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2BB11C71-83DD-4749-B564-C9BF9B2F0C9A}" xr6:coauthVersionLast="46" xr6:coauthVersionMax="46" xr10:uidLastSave="{00000000-0000-0000-0000-000000000000}"/>
  <bookViews>
    <workbookView xWindow="2160" yWindow="0" windowWidth="16520" windowHeight="10800" firstSheet="2" activeTab="7" xr2:uid="{00000000-000D-0000-FFFF-FFFF00000000}"/>
  </bookViews>
  <sheets>
    <sheet name="By Season" sheetId="14" r:id="rId1"/>
    <sheet name="By Year" sheetId="16" r:id="rId2"/>
    <sheet name="By Season and Year" sheetId="15" r:id="rId3"/>
    <sheet name="Summary" sheetId="8" r:id="rId4"/>
    <sheet name="Spring 05" sheetId="3" r:id="rId5"/>
    <sheet name="Fall" sheetId="10" r:id="rId6"/>
    <sheet name="Summer" sheetId="13" r:id="rId7"/>
    <sheet name="Winter" sheetId="11" r:id="rId8"/>
    <sheet name="Spring" sheetId="12" r:id="rId9"/>
    <sheet name="Observing Notes" sheetId="17" r:id="rId10"/>
  </sheets>
  <definedNames>
    <definedName name="_xlnm._FilterDatabase" localSheetId="5" hidden="1">Fall!$A$1:$R$337</definedName>
    <definedName name="_xlnm._FilterDatabase" localSheetId="8" hidden="1">Spring!$A$1:$U$294</definedName>
    <definedName name="_xlnm._FilterDatabase" localSheetId="4" hidden="1">'Spring 05'!$A$1:$P$21</definedName>
    <definedName name="_xlnm._FilterDatabase" localSheetId="6" hidden="1">Summer!$A$1:$T$597</definedName>
    <definedName name="_xlnm._FilterDatabase" localSheetId="7" hidden="1">Winter!$A$1:$T$369</definedName>
    <definedName name="_xlnm.Print_Area" localSheetId="5">Fall!$A$2:$R$337</definedName>
    <definedName name="_xlnm.Print_Area" localSheetId="8">Spring!$B:$R</definedName>
    <definedName name="_xlnm.Print_Area" localSheetId="4">'Spring 05'!$A:$N</definedName>
    <definedName name="_xlnm.Print_Area" localSheetId="6">Summer!$B:$R</definedName>
    <definedName name="_xlnm.Print_Area" localSheetId="7">Winter!$A$1:$R$368</definedName>
    <definedName name="_xlnm.Print_Titles" localSheetId="5">Fall!$1:$1</definedName>
    <definedName name="_xlnm.Print_Titles" localSheetId="8">Spring!$1:$1</definedName>
    <definedName name="_xlnm.Print_Titles" localSheetId="4">'Spring 05'!$1:$1</definedName>
    <definedName name="_xlnm.Print_Titles" localSheetId="6">Summer!$1:$1</definedName>
    <definedName name="_xlnm.Print_Titles" localSheetId="7">Winter!$1:$1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9" i="10" l="1"/>
  <c r="J250" i="13"/>
  <c r="J249" i="13"/>
  <c r="J248" i="13"/>
  <c r="J300" i="13"/>
  <c r="K300" i="13"/>
  <c r="P418" i="13"/>
  <c r="P357" i="13"/>
  <c r="O351" i="13"/>
  <c r="P351" i="13"/>
  <c r="P301" i="13"/>
  <c r="P286" i="13"/>
  <c r="P284" i="13"/>
  <c r="O284" i="13"/>
  <c r="P272" i="13"/>
  <c r="O188" i="13"/>
  <c r="P188" i="13"/>
  <c r="P95" i="13"/>
  <c r="O22" i="13"/>
  <c r="P22" i="13"/>
  <c r="O286" i="13"/>
  <c r="J299" i="13"/>
  <c r="K299" i="13"/>
  <c r="J50" i="13"/>
  <c r="J49" i="13"/>
  <c r="J48" i="13"/>
  <c r="J292" i="10"/>
  <c r="J291" i="10"/>
  <c r="J290" i="10"/>
  <c r="J289" i="10"/>
  <c r="J288" i="10"/>
  <c r="J287" i="10"/>
  <c r="J286" i="10"/>
  <c r="J280" i="10"/>
  <c r="J277" i="10"/>
  <c r="J47" i="13"/>
  <c r="J46" i="13"/>
  <c r="J45" i="13"/>
  <c r="J44" i="13"/>
  <c r="J43" i="13"/>
  <c r="J280" i="13"/>
  <c r="K280" i="13"/>
  <c r="J283" i="13"/>
  <c r="K283" i="13"/>
  <c r="J282" i="13"/>
  <c r="K282" i="13"/>
  <c r="J281" i="13"/>
  <c r="K281" i="13"/>
  <c r="J279" i="13"/>
  <c r="K279" i="13"/>
  <c r="U246" i="12"/>
  <c r="J133" i="11"/>
  <c r="K133" i="11" s="1"/>
  <c r="J134" i="11"/>
  <c r="K134" i="11" s="1"/>
  <c r="J217" i="10"/>
  <c r="K217" i="10"/>
  <c r="O281" i="10"/>
  <c r="P281" i="10"/>
  <c r="O129" i="10"/>
  <c r="P129" i="10"/>
  <c r="O541" i="13"/>
  <c r="O514" i="13"/>
  <c r="P514" i="13"/>
  <c r="O450" i="13"/>
  <c r="P450" i="13"/>
  <c r="O151" i="13"/>
  <c r="P151" i="13"/>
  <c r="J176" i="13"/>
  <c r="J175" i="13"/>
  <c r="J182" i="10"/>
  <c r="J181" i="10"/>
  <c r="J180" i="10"/>
  <c r="J179" i="10"/>
  <c r="J178" i="10"/>
  <c r="J177" i="10"/>
  <c r="J176" i="10"/>
  <c r="J175" i="10"/>
  <c r="J297" i="13"/>
  <c r="K297" i="13"/>
  <c r="J298" i="13"/>
  <c r="K298" i="13"/>
  <c r="J296" i="13"/>
  <c r="K296" i="13"/>
  <c r="J295" i="13"/>
  <c r="K295" i="13"/>
  <c r="J294" i="13"/>
  <c r="K294" i="13"/>
  <c r="J278" i="13"/>
  <c r="K278" i="13"/>
  <c r="J277" i="13"/>
  <c r="K277" i="13"/>
  <c r="J276" i="13"/>
  <c r="K276" i="13"/>
  <c r="J247" i="13"/>
  <c r="J246" i="13"/>
  <c r="J243" i="13"/>
  <c r="J245" i="13"/>
  <c r="J244" i="13"/>
  <c r="J242" i="13"/>
  <c r="J241" i="13"/>
  <c r="J240" i="13"/>
  <c r="O260" i="13"/>
  <c r="O259" i="13"/>
  <c r="O258" i="13"/>
  <c r="J236" i="13"/>
  <c r="J239" i="13"/>
  <c r="J238" i="13"/>
  <c r="J237" i="13"/>
  <c r="J215" i="12"/>
  <c r="J217" i="12"/>
  <c r="P199" i="12"/>
  <c r="J48" i="10"/>
  <c r="J119" i="10"/>
  <c r="J72" i="10"/>
  <c r="J76" i="11"/>
  <c r="J188" i="12"/>
  <c r="J209" i="12"/>
  <c r="J353" i="13"/>
  <c r="K353" i="13"/>
  <c r="J194" i="13"/>
  <c r="K194" i="13"/>
  <c r="J25" i="13"/>
  <c r="K25" i="13"/>
  <c r="J135" i="11"/>
  <c r="K135" i="11" s="1"/>
  <c r="J70" i="11"/>
  <c r="K70" i="11" s="1"/>
  <c r="J69" i="11"/>
  <c r="K69" i="11" s="1"/>
  <c r="J265" i="11"/>
  <c r="K265" i="11"/>
  <c r="J264" i="11"/>
  <c r="K264" i="11" s="1"/>
  <c r="J309" i="11"/>
  <c r="J308" i="11"/>
  <c r="J307" i="11"/>
  <c r="J23" i="11"/>
  <c r="J171" i="11"/>
  <c r="J132" i="11"/>
  <c r="K132" i="11" s="1"/>
  <c r="J87" i="11"/>
  <c r="K87" i="11" s="1"/>
  <c r="J68" i="11"/>
  <c r="K68" i="11" s="1"/>
  <c r="J294" i="12"/>
  <c r="K294" i="12" s="1"/>
  <c r="J196" i="12"/>
  <c r="J198" i="12"/>
  <c r="J197" i="12"/>
  <c r="J195" i="12"/>
  <c r="J194" i="12"/>
  <c r="J164" i="11"/>
  <c r="K164" i="11" s="1"/>
  <c r="J156" i="11"/>
  <c r="K156" i="11" s="1"/>
  <c r="J246" i="12"/>
  <c r="K246" i="12" s="1"/>
  <c r="J89" i="12"/>
  <c r="K89" i="12" s="1"/>
  <c r="J80" i="12"/>
  <c r="K80" i="12"/>
  <c r="J81" i="12"/>
  <c r="K81" i="12" s="1"/>
  <c r="O81" i="12"/>
  <c r="P81" i="12"/>
  <c r="J193" i="12"/>
  <c r="J192" i="12"/>
  <c r="J191" i="12"/>
  <c r="J190" i="12"/>
  <c r="J189" i="12"/>
  <c r="J306" i="11"/>
  <c r="J305" i="11"/>
  <c r="J210" i="10"/>
  <c r="J203" i="10"/>
  <c r="O25" i="10"/>
  <c r="O10" i="10"/>
  <c r="P25" i="10"/>
  <c r="P10" i="10"/>
  <c r="J47" i="10"/>
  <c r="O49" i="10"/>
  <c r="P49" i="10"/>
  <c r="J71" i="10"/>
  <c r="O73" i="10"/>
  <c r="P73" i="10"/>
  <c r="J117" i="10"/>
  <c r="J179" i="11"/>
  <c r="J46" i="10"/>
  <c r="J45" i="10"/>
  <c r="J44" i="10"/>
  <c r="J43" i="10"/>
  <c r="J70" i="10"/>
  <c r="J69" i="10"/>
  <c r="J68" i="10"/>
  <c r="J67" i="10"/>
  <c r="J116" i="10"/>
  <c r="J115" i="10"/>
  <c r="J114" i="10"/>
  <c r="O196" i="10"/>
  <c r="P196" i="10"/>
  <c r="O204" i="10"/>
  <c r="P204" i="10"/>
  <c r="J209" i="10"/>
  <c r="J208" i="10"/>
  <c r="J202" i="10"/>
  <c r="J201" i="10"/>
  <c r="J207" i="10"/>
  <c r="J200" i="10"/>
  <c r="J111" i="10"/>
  <c r="J69" i="13"/>
  <c r="J66" i="10"/>
  <c r="J65" i="10"/>
  <c r="J24" i="10"/>
  <c r="J23" i="10"/>
  <c r="J110" i="10"/>
  <c r="J109" i="10"/>
  <c r="D142" i="8"/>
  <c r="D141" i="8"/>
  <c r="D140" i="8"/>
  <c r="D139" i="8"/>
  <c r="D138" i="8"/>
  <c r="D137" i="8"/>
  <c r="D136" i="8"/>
  <c r="D135" i="8"/>
  <c r="D134" i="8"/>
  <c r="D133" i="8"/>
  <c r="D132" i="8"/>
  <c r="D131" i="8"/>
  <c r="J241" i="10"/>
  <c r="J240" i="10"/>
  <c r="Q602" i="13"/>
  <c r="J588" i="13"/>
  <c r="J587" i="13"/>
  <c r="J586" i="13"/>
  <c r="O418" i="13"/>
  <c r="O357" i="13"/>
  <c r="J362" i="13"/>
  <c r="K362" i="13"/>
  <c r="J293" i="13"/>
  <c r="K293" i="13"/>
  <c r="O272" i="13"/>
  <c r="O257" i="13"/>
  <c r="P257" i="13"/>
  <c r="O184" i="13"/>
  <c r="P184" i="13"/>
  <c r="J275" i="13"/>
  <c r="K275" i="13"/>
  <c r="J187" i="13"/>
  <c r="K187" i="13"/>
  <c r="O110" i="13"/>
  <c r="P110" i="13"/>
  <c r="J123" i="13"/>
  <c r="J122" i="13"/>
  <c r="J121" i="13"/>
  <c r="J120" i="13"/>
  <c r="J422" i="13"/>
  <c r="K422" i="13"/>
  <c r="J119" i="13"/>
  <c r="J118" i="13"/>
  <c r="J117" i="13"/>
  <c r="J116" i="13"/>
  <c r="J269" i="12"/>
  <c r="J268" i="12"/>
  <c r="J267" i="12"/>
  <c r="J262" i="12"/>
  <c r="J261" i="12"/>
  <c r="J260" i="12"/>
  <c r="J132" i="13"/>
  <c r="J131" i="13"/>
  <c r="J130" i="13"/>
  <c r="J65" i="12"/>
  <c r="J580" i="13"/>
  <c r="J255" i="12"/>
  <c r="J254" i="12"/>
  <c r="J253" i="12"/>
  <c r="P291" i="12"/>
  <c r="O291" i="12"/>
  <c r="J293" i="12"/>
  <c r="K293" i="12" s="1"/>
  <c r="J292" i="12"/>
  <c r="K292" i="12"/>
  <c r="J245" i="12"/>
  <c r="K245" i="12" s="1"/>
  <c r="J247" i="12"/>
  <c r="O247" i="12"/>
  <c r="P247" i="12"/>
  <c r="J152" i="12"/>
  <c r="J151" i="12"/>
  <c r="J216" i="12"/>
  <c r="J214" i="12"/>
  <c r="J213" i="12"/>
  <c r="J212" i="12"/>
  <c r="J211" i="12"/>
  <c r="J210" i="12"/>
  <c r="J362" i="11"/>
  <c r="J22" i="10"/>
  <c r="J21" i="10"/>
  <c r="J64" i="10"/>
  <c r="J63" i="10"/>
  <c r="J108" i="10"/>
  <c r="J107" i="10"/>
  <c r="O364" i="11"/>
  <c r="P364" i="11"/>
  <c r="J215" i="10"/>
  <c r="K215" i="10"/>
  <c r="O122" i="11"/>
  <c r="P122" i="11"/>
  <c r="P141" i="11"/>
  <c r="O141" i="11"/>
  <c r="O145" i="11"/>
  <c r="P145" i="11"/>
  <c r="O211" i="10"/>
  <c r="P211" i="10"/>
  <c r="P222" i="10"/>
  <c r="O222" i="10"/>
  <c r="O218" i="10"/>
  <c r="P218" i="10"/>
  <c r="J148" i="11"/>
  <c r="K148" i="11" s="1"/>
  <c r="J144" i="11"/>
  <c r="K144" i="11" s="1"/>
  <c r="J131" i="11"/>
  <c r="K131" i="11" s="1"/>
  <c r="J225" i="10"/>
  <c r="K225" i="10"/>
  <c r="J221" i="10"/>
  <c r="K221" i="10"/>
  <c r="J216" i="10"/>
  <c r="K216" i="10"/>
  <c r="J125" i="11"/>
  <c r="K125" i="11" s="1"/>
  <c r="J124" i="11"/>
  <c r="K124" i="11" s="1"/>
  <c r="J123" i="11"/>
  <c r="K123" i="11" s="1"/>
  <c r="J235" i="13"/>
  <c r="J234" i="13"/>
  <c r="J106" i="10"/>
  <c r="V98" i="10"/>
  <c r="J105" i="10"/>
  <c r="J115" i="13"/>
  <c r="P247" i="10"/>
  <c r="O247" i="10"/>
  <c r="O479" i="13"/>
  <c r="P479" i="13"/>
  <c r="J503" i="13"/>
  <c r="J436" i="13"/>
  <c r="J174" i="13"/>
  <c r="J502" i="13"/>
  <c r="O396" i="13"/>
  <c r="P396" i="13"/>
  <c r="J409" i="13"/>
  <c r="J292" i="13"/>
  <c r="K292" i="13"/>
  <c r="O207" i="13"/>
  <c r="P207" i="13"/>
  <c r="J233" i="13"/>
  <c r="J232" i="13"/>
  <c r="J361" i="13"/>
  <c r="K361" i="13"/>
  <c r="J193" i="13"/>
  <c r="K193" i="13"/>
  <c r="O135" i="13"/>
  <c r="P135" i="13"/>
  <c r="J140" i="13"/>
  <c r="K140" i="13"/>
  <c r="J24" i="13"/>
  <c r="K24" i="13"/>
  <c r="J69" i="12"/>
  <c r="J88" i="12"/>
  <c r="K88" i="12" s="1"/>
  <c r="J79" i="12"/>
  <c r="K79" i="12" s="1"/>
  <c r="K118" i="11"/>
  <c r="J118" i="11"/>
  <c r="O88" i="11"/>
  <c r="P88" i="11"/>
  <c r="J92" i="11"/>
  <c r="K92" i="11" s="1"/>
  <c r="O153" i="11"/>
  <c r="P153" i="11"/>
  <c r="J155" i="11"/>
  <c r="K155" i="11" s="1"/>
  <c r="J163" i="11"/>
  <c r="K163" i="11" s="1"/>
  <c r="O185" i="11"/>
  <c r="P185" i="11"/>
  <c r="J160" i="11"/>
  <c r="P83" i="11"/>
  <c r="O83" i="11"/>
  <c r="J91" i="11"/>
  <c r="K91" i="11" s="1"/>
  <c r="J96" i="11"/>
  <c r="J97" i="11"/>
  <c r="J98" i="11"/>
  <c r="J99" i="11"/>
  <c r="J100" i="11"/>
  <c r="J101" i="11"/>
  <c r="J102" i="11"/>
  <c r="J103" i="11"/>
  <c r="J104" i="11"/>
  <c r="J105" i="11"/>
  <c r="J106" i="11"/>
  <c r="J107" i="11"/>
  <c r="J108" i="11"/>
  <c r="J109" i="11"/>
  <c r="J110" i="11"/>
  <c r="J111" i="11"/>
  <c r="J112" i="11"/>
  <c r="J113" i="11"/>
  <c r="J114" i="11"/>
  <c r="J115" i="11"/>
  <c r="K115" i="11"/>
  <c r="J116" i="11"/>
  <c r="K116" i="11"/>
  <c r="J117" i="11"/>
  <c r="K117" i="11"/>
  <c r="J119" i="11"/>
  <c r="J120" i="11"/>
  <c r="J121" i="11"/>
  <c r="J122" i="11"/>
  <c r="K122" i="11"/>
  <c r="J86" i="11"/>
  <c r="K86" i="11" s="1"/>
  <c r="O321" i="11"/>
  <c r="P321" i="11"/>
  <c r="O17" i="11"/>
  <c r="P17" i="11"/>
  <c r="O173" i="11"/>
  <c r="P173" i="11"/>
  <c r="J178" i="11"/>
  <c r="J22" i="11"/>
  <c r="J21" i="11"/>
  <c r="J4" i="10"/>
  <c r="O4" i="10"/>
  <c r="P4" i="10"/>
  <c r="J5" i="10"/>
  <c r="J10" i="10"/>
  <c r="J11" i="10"/>
  <c r="J12" i="10"/>
  <c r="J13" i="10"/>
  <c r="J14" i="10"/>
  <c r="J15" i="10"/>
  <c r="J16" i="10"/>
  <c r="J17" i="10"/>
  <c r="J18" i="10"/>
  <c r="J19" i="10"/>
  <c r="J20" i="10"/>
  <c r="J49" i="10"/>
  <c r="J50" i="10"/>
  <c r="J51" i="10"/>
  <c r="J52" i="10"/>
  <c r="J53" i="10"/>
  <c r="J54" i="10"/>
  <c r="J55" i="10"/>
  <c r="J56" i="10"/>
  <c r="J57" i="10"/>
  <c r="J58" i="10"/>
  <c r="J59" i="10"/>
  <c r="J60" i="10"/>
  <c r="J61" i="10"/>
  <c r="J6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53" i="10"/>
  <c r="J112" i="10"/>
  <c r="J113" i="10"/>
  <c r="J299" i="10"/>
  <c r="O299" i="10"/>
  <c r="P299" i="10"/>
  <c r="J300" i="10"/>
  <c r="J301" i="10"/>
  <c r="J302" i="10"/>
  <c r="J118" i="10"/>
  <c r="J325" i="10"/>
  <c r="O325" i="10"/>
  <c r="P325" i="10"/>
  <c r="J326" i="10"/>
  <c r="J121" i="10"/>
  <c r="J122" i="10"/>
  <c r="J335" i="10"/>
  <c r="J124" i="10"/>
  <c r="K124" i="10"/>
  <c r="O124" i="10"/>
  <c r="P124" i="10"/>
  <c r="J125" i="10"/>
  <c r="K125" i="10"/>
  <c r="J126" i="10"/>
  <c r="K126" i="10"/>
  <c r="J127" i="10"/>
  <c r="K127" i="10"/>
  <c r="J129" i="10"/>
  <c r="J130" i="10"/>
  <c r="J131" i="10"/>
  <c r="J132" i="10"/>
  <c r="O132" i="10"/>
  <c r="P132" i="10"/>
  <c r="J133" i="10"/>
  <c r="J134" i="10"/>
  <c r="J135" i="10"/>
  <c r="J136" i="10"/>
  <c r="O136" i="10"/>
  <c r="P136" i="10"/>
  <c r="J137" i="10"/>
  <c r="J138" i="10"/>
  <c r="J139" i="10"/>
  <c r="J140" i="10"/>
  <c r="O140" i="10"/>
  <c r="P140" i="10"/>
  <c r="J141" i="10"/>
  <c r="J142" i="10"/>
  <c r="J327" i="10"/>
  <c r="J144" i="10"/>
  <c r="K144" i="10"/>
  <c r="J145" i="10"/>
  <c r="K145" i="10"/>
  <c r="J146" i="10"/>
  <c r="O146" i="10"/>
  <c r="P146" i="10"/>
  <c r="J147" i="10"/>
  <c r="J148" i="10"/>
  <c r="J6" i="10"/>
  <c r="O6" i="10"/>
  <c r="P6" i="10"/>
  <c r="J7" i="10"/>
  <c r="J8" i="10"/>
  <c r="O8" i="10"/>
  <c r="P8" i="10"/>
  <c r="J9" i="10"/>
  <c r="J151" i="10"/>
  <c r="J154" i="10"/>
  <c r="J155" i="10"/>
  <c r="J156" i="10"/>
  <c r="O156" i="10"/>
  <c r="P156" i="10"/>
  <c r="J157" i="10"/>
  <c r="J158" i="10"/>
  <c r="J159" i="10"/>
  <c r="J160" i="10"/>
  <c r="J161" i="10"/>
  <c r="J162" i="10"/>
  <c r="J163" i="10"/>
  <c r="J164" i="10"/>
  <c r="J165" i="10"/>
  <c r="J168" i="10"/>
  <c r="J170" i="10"/>
  <c r="J171" i="10"/>
  <c r="J172" i="10"/>
  <c r="J173" i="10"/>
  <c r="J174" i="10"/>
  <c r="J183" i="10"/>
  <c r="O183" i="10"/>
  <c r="P183" i="10"/>
  <c r="J184" i="10"/>
  <c r="J185" i="10"/>
  <c r="J186" i="10"/>
  <c r="J187" i="10"/>
  <c r="J188" i="10"/>
  <c r="J189" i="10"/>
  <c r="J190" i="10"/>
  <c r="J191" i="10"/>
  <c r="J192" i="10"/>
  <c r="J333" i="10"/>
  <c r="J196" i="10"/>
  <c r="J197" i="10"/>
  <c r="J198" i="10"/>
  <c r="J199" i="10"/>
  <c r="J204" i="10"/>
  <c r="J205" i="10"/>
  <c r="J206" i="10"/>
  <c r="J211" i="10"/>
  <c r="K211" i="10"/>
  <c r="J212" i="10"/>
  <c r="K212" i="10"/>
  <c r="J213" i="10"/>
  <c r="K213" i="10"/>
  <c r="J214" i="10"/>
  <c r="K214" i="10"/>
  <c r="J218" i="10"/>
  <c r="K218" i="10"/>
  <c r="J219" i="10"/>
  <c r="K219" i="10"/>
  <c r="J220" i="10"/>
  <c r="K220" i="10"/>
  <c r="J222" i="10"/>
  <c r="K222" i="10"/>
  <c r="J223" i="10"/>
  <c r="K223" i="10"/>
  <c r="J224" i="10"/>
  <c r="K224" i="10"/>
  <c r="O226" i="10"/>
  <c r="P226" i="10"/>
  <c r="J228" i="10"/>
  <c r="J229" i="10"/>
  <c r="J309" i="10"/>
  <c r="J310" i="10"/>
  <c r="J311" i="10"/>
  <c r="J233" i="10"/>
  <c r="J234" i="10"/>
  <c r="J235" i="10"/>
  <c r="J236" i="10"/>
  <c r="J237" i="10"/>
  <c r="J238" i="10"/>
  <c r="J239" i="10"/>
  <c r="J242" i="10"/>
  <c r="O242" i="10"/>
  <c r="P242" i="10"/>
  <c r="J243" i="10"/>
  <c r="J244" i="10"/>
  <c r="O244" i="10"/>
  <c r="P244" i="10"/>
  <c r="J245" i="10"/>
  <c r="O248" i="10"/>
  <c r="O246" i="10"/>
  <c r="P248" i="10"/>
  <c r="P246" i="10"/>
  <c r="J252" i="10"/>
  <c r="J253" i="10"/>
  <c r="J254" i="10"/>
  <c r="J255" i="10"/>
  <c r="J256" i="10"/>
  <c r="J257" i="10"/>
  <c r="O259" i="10"/>
  <c r="P259" i="10"/>
  <c r="O265" i="10"/>
  <c r="P265" i="10"/>
  <c r="O266" i="10"/>
  <c r="O264" i="10"/>
  <c r="P266" i="10"/>
  <c r="P264" i="10"/>
  <c r="J269" i="10"/>
  <c r="K269" i="10"/>
  <c r="J2" i="10"/>
  <c r="J271" i="10"/>
  <c r="J120" i="10"/>
  <c r="J304" i="10"/>
  <c r="J305" i="10"/>
  <c r="O305" i="10"/>
  <c r="P305" i="10"/>
  <c r="J308" i="10"/>
  <c r="J334" i="10"/>
  <c r="J336" i="10"/>
  <c r="J278" i="10"/>
  <c r="J279" i="10"/>
  <c r="J312" i="10"/>
  <c r="J281" i="10"/>
  <c r="J282" i="10"/>
  <c r="J283" i="10"/>
  <c r="J284" i="10"/>
  <c r="J285" i="10"/>
  <c r="J314" i="10"/>
  <c r="J315" i="10"/>
  <c r="J316" i="10"/>
  <c r="J317" i="10"/>
  <c r="J318" i="10"/>
  <c r="O318" i="10"/>
  <c r="P318" i="10"/>
  <c r="J319" i="10"/>
  <c r="J320" i="10"/>
  <c r="J321" i="10"/>
  <c r="J322" i="10"/>
  <c r="J323" i="10"/>
  <c r="J328" i="10"/>
  <c r="O328" i="10"/>
  <c r="P328" i="10"/>
  <c r="J329" i="10"/>
  <c r="J330" i="10"/>
  <c r="J331" i="10"/>
  <c r="J332" i="10"/>
  <c r="J293" i="10"/>
  <c r="J294" i="10"/>
  <c r="J295" i="10"/>
  <c r="J296" i="10"/>
  <c r="J306" i="10"/>
  <c r="K306" i="10"/>
  <c r="J307" i="10"/>
  <c r="K307" i="10"/>
  <c r="J3" i="10"/>
  <c r="J123" i="10"/>
  <c r="J143" i="10"/>
  <c r="J149" i="10"/>
  <c r="J150" i="10"/>
  <c r="J313" i="10"/>
  <c r="J152" i="10"/>
  <c r="J193" i="10"/>
  <c r="O193" i="10"/>
  <c r="P193" i="10"/>
  <c r="J230" i="10"/>
  <c r="J231" i="10"/>
  <c r="J232" i="10"/>
  <c r="J270" i="10"/>
  <c r="J272" i="10"/>
  <c r="J273" i="10"/>
  <c r="J274" i="10"/>
  <c r="J275" i="10"/>
  <c r="J276" i="10"/>
  <c r="J297" i="10"/>
  <c r="J298" i="10"/>
  <c r="J303" i="10"/>
  <c r="U1" i="12"/>
  <c r="J3" i="12"/>
  <c r="K3" i="12" s="1"/>
  <c r="O3" i="12"/>
  <c r="P3" i="12"/>
  <c r="J4" i="12"/>
  <c r="K4" i="12" s="1"/>
  <c r="J5" i="12"/>
  <c r="K5" i="12" s="1"/>
  <c r="O5" i="12"/>
  <c r="P5" i="12"/>
  <c r="J6" i="12"/>
  <c r="K6" i="12" s="1"/>
  <c r="J9" i="12"/>
  <c r="J10" i="12"/>
  <c r="O10" i="12"/>
  <c r="P10" i="12"/>
  <c r="J11" i="12"/>
  <c r="J12" i="12"/>
  <c r="J13" i="12"/>
  <c r="J14" i="12"/>
  <c r="O14" i="12"/>
  <c r="P14" i="12"/>
  <c r="J15" i="12"/>
  <c r="J16" i="12"/>
  <c r="J17" i="12"/>
  <c r="O17" i="12"/>
  <c r="P17" i="12"/>
  <c r="J18" i="12"/>
  <c r="J19" i="12"/>
  <c r="O19" i="12"/>
  <c r="P19" i="12"/>
  <c r="J20" i="12"/>
  <c r="J21" i="12"/>
  <c r="O21" i="12"/>
  <c r="P21" i="12"/>
  <c r="J22" i="12"/>
  <c r="J23" i="12"/>
  <c r="J24" i="12"/>
  <c r="O24" i="12"/>
  <c r="P24" i="12"/>
  <c r="J25" i="12"/>
  <c r="J26" i="12"/>
  <c r="O26" i="12"/>
  <c r="P26" i="12"/>
  <c r="J27" i="12"/>
  <c r="J28" i="12"/>
  <c r="O28" i="12"/>
  <c r="P28" i="12"/>
  <c r="J29" i="12"/>
  <c r="J30" i="12"/>
  <c r="O30" i="12"/>
  <c r="P30" i="12"/>
  <c r="J31" i="12"/>
  <c r="J32" i="12"/>
  <c r="O32" i="12"/>
  <c r="P32" i="12"/>
  <c r="J33" i="12"/>
  <c r="J34" i="12"/>
  <c r="J35" i="12"/>
  <c r="J36" i="12"/>
  <c r="J37" i="12"/>
  <c r="O37" i="12"/>
  <c r="P37" i="12"/>
  <c r="J38" i="12"/>
  <c r="J39" i="12"/>
  <c r="J40" i="12"/>
  <c r="J41" i="12"/>
  <c r="J42" i="12"/>
  <c r="G44" i="12"/>
  <c r="H44" i="12"/>
  <c r="J44" i="12"/>
  <c r="J46" i="12"/>
  <c r="J47" i="12"/>
  <c r="O47" i="12"/>
  <c r="P47" i="12"/>
  <c r="J48" i="12"/>
  <c r="J49" i="12"/>
  <c r="O49" i="12"/>
  <c r="P49" i="12"/>
  <c r="J50" i="12"/>
  <c r="J51" i="12"/>
  <c r="J52" i="12"/>
  <c r="J53" i="12"/>
  <c r="J54" i="12"/>
  <c r="O54" i="12"/>
  <c r="P54" i="12"/>
  <c r="J55" i="12"/>
  <c r="J56" i="12"/>
  <c r="J57" i="12"/>
  <c r="O57" i="12"/>
  <c r="P57" i="12"/>
  <c r="J58" i="12"/>
  <c r="J59" i="12"/>
  <c r="O59" i="12"/>
  <c r="P59" i="12"/>
  <c r="J60" i="12"/>
  <c r="J61" i="12"/>
  <c r="J62" i="12"/>
  <c r="J63" i="12"/>
  <c r="J64" i="12"/>
  <c r="J66" i="12"/>
  <c r="O66" i="12"/>
  <c r="P66" i="12"/>
  <c r="J67" i="12"/>
  <c r="J68" i="12"/>
  <c r="J70" i="12"/>
  <c r="J71" i="12"/>
  <c r="J72" i="12"/>
  <c r="G73" i="12"/>
  <c r="H73" i="12"/>
  <c r="J73" i="12"/>
  <c r="J74" i="12"/>
  <c r="K74" i="12" s="1"/>
  <c r="O74" i="12"/>
  <c r="P74" i="12"/>
  <c r="J75" i="12"/>
  <c r="K75" i="12" s="1"/>
  <c r="J76" i="12"/>
  <c r="K76" i="12" s="1"/>
  <c r="J77" i="12"/>
  <c r="K77" i="12" s="1"/>
  <c r="J78" i="12"/>
  <c r="K78" i="12" s="1"/>
  <c r="J82" i="12"/>
  <c r="K82" i="12" s="1"/>
  <c r="J83" i="12"/>
  <c r="K83" i="12"/>
  <c r="O83" i="12"/>
  <c r="P83" i="12"/>
  <c r="J84" i="12"/>
  <c r="K84" i="12"/>
  <c r="J85" i="12"/>
  <c r="K85" i="12" s="1"/>
  <c r="J86" i="12"/>
  <c r="K86" i="12" s="1"/>
  <c r="O86" i="12"/>
  <c r="P86" i="12"/>
  <c r="J87" i="12"/>
  <c r="K87" i="12" s="1"/>
  <c r="J90" i="12"/>
  <c r="O90" i="12"/>
  <c r="P90" i="12"/>
  <c r="J91" i="12"/>
  <c r="J92" i="12"/>
  <c r="J93" i="12"/>
  <c r="J94" i="12"/>
  <c r="J95" i="12"/>
  <c r="J96" i="12"/>
  <c r="O96" i="12"/>
  <c r="P96" i="12"/>
  <c r="J97" i="12"/>
  <c r="J98" i="12"/>
  <c r="J99" i="12"/>
  <c r="J100" i="12"/>
  <c r="J101" i="12"/>
  <c r="J102" i="12"/>
  <c r="O102" i="12"/>
  <c r="P102" i="12"/>
  <c r="J103" i="12"/>
  <c r="J104" i="12"/>
  <c r="J105" i="12"/>
  <c r="J106" i="12"/>
  <c r="J107" i="12"/>
  <c r="J108" i="12"/>
  <c r="J109" i="12"/>
  <c r="J110" i="12"/>
  <c r="P110" i="12"/>
  <c r="J111" i="12"/>
  <c r="J112" i="12"/>
  <c r="O112" i="12"/>
  <c r="O111" i="12" s="1"/>
  <c r="O110" i="12" s="1"/>
  <c r="P112" i="12"/>
  <c r="J113" i="12"/>
  <c r="J114" i="12"/>
  <c r="J115" i="12"/>
  <c r="J116" i="12"/>
  <c r="J117" i="12"/>
  <c r="J118" i="12"/>
  <c r="J119" i="12"/>
  <c r="O119" i="12"/>
  <c r="P119" i="12"/>
  <c r="J120" i="12"/>
  <c r="J121" i="12"/>
  <c r="J122" i="12"/>
  <c r="O122" i="12"/>
  <c r="P122" i="12"/>
  <c r="J123" i="12"/>
  <c r="J124" i="12"/>
  <c r="J125" i="12"/>
  <c r="J126" i="12"/>
  <c r="J127" i="12"/>
  <c r="J128" i="12"/>
  <c r="J129" i="12"/>
  <c r="J130" i="12"/>
  <c r="J131" i="12"/>
  <c r="J132" i="12"/>
  <c r="J133" i="12"/>
  <c r="O133" i="12"/>
  <c r="P133" i="12"/>
  <c r="J134" i="12"/>
  <c r="J135" i="12"/>
  <c r="J136" i="12"/>
  <c r="J137" i="12"/>
  <c r="J138" i="12"/>
  <c r="J139" i="12"/>
  <c r="J140" i="12"/>
  <c r="J141" i="12"/>
  <c r="J142" i="12"/>
  <c r="J143" i="12"/>
  <c r="J144" i="12"/>
  <c r="O144" i="12"/>
  <c r="P144" i="12"/>
  <c r="J145" i="12"/>
  <c r="J146" i="12"/>
  <c r="J147" i="12"/>
  <c r="J148" i="12"/>
  <c r="J149" i="12"/>
  <c r="J150" i="12"/>
  <c r="J153" i="12"/>
  <c r="J154" i="12"/>
  <c r="O154" i="12"/>
  <c r="P154" i="12"/>
  <c r="J155" i="12"/>
  <c r="J156" i="12"/>
  <c r="J157" i="12"/>
  <c r="O157" i="12"/>
  <c r="P157" i="12"/>
  <c r="J158" i="12"/>
  <c r="J159" i="12"/>
  <c r="O160" i="12"/>
  <c r="P160" i="12"/>
  <c r="O162" i="12"/>
  <c r="P162" i="12"/>
  <c r="J167" i="12"/>
  <c r="J168" i="12"/>
  <c r="J170" i="12"/>
  <c r="J171" i="12"/>
  <c r="J172" i="12"/>
  <c r="J173" i="12"/>
  <c r="O173" i="12"/>
  <c r="P173" i="12"/>
  <c r="J174" i="12"/>
  <c r="J175" i="12"/>
  <c r="J176" i="12"/>
  <c r="J177" i="12"/>
  <c r="O177" i="12"/>
  <c r="P177" i="12"/>
  <c r="J178" i="12"/>
  <c r="J179" i="12"/>
  <c r="J180" i="12"/>
  <c r="J181" i="12"/>
  <c r="J182" i="12"/>
  <c r="J183" i="12"/>
  <c r="J184" i="12"/>
  <c r="J185" i="12"/>
  <c r="J186" i="12"/>
  <c r="J187" i="12"/>
  <c r="J199" i="12"/>
  <c r="O199" i="12"/>
  <c r="J200" i="12"/>
  <c r="J201" i="12"/>
  <c r="J202" i="12"/>
  <c r="J203" i="12"/>
  <c r="J204" i="12"/>
  <c r="J205" i="12"/>
  <c r="J206" i="12"/>
  <c r="J207" i="12"/>
  <c r="J208" i="12"/>
  <c r="J218" i="12"/>
  <c r="O218" i="12"/>
  <c r="P218" i="12"/>
  <c r="J219" i="12"/>
  <c r="J220" i="12"/>
  <c r="J221" i="12"/>
  <c r="J222" i="12"/>
  <c r="J223" i="12"/>
  <c r="O223" i="12"/>
  <c r="P223" i="12"/>
  <c r="J224" i="12"/>
  <c r="J225" i="12"/>
  <c r="J226" i="12"/>
  <c r="O226" i="12"/>
  <c r="P226" i="12"/>
  <c r="J227" i="12"/>
  <c r="J228" i="12"/>
  <c r="J229" i="12"/>
  <c r="J230" i="12"/>
  <c r="J231" i="12"/>
  <c r="O232" i="12"/>
  <c r="P232" i="12"/>
  <c r="J234" i="12"/>
  <c r="O234" i="12"/>
  <c r="P234" i="12"/>
  <c r="J235" i="12"/>
  <c r="J236" i="12"/>
  <c r="J237" i="12"/>
  <c r="J238" i="12"/>
  <c r="J239" i="12"/>
  <c r="J240" i="12"/>
  <c r="K240" i="12" s="1"/>
  <c r="O240" i="12"/>
  <c r="P240" i="12"/>
  <c r="J241" i="12"/>
  <c r="K241" i="12" s="1"/>
  <c r="J242" i="12"/>
  <c r="K242" i="12" s="1"/>
  <c r="O242" i="12"/>
  <c r="P242" i="12"/>
  <c r="J243" i="12"/>
  <c r="K243" i="12" s="1"/>
  <c r="J244" i="12"/>
  <c r="K244" i="12" s="1"/>
  <c r="J248" i="12"/>
  <c r="J249" i="12"/>
  <c r="O249" i="12"/>
  <c r="P249" i="12"/>
  <c r="J250" i="12"/>
  <c r="J251" i="12"/>
  <c r="J252" i="12"/>
  <c r="J256" i="12"/>
  <c r="O256" i="12"/>
  <c r="P256" i="12"/>
  <c r="J257" i="12"/>
  <c r="J258" i="12"/>
  <c r="J259" i="12"/>
  <c r="J263" i="12"/>
  <c r="O263" i="12"/>
  <c r="P263" i="12"/>
  <c r="J264" i="12"/>
  <c r="J265" i="12"/>
  <c r="J266" i="12"/>
  <c r="J270" i="12"/>
  <c r="J271" i="12"/>
  <c r="J272" i="12"/>
  <c r="J273" i="12"/>
  <c r="J274" i="12"/>
  <c r="J275" i="12"/>
  <c r="J276" i="12"/>
  <c r="J277" i="12"/>
  <c r="O277" i="12"/>
  <c r="P277" i="12"/>
  <c r="J278" i="12"/>
  <c r="J279" i="12"/>
  <c r="J280" i="12"/>
  <c r="J281" i="12"/>
  <c r="O281" i="12"/>
  <c r="P281" i="12"/>
  <c r="J282" i="12"/>
  <c r="J283" i="12"/>
  <c r="O283" i="12"/>
  <c r="P283" i="12"/>
  <c r="J284" i="12"/>
  <c r="J285" i="12"/>
  <c r="O285" i="12"/>
  <c r="P285" i="12"/>
  <c r="J286" i="12"/>
  <c r="J287" i="12"/>
  <c r="O287" i="12"/>
  <c r="P287" i="12"/>
  <c r="J288" i="12"/>
  <c r="J289" i="12"/>
  <c r="O289" i="12"/>
  <c r="P289" i="12"/>
  <c r="J290" i="12"/>
  <c r="J291" i="12"/>
  <c r="K291" i="12" s="1"/>
  <c r="O1" i="3"/>
  <c r="P1" i="3"/>
  <c r="H2" i="3"/>
  <c r="H3" i="3"/>
  <c r="H4" i="3"/>
  <c r="H5" i="3"/>
  <c r="H6" i="3"/>
  <c r="H7" i="3"/>
  <c r="H8" i="3"/>
  <c r="H9" i="3"/>
  <c r="H10" i="3"/>
  <c r="H11" i="3"/>
  <c r="H12" i="3"/>
  <c r="H13" i="3"/>
  <c r="H14" i="3"/>
  <c r="H15" i="3"/>
  <c r="H16" i="3"/>
  <c r="H17" i="3"/>
  <c r="H18" i="3"/>
  <c r="H19" i="3"/>
  <c r="H20" i="3"/>
  <c r="H21" i="3"/>
  <c r="D3" i="8"/>
  <c r="F3" i="8"/>
  <c r="G3" i="8"/>
  <c r="J3" i="8"/>
  <c r="K3" i="8"/>
  <c r="D4" i="8"/>
  <c r="F4" i="8"/>
  <c r="G4" i="8"/>
  <c r="J4" i="8"/>
  <c r="K4" i="8"/>
  <c r="D5" i="8"/>
  <c r="F5" i="8"/>
  <c r="G5" i="8"/>
  <c r="J5" i="8"/>
  <c r="K5" i="8"/>
  <c r="D6" i="8"/>
  <c r="F6" i="8"/>
  <c r="G6" i="8"/>
  <c r="J6" i="8"/>
  <c r="K6" i="8"/>
  <c r="D7" i="8"/>
  <c r="F7" i="8"/>
  <c r="G7" i="8"/>
  <c r="D8" i="8"/>
  <c r="F8" i="8"/>
  <c r="G8" i="8"/>
  <c r="D9" i="8"/>
  <c r="F9" i="8"/>
  <c r="G9" i="8"/>
  <c r="D10" i="8"/>
  <c r="F10" i="8"/>
  <c r="G10" i="8"/>
  <c r="D11" i="8"/>
  <c r="F11" i="8"/>
  <c r="G11" i="8"/>
  <c r="D12" i="8"/>
  <c r="D13" i="8"/>
  <c r="D14" i="8"/>
  <c r="F12" i="8"/>
  <c r="G12" i="8"/>
  <c r="F13" i="8"/>
  <c r="G13" i="8"/>
  <c r="F14" i="8"/>
  <c r="G14" i="8"/>
  <c r="D15" i="8"/>
  <c r="H6" i="8"/>
  <c r="F15" i="8"/>
  <c r="G15" i="8"/>
  <c r="D16" i="8"/>
  <c r="F16" i="8"/>
  <c r="G16" i="8"/>
  <c r="D17" i="8"/>
  <c r="F17" i="8"/>
  <c r="G17" i="8"/>
  <c r="D18" i="8"/>
  <c r="F18" i="8"/>
  <c r="G18" i="8"/>
  <c r="D19" i="8"/>
  <c r="F19" i="8"/>
  <c r="G19" i="8"/>
  <c r="D20" i="8"/>
  <c r="F20" i="8"/>
  <c r="G20" i="8"/>
  <c r="D21" i="8"/>
  <c r="F21" i="8"/>
  <c r="G21" i="8"/>
  <c r="D22" i="8"/>
  <c r="F22" i="8"/>
  <c r="G22" i="8"/>
  <c r="D23" i="8"/>
  <c r="F23" i="8"/>
  <c r="G23" i="8"/>
  <c r="D24" i="8"/>
  <c r="D25" i="8"/>
  <c r="D26" i="8"/>
  <c r="F24" i="8"/>
  <c r="G24" i="8"/>
  <c r="F25" i="8"/>
  <c r="G25" i="8"/>
  <c r="F26" i="8"/>
  <c r="G26" i="8"/>
  <c r="D27" i="8"/>
  <c r="F27" i="8"/>
  <c r="G27" i="8"/>
  <c r="D28" i="8"/>
  <c r="F28" i="8"/>
  <c r="G28" i="8"/>
  <c r="D29" i="8"/>
  <c r="F29" i="8"/>
  <c r="G29" i="8"/>
  <c r="D30" i="8"/>
  <c r="F30" i="8"/>
  <c r="G30" i="8"/>
  <c r="D31" i="8"/>
  <c r="F31" i="8"/>
  <c r="G31" i="8"/>
  <c r="D32" i="8"/>
  <c r="D33" i="8"/>
  <c r="D34" i="8"/>
  <c r="F32" i="8"/>
  <c r="G32" i="8"/>
  <c r="F33" i="8"/>
  <c r="G33" i="8"/>
  <c r="F34" i="8"/>
  <c r="G34" i="8"/>
  <c r="D35" i="8"/>
  <c r="D36" i="8"/>
  <c r="D37" i="8"/>
  <c r="D38" i="8"/>
  <c r="D39" i="8"/>
  <c r="D40" i="8"/>
  <c r="D41" i="8"/>
  <c r="D42" i="8"/>
  <c r="D43" i="8"/>
  <c r="D44" i="8"/>
  <c r="D45" i="8"/>
  <c r="D46" i="8"/>
  <c r="D47" i="8"/>
  <c r="H14"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H22"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J2" i="13"/>
  <c r="J3" i="13"/>
  <c r="J4" i="13"/>
  <c r="O4" i="13"/>
  <c r="P4" i="13"/>
  <c r="J5" i="13"/>
  <c r="J6" i="13"/>
  <c r="J7" i="13"/>
  <c r="J8" i="13"/>
  <c r="J9" i="13"/>
  <c r="J10" i="13"/>
  <c r="J11" i="13"/>
  <c r="J12" i="13"/>
  <c r="J13" i="13"/>
  <c r="O14" i="13"/>
  <c r="P14" i="13"/>
  <c r="J17" i="13"/>
  <c r="O17" i="13"/>
  <c r="P17" i="13"/>
  <c r="J18" i="13"/>
  <c r="J19" i="13"/>
  <c r="O19" i="13"/>
  <c r="P19" i="13"/>
  <c r="J20" i="13"/>
  <c r="J21" i="13"/>
  <c r="K21" i="13"/>
  <c r="J22" i="13"/>
  <c r="K22" i="13"/>
  <c r="J23" i="13"/>
  <c r="K23" i="13"/>
  <c r="J26" i="13"/>
  <c r="K26" i="13"/>
  <c r="O26" i="13"/>
  <c r="P26" i="13"/>
  <c r="J27" i="13"/>
  <c r="K27" i="13"/>
  <c r="J28" i="13"/>
  <c r="K28" i="13"/>
  <c r="O28" i="13"/>
  <c r="P28" i="13"/>
  <c r="J29" i="13"/>
  <c r="K29" i="13"/>
  <c r="J30" i="13"/>
  <c r="K30" i="13"/>
  <c r="O30" i="13"/>
  <c r="P30" i="13"/>
  <c r="J31" i="13"/>
  <c r="K31" i="13"/>
  <c r="O32" i="13"/>
  <c r="P32" i="13"/>
  <c r="J36" i="13"/>
  <c r="O36" i="13"/>
  <c r="P36" i="13"/>
  <c r="J37" i="13"/>
  <c r="J38" i="13"/>
  <c r="J39" i="13"/>
  <c r="O39" i="13"/>
  <c r="P39" i="13"/>
  <c r="J40" i="13"/>
  <c r="J41" i="13"/>
  <c r="J42" i="13"/>
  <c r="J51" i="13"/>
  <c r="O51" i="13"/>
  <c r="P51" i="13"/>
  <c r="J52" i="13"/>
  <c r="J53" i="13"/>
  <c r="O53" i="13"/>
  <c r="P53" i="13"/>
  <c r="J54" i="13"/>
  <c r="J55" i="13"/>
  <c r="J56" i="13"/>
  <c r="O57" i="13"/>
  <c r="P57" i="13"/>
  <c r="J59" i="13"/>
  <c r="O59" i="13"/>
  <c r="P59" i="13"/>
  <c r="J60" i="13"/>
  <c r="J61" i="13"/>
  <c r="J62" i="13"/>
  <c r="J63" i="13"/>
  <c r="J64" i="13"/>
  <c r="O64" i="13"/>
  <c r="P64" i="13"/>
  <c r="J65" i="13"/>
  <c r="J66" i="13"/>
  <c r="J67" i="13"/>
  <c r="J68" i="13"/>
  <c r="J70" i="13"/>
  <c r="J71" i="13"/>
  <c r="J72" i="13"/>
  <c r="O72" i="13"/>
  <c r="P72" i="13"/>
  <c r="J73" i="13"/>
  <c r="J74" i="13"/>
  <c r="J75" i="13"/>
  <c r="J76" i="13"/>
  <c r="J77" i="13"/>
  <c r="O77" i="13"/>
  <c r="P77" i="13"/>
  <c r="J78" i="13"/>
  <c r="J79" i="13"/>
  <c r="J80" i="13"/>
  <c r="J81" i="13"/>
  <c r="J82" i="13"/>
  <c r="J83" i="13"/>
  <c r="J84" i="13"/>
  <c r="O84" i="13"/>
  <c r="P84" i="13"/>
  <c r="J85" i="13"/>
  <c r="J86" i="13"/>
  <c r="J87" i="13"/>
  <c r="J88" i="13"/>
  <c r="J89" i="13"/>
  <c r="J90" i="13"/>
  <c r="J92" i="13"/>
  <c r="K92" i="13"/>
  <c r="O92" i="13"/>
  <c r="P92" i="13"/>
  <c r="J93" i="13"/>
  <c r="K93" i="13"/>
  <c r="J94" i="13"/>
  <c r="K94" i="13"/>
  <c r="J95" i="13"/>
  <c r="K95" i="13"/>
  <c r="O95" i="13"/>
  <c r="J96" i="13"/>
  <c r="K96" i="13"/>
  <c r="J97" i="13"/>
  <c r="K97" i="13"/>
  <c r="J98" i="13"/>
  <c r="K98" i="13"/>
  <c r="J99" i="13"/>
  <c r="K99" i="13"/>
  <c r="O99" i="13"/>
  <c r="P99" i="13"/>
  <c r="J100" i="13"/>
  <c r="K100" i="13"/>
  <c r="J101" i="13"/>
  <c r="K101" i="13"/>
  <c r="O101" i="13"/>
  <c r="P101" i="13"/>
  <c r="J102" i="13"/>
  <c r="K102" i="13"/>
  <c r="J103" i="13"/>
  <c r="K103" i="13"/>
  <c r="O103" i="13"/>
  <c r="P103" i="13"/>
  <c r="J104" i="13"/>
  <c r="K104" i="13"/>
  <c r="J105" i="13"/>
  <c r="J106" i="13"/>
  <c r="J107" i="13"/>
  <c r="O107" i="13"/>
  <c r="P107" i="13"/>
  <c r="J108" i="13"/>
  <c r="J109" i="13"/>
  <c r="J110" i="13"/>
  <c r="J111" i="13"/>
  <c r="J112" i="13"/>
  <c r="J113" i="13"/>
  <c r="J114" i="13"/>
  <c r="J124" i="13"/>
  <c r="O124" i="13"/>
  <c r="P124" i="13"/>
  <c r="J125" i="13"/>
  <c r="J126" i="13"/>
  <c r="J127" i="13"/>
  <c r="J128" i="13"/>
  <c r="J129" i="13"/>
  <c r="J133" i="13"/>
  <c r="J134" i="13"/>
  <c r="K134" i="13"/>
  <c r="J135" i="13"/>
  <c r="K135" i="13"/>
  <c r="J136" i="13"/>
  <c r="K136" i="13"/>
  <c r="J137" i="13"/>
  <c r="K137" i="13"/>
  <c r="J138" i="13"/>
  <c r="K138" i="13"/>
  <c r="J139" i="13"/>
  <c r="K139" i="13"/>
  <c r="J141" i="13"/>
  <c r="K141" i="13"/>
  <c r="J142" i="13"/>
  <c r="K142" i="13"/>
  <c r="J143" i="13"/>
  <c r="K143" i="13"/>
  <c r="J144" i="13"/>
  <c r="K144" i="13"/>
  <c r="J145" i="13"/>
  <c r="K145" i="13"/>
  <c r="O145" i="13"/>
  <c r="P145" i="13"/>
  <c r="J146" i="13"/>
  <c r="K146" i="13"/>
  <c r="J147" i="13"/>
  <c r="K147" i="13"/>
  <c r="O147" i="13"/>
  <c r="P147" i="13"/>
  <c r="J148" i="13"/>
  <c r="K148" i="13"/>
  <c r="J149" i="13"/>
  <c r="K149" i="13"/>
  <c r="J150" i="13"/>
  <c r="K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7" i="13"/>
  <c r="O177" i="13"/>
  <c r="P177" i="13"/>
  <c r="J178" i="13"/>
  <c r="J179" i="13"/>
  <c r="O179" i="13"/>
  <c r="P179" i="13"/>
  <c r="J180" i="13"/>
  <c r="J181" i="13"/>
  <c r="J182" i="13"/>
  <c r="O182" i="13"/>
  <c r="P182" i="13"/>
  <c r="J184" i="13"/>
  <c r="K184" i="13"/>
  <c r="J185" i="13"/>
  <c r="K185" i="13"/>
  <c r="J186" i="13"/>
  <c r="K186" i="13"/>
  <c r="J188" i="13"/>
  <c r="K188" i="13"/>
  <c r="J189" i="13"/>
  <c r="K189" i="13"/>
  <c r="J190" i="13"/>
  <c r="K190" i="13"/>
  <c r="J191" i="13"/>
  <c r="K191" i="13"/>
  <c r="J192" i="13"/>
  <c r="K192" i="13"/>
  <c r="J195" i="13"/>
  <c r="K195" i="13"/>
  <c r="J196" i="13"/>
  <c r="K196" i="13"/>
  <c r="J197" i="13"/>
  <c r="K197" i="13"/>
  <c r="J198" i="13"/>
  <c r="K198" i="13"/>
  <c r="O198" i="13"/>
  <c r="P198" i="13"/>
  <c r="J199" i="13"/>
  <c r="K199" i="13"/>
  <c r="J200" i="13"/>
  <c r="K200" i="13"/>
  <c r="J201" i="13"/>
  <c r="K201" i="13"/>
  <c r="O202" i="13"/>
  <c r="P202" i="13"/>
  <c r="O205" i="13"/>
  <c r="P205"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51" i="13"/>
  <c r="J252" i="13"/>
  <c r="O252" i="13"/>
  <c r="P252" i="13"/>
  <c r="J253" i="13"/>
  <c r="J254" i="13"/>
  <c r="J255" i="13"/>
  <c r="J256" i="13"/>
  <c r="J272" i="13"/>
  <c r="K272" i="13"/>
  <c r="J273" i="13"/>
  <c r="K273" i="13"/>
  <c r="J274" i="13"/>
  <c r="K274" i="13"/>
  <c r="J284" i="13"/>
  <c r="K284" i="13"/>
  <c r="J285" i="13"/>
  <c r="K285" i="13"/>
  <c r="J286" i="13"/>
  <c r="K286" i="13"/>
  <c r="J287" i="13"/>
  <c r="K287" i="13"/>
  <c r="J288" i="13"/>
  <c r="K288" i="13"/>
  <c r="J289" i="13"/>
  <c r="K289" i="13"/>
  <c r="J290" i="13"/>
  <c r="K290" i="13"/>
  <c r="J291" i="13"/>
  <c r="K291" i="13"/>
  <c r="J301" i="13"/>
  <c r="K301" i="13"/>
  <c r="O301" i="13"/>
  <c r="J302" i="13"/>
  <c r="K302" i="13"/>
  <c r="J303" i="13"/>
  <c r="K303" i="13"/>
  <c r="J304" i="13"/>
  <c r="K304" i="13"/>
  <c r="J305" i="13"/>
  <c r="K305" i="13"/>
  <c r="J306" i="13"/>
  <c r="K306" i="13"/>
  <c r="J307" i="13"/>
  <c r="K307" i="13"/>
  <c r="J308" i="13"/>
  <c r="K308" i="13"/>
  <c r="J312" i="13"/>
  <c r="O312" i="13"/>
  <c r="P312" i="13"/>
  <c r="J313" i="13"/>
  <c r="J314" i="13"/>
  <c r="J315" i="13"/>
  <c r="J316" i="13"/>
  <c r="O316" i="13"/>
  <c r="P316" i="13"/>
  <c r="J317" i="13"/>
  <c r="J318" i="13"/>
  <c r="J319" i="13"/>
  <c r="O319" i="13"/>
  <c r="P319" i="13"/>
  <c r="J320" i="13"/>
  <c r="J321" i="13"/>
  <c r="O321" i="13"/>
  <c r="P321" i="13"/>
  <c r="J322" i="13"/>
  <c r="J323" i="13"/>
  <c r="J324" i="13"/>
  <c r="O324" i="13"/>
  <c r="P324" i="13"/>
  <c r="J325" i="13"/>
  <c r="J326" i="13"/>
  <c r="J327" i="13"/>
  <c r="J328" i="13"/>
  <c r="J329" i="13"/>
  <c r="J330" i="13"/>
  <c r="O330" i="13"/>
  <c r="P330" i="13"/>
  <c r="J331" i="13"/>
  <c r="J332" i="13"/>
  <c r="J333" i="13"/>
  <c r="O333" i="13"/>
  <c r="P333" i="13"/>
  <c r="J334" i="13"/>
  <c r="J335" i="13"/>
  <c r="J336" i="13"/>
  <c r="O339" i="13"/>
  <c r="P339" i="13"/>
  <c r="J342" i="13"/>
  <c r="O342" i="13"/>
  <c r="P342" i="13"/>
  <c r="J343" i="13"/>
  <c r="O344" i="13"/>
  <c r="P344" i="13"/>
  <c r="O346" i="13"/>
  <c r="P346" i="13"/>
  <c r="J350" i="13"/>
  <c r="K350" i="13"/>
  <c r="J351" i="13"/>
  <c r="K351" i="13"/>
  <c r="J352" i="13"/>
  <c r="K352" i="13"/>
  <c r="J354" i="13"/>
  <c r="K354" i="13"/>
  <c r="J355" i="13"/>
  <c r="K355" i="13"/>
  <c r="J356" i="13"/>
  <c r="K356" i="13"/>
  <c r="J357" i="13"/>
  <c r="K357" i="13"/>
  <c r="J358" i="13"/>
  <c r="K358" i="13"/>
  <c r="J359" i="13"/>
  <c r="K359" i="13"/>
  <c r="J360" i="13"/>
  <c r="K360" i="13"/>
  <c r="J363" i="13"/>
  <c r="K363" i="13"/>
  <c r="O363" i="13"/>
  <c r="P363" i="13"/>
  <c r="J364" i="13"/>
  <c r="K364" i="13"/>
  <c r="J365" i="13"/>
  <c r="O365" i="13"/>
  <c r="P365" i="13"/>
  <c r="J366" i="13"/>
  <c r="J367" i="13"/>
  <c r="J368" i="13"/>
  <c r="J369" i="13"/>
  <c r="J370" i="13"/>
  <c r="O370" i="13"/>
  <c r="P370" i="13"/>
  <c r="J371" i="13"/>
  <c r="J372" i="13"/>
  <c r="J373" i="13"/>
  <c r="J374" i="13"/>
  <c r="J375" i="13"/>
  <c r="J376" i="13"/>
  <c r="J377" i="13"/>
  <c r="J378" i="13"/>
  <c r="J379" i="13"/>
  <c r="J380" i="13"/>
  <c r="J381" i="13"/>
  <c r="J382" i="13"/>
  <c r="O382" i="13"/>
  <c r="P382" i="13"/>
  <c r="J383" i="13"/>
  <c r="J384" i="13"/>
  <c r="O384" i="13"/>
  <c r="P384" i="13"/>
  <c r="J385" i="13"/>
  <c r="J386" i="13"/>
  <c r="J387" i="13"/>
  <c r="J388" i="13"/>
  <c r="O388" i="13"/>
  <c r="P388" i="13"/>
  <c r="J389" i="13"/>
  <c r="J390" i="13"/>
  <c r="J391" i="13"/>
  <c r="J392" i="13"/>
  <c r="J393" i="13"/>
  <c r="J394" i="13"/>
  <c r="J395" i="13"/>
  <c r="J396" i="13"/>
  <c r="J397" i="13"/>
  <c r="J398" i="13"/>
  <c r="J399" i="13"/>
  <c r="J400" i="13"/>
  <c r="J401" i="13"/>
  <c r="J402" i="13"/>
  <c r="J403" i="13"/>
  <c r="J404" i="13"/>
  <c r="J405" i="13"/>
  <c r="J406" i="13"/>
  <c r="J407" i="13"/>
  <c r="J408" i="13"/>
  <c r="O416" i="13"/>
  <c r="P416" i="13"/>
  <c r="J418" i="13"/>
  <c r="K418" i="13"/>
  <c r="J419" i="13"/>
  <c r="K419" i="13"/>
  <c r="J420" i="13"/>
  <c r="K420" i="13"/>
  <c r="J421" i="13"/>
  <c r="K421" i="13"/>
  <c r="J423" i="13"/>
  <c r="O423" i="13"/>
  <c r="P423" i="13"/>
  <c r="J424" i="13"/>
  <c r="J425" i="13"/>
  <c r="J426" i="13"/>
  <c r="O426" i="13"/>
  <c r="P426" i="13"/>
  <c r="J427" i="13"/>
  <c r="J428" i="13"/>
  <c r="J429" i="13"/>
  <c r="J430" i="13"/>
  <c r="O430" i="13"/>
  <c r="P430" i="13"/>
  <c r="J431" i="13"/>
  <c r="J432" i="13"/>
  <c r="J433" i="13"/>
  <c r="O433" i="13"/>
  <c r="P433" i="13"/>
  <c r="J434" i="13"/>
  <c r="J435" i="13"/>
  <c r="J437" i="13"/>
  <c r="O437" i="13"/>
  <c r="P437" i="13"/>
  <c r="J438" i="13"/>
  <c r="O439" i="13"/>
  <c r="P439" i="13"/>
  <c r="J441" i="13"/>
  <c r="O441" i="13"/>
  <c r="P441" i="13"/>
  <c r="J442" i="13"/>
  <c r="J443" i="13"/>
  <c r="J444" i="13"/>
  <c r="J445" i="13"/>
  <c r="O445" i="13"/>
  <c r="P445" i="13"/>
  <c r="J446" i="13"/>
  <c r="J447" i="13"/>
  <c r="J448" i="13"/>
  <c r="K448" i="13"/>
  <c r="O448" i="13"/>
  <c r="P448" i="13"/>
  <c r="J449" i="13"/>
  <c r="K449" i="13"/>
  <c r="J450" i="13"/>
  <c r="J451" i="13"/>
  <c r="J452" i="13"/>
  <c r="J453" i="13"/>
  <c r="J454" i="13"/>
  <c r="O454" i="13"/>
  <c r="P454" i="13"/>
  <c r="J455" i="13"/>
  <c r="J456" i="13"/>
  <c r="J457" i="13"/>
  <c r="J458" i="13"/>
  <c r="J459" i="13"/>
  <c r="J460" i="13"/>
  <c r="O460" i="13"/>
  <c r="P460" i="13"/>
  <c r="J461" i="13"/>
  <c r="J462" i="13"/>
  <c r="J463" i="13"/>
  <c r="J464" i="13"/>
  <c r="J465" i="13"/>
  <c r="J466" i="13"/>
  <c r="J467" i="13"/>
  <c r="J468" i="13"/>
  <c r="J469" i="13"/>
  <c r="J470" i="13"/>
  <c r="J471" i="13"/>
  <c r="J472" i="13"/>
  <c r="J473" i="13"/>
  <c r="J474" i="13"/>
  <c r="J475" i="13"/>
  <c r="J476" i="13"/>
  <c r="J477" i="13"/>
  <c r="O477" i="13"/>
  <c r="P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4" i="13"/>
  <c r="O504" i="13"/>
  <c r="P504" i="13"/>
  <c r="J505" i="13"/>
  <c r="J506" i="13"/>
  <c r="J507" i="13"/>
  <c r="J508" i="13"/>
  <c r="J509" i="13"/>
  <c r="J510" i="13"/>
  <c r="J511" i="13"/>
  <c r="J512" i="13"/>
  <c r="J513" i="13"/>
  <c r="J514" i="13"/>
  <c r="J515" i="13"/>
  <c r="J516" i="13"/>
  <c r="J517" i="13"/>
  <c r="J518" i="13"/>
  <c r="J519" i="13"/>
  <c r="J520" i="13"/>
  <c r="J521" i="13"/>
  <c r="O521" i="13"/>
  <c r="P521" i="13"/>
  <c r="J522" i="13"/>
  <c r="J523" i="13"/>
  <c r="J524" i="13"/>
  <c r="J525" i="13"/>
  <c r="J526" i="13"/>
  <c r="J527" i="13"/>
  <c r="J528" i="13"/>
  <c r="J529" i="13"/>
  <c r="J530" i="13"/>
  <c r="J531" i="13"/>
  <c r="J532" i="13"/>
  <c r="O532" i="13"/>
  <c r="P532" i="13"/>
  <c r="J533" i="13"/>
  <c r="J534" i="13"/>
  <c r="J535" i="13"/>
  <c r="J536" i="13"/>
  <c r="O536" i="13"/>
  <c r="P536" i="13"/>
  <c r="J537" i="13"/>
  <c r="J538" i="13"/>
  <c r="J539" i="13"/>
  <c r="J540" i="13"/>
  <c r="J541" i="13"/>
  <c r="P541" i="13"/>
  <c r="J542" i="13"/>
  <c r="J543" i="13"/>
  <c r="J544" i="13"/>
  <c r="J545" i="13"/>
  <c r="J546" i="13"/>
  <c r="J547" i="13"/>
  <c r="J548" i="13"/>
  <c r="J549" i="13"/>
  <c r="J550" i="13"/>
  <c r="J551" i="13"/>
  <c r="J552" i="13"/>
  <c r="J553" i="13"/>
  <c r="J554" i="13"/>
  <c r="J555" i="13"/>
  <c r="J556" i="13"/>
  <c r="J557" i="13"/>
  <c r="O557" i="13"/>
  <c r="P557" i="13"/>
  <c r="J558" i="13"/>
  <c r="J559" i="13"/>
  <c r="O559" i="13"/>
  <c r="P559" i="13"/>
  <c r="J560" i="13"/>
  <c r="J561" i="13"/>
  <c r="J562" i="13"/>
  <c r="O562" i="13"/>
  <c r="P562" i="13"/>
  <c r="J563" i="13"/>
  <c r="J564" i="13"/>
  <c r="J565" i="13"/>
  <c r="J566" i="13"/>
  <c r="J567" i="13"/>
  <c r="J568" i="13"/>
  <c r="O568" i="13"/>
  <c r="P568" i="13"/>
  <c r="J569" i="13"/>
  <c r="J570" i="13"/>
  <c r="J571" i="13"/>
  <c r="J572" i="13"/>
  <c r="J573" i="13"/>
  <c r="O573" i="13"/>
  <c r="P573" i="13"/>
  <c r="J574" i="13"/>
  <c r="J575" i="13"/>
  <c r="J576" i="13"/>
  <c r="J577" i="13"/>
  <c r="J578" i="13"/>
  <c r="J579" i="13"/>
  <c r="J581" i="13"/>
  <c r="O581" i="13"/>
  <c r="P581" i="13"/>
  <c r="J582" i="13"/>
  <c r="J583" i="13"/>
  <c r="J584" i="13"/>
  <c r="J585" i="13"/>
  <c r="J589" i="13"/>
  <c r="J590" i="13"/>
  <c r="J591" i="13"/>
  <c r="J592" i="13"/>
  <c r="J593" i="13"/>
  <c r="J2" i="11"/>
  <c r="J3" i="11"/>
  <c r="O3" i="11"/>
  <c r="P3" i="11"/>
  <c r="J4" i="11"/>
  <c r="J5" i="11"/>
  <c r="J6" i="11"/>
  <c r="J7" i="11"/>
  <c r="O7" i="11"/>
  <c r="P7" i="11"/>
  <c r="J8" i="11"/>
  <c r="J9" i="11"/>
  <c r="J10" i="11"/>
  <c r="J11" i="11"/>
  <c r="J12" i="11"/>
  <c r="J13" i="11"/>
  <c r="J14" i="11"/>
  <c r="J15" i="11"/>
  <c r="J16" i="11"/>
  <c r="J17" i="11"/>
  <c r="J18" i="11"/>
  <c r="J19" i="11"/>
  <c r="J20" i="11"/>
  <c r="J24" i="11"/>
  <c r="O27" i="11"/>
  <c r="P27" i="11"/>
  <c r="P29" i="11"/>
  <c r="O30" i="11"/>
  <c r="O29" i="11" s="1"/>
  <c r="J33" i="11"/>
  <c r="J34" i="11"/>
  <c r="J35" i="11"/>
  <c r="J36" i="11"/>
  <c r="J37" i="11"/>
  <c r="J38" i="11"/>
  <c r="J39" i="11"/>
  <c r="J40" i="11"/>
  <c r="J41" i="11"/>
  <c r="J42" i="11"/>
  <c r="J43" i="11"/>
  <c r="O43" i="11"/>
  <c r="P43" i="11"/>
  <c r="J44" i="11"/>
  <c r="J45" i="11"/>
  <c r="J46" i="11"/>
  <c r="J47" i="11"/>
  <c r="J50" i="11"/>
  <c r="J51" i="11"/>
  <c r="J73" i="11"/>
  <c r="J74" i="11"/>
  <c r="J75" i="11"/>
  <c r="J77" i="11"/>
  <c r="J78" i="11"/>
  <c r="J79" i="11"/>
  <c r="J80" i="11"/>
  <c r="J81" i="11"/>
  <c r="J82" i="11"/>
  <c r="J83" i="11"/>
  <c r="K83" i="11" s="1"/>
  <c r="J84" i="11"/>
  <c r="K84" i="11" s="1"/>
  <c r="J85" i="11"/>
  <c r="K85" i="11" s="1"/>
  <c r="J88" i="11"/>
  <c r="K88" i="11" s="1"/>
  <c r="J89" i="11"/>
  <c r="K89" i="11" s="1"/>
  <c r="J90" i="11"/>
  <c r="K90" i="11" s="1"/>
  <c r="J53" i="11"/>
  <c r="J54" i="11"/>
  <c r="J55" i="11"/>
  <c r="J56" i="11"/>
  <c r="J64" i="11"/>
  <c r="K64" i="11" s="1"/>
  <c r="O64" i="11"/>
  <c r="P64" i="11"/>
  <c r="J65" i="11"/>
  <c r="K65" i="11" s="1"/>
  <c r="J66" i="11"/>
  <c r="K66" i="11" s="1"/>
  <c r="J67" i="11"/>
  <c r="K67" i="11" s="1"/>
  <c r="J72" i="11"/>
  <c r="K72" i="11" s="1"/>
  <c r="J126" i="11"/>
  <c r="K126" i="11" s="1"/>
  <c r="J127" i="11"/>
  <c r="K127" i="11" s="1"/>
  <c r="J128" i="11"/>
  <c r="K128" i="11" s="1"/>
  <c r="J129" i="11"/>
  <c r="K129" i="11" s="1"/>
  <c r="J130" i="11"/>
  <c r="K130" i="11" s="1"/>
  <c r="J139" i="11"/>
  <c r="K139" i="11" s="1"/>
  <c r="O139" i="11"/>
  <c r="P139" i="11"/>
  <c r="J140" i="11"/>
  <c r="K140" i="11" s="1"/>
  <c r="J141" i="11"/>
  <c r="K141" i="11" s="1"/>
  <c r="J142" i="11"/>
  <c r="K142" i="11" s="1"/>
  <c r="J143" i="11"/>
  <c r="K143" i="11" s="1"/>
  <c r="J145" i="11"/>
  <c r="K145" i="11" s="1"/>
  <c r="J146" i="11"/>
  <c r="K146" i="11" s="1"/>
  <c r="J147" i="11"/>
  <c r="K147" i="11" s="1"/>
  <c r="J149" i="11"/>
  <c r="K149" i="11" s="1"/>
  <c r="O149" i="11"/>
  <c r="P149" i="11"/>
  <c r="J150" i="11"/>
  <c r="J151" i="11"/>
  <c r="J152" i="11"/>
  <c r="J153" i="11"/>
  <c r="K153" i="11" s="1"/>
  <c r="J154" i="11"/>
  <c r="K154" i="11" s="1"/>
  <c r="J157" i="11"/>
  <c r="J158" i="11"/>
  <c r="J159" i="11"/>
  <c r="J161" i="11"/>
  <c r="K161" i="11" s="1"/>
  <c r="O161" i="11"/>
  <c r="P161" i="11"/>
  <c r="J162" i="11"/>
  <c r="K162" i="11" s="1"/>
  <c r="J166" i="11"/>
  <c r="J167" i="11"/>
  <c r="J168" i="11"/>
  <c r="J169" i="11"/>
  <c r="J170" i="11"/>
  <c r="J172" i="11"/>
  <c r="J173" i="11"/>
  <c r="J174" i="11"/>
  <c r="J175" i="11"/>
  <c r="J176" i="11"/>
  <c r="J177" i="11"/>
  <c r="J180" i="11"/>
  <c r="J181" i="11"/>
  <c r="J182" i="11"/>
  <c r="J183" i="11"/>
  <c r="K183" i="11"/>
  <c r="J188" i="11"/>
  <c r="J190" i="11"/>
  <c r="O190" i="11"/>
  <c r="P190" i="11"/>
  <c r="J191" i="11"/>
  <c r="J192" i="11"/>
  <c r="J193" i="11"/>
  <c r="J194" i="11"/>
  <c r="J195" i="11"/>
  <c r="J196" i="11"/>
  <c r="J197" i="11"/>
  <c r="J198" i="11"/>
  <c r="J199" i="11"/>
  <c r="O199" i="11"/>
  <c r="P199" i="11"/>
  <c r="J200" i="11"/>
  <c r="J201" i="11"/>
  <c r="J202" i="11"/>
  <c r="J203" i="11"/>
  <c r="J204" i="11"/>
  <c r="J205" i="11"/>
  <c r="J206" i="11"/>
  <c r="J207" i="11"/>
  <c r="J208" i="11"/>
  <c r="O208" i="11"/>
  <c r="P208" i="11"/>
  <c r="J209" i="11"/>
  <c r="J210" i="11"/>
  <c r="J211" i="11"/>
  <c r="J212" i="11"/>
  <c r="J213" i="11"/>
  <c r="J214" i="11"/>
  <c r="J215" i="11"/>
  <c r="J216" i="11"/>
  <c r="O218" i="11"/>
  <c r="P218" i="11"/>
  <c r="J222" i="11"/>
  <c r="J223" i="11"/>
  <c r="O223" i="11"/>
  <c r="P223" i="11"/>
  <c r="J224" i="11"/>
  <c r="J225" i="11"/>
  <c r="J226" i="11"/>
  <c r="J227" i="11"/>
  <c r="J228" i="11"/>
  <c r="J229" i="11"/>
  <c r="J230" i="11"/>
  <c r="J231" i="11"/>
  <c r="J232" i="11"/>
  <c r="J233" i="11"/>
  <c r="J234" i="11"/>
  <c r="J235" i="11"/>
  <c r="J236" i="11"/>
  <c r="J237" i="11"/>
  <c r="J242" i="11"/>
  <c r="J243" i="11"/>
  <c r="J244" i="11"/>
  <c r="J245" i="11"/>
  <c r="J246" i="11"/>
  <c r="J247" i="11"/>
  <c r="J248" i="11"/>
  <c r="J249" i="11"/>
  <c r="J250" i="11"/>
  <c r="J251" i="11"/>
  <c r="J253" i="11"/>
  <c r="J254" i="11"/>
  <c r="J260" i="11"/>
  <c r="K260" i="11" s="1"/>
  <c r="O260" i="11"/>
  <c r="O257" i="11" s="1"/>
  <c r="P260" i="11"/>
  <c r="P257" i="11" s="1"/>
  <c r="J261" i="11"/>
  <c r="K261" i="11" s="1"/>
  <c r="J262" i="11"/>
  <c r="K262" i="11" s="1"/>
  <c r="J263" i="11"/>
  <c r="K263" i="11" s="1"/>
  <c r="J266" i="11"/>
  <c r="K266" i="11" s="1"/>
  <c r="J267" i="11"/>
  <c r="K267" i="11" s="1"/>
  <c r="J268" i="11"/>
  <c r="K268" i="11"/>
  <c r="J270" i="11"/>
  <c r="K270" i="11" s="1"/>
  <c r="J272" i="11"/>
  <c r="K272" i="11"/>
  <c r="O272" i="11"/>
  <c r="P272" i="11"/>
  <c r="J273" i="11"/>
  <c r="K273" i="11"/>
  <c r="J274" i="11"/>
  <c r="K274" i="11" s="1"/>
  <c r="J275" i="11"/>
  <c r="K275" i="11" s="1"/>
  <c r="J276" i="11"/>
  <c r="K276" i="11" s="1"/>
  <c r="O276" i="11"/>
  <c r="P276" i="11"/>
  <c r="J277" i="11"/>
  <c r="K277" i="11" s="1"/>
  <c r="J278" i="11"/>
  <c r="K278" i="11"/>
  <c r="J279" i="11"/>
  <c r="K279" i="11" s="1"/>
  <c r="O279" i="11"/>
  <c r="P279" i="11"/>
  <c r="J280" i="11"/>
  <c r="K280" i="11" s="1"/>
  <c r="J281" i="11"/>
  <c r="K281" i="11" s="1"/>
  <c r="J289" i="11"/>
  <c r="J290" i="11"/>
  <c r="J291" i="11"/>
  <c r="J292" i="11"/>
  <c r="J293" i="11"/>
  <c r="J294" i="11"/>
  <c r="J295" i="11"/>
  <c r="J296" i="11"/>
  <c r="J297" i="11"/>
  <c r="J298" i="11"/>
  <c r="J299" i="11"/>
  <c r="J300" i="11"/>
  <c r="J301" i="11"/>
  <c r="J302" i="11"/>
  <c r="J303" i="11"/>
  <c r="J304" i="11"/>
  <c r="J311" i="11"/>
  <c r="O311" i="11"/>
  <c r="P311" i="11"/>
  <c r="J312" i="11"/>
  <c r="J313" i="11"/>
  <c r="J314" i="11"/>
  <c r="J315" i="11"/>
  <c r="J316" i="11"/>
  <c r="O316" i="11"/>
  <c r="P316" i="11"/>
  <c r="J317" i="11"/>
  <c r="J318" i="11"/>
  <c r="J319" i="11"/>
  <c r="J320" i="11"/>
  <c r="J321" i="11"/>
  <c r="J322" i="11"/>
  <c r="J323" i="11"/>
  <c r="J324" i="11"/>
  <c r="J325" i="11"/>
  <c r="G326" i="11"/>
  <c r="H326" i="11"/>
  <c r="G327" i="11"/>
  <c r="H327" i="11"/>
  <c r="J327" i="11"/>
  <c r="G328" i="11"/>
  <c r="H328" i="11"/>
  <c r="G329" i="11"/>
  <c r="H329" i="11"/>
  <c r="G330" i="11"/>
  <c r="H330" i="11"/>
  <c r="J331" i="11"/>
  <c r="J332" i="11"/>
  <c r="J333" i="11"/>
  <c r="J334" i="11"/>
  <c r="J335" i="11"/>
  <c r="J310" i="11"/>
  <c r="J338" i="11"/>
  <c r="O338" i="11"/>
  <c r="P338" i="11"/>
  <c r="J339" i="11"/>
  <c r="J340" i="11"/>
  <c r="J341" i="11"/>
  <c r="J342" i="11"/>
  <c r="O342" i="11"/>
  <c r="P342" i="11"/>
  <c r="J343" i="11"/>
  <c r="J344" i="11"/>
  <c r="O344" i="11"/>
  <c r="P344" i="11"/>
  <c r="J345" i="11"/>
  <c r="J346" i="11"/>
  <c r="J347" i="11"/>
  <c r="J348" i="11"/>
  <c r="J349" i="11"/>
  <c r="J350" i="11"/>
  <c r="J351" i="11"/>
  <c r="J352" i="11"/>
  <c r="J353" i="11"/>
  <c r="J354" i="11"/>
  <c r="J355" i="11"/>
  <c r="J356" i="11"/>
  <c r="J357" i="11"/>
  <c r="J358" i="11"/>
  <c r="J359" i="11"/>
  <c r="J360" i="11"/>
  <c r="J361" i="11"/>
  <c r="J368" i="11"/>
  <c r="K368" i="11" s="1"/>
  <c r="L3" i="8"/>
  <c r="H30" i="8"/>
  <c r="H5" i="8"/>
  <c r="H31" i="8"/>
  <c r="H28" i="8"/>
  <c r="H27" i="8"/>
  <c r="H25" i="8"/>
  <c r="H23" i="8"/>
  <c r="H20" i="8"/>
  <c r="H19" i="8"/>
  <c r="H16" i="8"/>
  <c r="H12" i="8"/>
  <c r="H11" i="8"/>
  <c r="H7" i="8"/>
  <c r="L4" i="8"/>
  <c r="J329" i="11"/>
  <c r="H33" i="8"/>
  <c r="J330" i="11"/>
  <c r="J326" i="11"/>
  <c r="H32" i="8"/>
  <c r="H21" i="8"/>
  <c r="H18" i="8"/>
  <c r="H17" i="8"/>
  <c r="H13" i="8"/>
  <c r="H9" i="8"/>
  <c r="L6" i="8"/>
  <c r="H4" i="8"/>
  <c r="L5" i="8"/>
  <c r="J328" i="11"/>
  <c r="H34" i="8"/>
  <c r="H26" i="8"/>
  <c r="H8" i="8"/>
  <c r="H10" i="8"/>
  <c r="H3" i="8"/>
  <c r="H29" i="8"/>
  <c r="H24" i="8"/>
  <c r="H15" i="8"/>
  <c r="O136" i="11"/>
  <c r="S1" i="13"/>
  <c r="T1" i="13"/>
  <c r="T1" i="11" l="1"/>
  <c r="S1" i="11"/>
  <c r="S1" i="12"/>
  <c r="T1" i="12"/>
</calcChain>
</file>

<file path=xl/sharedStrings.xml><?xml version="1.0" encoding="utf-8"?>
<sst xmlns="http://schemas.openxmlformats.org/spreadsheetml/2006/main" count="9694" uniqueCount="2552">
  <si>
    <r>
      <t>Imaging</t>
    </r>
    <r>
      <rPr>
        <sz val="10"/>
        <rFont val="Arial"/>
        <family val="2"/>
      </rPr>
      <t>. ST-2000 RGB exposure series, through C8 at f/6.3 (FL=1260mm).  Total exposure time was 32 minutes with 20 minutes usable. Binning 2x2. Used new GM8 mount. PEC on? No guiding.</t>
    </r>
  </si>
  <si>
    <t>2006 Oct 26</t>
  </si>
  <si>
    <r>
      <t>Imaging</t>
    </r>
    <r>
      <rPr>
        <sz val="10"/>
        <rFont val="Arial"/>
        <family val="2"/>
      </rPr>
      <t>. Took 135 min. (2.25 hr) image series (R: 60, G: 45, B: 30) with ST2000 at 1260mm FL (f/6.3) with 2x2 binning. Had slip(s) while guiding.  Could have been wind or snags of cords.</t>
    </r>
  </si>
  <si>
    <r>
      <t>Imaging</t>
    </r>
    <r>
      <rPr>
        <sz val="10"/>
        <rFont val="Arial"/>
        <family val="2"/>
      </rPr>
      <t>: Took 140 min. (2.33 hr) clear image series (7x20min.) with ST2000 at 1260mm FL (f/6.3) with 1x1 binning. Tccd=-30C.  Seeing 2/5 and rather breezy. Transparency ~4/5. Seem to have had a slight jump in tracking in first two images.  Never refocused because the scope had been cooled outside for a long time.  However, by image 7, defocus was readily apparent.</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</si>
  <si>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r>
  </si>
  <si>
    <t>2005 May 27</t>
  </si>
  <si>
    <r>
      <t>General</t>
    </r>
    <r>
      <rPr>
        <sz val="10"/>
        <rFont val="Arial"/>
        <family val="2"/>
      </rPr>
      <t xml:space="preserve">: Large face-on spiral with relatively low surface brightness.  Could be good candidate for 400mm imaging, probably binned 2x2.  </t>
    </r>
    <r>
      <rPr>
        <sz val="10"/>
        <color indexed="17"/>
        <rFont val="Arial"/>
        <family val="2"/>
      </rPr>
      <t>Good 5.8 mag star for self-guiding at 400mm. Good 9.32m star for self-guiding at 1260mm.</t>
    </r>
  </si>
  <si>
    <t>2006 Apr 15</t>
  </si>
  <si>
    <t>2006 Apr 16</t>
  </si>
  <si>
    <t xml:space="preserve">+60°40'00.0"
</t>
  </si>
  <si>
    <r>
      <t>General</t>
    </r>
    <r>
      <rPr>
        <sz val="10"/>
        <rFont val="Arial"/>
        <family val="2"/>
      </rPr>
      <t>: Cluster near galaxy NGC6946 in Cygnus.</t>
    </r>
  </si>
  <si>
    <r>
      <t>Imaging</t>
    </r>
    <r>
      <rPr>
        <sz val="10"/>
        <rFont val="Arial"/>
        <family val="2"/>
      </rPr>
      <t>: Took 15 minute clear image 'survey photo' with ST2000 thorugh C8 at f/6.3. Binning was 1x1. Self-guided on m7.5 star with exposure duration of 0.5 sec. Used flat field composited from R, G, and B flats. Seeing ~2/5, Transparency ~2/5.</t>
    </r>
  </si>
  <si>
    <t>Imaging: Took 15 minute clear image 'survey photo' with ST2000 thorugh C8 at f/6.3. Binning was 1x1. Self-guided on m8.7 star. Used flat field composited from R, G, and B flats. Seeing ~2/5, Transparency ~2/5.</t>
  </si>
  <si>
    <r>
      <t>Imaging</t>
    </r>
    <r>
      <rPr>
        <sz val="10"/>
        <rFont val="Arial"/>
        <family val="2"/>
      </rPr>
      <t>. See entry for M4.</t>
    </r>
  </si>
  <si>
    <r>
      <t>Visual</t>
    </r>
    <r>
      <rPr>
        <sz val="10"/>
        <rFont val="Arial"/>
        <family val="2"/>
      </rPr>
      <t>: Similar in size to M47, but denser with dimmer stars. Basically, in between M46 and M47 in appearace in the 32mm EP.  Fills the 14mm Radian FOV.</t>
    </r>
  </si>
  <si>
    <r>
      <t>Future Work</t>
    </r>
    <r>
      <rPr>
        <sz val="10"/>
        <rFont val="Arial"/>
        <family val="2"/>
      </rPr>
      <t>: Composite with M35 at 1260mm FL.</t>
    </r>
  </si>
  <si>
    <r>
      <t>Visual</t>
    </r>
    <r>
      <rPr>
        <sz val="10"/>
        <rFont val="Arial"/>
        <family val="2"/>
      </rPr>
      <t>: Unsuccessful attempt. Probably due to moonlight.</t>
    </r>
  </si>
  <si>
    <t>2005 Jan 01</t>
  </si>
  <si>
    <r>
      <t>Imaging:</t>
    </r>
    <r>
      <rPr>
        <sz val="10"/>
        <rFont val="Arial"/>
        <family val="2"/>
      </rPr>
      <t xml:space="preserve"> Took ST-2000 clear image series at f/7.5 (FL=405mm).  Total exposure time was ?? minutes with ?? minutes usable. Binning 2x2. Includes cluster NGC2158.</t>
    </r>
  </si>
  <si>
    <r>
      <t>Imaging</t>
    </r>
    <r>
      <rPr>
        <sz val="10"/>
        <rFont val="Arial"/>
        <family val="2"/>
      </rPr>
      <t>: Took ST-2000 RGB image series at f/7.5 (FL=405mm).  Total exposure time was ?? minutes with 19 minutes usable. Binning 2x2. Color contrast between blue M35 and yellow NGC2158 is quite cool.</t>
    </r>
  </si>
  <si>
    <r>
      <t>Visual</t>
    </r>
    <r>
      <rPr>
        <sz val="10"/>
        <rFont val="Arial"/>
        <family val="2"/>
      </rPr>
      <t>: Reminicent of M46. Brighter and somewhat more sparse in the 32mm Plossl. No sign of NGC2158. Both clusters are very close to the Moon.</t>
    </r>
  </si>
  <si>
    <t>2005 Feb 09</t>
  </si>
  <si>
    <t>2007 Sep 04</t>
  </si>
  <si>
    <t>2005 Oct 24</t>
  </si>
  <si>
    <r>
      <t>Imaging</t>
    </r>
    <r>
      <rPr>
        <sz val="10"/>
        <rFont val="Arial"/>
        <family val="2"/>
      </rPr>
      <t>:Took RGB series with ST2000 at 135mm FL (f/2.5).  Total exposure was 60 minutes (R:30, G:15, B: 15) with binning 1x1.</t>
    </r>
  </si>
  <si>
    <t>2005 Jun 13</t>
  </si>
  <si>
    <r>
      <t>General</t>
    </r>
    <r>
      <rPr>
        <sz val="10"/>
        <rFont val="Arial"/>
        <family val="2"/>
      </rPr>
      <t xml:space="preserve">: </t>
    </r>
    <r>
      <rPr>
        <sz val="10"/>
        <color indexed="17"/>
        <rFont val="Arial"/>
        <family val="2"/>
      </rPr>
      <t>Good! 5.85m star for self guiding at 1260mm.</t>
    </r>
    <r>
      <rPr>
        <sz val="10"/>
        <color indexed="17"/>
        <rFont val="Arial"/>
        <family val="2"/>
      </rPr>
      <t/>
    </r>
  </si>
  <si>
    <t>2005 Sep 10</t>
  </si>
  <si>
    <r>
      <t>Imaging</t>
    </r>
    <r>
      <rPr>
        <sz val="10"/>
        <rFont val="Arial"/>
        <family val="2"/>
      </rPr>
      <t>. Took 1260mm (f/6.3) RGB series with C8 and ST2000.  Total exposure was 40 minutes with 2x2 binning. Used selfguiding with 0.5 second exposures and aggressiveness of 9.</t>
    </r>
  </si>
  <si>
    <r>
      <t>Imaging</t>
    </r>
    <r>
      <rPr>
        <sz val="10"/>
        <rFont val="Arial"/>
        <family val="2"/>
      </rPr>
      <t>: Took 135min RGB (75:30:30) series with ST2000 and C8 at 1260mm (f/6.3). Binned 1x1. Excellent transparency, 5/5 and good seeing 4/5. Temperature 55-60F.  Tccd=-20C.  Took sky flats before image.  Compared to prior flats taken with guide chip to the N, and there were substantial rotational offsets.  Clearly, I need to take flats for every image series where a configuration may have changed.</t>
    </r>
  </si>
  <si>
    <t>2007 Nov 12</t>
  </si>
  <si>
    <r>
      <t>Imaging</t>
    </r>
    <r>
      <rPr>
        <sz val="10"/>
        <rFont val="Arial"/>
        <family val="2"/>
      </rPr>
      <t>. Took 1260mm (f/6.3) luminance series. Total exposure was 20 minutes with 1x1 binning. Intent is to combine with data taken in 2005 to create LRGB image.</t>
    </r>
  </si>
  <si>
    <t>2007 Apr 19</t>
  </si>
  <si>
    <r>
      <t>Imaging</t>
    </r>
    <r>
      <rPr>
        <sz val="10"/>
        <rFont val="Arial"/>
        <family val="2"/>
      </rPr>
      <t>: See entry for M105.</t>
    </r>
  </si>
  <si>
    <r>
      <t>Imaging</t>
    </r>
    <r>
      <rPr>
        <sz val="10"/>
        <rFont val="Arial"/>
        <family val="2"/>
      </rPr>
      <t>. Took ST-2000 RGB image series through C8 at f/6.3 (FL=1260mm).  Exposure was 60 min. (R:30, G:15, B:15). Binning was1x1. Seeing was poor, but transparency was good.  Some wind late in the last R expsosure.</t>
    </r>
  </si>
  <si>
    <r>
      <t>General</t>
    </r>
    <r>
      <rPr>
        <sz val="10"/>
        <rFont val="Arial"/>
        <family val="2"/>
      </rPr>
      <t>: Fairly large and dim for a planetary nebula, but still brighter than most galaxies.</t>
    </r>
  </si>
  <si>
    <t>2006 Sep 24</t>
  </si>
  <si>
    <t>1994 Jul 14</t>
  </si>
  <si>
    <t>1994 Jul 31</t>
  </si>
  <si>
    <r>
      <t>Imaging</t>
    </r>
    <r>
      <rPr>
        <sz val="10"/>
        <rFont val="Arial"/>
        <family val="2"/>
      </rPr>
      <t>: Took 2hr LRGB series (60:40:10:10) with ST2000 and TKE130 at 430mm (f/3.3). Binning 1x1. Tccd=-20C. Transparency ~4/5, Seeing ~3/5.</t>
    </r>
  </si>
  <si>
    <r>
      <t>Imaging</t>
    </r>
    <r>
      <rPr>
        <sz val="10"/>
        <rFont val="Arial"/>
        <family val="2"/>
      </rPr>
      <t>: Took 2h30m LRGB series (60:60:15:15) with ST2000 and TKE130 at 430mm (f/3.3). Binning 1x1. Tccd=-20C. Transparency ~4/5, Seeing ~3/5. Had exceptional focus.</t>
    </r>
  </si>
  <si>
    <r>
      <t>General</t>
    </r>
    <r>
      <rPr>
        <sz val="10"/>
        <rFont val="Arial"/>
        <family val="2"/>
      </rPr>
      <t xml:space="preserve">: Fairly large and dim for a planetary nebula, but still brighter than most galaxies.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</si>
  <si>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Elliptical.</t>
    </r>
  </si>
  <si>
    <r>
      <t>General</t>
    </r>
    <r>
      <rPr>
        <sz val="10"/>
        <rFont val="Arial"/>
        <family val="2"/>
      </rPr>
      <t>: Double star.</t>
    </r>
  </si>
  <si>
    <t>Whale Galaxy</t>
  </si>
  <si>
    <r>
      <t>Imaging</t>
    </r>
    <r>
      <rPr>
        <sz val="10"/>
        <rFont val="Arial"/>
        <family val="2"/>
      </rPr>
      <t>. 4 min afocal photo with Olympus camera.</t>
    </r>
  </si>
  <si>
    <r>
      <t>Imaging</t>
    </r>
    <r>
      <rPr>
        <sz val="10"/>
        <rFont val="Arial"/>
        <family val="2"/>
      </rPr>
      <t>. Took ST-2000 RGB image series through C8 at f/6.3 (FL=1260mm).  Total exposure time was 30 minutes with 9 minutes usable. Binning 2x2.</t>
    </r>
    <r>
      <rPr>
        <u/>
        <sz val="10"/>
        <rFont val="Arial"/>
        <family val="2"/>
      </rPr>
      <t/>
    </r>
  </si>
  <si>
    <t>2005 Dec 21</t>
  </si>
  <si>
    <t>2006 Mar 02</t>
  </si>
  <si>
    <t>See Trusock</t>
  </si>
  <si>
    <t>CR69</t>
  </si>
  <si>
    <t>CR70</t>
  </si>
  <si>
    <t>2006 Apr 20</t>
  </si>
  <si>
    <r>
      <t>2005 Apr 05</t>
    </r>
    <r>
      <rPr>
        <sz val="10"/>
        <rFont val="Arial"/>
        <family val="2"/>
      </rPr>
      <t xml:space="preserve">: Imaging. Took an RGB exposure series through C8 at f/6.3 (FL=1260mm). Total exposure time was 64 minutes with 42 minutes usable. Binning was 1x1, but this was accidental. I intended to use 2x2 binning. </t>
    </r>
  </si>
  <si>
    <r>
      <t>General</t>
    </r>
    <r>
      <rPr>
        <sz val="10"/>
        <rFont val="Arial"/>
        <family val="2"/>
      </rPr>
      <t xml:space="preserve">: Part of M105 Group
</t>
    </r>
    <r>
      <rPr>
        <u/>
        <sz val="10"/>
        <rFont val="Arial"/>
        <family val="2"/>
      </rPr>
      <t>2005 Apr 05</t>
    </r>
    <r>
      <rPr>
        <sz val="10"/>
        <rFont val="Arial"/>
        <family val="2"/>
      </rPr>
      <t>: 2005 Apr 05: Imaging. See entry for M105.</t>
    </r>
  </si>
  <si>
    <t>GX</t>
  </si>
  <si>
    <r>
      <t>Imaging</t>
    </r>
    <r>
      <rPr>
        <sz val="10"/>
        <rFont val="Arial"/>
        <family val="2"/>
      </rPr>
      <t>. Took 40 min. RGB series (20:10:10) with ST2000 and C8 at 1260mm (f/6.3). Binned 1x1. Very good guiding with 0.2sec exposures. Seeing 3-4/5. High cirrus clouds to the south. Transparency 2-3/5.</t>
    </r>
  </si>
  <si>
    <t>2006 Sep 28</t>
  </si>
  <si>
    <r>
      <t>Visual</t>
    </r>
    <r>
      <rPr>
        <sz val="10"/>
        <rFont val="Arial"/>
        <family val="2"/>
      </rPr>
      <t>: Observed with 10x50 binocs. Looked fairly large. Easy to see with direct vision. No resolution of stars.  Basically looked like an unresolved globular.</t>
    </r>
  </si>
  <si>
    <t>M8, Lagoon</t>
  </si>
  <si>
    <t>M20, Trifid</t>
  </si>
  <si>
    <t>Pelican Neb.</t>
  </si>
  <si>
    <t>N. America Neb.</t>
  </si>
  <si>
    <t>M28</t>
  </si>
  <si>
    <t>M17, Swan</t>
  </si>
  <si>
    <r>
      <t>General</t>
    </r>
    <r>
      <rPr>
        <sz val="10"/>
        <rFont val="Arial"/>
        <family val="2"/>
      </rPr>
      <t xml:space="preserve">: Loose Globular. </t>
    </r>
    <r>
      <rPr>
        <sz val="10"/>
        <color indexed="17"/>
        <rFont val="Arial"/>
        <family val="2"/>
      </rPr>
      <t>Very close to M53. Good 7.7m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32 minutes with 19 minutes usable. Binning 2x2.
</t>
    </r>
    <r>
      <rPr>
        <u/>
        <sz val="10"/>
        <rFont val="Arial"/>
        <family val="2"/>
      </rPr>
      <t>Future Work</t>
    </r>
    <r>
      <rPr>
        <sz val="10"/>
        <rFont val="Arial"/>
        <family val="2"/>
      </rPr>
      <t>:  Would make a good pair in a 405mm image.</t>
    </r>
  </si>
  <si>
    <r>
      <t>General</t>
    </r>
    <r>
      <rPr>
        <sz val="10"/>
        <rFont val="Arial"/>
        <family val="2"/>
      </rPr>
      <t xml:space="preserve">: Spiral. May be reasonable to image if most brightness is concentrated in spiral arms. </t>
    </r>
    <r>
      <rPr>
        <sz val="10"/>
        <color indexed="17"/>
        <rFont val="Arial"/>
        <family val="2"/>
      </rPr>
      <t xml:space="preserve">Good 8m guide star.
</t>
    </r>
    <r>
      <rPr>
        <u/>
        <sz val="10"/>
        <rFont val="Arial"/>
        <family val="2"/>
      </rPr>
      <t>2005 May 27</t>
    </r>
    <r>
      <rPr>
        <sz val="10"/>
        <rFont val="Arial"/>
        <family val="2"/>
      </rPr>
      <t>:  Imaging. Took ST2000 RGB image series with C8 at 1260mm (f/6.3) Total exposure 48 minutes.  Successfully used selfguiding with 1Hz sampling (~0.57 Hz correctionsd) on 8m star.</t>
    </r>
  </si>
  <si>
    <r>
      <t>General</t>
    </r>
    <r>
      <rPr>
        <sz val="10"/>
        <rFont val="Arial"/>
        <family val="2"/>
      </rPr>
      <t>: 3.63mV primary and 6.69mV secondary. 
Beta Lyrae is a fixed multiple binary, with a primary of 3.5. AB: 3.5. 8.6; 149º, 46"; AE: 9.9, 318º, 67"; AF: 9.9, 19º, 85". (Courtesy Dibbon-Smith).</t>
    </r>
  </si>
  <si>
    <t>Delta Lyr</t>
  </si>
  <si>
    <t>STF 2470
STF 2474</t>
  </si>
  <si>
    <t>Rho Her</t>
  </si>
  <si>
    <t>95 Her</t>
  </si>
  <si>
    <t>100 Her</t>
  </si>
  <si>
    <t>STF 2319</t>
  </si>
  <si>
    <t>99 Her
ADS11077</t>
  </si>
  <si>
    <t>Zeta Her
STF2084
ADS10157</t>
  </si>
  <si>
    <t>Alpha Her
ADS10418</t>
  </si>
  <si>
    <t>Nu Dra</t>
  </si>
  <si>
    <t>Omicron Dra</t>
  </si>
  <si>
    <t>40 &amp; 41 Dra</t>
  </si>
  <si>
    <t>STF 2398</t>
  </si>
  <si>
    <t>Mu Dra
ADS10345</t>
  </si>
  <si>
    <r>
      <t>Imaging</t>
    </r>
    <r>
      <rPr>
        <sz val="10"/>
        <rFont val="Arial"/>
        <family val="2"/>
      </rPr>
      <t>. Took 20 min. RGB series (10:5:5) at 400mm (f/6.1) with 1x1 binning. Tccd=-10C. Image includes NGC6642.</t>
    </r>
  </si>
  <si>
    <t>2006 Jul 26</t>
  </si>
  <si>
    <t>17h19m12.00s</t>
  </si>
  <si>
    <t>-18°31'00.0"</t>
  </si>
  <si>
    <t xml:space="preserve">18h36m24.00s   </t>
  </si>
  <si>
    <t xml:space="preserve">-23°54'00.0"
</t>
  </si>
  <si>
    <r>
      <t>Imaging</t>
    </r>
    <r>
      <rPr>
        <sz val="10"/>
        <rFont val="Arial"/>
        <family val="2"/>
      </rPr>
      <t>. Took 60 minute RGB series (30:15:15) with ZS66 at 400mm (f/6.1). Binned 1x1. Very good transparency (4/5) and fair seeing (3/5). Cold (25-30F) with H=40%. CCD T=-30C.</t>
    </r>
  </si>
  <si>
    <t>2006 May 15</t>
  </si>
  <si>
    <r>
      <t>Imaging</t>
    </r>
    <r>
      <rPr>
        <sz val="10"/>
        <rFont val="Arial"/>
        <family val="2"/>
      </rPr>
      <t>. Took RGB series using 405mm (f/7.5) lens. Binning was 2x2. Tccd=-15C. Total exposure was 30 minutes (R:G:B-&gt;15:10:5), but had to throw out one R and one B due to a power line being visible in the frames.</t>
    </r>
  </si>
  <si>
    <r>
      <t>Visual</t>
    </r>
    <r>
      <rPr>
        <sz val="10"/>
        <rFont val="Arial"/>
        <family val="2"/>
      </rPr>
      <t>. Very small, very compact, and very close to M20.  Viewed in C8.</t>
    </r>
  </si>
  <si>
    <r>
      <t>Imaging</t>
    </r>
    <r>
      <rPr>
        <sz val="10"/>
        <rFont val="Arial"/>
        <family val="2"/>
      </rPr>
      <t>.  See entry for M24.</t>
    </r>
  </si>
  <si>
    <r>
      <t>General</t>
    </r>
    <r>
      <rPr>
        <sz val="10"/>
        <rFont val="Arial"/>
        <family val="2"/>
      </rPr>
      <t>: S&amp;T Feb. 2005 seems like a good pick?</t>
    </r>
  </si>
  <si>
    <t>2005 Nov 21</t>
  </si>
  <si>
    <r>
      <t>Imaging</t>
    </r>
    <r>
      <rPr>
        <sz val="10"/>
        <rFont val="Arial"/>
        <family val="2"/>
      </rPr>
      <t>. Took 180min RGB series (90:45:45) with ST2000 at 1260mm (f/6.3).  Binning was 1x1. Tccd=-25C. Calm and cool night. Seeing ~3/5.  Transparency ~5/5. Guiding was excellent, except for a series of declination slips that affected one 15min image in each channel.  I'd seen this very occassionally before, but for the first time I confirmed that it was due to a cable (USB) dragging against a tripod knob.  It was not fully hung, but friction was sufficient for it to briefly stick.</t>
    </r>
  </si>
  <si>
    <t>Target Time</t>
  </si>
  <si>
    <t>MA*</t>
  </si>
  <si>
    <t>N</t>
  </si>
  <si>
    <t>Scu</t>
  </si>
  <si>
    <t>Cas</t>
  </si>
  <si>
    <t>Aqu</t>
  </si>
  <si>
    <r>
      <t>General</t>
    </r>
    <r>
      <rPr>
        <sz val="10"/>
        <rFont val="Arial"/>
        <family val="2"/>
      </rPr>
      <t xml:space="preserve">: Faint and large. </t>
    </r>
    <r>
      <rPr>
        <sz val="10"/>
        <color indexed="17"/>
        <rFont val="Arial"/>
        <family val="2"/>
      </rPr>
      <t>Good 8.21m star to the NNE for self guiding for 1260mm. Good 5.2mV star to the E for self guiding at 430mm.</t>
    </r>
  </si>
  <si>
    <r>
      <t>Imaging</t>
    </r>
    <r>
      <rPr>
        <sz val="10"/>
        <rFont val="Arial"/>
        <family val="2"/>
      </rPr>
      <t>: Took 1h50m LRGB image series (L:60,R:35,G:5,B:10) with ST2000 and TKE130 at 430mm (f/3.3). Binned 1x1. Tccd=-30C. FOV centered near Elephant Trunk (vDB??).</t>
    </r>
  </si>
  <si>
    <r>
      <t>Imaging</t>
    </r>
    <r>
      <rPr>
        <sz val="10"/>
        <rFont val="Arial"/>
        <family val="2"/>
      </rPr>
      <t>: Took 2h20m LRGB image series (L:60,R:35,G:25,B:20) with ST2000 and TKE130 at 430mm (f/3.3). Binned 1x1. Tccd=-20C. FOV centered near Elephant Trunk (vDB??).</t>
    </r>
  </si>
  <si>
    <t>2007 Oct 31</t>
  </si>
  <si>
    <t>2007 Nov 02</t>
  </si>
  <si>
    <t>2007 Nov 03</t>
  </si>
  <si>
    <t>2007 Nov 06</t>
  </si>
  <si>
    <t>2007 Nov 07</t>
  </si>
  <si>
    <t>2007 Nov 08</t>
  </si>
  <si>
    <r>
      <t>Imaging</t>
    </r>
    <r>
      <rPr>
        <sz val="10"/>
        <rFont val="Arial"/>
        <family val="2"/>
      </rPr>
      <t>: Took 2h25m LRGB image series (L:60,R:20+35w/clouds,G:15,B:15) with ST2000 and TKE130 at 430mm (f/3.3). Binned 1x1. Tccd=-20C. FOV centered SW of Elephant Trunk (vDB??).</t>
    </r>
  </si>
  <si>
    <r>
      <t>Imaging</t>
    </r>
    <r>
      <rPr>
        <sz val="10"/>
        <rFont val="Arial"/>
        <family val="2"/>
      </rPr>
      <t>: Took 2h05m LRGB image series (L:60,R:35,G:15,B:15) with ST2000 and TKE130 at 430mm (f/3.3). Binned 1x1. Tccd=-20C. FOV centered SW of Elephant Trunk (vDB??).</t>
    </r>
  </si>
  <si>
    <r>
      <t>Imaging</t>
    </r>
    <r>
      <rPr>
        <sz val="10"/>
        <rFont val="Arial"/>
        <family val="2"/>
      </rPr>
      <t>: Took 1h30m LRGB image series (L:40,R:30,G:10,B:10) with ST2000 and TKE130 at 430mm (f/3.3). Binned 1x1. Tccd=-20C.</t>
    </r>
  </si>
  <si>
    <r>
      <t>Imaging</t>
    </r>
    <r>
      <rPr>
        <sz val="10"/>
        <rFont val="Arial"/>
        <family val="2"/>
      </rPr>
      <t>: Took 2h40m LRGB image series (L:60,R:60,G:20,B:20) with ST2000 and TKE130 at 430mm (f/3.3). Binned 1x1. Tccd=-20C.</t>
    </r>
  </si>
  <si>
    <r>
      <t>Imaging</t>
    </r>
    <r>
      <rPr>
        <sz val="10"/>
        <rFont val="Arial"/>
        <family val="2"/>
      </rPr>
      <t xml:space="preserve">. Took clear exposure series through C8 at f/6.3 (FL=1260mm). Total exposure time was TBD minutes with TBD minutes usable. Binning was 1x1, but this was accidental. I intended to use 2x2 binning. </t>
    </r>
  </si>
  <si>
    <t>2005 Mar 19</t>
  </si>
  <si>
    <t>2005 Mar 26</t>
  </si>
  <si>
    <t>2009 Aug 02</t>
  </si>
  <si>
    <r>
      <t>Visual</t>
    </r>
    <r>
      <rPr>
        <sz val="10"/>
        <rFont val="Arial"/>
        <family val="2"/>
      </rPr>
      <t>. I observed M4 at 50x and found it to be “very faint.”</t>
    </r>
  </si>
  <si>
    <r>
      <t>Visual</t>
    </r>
    <r>
      <rPr>
        <sz val="10"/>
        <rFont val="Arial"/>
        <family val="2"/>
      </rPr>
      <t>. I observed M4 and noted that it was “very faint” and a “questionable siting.”</t>
    </r>
  </si>
  <si>
    <r>
      <t>Visual</t>
    </r>
    <r>
      <rPr>
        <sz val="10"/>
        <rFont val="Arial"/>
        <family val="2"/>
      </rPr>
      <t>: I observed this cluster at 50x. Fainter than M7, but easy to locate. Some redish yellow stars. I noted that it just fit inside the field.</t>
    </r>
  </si>
  <si>
    <r>
      <t>Visual</t>
    </r>
    <r>
      <rPr>
        <sz val="10"/>
        <rFont val="Arial"/>
        <family val="2"/>
      </rPr>
      <t>: I observed this star cluster from Houston, Texas.  While it had fainter stars than M7, it was really densely populated.</t>
    </r>
  </si>
  <si>
    <r>
      <t>Visual</t>
    </r>
    <r>
      <rPr>
        <sz val="10"/>
        <rFont val="Arial"/>
        <family val="2"/>
      </rPr>
      <t>: observed M6 from Brazos Bend State Park, in Texas, without comment.</t>
    </r>
  </si>
  <si>
    <r>
      <t>Visual</t>
    </r>
    <r>
      <rPr>
        <sz val="10"/>
        <rFont val="Arial"/>
        <family val="2"/>
      </rPr>
      <t>: I observed this large cluster at 50x. While faint in the finder scope, it overflowed the C8 field with “mostly blue stars.”</t>
    </r>
  </si>
  <si>
    <r>
      <rPr>
        <u/>
        <sz val="10"/>
        <rFont val="Arial"/>
        <family val="2"/>
      </rPr>
      <t>Imaging</t>
    </r>
    <r>
      <rPr>
        <sz val="10"/>
        <rFont val="Arial"/>
        <family val="2"/>
      </rPr>
      <t xml:space="preserve">: Unsuccessful attempt at imaging with TKE130.  Very poor guiding.  Mount problems with GM8.  Tried to fix - but not successful. Took some unguided tracking data to try to diagnose.  Tightened set screws on Oldham coupler on motor shaft which had become loose.  Did not seem to help. Errors as large as +/-1.5 pix EW </t>
    </r>
    <r>
      <rPr>
        <i/>
        <sz val="10"/>
        <rFont val="Arial"/>
        <family val="2"/>
      </rPr>
      <t>with selfguiding on.</t>
    </r>
  </si>
  <si>
    <r>
      <rPr>
        <u/>
        <sz val="10"/>
        <rFont val="Arial"/>
        <family val="2"/>
      </rPr>
      <t>Imaging</t>
    </r>
    <r>
      <rPr>
        <sz val="10"/>
        <rFont val="Arial"/>
        <family val="2"/>
      </rPr>
      <t xml:space="preserve">: Tightened motor side worm block (it was slightly loose) and then adjusted other block for very tight mesh between worm and gear. No backlash at all. GM8 performed very well tonight!  With selfguiding, errors were +/-0.5-0.7 pix EW and 0.1-0.3 pix NS. Took 95 min. LRGB series (35: 30:15:15) with ST2000 and TKE130 at 430mm (f/3.3). Binned 1x1. Transparency 1-3/5 - degraded substantially during the session.  Actually took several images beyond the 95min, but they were ruined by clouds.  Seeing 3/5. </t>
    </r>
  </si>
  <si>
    <r>
      <t>Imaging</t>
    </r>
    <r>
      <rPr>
        <sz val="10"/>
        <rFont val="Arial"/>
        <family val="2"/>
      </rPr>
      <t>: See Arp 317 entry.</t>
    </r>
  </si>
  <si>
    <r>
      <t>Visual</t>
    </r>
    <r>
      <rPr>
        <sz val="10"/>
        <rFont val="Arial"/>
        <family val="2"/>
      </rPr>
      <t>: Saw either M65 or M66 at Chris Casebolts house with his 9.25" SCT.  Both should have been in the FOV, but only saw one. Chris thought he saw both.  Whichever I saw, it was difficult due to the rather bright twilight,</t>
    </r>
  </si>
  <si>
    <t>Zeta Leonis</t>
  </si>
  <si>
    <r>
      <t>Visual</t>
    </r>
    <r>
      <rPr>
        <sz val="10"/>
        <rFont val="Arial"/>
        <family val="2"/>
      </rPr>
      <t>. Nice complex of 4 bright stars and several fainter stars filling 32mm (63x) field of view.</t>
    </r>
  </si>
  <si>
    <r>
      <t>General</t>
    </r>
    <r>
      <rPr>
        <sz val="10"/>
        <rFont val="Arial"/>
        <family val="2"/>
      </rPr>
      <t>. Not really a double star, rather a close collection of relatively bright stars.</t>
    </r>
  </si>
  <si>
    <t>54 Leonis</t>
  </si>
  <si>
    <r>
      <t>Visual</t>
    </r>
    <r>
      <rPr>
        <sz val="10"/>
        <rFont val="Arial"/>
        <family val="2"/>
      </rPr>
      <t>: Observed from Chris Casebolt's house with his 9.25" SCT. Nice double.</t>
    </r>
  </si>
  <si>
    <r>
      <t>Visual</t>
    </r>
    <r>
      <rPr>
        <sz val="10"/>
        <rFont val="Arial"/>
        <family val="2"/>
      </rPr>
      <t>: Distinctly elongated N-S. Rather easy - about the same surface brightness as M82. Almost star-like nucleus.</t>
    </r>
  </si>
  <si>
    <t>Hickson 44</t>
  </si>
  <si>
    <t>The Eyes (4438 &amp; 4435), Arp 120</t>
  </si>
  <si>
    <r>
      <t>Visual</t>
    </r>
    <r>
      <rPr>
        <sz val="10"/>
        <rFont val="Arial"/>
        <family val="2"/>
      </rPr>
      <t xml:space="preserve">: </t>
    </r>
  </si>
  <si>
    <r>
      <t>Visual</t>
    </r>
    <r>
      <rPr>
        <sz val="10"/>
        <rFont val="Arial"/>
        <family val="2"/>
      </rPr>
      <t>:</t>
    </r>
  </si>
  <si>
    <t>B142-3
Barnard's E, Triple Cave</t>
  </si>
  <si>
    <t>1995 Aug 31</t>
  </si>
  <si>
    <r>
      <t>General</t>
    </r>
    <r>
      <rPr>
        <sz val="10"/>
        <rFont val="Arial"/>
        <family val="2"/>
      </rPr>
      <t>.</t>
    </r>
  </si>
  <si>
    <t>2010 Jan 30</t>
  </si>
  <si>
    <r>
      <t>Imaging</t>
    </r>
    <r>
      <rPr>
        <sz val="10"/>
        <rFont val="Arial"/>
        <family val="2"/>
      </rPr>
      <t>: Took 1x120 sec video with ToUcam and C8 at 5500mm (f/27.5).  Seeing was about the best I've ever seen it (5/5). Transparency was poor 2/5 and worsening.</t>
    </r>
  </si>
  <si>
    <r>
      <t>Imaging</t>
    </r>
    <r>
      <rPr>
        <sz val="10"/>
        <rFont val="Arial"/>
        <family val="2"/>
      </rPr>
      <t>: Took 1x120 sec video with ToUcam and C8 at 5500mm (f/27.5).  Seeing was about the best I've ever seen it (5/5). Transparency was poor 2/5 and worsening. Could clearly see the star was double in the live video.</t>
    </r>
  </si>
  <si>
    <t>Sh2-263</t>
  </si>
  <si>
    <t>2007 Jan 11</t>
  </si>
  <si>
    <r>
      <t>Imaging</t>
    </r>
    <r>
      <rPr>
        <sz val="10"/>
        <rFont val="Arial"/>
        <family val="2"/>
      </rPr>
      <t xml:space="preserve">: Took 90 min. wide angle RGB image series (50:20:20) with ST2000 and 135mm lens (f/2.5). Binned 1x1. Tccd=-20C (no fan). Transparency: 4/5. Seeing 3/5. </t>
    </r>
  </si>
  <si>
    <r>
      <t>Visual (with webcam)</t>
    </r>
    <r>
      <rPr>
        <sz val="10"/>
        <rFont val="Arial"/>
        <family val="2"/>
      </rPr>
      <t>: Examined via ToUcam 2007 Sep 19. Beautiful color contrast, but too wide for 2000mm (f/10) C8 and ToUcam. Transparency 4/5, seeing 3/5.</t>
    </r>
  </si>
  <si>
    <t>20 Dra</t>
  </si>
  <si>
    <t>Del Cyg</t>
  </si>
  <si>
    <t>Albiero
Bet Cyg</t>
  </si>
  <si>
    <t>STF2576</t>
  </si>
  <si>
    <t>Lam Cyg</t>
  </si>
  <si>
    <t>61 Cyg</t>
  </si>
  <si>
    <t>Hyades</t>
  </si>
  <si>
    <t>TBD</t>
  </si>
  <si>
    <t>Ari</t>
  </si>
  <si>
    <t>Placeholder for const. Aries</t>
  </si>
  <si>
    <t>Lyn</t>
  </si>
  <si>
    <t>CMi</t>
  </si>
  <si>
    <r>
      <t>Visual</t>
    </r>
    <r>
      <rPr>
        <sz val="10"/>
        <rFont val="Arial"/>
        <family val="2"/>
      </rPr>
      <t>. Just held with direct vision in 10x50's. Very small.</t>
    </r>
  </si>
  <si>
    <r>
      <t>Visual</t>
    </r>
    <r>
      <rPr>
        <sz val="10"/>
        <rFont val="Arial"/>
        <family val="2"/>
      </rPr>
      <t>. Observed with 10x50 binocs veray easily.  A bright patch with a briight star just to the north. Very nice and high surface brightness in c8 at 62.5x.  Could easily see the whole swan shape with direct vision.</t>
    </r>
  </si>
  <si>
    <r>
      <t>Visual</t>
    </r>
    <r>
      <rPr>
        <sz val="10"/>
        <rFont val="Arial"/>
        <family val="2"/>
      </rPr>
      <t>. Very prominent in 10x50's.  Impossible to miss while sweeping. Pretty easy to recognize because of equally prominent M16 to the North</t>
    </r>
  </si>
  <si>
    <r>
      <t>Visual</t>
    </r>
    <r>
      <rPr>
        <sz val="10"/>
        <rFont val="Arial"/>
        <family val="2"/>
      </rPr>
      <t>. Saw M22 distinctly in 10x50 binocs while setting up for imaging.  Very plain to see as a large, fairly bright fuzzball.</t>
    </r>
  </si>
  <si>
    <r>
      <t>Visual</t>
    </r>
    <r>
      <rPr>
        <sz val="10"/>
        <rFont val="Arial"/>
        <family val="2"/>
      </rPr>
      <t>. The cloud was very clear in 10x50 binocs and C8. Partly resolved in 10x50 binocs.  Very rich stellar region in C8 at 62.5x.</t>
    </r>
  </si>
  <si>
    <r>
      <t>Imaging</t>
    </r>
    <r>
      <rPr>
        <sz val="10"/>
        <rFont val="Arial"/>
        <family val="2"/>
      </rPr>
      <t>: Took 60min RGB series (30:15:15) with ST2000 and TKE130 at 430mm (f/3.3). Binned 2x2. Transparency ~4/5, seeing ~3/5. Tccd=-25C. Image FOV included M96. Intent is to combine with similar image centered just to the East on M96-M105 to create a mosaic of the five galaxies. See M105 entry for cross-reference.</t>
    </r>
  </si>
  <si>
    <r>
      <t>Imaging</t>
    </r>
    <r>
      <rPr>
        <sz val="10"/>
        <rFont val="Arial"/>
        <family val="2"/>
      </rPr>
      <t>. ST-2000 RGB exposure series, through C8 at f/6.3 (FL=1260mm). Total exposure time was TBD minutes with 16 minutes usable. Binning 2x2. Had cloud problems, particularly with red series.</t>
    </r>
    <r>
      <rPr>
        <u/>
        <sz val="10"/>
        <rFont val="Arial"/>
        <family val="2"/>
      </rPr>
      <t/>
    </r>
  </si>
  <si>
    <r>
      <t>Imaging</t>
    </r>
    <r>
      <rPr>
        <sz val="10"/>
        <rFont val="Arial"/>
        <family val="2"/>
      </rPr>
      <t>: Took 80 min RGB series (40:20:25) of belt area with 135mm lens (f/2.5) and ST2000. Binned 1x1. Tccd=-20C. Seeing 2/5. Transparency 3/5. Rich area of nebulosity and bright stars.  Included bright nebula in wide field: M78, NGCs 1990, 2023, and 2024 (Flame), 2064, 2067, 2071; ICs 423, 426, 431, 432, 435. The lone dark nebula is B33 - the Horsehead.</t>
    </r>
  </si>
  <si>
    <t>Xi Uma</t>
  </si>
  <si>
    <r>
      <t>Imaging</t>
    </r>
    <r>
      <rPr>
        <sz val="10"/>
        <rFont val="Arial"/>
        <family val="2"/>
      </rPr>
      <t>: Took 4 min of video (4x60sec) through C8 with 40mm EP projection (5500mm, f/27.5). Seeing 3/5.</t>
    </r>
  </si>
  <si>
    <r>
      <t>Imaging</t>
    </r>
    <r>
      <rPr>
        <sz val="10"/>
        <rFont val="Arial"/>
        <family val="2"/>
      </rPr>
      <t>: Took 70min. LRGB series (30:20:10:10) with ST2000 and TKE130 at 430mm (f/3.3). Binned 1x1. Transparency: 4/5; Seeing 3/5.  Tccd=-15C. Image included M86 and all of Markarian's chain. Self-guiding was of marginal quality with EW errors being +/-0.7-0.9 RMS. NS errors were +/-0.2-0.4 RMS. It was rather windy and that may have contributed to the poor guiding, but the major part was probably need to adjust (again!) the worm-gear mesh.</t>
    </r>
  </si>
  <si>
    <t>2008 Jun 29</t>
  </si>
  <si>
    <t>2008 Jul 06</t>
  </si>
  <si>
    <r>
      <t>Imaging</t>
    </r>
    <r>
      <rPr>
        <sz val="10"/>
        <rFont val="Arial"/>
        <family val="2"/>
      </rPr>
      <t xml:space="preserve">. Took 102min CR series (30:72) with ST2000 at 1260mm (f/6.3).  Binning was 1x1. Tccd=-25C. Seeing ~3/5.  Transparency 4/5. Guiding was again very poor for this declination: +/-1.3 pix NS and +/-1.0 pix EW. Tried to rebalance scope, but made little difference.  Clear images were set with tracking exposures of 0.1 sec, max guide times of 300ms, and aggressiveness of 14. Red images were set with tracking exposures of 0.3 sec, max guide times of 300ms, and aggressiveness of 18 for last 4 images.  First image used 0.2 sec exposure, agg=14, and 500ms max move and was cut short to 12min due to poor perforamnce. </t>
    </r>
    <r>
      <rPr>
        <i/>
        <sz val="10"/>
        <rFont val="Arial"/>
        <family val="2"/>
      </rPr>
      <t>Didn't use the first image in the final image.</t>
    </r>
  </si>
  <si>
    <t>UGC9749
Ursa Minor Dwarf</t>
  </si>
  <si>
    <r>
      <t>General</t>
    </r>
    <r>
      <rPr>
        <sz val="10"/>
        <rFont val="Arial"/>
        <family val="2"/>
      </rPr>
      <t>: Compact group of three galaxies. Brightest is 5982, largest is 5985 (for which the data is shown at right). Whole group spans only 13'.</t>
    </r>
    <r>
      <rPr>
        <b/>
        <sz val="10"/>
        <rFont val="Arial"/>
        <family val="2"/>
      </rPr>
      <t xml:space="preserve"> B&amp;W test shot.</t>
    </r>
  </si>
  <si>
    <r>
      <t>General</t>
    </r>
    <r>
      <rPr>
        <sz val="10"/>
        <rFont val="Arial"/>
        <family val="2"/>
      </rPr>
      <t xml:space="preserve">: Compact group of four galaxies. Brightest is 5965, for which the data is shown at right. </t>
    </r>
    <r>
      <rPr>
        <b/>
        <sz val="10"/>
        <rFont val="Arial"/>
        <family val="2"/>
      </rPr>
      <t>B&amp;W test shot.</t>
    </r>
  </si>
  <si>
    <t>B&amp;W test shot.</t>
  </si>
  <si>
    <t>2008 Jul 15</t>
  </si>
  <si>
    <r>
      <t>Imaging</t>
    </r>
    <r>
      <rPr>
        <sz val="10"/>
        <rFont val="Arial"/>
        <family val="2"/>
      </rPr>
      <t xml:space="preserve">: </t>
    </r>
  </si>
  <si>
    <t>Needs update</t>
  </si>
  <si>
    <t>2008 Aug 01</t>
  </si>
  <si>
    <r>
      <t>Imaging</t>
    </r>
    <r>
      <rPr>
        <sz val="10"/>
        <rFont val="Arial"/>
        <family val="2"/>
      </rPr>
      <t>: Took 40 min. Lum. Series (Clear 2x20min) with ST2000 and C8 at 1260mm (f/6.3). Binning was 1x1. Very good tracking (should ck numbers in tracking logs). Intent is to combine with earlier images to show outer envelop and detail in core.</t>
    </r>
  </si>
  <si>
    <t>2008 Jul 30</t>
  </si>
  <si>
    <r>
      <t>Imaging</t>
    </r>
    <r>
      <rPr>
        <sz val="10"/>
        <rFont val="Arial"/>
        <family val="2"/>
      </rPr>
      <t>: Took 35 min LRGB series (15:10:5:5) with ST2000 and C8 at 1260mm. Binned 1x1. Tccd=-20C. Seeing 3/5, transparency 2-3/5. Star was very poor to guide on because it was so dim. Used 1.5 sec exposures for RGB and 0.5 for L.  Had lots of E-W undercorrection. RMS over the RGB exposures was probably about 2.0" on average. For the L it probably got down to more like 1.2-1.5". Agressiveness was set around 15. In RGB stars are notably streaked and in the L, you can notice distinct out-of-roundness.</t>
    </r>
  </si>
  <si>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</si>
  <si>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</si>
  <si>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</si>
  <si>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</si>
  <si>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</si>
  <si>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</si>
  <si>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</si>
  <si>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</si>
  <si>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</si>
  <si>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</si>
  <si>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</si>
  <si>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</si>
  <si>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</si>
  <si>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</si>
  <si>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</si>
  <si>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</si>
  <si>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</si>
  <si>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</si>
  <si>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</si>
  <si>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</si>
  <si>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</si>
  <si>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</si>
  <si>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</si>
  <si>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</si>
  <si>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</si>
  <si>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</si>
  <si>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</si>
  <si>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</si>
  <si>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</si>
  <si>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</si>
  <si>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</si>
  <si>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</si>
  <si>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</si>
  <si>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</si>
  <si>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</si>
  <si>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</si>
  <si>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</si>
  <si>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</si>
  <si>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</si>
  <si>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r>
      <t>2005 Nov 29</t>
    </r>
    <r>
      <rPr>
        <sz val="10"/>
        <rFont val="Arial"/>
        <family val="2"/>
      </rPr>
      <t>: Took ST2000 RGB series through moderately dense high clouds at 1260mm (f/6.3) with 1x1 binning.  Total exposure was 20 min. (R:10, G:5, B:5 min.).</t>
    </r>
  </si>
  <si>
    <t>Pleiades</t>
  </si>
  <si>
    <t>19h53m48.00s</t>
  </si>
  <si>
    <t xml:space="preserve">+18°47'00.0"
</t>
  </si>
  <si>
    <t>2006 Sep 25</t>
  </si>
  <si>
    <t>18h24m30.00s</t>
  </si>
  <si>
    <t xml:space="preserve">-24°52'00.0"
</t>
  </si>
  <si>
    <r>
      <t>Imaging</t>
    </r>
    <r>
      <rPr>
        <sz val="10"/>
        <rFont val="Arial"/>
        <family val="2"/>
      </rPr>
      <t xml:space="preserve">: Took 20 min. RGB series (10:5:5) with ST2000 at 1260mm FL (f/6.3). Binning was 1x1. Seeing 3-4/5. Transparency 4-5/5. Tccd=-25C. Poor image. Focusing wasn't so good - had little time in my alleyway "slot."  I don't think I guided on a good star. </t>
    </r>
  </si>
  <si>
    <r>
      <t>Imaging</t>
    </r>
    <r>
      <rPr>
        <sz val="10"/>
        <rFont val="Arial"/>
        <family val="2"/>
      </rPr>
      <t>: Took RGB series with ST2000 at 1260mm FL (f/6.3). Binned 2x2. Total exposure 120 minutes. Very poor seeing and windy.  Also some high haze or clouds.</t>
    </r>
  </si>
  <si>
    <t>2006 Feb 20</t>
  </si>
  <si>
    <r>
      <t>Imaging</t>
    </r>
    <r>
      <rPr>
        <sz val="10"/>
        <rFont val="Arial"/>
        <family val="2"/>
      </rPr>
      <t>: ST-2000 RGB series with 400mm ZS66 at f/6.1. Binned 1x1.  Total exposure: 20 min.</t>
    </r>
  </si>
  <si>
    <t>Stock 23</t>
  </si>
  <si>
    <t>King 6</t>
  </si>
  <si>
    <t>Berkeley 10</t>
  </si>
  <si>
    <t>Tombaugh 5</t>
  </si>
  <si>
    <t>Kemble's Cascade</t>
  </si>
  <si>
    <t>UGC3511</t>
  </si>
  <si>
    <r>
      <t>Imaging</t>
    </r>
    <r>
      <rPr>
        <sz val="10"/>
        <rFont val="Arial"/>
        <family val="2"/>
      </rPr>
      <t>: Took RGB series with ST2000 at 250mm FL (f/3.8) with ZS66. Total exposure was 180 min. (R:80, G:40, B:60 min.). Binning was 2x2.</t>
    </r>
  </si>
  <si>
    <t>BU 648</t>
  </si>
  <si>
    <t>M52</t>
  </si>
  <si>
    <t>Date</t>
  </si>
  <si>
    <t>General</t>
  </si>
  <si>
    <t>Imaging.  See entry for M31.</t>
  </si>
  <si>
    <r>
      <t xml:space="preserve">Easily visible in 32mm EP.
</t>
    </r>
    <r>
      <rPr>
        <u/>
        <sz val="10"/>
        <rFont val="Arial"/>
        <family val="2"/>
      </rPr>
      <t/>
    </r>
  </si>
  <si>
    <r>
      <t>General</t>
    </r>
    <r>
      <rPr>
        <sz val="10"/>
        <rFont val="Arial"/>
        <family val="2"/>
      </rPr>
      <t>: Spiral, barred. Has a twisted dark lane through the bar.  Also has a nearby companion in 1260mm FOV, NGC 3729, also a barred spiral</t>
    </r>
  </si>
  <si>
    <r>
      <t>General</t>
    </r>
    <r>
      <rPr>
        <sz val="10"/>
        <rFont val="Arial"/>
        <family val="2"/>
      </rPr>
      <t>: Spiral</t>
    </r>
  </si>
  <si>
    <t>Should be a good target with 135mm lens.  Also, may try core or star cluster at 1260mm FL.</t>
  </si>
  <si>
    <r>
      <t>Imaging.  See entry for M31.</t>
    </r>
    <r>
      <rPr>
        <sz val="10"/>
        <rFont val="Arial"/>
        <family val="2"/>
      </rPr>
      <t xml:space="preserve">
</t>
    </r>
    <r>
      <rPr>
        <u/>
        <sz val="10"/>
        <rFont val="Arial"/>
        <family val="2"/>
      </rPr>
      <t/>
    </r>
  </si>
  <si>
    <r>
      <t xml:space="preserve">Good 7.04m star for self guiding for 1260mm.  </t>
    </r>
    <r>
      <rPr>
        <u/>
        <sz val="10"/>
        <rFont val="Arial"/>
        <family val="2"/>
      </rPr>
      <t/>
    </r>
  </si>
  <si>
    <t>2004 Nov 11</t>
  </si>
  <si>
    <t>2004 Nov 14</t>
  </si>
  <si>
    <t>2006 Oct 12</t>
  </si>
  <si>
    <t xml:space="preserve">20h50m48.00s   </t>
  </si>
  <si>
    <t xml:space="preserve">+44°20'60.0"
</t>
  </si>
  <si>
    <t>1995 Apr 20</t>
  </si>
  <si>
    <r>
      <t>General</t>
    </r>
    <r>
      <rPr>
        <sz val="10"/>
        <rFont val="Arial"/>
        <family val="2"/>
      </rPr>
      <t xml:space="preserve">: </t>
    </r>
    <r>
      <rPr>
        <sz val="10"/>
        <color indexed="17"/>
        <rFont val="Arial"/>
        <family val="2"/>
      </rPr>
      <t>Good 7.63mV star to the NE for self guiding at 1260mm.</t>
    </r>
  </si>
  <si>
    <t>Photo</t>
  </si>
  <si>
    <t>Del</t>
  </si>
  <si>
    <t>Mag</t>
  </si>
  <si>
    <t>Const.</t>
  </si>
  <si>
    <t>M31</t>
  </si>
  <si>
    <t>M57</t>
  </si>
  <si>
    <t>Lyr</t>
  </si>
  <si>
    <t>Double Cluster</t>
  </si>
  <si>
    <t>Per</t>
  </si>
  <si>
    <t>Update</t>
  </si>
  <si>
    <t>Type</t>
  </si>
  <si>
    <t>GN</t>
  </si>
  <si>
    <t>OC</t>
  </si>
  <si>
    <t>GC</t>
  </si>
  <si>
    <t>PN</t>
  </si>
  <si>
    <r>
      <t>Visual</t>
    </r>
    <r>
      <rPr>
        <sz val="10"/>
        <rFont val="Arial"/>
        <family val="2"/>
      </rPr>
      <t>: Fairly compact. Medium rich and medium bright. Just one notch above 'cute.'</t>
    </r>
  </si>
  <si>
    <r>
      <t>Future Work</t>
    </r>
    <r>
      <rPr>
        <sz val="10"/>
        <rFont val="Arial"/>
        <family val="2"/>
      </rPr>
      <t>: Good 405mm target for imaging.</t>
    </r>
  </si>
  <si>
    <t>2009 Mar 08</t>
  </si>
  <si>
    <r>
      <t>General</t>
    </r>
    <r>
      <rPr>
        <sz val="10"/>
        <rFont val="Arial"/>
        <family val="2"/>
      </rPr>
      <t xml:space="preserve">: 3190yr period. </t>
    </r>
    <r>
      <rPr>
        <sz val="10"/>
        <color indexed="10"/>
        <rFont val="Arial"/>
        <family val="2"/>
      </rPr>
      <t>19mas/yr</t>
    </r>
  </si>
  <si>
    <r>
      <t>Imaging</t>
    </r>
    <r>
      <rPr>
        <sz val="10"/>
        <rFont val="Arial"/>
        <family val="2"/>
      </rPr>
      <t>: Took ST2000 RGB image sereis with TKE130 at 430mm (f/3.3). Binned 1x1. Total exposure was ? (?:?:?:). Transparency 3/5. Tccd=-10C, no fan.  Problems with wires and roofs.</t>
    </r>
  </si>
  <si>
    <t>2009 Aug 19</t>
  </si>
  <si>
    <r>
      <t>Imaging</t>
    </r>
    <r>
      <rPr>
        <sz val="10"/>
        <rFont val="Arial"/>
        <family val="2"/>
      </rPr>
      <t xml:space="preserve">.  Took 65 min. RGB (35:15:15) series with TKE130 at 430mm (f/3.3). Binned 1x1. Transparency 3/5. Seeing 4/5. Tccd=-10C. </t>
    </r>
  </si>
  <si>
    <t>2009 Aug 12??</t>
  </si>
  <si>
    <t>2009 Aug 21</t>
  </si>
  <si>
    <r>
      <t>General</t>
    </r>
    <r>
      <rPr>
        <sz val="10"/>
        <rFont val="Arial"/>
        <family val="2"/>
      </rPr>
      <t>: Much larger than I thought it would be!</t>
    </r>
  </si>
  <si>
    <t>18h03m36.00s</t>
  </si>
  <si>
    <t xml:space="preserve">-30°02'00.0"
</t>
  </si>
  <si>
    <r>
      <t>General</t>
    </r>
    <r>
      <rPr>
        <sz val="10"/>
        <rFont val="Arial"/>
        <family val="2"/>
      </rPr>
      <t>: Nice paring with NGC 6528 GC to the east in 430mm FOV. Good background Milky Way and dark nebulae.</t>
    </r>
  </si>
  <si>
    <t>2009 Sep 03</t>
  </si>
  <si>
    <r>
      <t>Imaging</t>
    </r>
    <r>
      <rPr>
        <sz val="10"/>
        <rFont val="Arial"/>
        <family val="2"/>
      </rPr>
      <t>: Took two 60 second videos (one of each pair, along with a 5 sec drift video) at 5500mm (f/27.5) with C8 and ToUcam 840. Seeing was very good, 3.5/5. Seeing was steady enough that I was able to check collimation on Vega and make some improvements.</t>
    </r>
  </si>
  <si>
    <t>2009 Nov 12</t>
  </si>
  <si>
    <t>2009 Nov 16</t>
  </si>
  <si>
    <r>
      <t>Imaging</t>
    </r>
    <r>
      <rPr>
        <sz val="10"/>
        <rFont val="Arial"/>
        <family val="2"/>
      </rPr>
      <t xml:space="preserve">: Took 120min LRGB image series (60:30:15:15) with ST2000 and C8 at 1260mm (f/6.3). Image was centered about </t>
    </r>
    <r>
      <rPr>
        <b/>
        <sz val="10"/>
        <rFont val="Arial"/>
        <family val="2"/>
      </rPr>
      <t>22 arcmin north of the core</t>
    </r>
    <r>
      <rPr>
        <sz val="10"/>
        <rFont val="Arial"/>
        <family val="2"/>
      </rPr>
      <t xml:space="preserve"> of the galaxy. Binning 1x1. Seeing 3/5. Transparency 4/5. Tccd=-20C, no fan.</t>
    </r>
  </si>
  <si>
    <t>2009 Nov 17</t>
  </si>
  <si>
    <r>
      <t>Imaging</t>
    </r>
    <r>
      <rPr>
        <sz val="10"/>
        <rFont val="Arial"/>
        <family val="2"/>
      </rPr>
      <t>: Took three 5min clear images of different parts of M31 with ST2000 and C8 at 1260mm (f/6.3). Binning 1x1. Seeing 3/5. Transparency 4/5. Tccd=-20C, no fan. Image 1 was of the core. Image 2 was of M32 and the surrounding part of M31. Image 3 was of NGC206 and the surrounding part of M31.  A fourth image (of M110) was taken in this region, but does not include any of M31 in the FOV.  See entries for M32, M110, and NGC206 for details on other three images.</t>
    </r>
  </si>
  <si>
    <r>
      <t xml:space="preserve">Dwarf elliptical in Local Group.  20' north of Regulus.  May be possible to resolve brighter stars.  Very low surface brightness. Regulus glare is a major problem as well. </t>
    </r>
    <r>
      <rPr>
        <sz val="10"/>
        <color indexed="17"/>
        <rFont val="Arial"/>
        <family val="2"/>
      </rPr>
      <t>Could actually self-guide on Regulus at 1260mm FL which is 1.35m!!!</t>
    </r>
  </si>
  <si>
    <t>2006 Mar 30</t>
  </si>
  <si>
    <r>
      <t>Imaging</t>
    </r>
    <r>
      <rPr>
        <sz val="10"/>
        <rFont val="Arial"/>
        <family val="2"/>
      </rPr>
      <t>. See entry for M81.</t>
    </r>
  </si>
  <si>
    <r>
      <t>Imaging</t>
    </r>
    <r>
      <rPr>
        <sz val="10"/>
        <rFont val="Arial"/>
        <family val="2"/>
      </rPr>
      <t>. Took 1260mm (f/6.3) RGB series. Total exposure was 35 minutes with 2x2 binning. Used selfguiding with 1/2 second exposures. Accidentally forgot final 5 min blue exposure so R:G:B=20:10:5.</t>
    </r>
  </si>
  <si>
    <r>
      <t>Imaging</t>
    </r>
    <r>
      <rPr>
        <sz val="10"/>
        <rFont val="Arial"/>
        <family val="2"/>
      </rPr>
      <t>. See entry for M8.</t>
    </r>
  </si>
  <si>
    <r>
      <t>Imaging</t>
    </r>
    <r>
      <rPr>
        <sz val="10"/>
        <rFont val="Arial"/>
        <family val="2"/>
      </rPr>
      <t>. Took 135mm (f/2.5) RGB series at Lemmon Lodge in Grand Lake, Colorado. Total exposure 24 minutes. Binning was 1x1. Unguided on GM8 mount. Image included M8, M20 and M21 and globular cluster NGC 6544.</t>
    </r>
  </si>
  <si>
    <t>Planetary nebula</t>
  </si>
  <si>
    <t>1260mm Target</t>
  </si>
  <si>
    <t>M67</t>
  </si>
  <si>
    <t>M44</t>
  </si>
  <si>
    <t>M41</t>
  </si>
  <si>
    <t>CMa</t>
  </si>
  <si>
    <t>M50</t>
  </si>
  <si>
    <t>M47</t>
  </si>
  <si>
    <t>M93</t>
  </si>
  <si>
    <t>2005 Nov 28</t>
  </si>
  <si>
    <t>Cassiopiea</t>
  </si>
  <si>
    <t>CN</t>
  </si>
  <si>
    <r>
      <t>Imaging</t>
    </r>
    <r>
      <rPr>
        <sz val="10"/>
        <rFont val="Arial"/>
        <family val="2"/>
      </rPr>
      <t>. Took 120min LRGB image series (60:30:15:15) with ST2000 and C8 at 1260mm (f/6.3). Binned 1x1. Tccd=-20C (no fan). Guiding errors about +/- 1.0 pixel RMS in both axes. Transparency 3/5. Seeing 3/5.</t>
    </r>
  </si>
  <si>
    <r>
      <t>Imaging</t>
    </r>
    <r>
      <rPr>
        <sz val="10"/>
        <rFont val="Arial"/>
        <family val="2"/>
      </rPr>
      <t>: Took 26? min LRGB image series (6?:10:5:5) with ST2000 and C8 at 1260mm (f/6.3). Binned 1x1. Tccd=-20C (no fan). Transparency 3/5, seeing 3/5. Seemed to have trouble with focus on initial color filter images.  Re-focused for clear images and seemed quite a bit sharper.  Guiding errors were +/-1.0 to 1.4 arcseconds.</t>
    </r>
  </si>
  <si>
    <t>1996 Sep 16</t>
  </si>
  <si>
    <r>
      <t>Imaging</t>
    </r>
    <r>
      <rPr>
        <sz val="10"/>
        <rFont val="Arial"/>
        <family val="2"/>
      </rPr>
      <t xml:space="preserve">. 4 minute afocal exposure with Olympus camera. </t>
    </r>
    <r>
      <rPr>
        <sz val="10"/>
        <color indexed="10"/>
        <rFont val="Arial"/>
        <family val="2"/>
      </rPr>
      <t>WHAT ABOUT VISUAL OBSERVATIONS DURING THIS TIMEFRAME?</t>
    </r>
  </si>
  <si>
    <r>
      <t>Imaging</t>
    </r>
    <r>
      <rPr>
        <sz val="10"/>
        <rFont val="Arial"/>
        <family val="2"/>
      </rPr>
      <t>. Using the SBO 24" telescope in my observational astronomy class.</t>
    </r>
  </si>
  <si>
    <r>
      <t>Imaging</t>
    </r>
    <r>
      <rPr>
        <sz val="10"/>
        <rFont val="Arial"/>
        <family val="2"/>
      </rPr>
      <t>: Took 20min RGB image series (10:5:5) with ST2000 and C8 at 1260mm (f/6.3). Binned 1x1. Tccd=-20C (no fan). Transparency 3/5, seeing 3/5.  Seemed quite poorly focused.  May be due to low elevation.</t>
    </r>
  </si>
  <si>
    <r>
      <t>Imaging</t>
    </r>
    <r>
      <rPr>
        <sz val="10"/>
        <rFont val="Arial"/>
        <family val="2"/>
      </rPr>
      <t xml:space="preserve">: 4 minute exposure afocal photo with Olympus C60 camera and C8. </t>
    </r>
    <r>
      <rPr>
        <sz val="10"/>
        <color indexed="10"/>
        <rFont val="Arial"/>
        <family val="2"/>
      </rPr>
      <t>(VISUAL OBS DURING THIS TIMEFRAME?)</t>
    </r>
  </si>
  <si>
    <t>2008 Nov 25</t>
  </si>
  <si>
    <r>
      <t>Imaging</t>
    </r>
    <r>
      <rPr>
        <sz val="10"/>
        <rFont val="Arial"/>
        <family val="2"/>
      </rPr>
      <t>: Took 15min clear image with ST2000 and C8 at 1260mm (f/6.3). Binning 1x1. Tccd=-25C (no fan). Transparency ~4/5, Seeing 3/5. Guiding errors were about +/-1.1 pixels in both axes.</t>
    </r>
  </si>
  <si>
    <t>2007 Nov 14</t>
  </si>
  <si>
    <r>
      <t>Imaging</t>
    </r>
    <r>
      <rPr>
        <sz val="10"/>
        <rFont val="Arial"/>
        <family val="2"/>
      </rPr>
      <t>: Took 120min. LRGB series (60:40:10:10) with ST2000 and TKE130 at 430mm (f/3.3). Binning 1x1.  Image includes Bubble Nebula (NGC7635).  Tccd=-20. Trans. ~4/5, Seeing 3/5. Guiding: ~+/-0.7 pix EW, +/-0.3pix NS.</t>
    </r>
  </si>
  <si>
    <r>
      <t>Imaging</t>
    </r>
    <r>
      <rPr>
        <sz val="10"/>
        <rFont val="Arial"/>
        <family val="2"/>
      </rPr>
      <t>: Took 150min. LRGB series (60:60:15:15) with ST2000 and TKE130 at 430mm (f/3.3). Binning 1x1.  Image includes Bubble Nebula (NGC7635).  Tccd=-20. Trans. ~4/5, Seeing 3/5. Guiding: ~+/-0.5 pix EW, +/-0.3pix NS. First time using new dual port splitter - may have helped guiding by reducing possible noise related errors.  Had superb focusing at start of this series, though some image plane tilt seen in upper right image array quadrant.</t>
    </r>
  </si>
  <si>
    <t>Sh2-155
Cave Nebula</t>
  </si>
  <si>
    <r>
      <t>Imaging</t>
    </r>
    <r>
      <rPr>
        <sz val="10"/>
        <rFont val="Arial"/>
        <family val="2"/>
      </rPr>
      <t>. Took 120min RGB series (60:30:30) with ST2000 ZS66 at 400mm (f/6.1).  Image included M82. Binning was 1x1. Tccd=-25C. A bit breezy (~10mph) and seeing was 2/5.  Transparency was 3/5 due to occassional high cirrus.  I think the clouds mostly affected the blue exposures. Guiding was excellent due to the very bright guide star mentioned above.</t>
    </r>
  </si>
  <si>
    <r>
      <t>Imaging</t>
    </r>
    <r>
      <rPr>
        <sz val="10"/>
        <rFont val="Arial"/>
        <family val="2"/>
      </rPr>
      <t xml:space="preserve">: Took 120 min. (2 hr) image series (R: 60, G: 30, B: 30) with ST2000 at 1260mm FL (f/6.3) with 2x2 binning. </t>
    </r>
  </si>
  <si>
    <t>2006 Nov 10</t>
  </si>
  <si>
    <t>2006 Nov 12</t>
  </si>
  <si>
    <t>2006 Nov 16</t>
  </si>
  <si>
    <t>Dwarf elliptical in Local Group. Try survey image.</t>
  </si>
  <si>
    <t>Supernova remnant. Large with low surface brightness.</t>
  </si>
  <si>
    <t>2007 Apr 11</t>
  </si>
  <si>
    <r>
      <t>Imaging</t>
    </r>
    <r>
      <rPr>
        <sz val="10"/>
        <rFont val="Arial"/>
        <family val="2"/>
      </rPr>
      <t>: Took 120min RGB series (60:30:30) with ST2000 at 1260mm (f/6.3). Binned 2x2. Tccd=-25C. Transparency ~4/5 degrading to 1/5. Seeing ~3/5. Of the last two red images, first was cut short by clouds, second was full length (15min) but had very high background.</t>
    </r>
  </si>
  <si>
    <r>
      <t>Imaging</t>
    </r>
    <r>
      <rPr>
        <sz val="10"/>
        <rFont val="Arial"/>
        <family val="2"/>
      </rPr>
      <t>. Took 50 min. ST-2000 LRGB image series (30:10:5:5) thorugh C8 at f/6.3 (FL=1260mm).</t>
    </r>
  </si>
  <si>
    <t>Imaging: Took 80 min. LRGB image series (40:20:10:10) with ST2000 and C8 at 1260mm (f/6.3).</t>
  </si>
  <si>
    <r>
      <t>Visual</t>
    </r>
    <r>
      <rPr>
        <sz val="10"/>
        <rFont val="Arial"/>
        <family val="2"/>
      </rPr>
      <t>: Observed with TKE130 and 32mm and 14mm EPs. Very similar in size to view in ZS66, but individual stars are resolved.  In the ZS I recall the clusters looking like faint fuzzies - just smudges. The brightest stars were beautiful points of light.  The background was still unresolved. The kids viewed the clusters also.</t>
    </r>
  </si>
  <si>
    <t>2006 Sep 15</t>
  </si>
  <si>
    <r>
      <t>Imaging</t>
    </r>
    <r>
      <rPr>
        <sz val="10"/>
        <rFont val="Arial"/>
        <family val="2"/>
      </rPr>
      <t>: Took 20min. RGB series (10:5:5) with ZS66 at 400mm (f/6.1). Binning was 1x1. Tccd=-20C. Seeing was 4/5, transparency 5/5.</t>
    </r>
  </si>
  <si>
    <r>
      <t>Imaging</t>
    </r>
    <r>
      <rPr>
        <sz val="10"/>
        <rFont val="Arial"/>
        <family val="2"/>
      </rPr>
      <t>: Took 20min. RGB series (10:5:5) with ZS66 at 400mm (f/6.1). Binning was 1x1. First image after baking the dessicant for the first time.  Went down to Tccd=-20C with no frost. Seeing was 4/5, transparency 5/5.</t>
    </r>
  </si>
  <si>
    <t>Placeholder for constellation Canis Minor</t>
  </si>
  <si>
    <t>Sex</t>
  </si>
  <si>
    <t>Placeholder for constellation Sextans</t>
  </si>
  <si>
    <t>LMi</t>
  </si>
  <si>
    <t>Cra</t>
  </si>
  <si>
    <t>Placeholder for constellation Crater.</t>
  </si>
  <si>
    <r>
      <t>Visual</t>
    </r>
    <r>
      <rPr>
        <sz val="10"/>
        <rFont val="Arial"/>
        <family val="2"/>
      </rPr>
      <t>. Lies just to the north of M47 and is about half M47's size. It is quite rich, like M46, but not as big.  It is somewhat elongated along a line from the NNW-SSE. If fills the FOV of the 14mm Radian EP, but looks sparser - similar to M4</t>
    </r>
  </si>
  <si>
    <r>
      <t>Imaging</t>
    </r>
    <r>
      <rPr>
        <sz val="10"/>
        <rFont val="Arial"/>
        <family val="2"/>
      </rPr>
      <t>. See M47 entry.</t>
    </r>
  </si>
  <si>
    <r>
      <t>General</t>
    </r>
    <r>
      <rPr>
        <sz val="10"/>
        <rFont val="Arial"/>
        <family val="2"/>
      </rPr>
      <t>: Cluster M46 has the PN NGC2438 in it.  Given the size of the cluster, it would be good at 405mm or at 1260mm, but 1260mm FL would be necessary for a clear view of the PN.</t>
    </r>
  </si>
  <si>
    <r>
      <t>Imaging</t>
    </r>
    <r>
      <rPr>
        <sz val="10"/>
        <rFont val="Arial"/>
        <family val="2"/>
      </rPr>
      <t>: Took RGB series with ST2000 at 250mm FL (f/3.8) with ZS66. Total exposure was 60 min. (R:30, G:15, B:15 min.). Binning was 1x1.</t>
    </r>
  </si>
  <si>
    <t>Horseshoe Cluster</t>
  </si>
  <si>
    <r>
      <t>Imaging</t>
    </r>
    <r>
      <rPr>
        <sz val="10"/>
        <rFont val="Arial"/>
        <family val="2"/>
      </rPr>
      <t>: See entry for M103.</t>
    </r>
  </si>
  <si>
    <r>
      <t>General</t>
    </r>
    <r>
      <rPr>
        <sz val="10"/>
        <rFont val="Arial"/>
        <family val="2"/>
      </rPr>
      <t xml:space="preserve">: Spiral. </t>
    </r>
    <r>
      <rPr>
        <sz val="10"/>
        <color indexed="52"/>
        <rFont val="Arial"/>
        <family val="2"/>
      </rPr>
      <t>Okay 9.73m guide starENE for 1260mm</t>
    </r>
    <r>
      <rPr>
        <sz val="10"/>
        <rFont val="Arial"/>
        <family val="2"/>
      </rPr>
      <t/>
    </r>
  </si>
  <si>
    <r>
      <t>General</t>
    </r>
    <r>
      <rPr>
        <sz val="10"/>
        <rFont val="Arial"/>
        <family val="2"/>
      </rPr>
      <t xml:space="preserve">: Spiral. Same 400mm FOV includes M89 and M58. </t>
    </r>
    <r>
      <rPr>
        <sz val="10"/>
        <color indexed="17"/>
        <rFont val="Arial"/>
        <family val="2"/>
      </rPr>
      <t xml:space="preserve">Good 8.22mV guide star to the SE for 1260mm - requires small decentering of galaxy. Good 7.9mV star to the </t>
    </r>
    <r>
      <rPr>
        <b/>
        <sz val="10"/>
        <color indexed="17"/>
        <rFont val="Arial"/>
        <family val="2"/>
      </rPr>
      <t>E for 400mm</t>
    </r>
    <r>
      <rPr>
        <sz val="10"/>
        <color indexed="17"/>
        <rFont val="Arial"/>
        <family val="2"/>
      </rPr>
      <t xml:space="preserve"> multiple galaxy image. </t>
    </r>
    <r>
      <rPr>
        <b/>
        <sz val="10"/>
        <rFont val="Arial"/>
        <family val="2"/>
      </rPr>
      <t>B&amp;W SURVEY IMAGE AT 400MM.</t>
    </r>
  </si>
  <si>
    <t>2007 Jan 19</t>
  </si>
  <si>
    <t>2007 Jan 23</t>
  </si>
  <si>
    <r>
      <t>Imaging</t>
    </r>
    <r>
      <rPr>
        <sz val="10"/>
        <rFont val="Arial"/>
        <family val="2"/>
      </rPr>
      <t>. 60 minute LRGB series (35:15:5:5) with ST2000 with TKE130 at 430mm (f/3.3).  Binned 1x1 for Lum and 2x2 for RGB. Very clear (4/5) with decent seeing (3/5). Tccd=-30C</t>
    </r>
  </si>
  <si>
    <t>2004 ??</t>
  </si>
  <si>
    <t>Early imaging with 135mm lens.</t>
  </si>
  <si>
    <t>2007 Jan 22</t>
  </si>
  <si>
    <r>
      <t>Imaging</t>
    </r>
    <r>
      <rPr>
        <sz val="10"/>
        <rFont val="Arial"/>
        <family val="2"/>
      </rPr>
      <t>: Took 50 min LRGB series (25:15:5:5) with ST2000 and TKE130 at 430mm (f/3.3). L binned 1x1, RGB binned 2x2. Tccd=-30C. Transparency 4/5, seeing 2/5. HH222, HH1, and HH2 are visible in the final image.  With better gradient removal, may also show HH34.  IC430 also visible. Due to inclusion of IC430, the HH objects are near the NW corner of the image.</t>
    </r>
  </si>
  <si>
    <t>Sh2-302</t>
  </si>
  <si>
    <t>vdB 98</t>
  </si>
  <si>
    <r>
      <t>General</t>
    </r>
    <r>
      <rPr>
        <sz val="10"/>
        <rFont val="Arial"/>
        <family val="2"/>
      </rPr>
      <t>: Also three minor open clusters in a 430mm FOV: Bo4, Bo5, NGC2409, and additional nebulosity: vdB97.</t>
    </r>
  </si>
  <si>
    <r>
      <t>General</t>
    </r>
    <r>
      <rPr>
        <sz val="10"/>
        <rFont val="Arial"/>
        <family val="2"/>
      </rPr>
      <t>: Eastern cluster in the Double Cluster.</t>
    </r>
  </si>
  <si>
    <r>
      <t>Imaging</t>
    </r>
    <r>
      <rPr>
        <sz val="10"/>
        <rFont val="Arial"/>
        <family val="2"/>
      </rPr>
      <t>: See entry for NGC869.</t>
    </r>
  </si>
  <si>
    <t>2005 Nov 29</t>
  </si>
  <si>
    <t>IC1295</t>
  </si>
  <si>
    <t>18h53m06.00s</t>
  </si>
  <si>
    <t xml:space="preserve">-08°42'00.0"
</t>
  </si>
  <si>
    <t>18h54m36.00s</t>
  </si>
  <si>
    <t>-08°50'00.0"</t>
  </si>
  <si>
    <r>
      <t>Imaging</t>
    </r>
    <r>
      <rPr>
        <sz val="10"/>
        <rFont val="Arial"/>
        <family val="2"/>
      </rPr>
      <t>. Took ST2000 series with ZS66 at 250mm (f/3.8).  Exposure 20 min. (R:10, G:5, B:5). Binned 2x2.</t>
    </r>
  </si>
  <si>
    <t>2006 Oct 23</t>
  </si>
  <si>
    <t>2007 Mar 17</t>
  </si>
  <si>
    <r>
      <t>Visual</t>
    </r>
    <r>
      <rPr>
        <sz val="10"/>
        <rFont val="Arial"/>
        <family val="2"/>
      </rPr>
      <t>. Nearly round. Observed from Big Bend National Park with C8. Made small sketch.</t>
    </r>
  </si>
  <si>
    <t>1995 Apr 02</t>
  </si>
  <si>
    <t>1995 Apr 21</t>
  </si>
  <si>
    <r>
      <t>Visual</t>
    </r>
    <r>
      <rPr>
        <sz val="10"/>
        <rFont val="Arial"/>
        <family val="2"/>
      </rPr>
      <t>. Saw M65 and M66 from back patio in Houston. Very clear night. Low humidity.  Made sketches</t>
    </r>
  </si>
  <si>
    <r>
      <t>Visual</t>
    </r>
    <r>
      <rPr>
        <sz val="10"/>
        <rFont val="Arial"/>
        <family val="2"/>
      </rPr>
      <t>. Found M65 and M66 easily through C8. May even have seen them with 7x35 binocs, but probably was nearyby star.  No very much detail visible. But no averted vision needed.</t>
    </r>
  </si>
  <si>
    <r>
      <t>Imaging</t>
    </r>
    <r>
      <rPr>
        <sz val="10"/>
        <rFont val="Arial"/>
        <family val="2"/>
      </rPr>
      <t>: Took 7min exposure starting at 10:57:30pm from Big Bend through 405mm camera lens (f/2.5?) using Konica ISO 3200 film. Field included M65 and NGC 3628.</t>
    </r>
  </si>
  <si>
    <r>
      <t>Visual</t>
    </r>
    <r>
      <rPr>
        <sz val="10"/>
        <rFont val="Arial"/>
        <family val="2"/>
      </rPr>
      <t>. Saw ngc3628 from Big Bend. Large and dim. Made small sketch in logbook.</t>
    </r>
  </si>
  <si>
    <r>
      <t>Visual</t>
    </r>
    <r>
      <rPr>
        <sz val="10"/>
        <rFont val="Arial"/>
        <family val="2"/>
      </rPr>
      <t>. Saw M65 and M66 from Big Bend. Wow!! Some detail is visible. Made small sketches in logbook.</t>
    </r>
  </si>
  <si>
    <r>
      <t>Visual</t>
    </r>
    <r>
      <rPr>
        <sz val="10"/>
        <rFont val="Arial"/>
        <family val="2"/>
      </rPr>
      <t>. Definite averted vision sighting of NGC3628. Fleetingly visible, but edge shape clear.</t>
    </r>
  </si>
  <si>
    <t>Gam Leonis</t>
  </si>
  <si>
    <r>
      <t>Visual</t>
    </r>
    <r>
      <rPr>
        <sz val="10"/>
        <rFont val="Arial"/>
        <family val="2"/>
      </rPr>
      <t>. Split gam Leonis at about 9:59pm with C8.</t>
    </r>
  </si>
  <si>
    <t>1995 Apr 01</t>
  </si>
  <si>
    <r>
      <t>Imaging</t>
    </r>
    <r>
      <rPr>
        <sz val="10"/>
        <rFont val="Arial"/>
        <family val="2"/>
      </rPr>
      <t>: Took 135 min. luminance image series (9x15min) with ST2000 and C8 at 1260mm (f/6.3). Binning: 1x1. Tccd=-20C. Seeing 3/5, Transparency: 4/5. Seemed to have substantial problems with self-guiding. Used 200msec exposures and 200ms max move time.  Even so, I saw lots of E-W excursions and the stars looked distinctly elongated in the E-W. I chose to abort several images when the excursions seemed particularly large. The 2006-Apr16 image seems to have much rounder stars, even though it used color filters. Typical guiding accuracy numbers for the N-S direction ranged from +/-0.3 to +/-0.5 and for the E-W direction ranged from +/-1.0 to +/-1.6. Curiously, the accuracy of guiding on the previous exposures of the evening (NGC2841) seemed highly accurate. Those images were taken at a much higher declination(+51 deg) and with a much brighter star (6.13mV), though through a red filter.</t>
    </r>
  </si>
  <si>
    <r>
      <t>Visual</t>
    </r>
    <r>
      <rPr>
        <sz val="10"/>
        <rFont val="Arial"/>
        <family val="2"/>
      </rPr>
      <t>. Found M96 brighter than M95, but not as bright as M65 and M66. Observed along with M95 around 9:16pm.</t>
    </r>
  </si>
  <si>
    <r>
      <t>Visual</t>
    </r>
    <r>
      <rPr>
        <sz val="10"/>
        <rFont val="Arial"/>
        <family val="2"/>
      </rPr>
      <t>. Easily found NGC3377 at about 9:10pm with C8.  As compact as NGC3384 (near M105), but the core was much dimmer. No averted vision needed.  Withstood direct gaze fairly easily.</t>
    </r>
  </si>
  <si>
    <r>
      <t>Visual</t>
    </r>
    <r>
      <rPr>
        <sz val="10"/>
        <rFont val="Arial"/>
        <family val="2"/>
      </rPr>
      <t>. Saw M105 and nearby NGC3384 around 9:04pm with C8 from Longmont, Colorado  Both were small with quite bright, almost stellar cores. No averted vision necessary. Easy in same 50x FOV.</t>
    </r>
  </si>
  <si>
    <r>
      <t>General.</t>
    </r>
    <r>
      <rPr>
        <sz val="10"/>
        <rFont val="Arial"/>
        <family val="2"/>
      </rPr>
      <t xml:space="preserve"> This galaxy is one degree west of M65 and lies only 20’ west of the central star of the three-star pattern I often use to locate the ‘Leo Trio.’</t>
    </r>
  </si>
  <si>
    <r>
      <t>Visual</t>
    </r>
    <r>
      <rPr>
        <sz val="10"/>
        <rFont val="Arial"/>
        <family val="2"/>
      </rPr>
      <t>. Small and faint through C8 at Big Bend. Made small sketch.</t>
    </r>
  </si>
  <si>
    <t>2008 Mar 03</t>
  </si>
  <si>
    <t>Nice paring with UGC 7170 galaxy at 1260mm</t>
  </si>
  <si>
    <t>2006 Nov 19</t>
  </si>
  <si>
    <t>IC1318</t>
  </si>
  <si>
    <t>Sh2-108; Gamma Cygni Nebulosity, Butterfly Nebula</t>
  </si>
  <si>
    <r>
      <t xml:space="preserve">Nice barred spiral with open arms.  </t>
    </r>
    <r>
      <rPr>
        <sz val="10"/>
        <color indexed="52"/>
        <rFont val="Arial"/>
        <family val="2"/>
      </rPr>
      <t>Okay 10.4m guide star for for 1260mm.  If severely off-point, can get an 8.5m star.</t>
    </r>
  </si>
  <si>
    <r>
      <t>Imaging</t>
    </r>
    <r>
      <rPr>
        <sz val="10"/>
        <rFont val="Arial"/>
        <family val="2"/>
      </rPr>
      <t>: Took RGB series with ST2000 at 400mm FL (f/6.1). Total exposure was 105 min. (R:45, G:30, B:30 min.). Binning was 1x1.  Good transparency, but somewhat breezy and only moderate seeing.</t>
    </r>
  </si>
  <si>
    <r>
      <t>Imaging</t>
    </r>
    <r>
      <rPr>
        <sz val="10"/>
        <rFont val="Arial"/>
        <family val="2"/>
      </rPr>
      <t>: Took RGB series with ST2000 at 400mm FL (f/6.1). Total exposure was 20 min. (R:10, G:5, B:5 min.). Binning was 1x1.  Good transparency, but somewhat breezy and only moderate seeing. Somewhat out of focus.  I think the lesson learned here is to focus on an off-axis star because the scope is so sensitive off-axis to being defocused.</t>
    </r>
  </si>
  <si>
    <r>
      <t>Imaging</t>
    </r>
    <r>
      <rPr>
        <sz val="10"/>
        <rFont val="Arial"/>
        <family val="2"/>
      </rPr>
      <t>. Took ST-2000 Clear image series with 405mm lens (f/7.5). Total exposure time was 16 minutes with 9 minutes usable.</t>
    </r>
    <r>
      <rPr>
        <u/>
        <sz val="10"/>
        <rFont val="Arial"/>
        <family val="2"/>
      </rPr>
      <t/>
    </r>
  </si>
  <si>
    <t>1987 Fall</t>
  </si>
  <si>
    <t>1988 Winter</t>
  </si>
  <si>
    <t>1988 Spring</t>
  </si>
  <si>
    <t>1988 Summer</t>
  </si>
  <si>
    <t>1988 Fall</t>
  </si>
  <si>
    <t>1989 Winter</t>
  </si>
  <si>
    <t>1989 Spring</t>
  </si>
  <si>
    <r>
      <t>General</t>
    </r>
    <r>
      <rPr>
        <sz val="10"/>
        <rFont val="Arial"/>
        <family val="2"/>
      </rPr>
      <t xml:space="preserve">: </t>
    </r>
    <r>
      <rPr>
        <sz val="10"/>
        <color indexed="17"/>
        <rFont val="Arial"/>
        <family val="2"/>
      </rPr>
      <t>Good 7.9m star for self guiding for 1260mm.Good 8.49m star for self guiding for 2000mm.</t>
    </r>
  </si>
  <si>
    <t>2005 Sep 29</t>
  </si>
  <si>
    <t>2005 Sep 26</t>
  </si>
  <si>
    <r>
      <t>Imaging</t>
    </r>
    <r>
      <rPr>
        <sz val="10"/>
        <rFont val="Arial"/>
        <family val="2"/>
      </rPr>
      <t>.  See entry for IC1318.</t>
    </r>
  </si>
  <si>
    <r>
      <t>General</t>
    </r>
    <r>
      <rPr>
        <sz val="10"/>
        <rFont val="Arial"/>
        <family val="2"/>
      </rPr>
      <t>: Good candidate for 135mm.</t>
    </r>
    <r>
      <rPr>
        <sz val="10"/>
        <color indexed="17"/>
        <rFont val="Arial"/>
        <family val="2"/>
      </rPr>
      <t xml:space="preserve"> Plenty of good m4.0-m5.0 stars for self guiding.</t>
    </r>
  </si>
  <si>
    <t>2005 Jul 27</t>
  </si>
  <si>
    <t>2006 Sep 18</t>
  </si>
  <si>
    <r>
      <t>Visual</t>
    </r>
    <r>
      <rPr>
        <sz val="10"/>
        <rFont val="Arial"/>
        <family val="2"/>
      </rPr>
      <t>. Barely able to find in 7x50 binocs. Just south of M11. Sometimes hard to hold with direct visions.</t>
    </r>
  </si>
  <si>
    <r>
      <t>Visual</t>
    </r>
    <r>
      <rPr>
        <sz val="10"/>
        <rFont val="Arial"/>
        <family val="2"/>
      </rPr>
      <t>. Very bright, compact fuzz ball in 7x50 binocs. Both smaller and brighter than I recall seeing M22 a few days ago in the 7x50's.</t>
    </r>
  </si>
  <si>
    <t>2007 Oct 10</t>
  </si>
  <si>
    <t>HD189733</t>
  </si>
  <si>
    <t>2009 Aug 10</t>
  </si>
  <si>
    <r>
      <t>Imaging</t>
    </r>
    <r>
      <rPr>
        <sz val="10"/>
        <rFont val="Arial"/>
        <family val="2"/>
      </rPr>
      <t>: Took 40 min RGB series (30:5:5) with ST2000 and TKE130 at 430mm (f/3.3). Binned 1x1. Tccd=-10C, no fan. Transparency 3/5. May have to throw out G &amp; B images due to roof contamination.</t>
    </r>
  </si>
  <si>
    <t>2009 Aug 11</t>
  </si>
  <si>
    <t>2010 Jan 11</t>
  </si>
  <si>
    <r>
      <t>Imaging</t>
    </r>
    <r>
      <rPr>
        <sz val="10"/>
        <rFont val="Arial"/>
        <family val="2"/>
      </rPr>
      <t>: Took 2 minutes of video with ToUcam at 30fps and C8 at 5500mm (f/27.5).  Seeing was predicted to be excellent, but I would rate it only 3/5.  Transparency was 3/5.</t>
    </r>
  </si>
  <si>
    <r>
      <t>General</t>
    </r>
    <r>
      <rPr>
        <sz val="10"/>
        <rFont val="Arial"/>
        <family val="2"/>
      </rPr>
      <t xml:space="preserve">: 2360yr period.  Faint enough that </t>
    </r>
    <r>
      <rPr>
        <b/>
        <sz val="10"/>
        <rFont val="Arial"/>
        <family val="2"/>
      </rPr>
      <t>ST2000</t>
    </r>
    <r>
      <rPr>
        <sz val="10"/>
        <rFont val="Arial"/>
        <family val="2"/>
      </rPr>
      <t xml:space="preserve"> </t>
    </r>
    <r>
      <rPr>
        <b/>
        <sz val="10"/>
        <rFont val="Arial"/>
        <family val="2"/>
      </rPr>
      <t xml:space="preserve">lucky imaging </t>
    </r>
    <r>
      <rPr>
        <sz val="10"/>
        <rFont val="Arial"/>
        <family val="2"/>
      </rPr>
      <t>should be used.</t>
    </r>
  </si>
  <si>
    <t>2010 Jan 15</t>
  </si>
  <si>
    <r>
      <t>Imaging</t>
    </r>
    <r>
      <rPr>
        <sz val="10"/>
        <rFont val="Arial"/>
        <family val="2"/>
      </rPr>
      <t>: Took 120 min CRGB series (60:30:15:15) with ST2000 and C8 at 1260mm (f/6.3). Binned 1x1. Tccd=-20C, no fan. Transparency 4/5, seeing 3/5.</t>
    </r>
  </si>
  <si>
    <r>
      <t>Imaging</t>
    </r>
    <r>
      <rPr>
        <sz val="10"/>
        <rFont val="Arial"/>
        <family val="2"/>
      </rPr>
      <t>: (Lucky) 100 images through red filter with 10ms exposures with C8 at 1260mm (f/6.3) and ST2000.  Stacked best 42 images.</t>
    </r>
  </si>
  <si>
    <r>
      <t>Visual</t>
    </r>
    <r>
      <rPr>
        <sz val="10"/>
        <rFont val="Arial"/>
        <family val="2"/>
      </rPr>
      <t>: Pretty much didn't take direct vision. Long and slender in 32mm EP (62.5x) with averted vision. With better dark adaptation, less light pollution etc, it would be a lot easier.  Looked quite long, maybe 1/4th the FOV of 0.8 deg, or approx. 12' - in good agreement with catalog.</t>
    </r>
  </si>
  <si>
    <r>
      <t>Imaging</t>
    </r>
    <r>
      <rPr>
        <sz val="10"/>
        <rFont val="Arial"/>
        <family val="2"/>
      </rPr>
      <t>: 4 minute exposure afocal photo with Olympus camera.</t>
    </r>
  </si>
  <si>
    <r>
      <t>Visual</t>
    </r>
    <r>
      <rPr>
        <sz val="10"/>
        <rFont val="Arial"/>
        <family val="2"/>
      </rPr>
      <t>. Found visually.</t>
    </r>
  </si>
  <si>
    <r>
      <rPr>
        <u/>
        <sz val="10"/>
        <rFont val="Arial"/>
        <family val="2"/>
      </rPr>
      <t>Imaging</t>
    </r>
    <r>
      <rPr>
        <sz val="10"/>
        <rFont val="Arial"/>
        <family val="2"/>
      </rPr>
      <t>: Took ST-2000 images - 13x60sec, 405mm FL, F/7.5, 2x2 binned, B&amp;W.</t>
    </r>
  </si>
  <si>
    <t>1994 Sep 18</t>
  </si>
  <si>
    <r>
      <t>Visual</t>
    </r>
    <r>
      <rPr>
        <sz val="10"/>
        <rFont val="Arial"/>
        <family val="2"/>
      </rPr>
      <t>: Slight nebulosity and dark lane around close double star with averted vision (with reducer).</t>
    </r>
  </si>
  <si>
    <r>
      <t>Visual</t>
    </r>
    <r>
      <rPr>
        <sz val="10"/>
        <rFont val="Arial"/>
        <family val="2"/>
      </rPr>
      <t>: Plain to see visually.</t>
    </r>
  </si>
  <si>
    <r>
      <t>Visual</t>
    </r>
    <r>
      <rPr>
        <sz val="10"/>
        <rFont val="Arial"/>
        <family val="2"/>
      </rPr>
      <t>: Pretty easy. Dark lanes clear.</t>
    </r>
  </si>
  <si>
    <r>
      <t>Visual</t>
    </r>
    <r>
      <rPr>
        <sz val="10"/>
        <rFont val="Arial"/>
        <family val="2"/>
      </rPr>
      <t>. Easy to see swan shape</t>
    </r>
  </si>
  <si>
    <r>
      <t>Visual</t>
    </r>
    <r>
      <rPr>
        <sz val="10"/>
        <rFont val="Arial"/>
        <family val="2"/>
      </rPr>
      <t>. Quite visible despite low altitude.</t>
    </r>
  </si>
  <si>
    <r>
      <t>Visual</t>
    </r>
    <r>
      <rPr>
        <sz val="10"/>
        <rFont val="Arial"/>
        <family val="2"/>
      </rPr>
      <t>. Observed during twilight!</t>
    </r>
  </si>
  <si>
    <r>
      <t>General</t>
    </r>
    <r>
      <rPr>
        <sz val="10"/>
        <rFont val="Arial"/>
        <family val="2"/>
      </rPr>
      <t>: Composed of clusters and nebulosity, several NGC objects. Size and mag. cited are for NGC2237.</t>
    </r>
  </si>
  <si>
    <r>
      <t>Imaging</t>
    </r>
    <r>
      <rPr>
        <sz val="10"/>
        <rFont val="Arial"/>
        <family val="2"/>
      </rPr>
      <t>: Took a clear ST-2000 series with 405mm f/7.5. Binned 2x2. Field included NGC1977 (Running Man) and M43 (NGC1982).</t>
    </r>
  </si>
  <si>
    <t>1994 Spring</t>
  </si>
  <si>
    <t>1994 Summer</t>
  </si>
  <si>
    <r>
      <t>General</t>
    </r>
    <r>
      <rPr>
        <sz val="10"/>
        <rFont val="Arial"/>
        <family val="2"/>
      </rPr>
      <t xml:space="preserve">: This nebula has a small, dark, T-shaped globule in it, sort of like a mini Iris Nebula (NGC7023 in Cepheus). In addition, four Herbig-Haro (HH) objects may fit into a single 1260mm CCD field with the ST2000: HH222 (the waterfall) and HH1, HH2, and HH34. See Jakiel, Richard, S&amp;T Feb. 2003, pgs. 120-121. </t>
    </r>
  </si>
  <si>
    <t>Imaging: See entry for NGC1999.</t>
  </si>
  <si>
    <r>
      <t>General</t>
    </r>
    <r>
      <rPr>
        <sz val="10"/>
        <rFont val="Arial"/>
        <family val="2"/>
      </rPr>
      <t xml:space="preserve">: Outer pair of stars. Data from WDS 5. Period 1150 years. </t>
    </r>
    <r>
      <rPr>
        <sz val="10"/>
        <color indexed="13"/>
        <rFont val="Arial"/>
        <family val="2"/>
      </rPr>
      <t>45mas/yr</t>
    </r>
  </si>
  <si>
    <r>
      <t>General</t>
    </r>
    <r>
      <rPr>
        <sz val="10"/>
        <rFont val="Arial"/>
        <family val="2"/>
      </rPr>
      <t xml:space="preserve">. Primary is +1.58mV and secondary is 2.88mV. PA from CDC is 76 deg. Nearly identical color. Orbit period is 511 years. </t>
    </r>
    <r>
      <rPr>
        <sz val="10"/>
        <color indexed="17"/>
        <rFont val="Arial"/>
        <family val="2"/>
      </rPr>
      <t>97mas/yr.</t>
    </r>
  </si>
  <si>
    <r>
      <t>General</t>
    </r>
    <r>
      <rPr>
        <sz val="10"/>
        <rFont val="Arial"/>
        <family val="2"/>
      </rPr>
      <t xml:space="preserve">. Primary is +1.89mV and secondary is 3.72mV. PA from CDC is 164 deg. </t>
    </r>
    <r>
      <rPr>
        <sz val="10"/>
        <color indexed="10"/>
        <rFont val="Arial"/>
        <family val="2"/>
      </rPr>
      <t>10mas/yr.</t>
    </r>
  </si>
  <si>
    <r>
      <t>General</t>
    </r>
    <r>
      <rPr>
        <sz val="10"/>
        <rFont val="Arial"/>
        <family val="2"/>
      </rPr>
      <t xml:space="preserve">: 620 yr period. Has another star at about 0.5" with a much shorter period. </t>
    </r>
    <r>
      <rPr>
        <sz val="10"/>
        <color indexed="10"/>
        <rFont val="Arial"/>
        <family val="2"/>
      </rPr>
      <t>10 mas/yr.</t>
    </r>
  </si>
  <si>
    <t>2009 Jan 30</t>
  </si>
  <si>
    <r>
      <t>Imaging</t>
    </r>
    <r>
      <rPr>
        <sz val="10"/>
        <rFont val="Arial"/>
        <family val="2"/>
      </rPr>
      <t>. Took 2 minutes (2x1min) of video with ToUcam at 30fps and C8 at 5500mm (f/27.5).  Seeing was quite bad (2/5).</t>
    </r>
  </si>
  <si>
    <r>
      <t>Imaging</t>
    </r>
    <r>
      <rPr>
        <sz val="10"/>
        <rFont val="Arial"/>
        <family val="2"/>
      </rPr>
      <t>. Took 2 minutes (2x1min) of video with ToUcam at 30fps and C8 at 5500mm (f/27.5). Seeing was bad at 2/5.</t>
    </r>
  </si>
  <si>
    <r>
      <t>Imaging</t>
    </r>
    <r>
      <rPr>
        <sz val="10"/>
        <rFont val="Arial"/>
        <family val="2"/>
      </rPr>
      <t>. Took 4 minutes (4x1min) of video with ToUcam at 30fps and C8 at 5500mm (f/27.5). Rotated camera by 90 degrees between first and second 2 video segments. Seeing was bad at 2/5.</t>
    </r>
  </si>
  <si>
    <r>
      <t>General</t>
    </r>
    <r>
      <rPr>
        <sz val="10"/>
        <rFont val="Arial"/>
        <family val="2"/>
      </rPr>
      <t>: Sombrero galaxy. Very high surface brightness for a galaxy!</t>
    </r>
    <r>
      <rPr>
        <sz val="10"/>
        <color indexed="17"/>
        <rFont val="Arial"/>
        <family val="2"/>
      </rPr>
      <t xml:space="preserve"> Several good 9m guide stars.</t>
    </r>
    <r>
      <rPr>
        <sz val="10"/>
        <rFont val="Arial"/>
        <family val="2"/>
      </rPr>
      <t xml:space="preserve">
</t>
    </r>
    <r>
      <rPr>
        <u/>
        <sz val="10"/>
        <rFont val="Arial"/>
        <family val="2"/>
      </rPr>
      <t>2005 May 27</t>
    </r>
    <r>
      <rPr>
        <sz val="10"/>
        <rFont val="Arial"/>
        <family val="2"/>
      </rPr>
      <t xml:space="preserve">: Imaging. Took RGB series with ST2000 camera.  Used C8 at 1260mm (f/6.3). Had poor luck with autoguiding on star I thought was 8-9 mag.  With 5 sec track exps. most images were not good.  Then I found an actual 8-9 mag star (which </t>
    </r>
    <r>
      <rPr>
        <b/>
        <sz val="10"/>
        <rFont val="Arial"/>
        <family val="2"/>
      </rPr>
      <t>appeared</t>
    </r>
    <r>
      <rPr>
        <sz val="10"/>
        <rFont val="Arial"/>
        <family val="2"/>
      </rPr>
      <t xml:space="preserve"> bright!).  With 1 sec exps for tracking, this work quite good and had a 100% yield of images with about +/-1.5 pixel tracking.  Total exposure was 14 minutes. It was "blue poor" (only 2 min. blue).</t>
    </r>
  </si>
  <si>
    <r>
      <t>Imaging</t>
    </r>
    <r>
      <rPr>
        <sz val="10"/>
        <rFont val="Arial"/>
        <family val="2"/>
      </rPr>
      <t>. Took 120min RGB series (60:30:30) at 1260mm (f/6.3) with 2x2 binning. Had good transparency (4/5) and good seeing (3-4/5). Very good self-guiding on SAO 14255 (BD+65   581) which is 8.97m. Tccd=-30C, Tamb~40F, H~30%.</t>
    </r>
  </si>
  <si>
    <r>
      <t>Imaging</t>
    </r>
    <r>
      <rPr>
        <sz val="10"/>
        <rFont val="Arial"/>
        <family val="2"/>
      </rPr>
      <t>. ST-2000 RGB exposure series, through C8 at f/6.3 (FL=1260mm).  Total exposure time was 32 minutes with 21 minutes usable. Binning 2x2. Used new GM8 mount. PEC on? No guiding. Image also shows galaxies NGC4301 and NGC4292.</t>
    </r>
  </si>
  <si>
    <r>
      <t>Imaging</t>
    </r>
    <r>
      <rPr>
        <sz val="10"/>
        <rFont val="Arial"/>
        <family val="2"/>
      </rPr>
      <t>. Took RGB series with ST2000 camera.  Used C8 at 1260mm (f/6.3). Had poor luck with autoguiding on star I thought was 8-9 mag.  With 5 sec track exps. most images were not good.  Then I found an actual 8-9 mag star (which appeared bright!).  With 1 sec exps for tracking, this work quite good and had a 100% yield of images with about +/-1.5 pixel tracking.  Total exposure was 14 minutes. It was "blue poor" (only 2 min. blue).</t>
    </r>
  </si>
  <si>
    <t>2005 Sep 25</t>
  </si>
  <si>
    <t>1977 Winter</t>
  </si>
  <si>
    <t>1977 Spring</t>
  </si>
  <si>
    <t>1977 Summer</t>
  </si>
  <si>
    <t>M70</t>
  </si>
  <si>
    <t>M107</t>
  </si>
  <si>
    <t>M62</t>
  </si>
  <si>
    <t>vdB107</t>
  </si>
  <si>
    <t>IC4603</t>
  </si>
  <si>
    <t>IC4605</t>
  </si>
  <si>
    <t>Antares Nebula</t>
  </si>
  <si>
    <t>Sh2-9</t>
  </si>
  <si>
    <r>
      <t>General</t>
    </r>
    <r>
      <rPr>
        <sz val="10"/>
        <rFont val="Arial"/>
        <family val="2"/>
      </rPr>
      <t>: Part of Rho Oph region. Blue reflection nebula.</t>
    </r>
  </si>
  <si>
    <r>
      <t>General</t>
    </r>
    <r>
      <rPr>
        <sz val="10"/>
        <rFont val="Arial"/>
        <family val="2"/>
      </rPr>
      <t>: Part of Rho Oph region. Yellow reflection nebula.</t>
    </r>
  </si>
  <si>
    <r>
      <t>General</t>
    </r>
    <r>
      <rPr>
        <sz val="10"/>
        <rFont val="Arial"/>
        <family val="2"/>
      </rPr>
      <t>: Part of Rho Oph region. Red emission nebula.</t>
    </r>
  </si>
  <si>
    <t>M54</t>
  </si>
  <si>
    <t>M55</t>
  </si>
  <si>
    <t>Barnard's Galaxy</t>
  </si>
  <si>
    <t>M75</t>
  </si>
  <si>
    <t xml:space="preserve">16h23m36.00s </t>
  </si>
  <si>
    <t xml:space="preserve">-26°32'00.0"
</t>
  </si>
  <si>
    <r>
      <t>Imaging</t>
    </r>
    <r>
      <rPr>
        <sz val="10"/>
        <rFont val="Arial"/>
        <family val="2"/>
      </rPr>
      <t>. Took ST-2000 RGB image series thorugh C8 at f/6.3 (FL=1260mm). Total exposure time was 30 minutes with 9 minutes usable. Binning was 2x2.</t>
    </r>
  </si>
  <si>
    <t>2005 Feb 17</t>
  </si>
  <si>
    <r>
      <t>Imaging</t>
    </r>
    <r>
      <rPr>
        <sz val="10"/>
        <rFont val="Arial"/>
        <family val="2"/>
      </rPr>
      <t>. Took 20 min. series with 405mm lens at f/7.5. Binned 2x2.</t>
    </r>
  </si>
  <si>
    <r>
      <t>Imaging</t>
    </r>
    <r>
      <rPr>
        <sz val="10"/>
        <rFont val="Arial"/>
        <family val="2"/>
      </rPr>
      <t>. Took 18 min. series with 405mm lens at f/7.5. Binned 2x2.</t>
    </r>
  </si>
  <si>
    <r>
      <t>Visual</t>
    </r>
    <r>
      <rPr>
        <sz val="10"/>
        <rFont val="Arial"/>
        <family val="2"/>
      </rPr>
      <t>. Nebula visible only with A.V. in 32mm EP. Nearly withstood direct vision in 14mm EP. Problem was probably 1st qtr. Moon.</t>
    </r>
  </si>
  <si>
    <r>
      <t>Nebula embedded in open cluster M46.</t>
    </r>
    <r>
      <rPr>
        <u/>
        <sz val="10"/>
        <rFont val="Arial"/>
        <family val="2"/>
      </rPr>
      <t xml:space="preserve">
</t>
    </r>
  </si>
  <si>
    <r>
      <t>Imaging</t>
    </r>
    <r>
      <rPr>
        <sz val="10"/>
        <rFont val="Arial"/>
        <family val="2"/>
      </rPr>
      <t>: Took 20 min RGB series (10:5:5) with the ST2000 and the ZS66 at 400mm (f/6.1). Binning 1x1. Tccd=-25C. Seeing 4/5. Transparency 5/5. M17 in the same field.</t>
    </r>
  </si>
  <si>
    <r>
      <t>Imaging</t>
    </r>
    <r>
      <rPr>
        <sz val="10"/>
        <rFont val="Arial"/>
        <family val="2"/>
      </rPr>
      <t>: See entry for M18.</t>
    </r>
  </si>
  <si>
    <r>
      <t>General</t>
    </r>
    <r>
      <rPr>
        <sz val="10"/>
        <rFont val="Arial"/>
        <family val="2"/>
      </rPr>
      <t xml:space="preserve">: Seems to have a very low surface brightness.  May want a test shot to figure out how best to capture it. Probably a 135mm lens would do best. </t>
    </r>
    <r>
      <rPr>
        <sz val="10"/>
        <color indexed="17"/>
        <rFont val="Arial"/>
        <family val="2"/>
      </rPr>
      <t>Good 7.67m star for self guiding at 1260mm FL. Good 6.88mV star to the N for self guiding at 400mm.</t>
    </r>
  </si>
  <si>
    <t>IC 434 is the bright emission nebula against which B33, the Horsehead dark nebula is seen.  The area includes the small reflection nebula NGC 2023. Flame nebula, NGC2024 is just to the north of IC 434.</t>
  </si>
  <si>
    <t>B33/Horsehead/NGC2023</t>
  </si>
  <si>
    <t>2007 Oct 15</t>
  </si>
  <si>
    <r>
      <t>Imaging</t>
    </r>
    <r>
      <rPr>
        <sz val="10"/>
        <rFont val="Arial"/>
        <family val="2"/>
      </rPr>
      <t>: Took 215 min. LRGB image series (65:90:30:30) with ST2000 and TKE130 at 430mm (f/3.3). Binned 1x1. Tccd=-25C. Seeing 3-4/5. Transparency 3-4/5 - may have degraded later with haze, but no distinct clouds, cirrus or otherwise. Tracking was as good as I've seen it (0.2x0.3 pixels).  Aggressiveness 15, min move 10ms, max move 200ms, exposures of 50-100ms, guiding using 2x siderial rate.</t>
    </r>
  </si>
  <si>
    <r>
      <t>Imaging</t>
    </r>
    <r>
      <rPr>
        <sz val="10"/>
        <rFont val="Arial"/>
        <family val="2"/>
      </rPr>
      <t>: Took 120min L+R series (80:40) at 1260mm (f/6.3) with 1x1 binning. Tccd=-20C. Transparency ~4/5, Seeing~3/5. Intent is to combine with 2006/03/02 and 2007/01/19 data to create (L+R)RGB image with a total exposure of 280min (4h40m).</t>
    </r>
  </si>
  <si>
    <r>
      <t>Imaging</t>
    </r>
    <r>
      <rPr>
        <sz val="10"/>
        <rFont val="Arial"/>
        <family val="2"/>
      </rPr>
      <t>: Took 80 min RGB (40:20:20) image series with ST2000 and 135mm lens (f/2.5). Binning 1x1. Tccd=-20C. Transparency 3/5. Seeing 3/5. Had to give up one of the R exposures due to an airplane crossing the field. Also, didn't take flats for this image series. Used ones from Dec. 16, 2007.</t>
    </r>
  </si>
  <si>
    <r>
      <t>Imaging</t>
    </r>
    <r>
      <rPr>
        <sz val="10"/>
        <rFont val="Arial"/>
        <family val="2"/>
      </rPr>
      <t>. Took 45min LR series (30:15) with ST2000 at 1260mm (f/6.3) before it clouded over. Binned 1x1. Tccd = -20.  Transparency ~2/5, seeing ~1/5 - really poor bloated stars. Also, this was just after tweeking the RA clock drive - I squeeze the worm blocks towards one another to minimize longitudinal freedom.  It seems to have helped, but still get occassional large excursions of &gt; 3 pixels. RMS values were about 1.4 pixels - quite large for this declination. Seeing was poor enough that it didn't make a difference.</t>
    </r>
  </si>
  <si>
    <t>2008 Jan 11</t>
  </si>
  <si>
    <r>
      <t>Imaging</t>
    </r>
    <r>
      <rPr>
        <sz val="10"/>
        <rFont val="Arial"/>
        <family val="2"/>
      </rPr>
      <t xml:space="preserve">: Took 15min clear image with TKE130 at 430mm (f/3.3) as a test.  Big problems with RA (RMS ~1.3pixels). Tccd=-20C. </t>
    </r>
  </si>
  <si>
    <t>Nearly co-located with Sh2-263, which is the brightest part of the lambda Ori nebula.</t>
  </si>
  <si>
    <r>
      <t>Imaging</t>
    </r>
    <r>
      <rPr>
        <sz val="10"/>
        <rFont val="Arial"/>
        <family val="2"/>
      </rPr>
      <t>: Took 20 min. RGB image series (10:5:5) as a test through TKE130 at 430mm (f/3.3). Poor RA tracking even at this FL and declination.  Didn't take flats.</t>
    </r>
  </si>
  <si>
    <r>
      <t>Imaging</t>
    </r>
    <r>
      <rPr>
        <sz val="10"/>
        <rFont val="Arial"/>
        <family val="2"/>
      </rPr>
      <t>: Took 1hr RGB image (30:15:15) through 135mm lens (f/2.5) while imaging comet 9P/Tuttle8. Image also includes nebula Ced 214 and open clusters NGC7762,  Berk 59 and King 11. Tccd=-20C.</t>
    </r>
  </si>
  <si>
    <r>
      <t>Imaging</t>
    </r>
    <r>
      <rPr>
        <sz val="10"/>
        <rFont val="Arial"/>
        <family val="2"/>
      </rPr>
      <t>: Took 1hr RGB image (30:15:15) through 135mm lens (f/2.5) while imaging comet 9P/Tuttle8. Image also includes part of nebula Ced 214 and all of open clusters NGC7762 and Berk 59. Tccd=-20C.</t>
    </r>
  </si>
  <si>
    <r>
      <t>Imaging</t>
    </r>
    <r>
      <rPr>
        <sz val="10"/>
        <rFont val="Arial"/>
        <family val="2"/>
      </rPr>
      <t>: Took Luminance series with ST2000 at 1260mm FL (f/6.3). Binned 1x1. Total exposure 110 minutes. Transparency 5/5. Seeing 3-4/5. Tccd=-20C. Intent is to combine this high resolution luminance image with last year's RGB data.</t>
    </r>
  </si>
  <si>
    <r>
      <t>Imaging</t>
    </r>
    <r>
      <rPr>
        <sz val="10"/>
        <rFont val="Arial"/>
        <family val="2"/>
      </rPr>
      <t>: See entry for NGC6712.</t>
    </r>
  </si>
  <si>
    <r>
      <t>Imaging</t>
    </r>
    <r>
      <rPr>
        <sz val="10"/>
        <rFont val="Arial"/>
        <family val="2"/>
      </rPr>
      <t>: Took 20 min Luminance series (4x5min) with the ST2000 and the C8 at 1260mm (f/6.3). Binning 1x1. Tccd=-20C. Seeing 3-4/5. Transparency 5/5. Intent is to mosaic with similar image of IC1295 then combine with 400mm RGB data from Sept. 18.</t>
    </r>
  </si>
  <si>
    <r>
      <t>Imaging</t>
    </r>
    <r>
      <rPr>
        <sz val="10"/>
        <rFont val="Arial"/>
        <family val="2"/>
      </rPr>
      <t>: Took 20 min Luminance series (4x5min) with the ST2000 and the C8 at 1260mm (f/6.3). Binning 1x1. Tccd=-20C. Seeing 3-4/5. Transparency 5/5. Intent is to mosaic with similar image of NGC6712 then combine with 400mm RGB data from Sept. 18.</t>
    </r>
  </si>
  <si>
    <r>
      <t>Imaging</t>
    </r>
    <r>
      <rPr>
        <sz val="10"/>
        <rFont val="Arial"/>
        <family val="2"/>
      </rPr>
      <t>: Luminance tests on Merope nebula with ST2000 and C8 at 1260mm FL (f/6.1). Ran with CCDSoft to check guiding.</t>
    </r>
  </si>
  <si>
    <r>
      <t>Imaging</t>
    </r>
    <r>
      <rPr>
        <sz val="10"/>
        <rFont val="Arial"/>
        <family val="2"/>
      </rPr>
      <t>: TBD minute LRGB image series (??:??:??:??) with TKE130 at 430mm FL (f/3.3). Tccd=-30C. Transparency 4/5, seeing 3/5.</t>
    </r>
  </si>
  <si>
    <r>
      <t>Visual</t>
    </r>
    <r>
      <rPr>
        <sz val="10"/>
        <rFont val="Arial"/>
        <family val="2"/>
      </rPr>
      <t>: Observed with TKE130 and 32mm and 14mm EPs. Pleiades very beautiful in both.  Unsure if nebulosity was visible, main stars are so bright. View was better in 32mm due to wider FOV encompasing the whole cluster and giving some context. The kids viewed the cluster also.</t>
    </r>
  </si>
  <si>
    <r>
      <t>Imaging</t>
    </r>
    <r>
      <rPr>
        <sz val="10"/>
        <rFont val="Arial"/>
        <family val="2"/>
      </rPr>
      <t xml:space="preserve">. Took 40min Luminance series at 1260mm (f/6.3) with 1x1 binning. </t>
    </r>
  </si>
  <si>
    <t>2006 Jan 22</t>
  </si>
  <si>
    <t>M27, Dumbell</t>
  </si>
  <si>
    <t>M16, Eagle</t>
  </si>
  <si>
    <r>
      <t>Visual</t>
    </r>
    <r>
      <rPr>
        <sz val="10"/>
        <rFont val="Arial"/>
        <family val="2"/>
      </rPr>
      <t>: Observed briefly with Robyn using 32mm EP (62.5x). Due to a 1st qtr. Moon only the central region was visible.  However, looked really sharp and beautiful.</t>
    </r>
  </si>
  <si>
    <t>IC1805</t>
  </si>
  <si>
    <t>IC1848</t>
  </si>
  <si>
    <r>
      <t>General</t>
    </r>
    <r>
      <rPr>
        <sz val="10"/>
        <rFont val="Arial"/>
        <family val="2"/>
      </rPr>
      <t xml:space="preserve">: Beautiful face on spiral galaxy.  Fairly low surface brightness. </t>
    </r>
    <r>
      <rPr>
        <sz val="10"/>
        <color indexed="17"/>
        <rFont val="Arial"/>
        <family val="2"/>
      </rPr>
      <t xml:space="preserve">Good 7.77m star for self guiding for 1260mm. </t>
    </r>
  </si>
  <si>
    <t>2005 Aug 26</t>
  </si>
  <si>
    <r>
      <t>2005 Nov 28</t>
    </r>
    <r>
      <rPr>
        <sz val="10"/>
        <rFont val="Arial"/>
        <family val="2"/>
      </rPr>
      <t>: Imaging.  Used Dennis's Digital Rebel on GM-8 to take a series of 30 second photos.</t>
    </r>
  </si>
  <si>
    <t xml:space="preserve">+12°47'00.0"
</t>
  </si>
  <si>
    <t>Const</t>
  </si>
  <si>
    <t xml:space="preserve">2h27m18.00s   </t>
  </si>
  <si>
    <t xml:space="preserve">+33°35'00.0"
</t>
  </si>
  <si>
    <t xml:space="preserve"> 1h47m54.00s   </t>
  </si>
  <si>
    <t>+27°26'00.0"</t>
  </si>
  <si>
    <t xml:space="preserve">0h20m24.00s   </t>
  </si>
  <si>
    <t xml:space="preserve">+59°18'00.0"
</t>
  </si>
  <si>
    <t>ic1613</t>
  </si>
  <si>
    <t xml:space="preserve">1h04m54.00s   </t>
  </si>
  <si>
    <t xml:space="preserve">+02°08'00.0"
</t>
  </si>
  <si>
    <r>
      <t>General</t>
    </r>
    <r>
      <rPr>
        <sz val="10"/>
        <rFont val="Arial"/>
        <family val="2"/>
      </rPr>
      <t>: Faint member of Local Group.</t>
    </r>
  </si>
  <si>
    <t xml:space="preserve">0h47m06.00s   </t>
  </si>
  <si>
    <t xml:space="preserve">-11°52'00.0"
</t>
  </si>
  <si>
    <t xml:space="preserve">0h14m06.00s   </t>
  </si>
  <si>
    <t xml:space="preserve">-23°11'00.0"
</t>
  </si>
  <si>
    <t xml:space="preserve">MCG -03-01-015 </t>
  </si>
  <si>
    <t xml:space="preserve">0h02m00.00s   </t>
  </si>
  <si>
    <t xml:space="preserve">-15°27'00.0"
</t>
  </si>
  <si>
    <r>
      <t>General</t>
    </r>
    <r>
      <rPr>
        <sz val="10"/>
        <rFont val="Arial"/>
        <family val="2"/>
      </rPr>
      <t>: Closely paired with galaxy IC1727. Both fit in a 1260mm FOV with the ST2000.</t>
    </r>
  </si>
  <si>
    <t>18h53m36.00s</t>
  </si>
  <si>
    <t xml:space="preserve">+33°02'00.0"
</t>
  </si>
  <si>
    <t>21h00m30.00s</t>
  </si>
  <si>
    <t xml:space="preserve">+68°09'60.0"
</t>
  </si>
  <si>
    <r>
      <t>Imaging</t>
    </r>
    <r>
      <rPr>
        <sz val="10"/>
        <rFont val="Arial"/>
        <family val="2"/>
      </rPr>
      <t>.  Took ST2000 luminance series at 1260mm FL (f/6.3) binned 1x1. Total exposure 120 min. with 15 minute sub-exposures. Seeing was very good (4/5) and transparency was also very good (4/5). Will combine this luminance data with last year's RGB data.</t>
    </r>
  </si>
  <si>
    <t>18h03m42.00s</t>
  </si>
  <si>
    <t xml:space="preserve">-24°23'00.0"
</t>
  </si>
  <si>
    <t>IC4665</t>
  </si>
  <si>
    <t>Basel 1</t>
  </si>
  <si>
    <r>
      <t>General</t>
    </r>
    <r>
      <rPr>
        <sz val="10"/>
        <rFont val="Arial"/>
        <family val="2"/>
      </rPr>
      <t xml:space="preserve">: </t>
    </r>
    <r>
      <rPr>
        <sz val="10"/>
        <color indexed="17"/>
        <rFont val="Arial"/>
        <family val="2"/>
      </rPr>
      <t>Good 8.6mV star to the NE for guiding at 1260mm.</t>
    </r>
  </si>
  <si>
    <r>
      <t>Imaging</t>
    </r>
    <r>
      <rPr>
        <sz val="10"/>
        <rFont val="Arial"/>
        <family val="2"/>
      </rPr>
      <t>: Took 15 minute clear image 'survey photo' with ST2000 thorugh C8 at f/6.3. Binning was 1x1. Seeing ~3/5, Transparency ~4/5.</t>
    </r>
  </si>
  <si>
    <r>
      <t>Imaging</t>
    </r>
    <r>
      <rPr>
        <sz val="10"/>
        <rFont val="Arial"/>
        <family val="2"/>
      </rPr>
      <t>. Two 8 min. test shots to diagnose RA tracking issues.</t>
    </r>
  </si>
  <si>
    <t>2007 Sep 07</t>
  </si>
  <si>
    <r>
      <t>Imaging</t>
    </r>
    <r>
      <rPr>
        <sz val="10"/>
        <rFont val="Arial"/>
        <family val="2"/>
      </rPr>
      <t>. ST-2000 RGB exposure series, through C8 at f/6.3 (FL=1260mm). Total exposure time was 32 minutes with 26 minutes usable. Binning 2x2. GM8 mount with PEC on and no guiding.</t>
    </r>
  </si>
  <si>
    <r>
      <t>Imaging</t>
    </r>
    <r>
      <rPr>
        <sz val="10"/>
        <rFont val="Arial"/>
        <family val="2"/>
      </rPr>
      <t>. Took 120 min. image series (R: 60, G: 30, B: 30) with ST2000 and ZS66 at 400mm (f/6.1) with 2x2 binning.</t>
    </r>
  </si>
  <si>
    <t>2006 Dec 09</t>
  </si>
  <si>
    <t>2006 Dec 07</t>
  </si>
  <si>
    <t>2006 Dec 23</t>
  </si>
  <si>
    <t>2006 Dec 08</t>
  </si>
  <si>
    <r>
      <t>Imaging</t>
    </r>
    <r>
      <rPr>
        <sz val="10"/>
        <rFont val="Arial"/>
        <family val="2"/>
      </rPr>
      <t>: See entry for M52.</t>
    </r>
  </si>
  <si>
    <r>
      <t>Imaging</t>
    </r>
    <r>
      <rPr>
        <sz val="10"/>
        <rFont val="Arial"/>
        <family val="2"/>
      </rPr>
      <t>.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</si>
  <si>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t>2005 Mar 10</t>
  </si>
  <si>
    <t>5963 5965 5969 5971</t>
  </si>
  <si>
    <t>Draco Quad</t>
  </si>
  <si>
    <t xml:space="preserve">15h34m00.00s   </t>
  </si>
  <si>
    <t>+56°41'00.0"</t>
  </si>
  <si>
    <t>5905 5908</t>
  </si>
  <si>
    <t>Draco Double</t>
  </si>
  <si>
    <t xml:space="preserve">15h16m42.00s   </t>
  </si>
  <si>
    <t xml:space="preserve">+55°25'00.0"
</t>
  </si>
  <si>
    <r>
      <t>Imaging</t>
    </r>
    <r>
      <rPr>
        <sz val="10"/>
        <rFont val="Arial"/>
        <family val="2"/>
      </rPr>
      <t>. 75 minute RGB series (45:15:15) with ST2000 with ZS66 at 400mm (f/6.1).  Binned 1x1. Very clear (4/5) with decent seeing (3/5).</t>
    </r>
  </si>
  <si>
    <r>
      <t>General:</t>
    </r>
    <r>
      <rPr>
        <sz val="10"/>
        <rFont val="Arial"/>
        <family val="2"/>
      </rPr>
      <t xml:space="preserve"> Face on spiral.  May be bright enough to show structure visually.</t>
    </r>
  </si>
  <si>
    <t>M74</t>
  </si>
  <si>
    <t>M45</t>
  </si>
  <si>
    <t>Tau</t>
  </si>
  <si>
    <r>
      <t xml:space="preserve">2004-11-14: </t>
    </r>
    <r>
      <rPr>
        <sz val="10"/>
        <rFont val="Arial"/>
        <family val="2"/>
      </rPr>
      <t>Took 5x60sec images, 2x2 binned, B&amp;W, 405mm FL, F/7.5.</t>
    </r>
  </si>
  <si>
    <t>Target?</t>
  </si>
  <si>
    <t>Pis</t>
  </si>
  <si>
    <t>Peg</t>
  </si>
  <si>
    <r>
      <t>General:</t>
    </r>
    <r>
      <rPr>
        <sz val="10"/>
        <rFont val="Arial"/>
        <family val="2"/>
      </rPr>
      <t xml:space="preserve"> Very close to Mirach in And.</t>
    </r>
  </si>
  <si>
    <t>Tri</t>
  </si>
  <si>
    <t>Vul</t>
  </si>
  <si>
    <r>
      <t>Imaging</t>
    </r>
    <r>
      <rPr>
        <sz val="10"/>
        <rFont val="Arial"/>
        <family val="2"/>
      </rPr>
      <t>:  Took 2hr image series (R: 60, G: 30, B: 30) with ST2000 at 135mm FL (f/2.5) with 1x1 binning.</t>
    </r>
  </si>
  <si>
    <t>U5470</t>
  </si>
  <si>
    <t>Leo I</t>
  </si>
  <si>
    <r>
      <t>General</t>
    </r>
    <r>
      <rPr>
        <sz val="10"/>
        <rFont val="Arial"/>
        <family val="2"/>
      </rPr>
      <t xml:space="preserve">: Spiral. </t>
    </r>
    <r>
      <rPr>
        <sz val="10"/>
        <color indexed="17"/>
        <rFont val="Arial"/>
        <family val="2"/>
      </rPr>
      <t>Good 7.7m guide star to the</t>
    </r>
    <r>
      <rPr>
        <b/>
        <sz val="10"/>
        <color indexed="17"/>
        <rFont val="Arial"/>
        <family val="2"/>
      </rPr>
      <t xml:space="preserve"> NNE for 1260mm</t>
    </r>
    <r>
      <rPr>
        <sz val="10"/>
        <color indexed="17"/>
        <rFont val="Arial"/>
        <family val="2"/>
      </rPr>
      <t xml:space="preserve"> FOV.</t>
    </r>
  </si>
  <si>
    <r>
      <t>General</t>
    </r>
    <r>
      <rPr>
        <sz val="10"/>
        <rFont val="Arial"/>
        <family val="2"/>
      </rPr>
      <t xml:space="preserve">: Spiral. </t>
    </r>
    <r>
      <rPr>
        <sz val="10"/>
        <color indexed="17"/>
        <rFont val="Arial"/>
        <family val="2"/>
      </rPr>
      <t xml:space="preserve">Has good 8.57m to the SSW and 8.73m guide star to the </t>
    </r>
    <r>
      <rPr>
        <b/>
        <sz val="10"/>
        <color indexed="17"/>
        <rFont val="Arial"/>
        <family val="2"/>
      </rPr>
      <t>E for at 1260mm.</t>
    </r>
  </si>
  <si>
    <r>
      <t>Imaging</t>
    </r>
    <r>
      <rPr>
        <sz val="10"/>
        <rFont val="Arial"/>
        <family val="2"/>
      </rPr>
      <t>.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r>
  </si>
  <si>
    <r>
      <t>Imaging</t>
    </r>
    <r>
      <rPr>
        <sz val="10"/>
        <rFont val="Arial"/>
        <family val="2"/>
      </rPr>
      <t xml:space="preserve">. Took an RGB exposure series through C8 at f/6.3 (FL=1260mm). Total exposure time was 64 minutes with 42 minutes usable. Binning was 1x1, but this was accidental. I intended to use 2x2 binning. </t>
    </r>
  </si>
  <si>
    <t>Cone Neb., X-mas Tree cluster</t>
  </si>
  <si>
    <r>
      <t>Imaging</t>
    </r>
    <r>
      <rPr>
        <sz val="10"/>
        <rFont val="Arial"/>
        <family val="2"/>
      </rPr>
      <t xml:space="preserve">: ST-2000 RGB series with 400mm ZS66 at f/6.1. Binned 1x1.  Total exposure: </t>
    </r>
  </si>
  <si>
    <r>
      <t>2005 Feb 09</t>
    </r>
    <r>
      <rPr>
        <sz val="10"/>
        <rFont val="Arial"/>
        <family val="2"/>
      </rPr>
      <t>: Photo. Took ST-2000 RGB image series thorugh C8 at f/6.3 (FL=1260mm). Total exposure time was 40 minutes with 14 minutes usable. Binning was 2x2.</t>
    </r>
    <r>
      <rPr>
        <u/>
        <sz val="10"/>
        <rFont val="Arial"/>
        <family val="2"/>
      </rPr>
      <t/>
    </r>
  </si>
  <si>
    <r>
      <t>Visual</t>
    </r>
    <r>
      <rPr>
        <sz val="10"/>
        <rFont val="Arial"/>
        <family val="2"/>
      </rPr>
      <t>: Small but inner and outer halos plainly visible with direct vision in 32mm Plossl. Nice in 14mm Radian, but surface brightness seems well below Saturn (NGC7009)or Cat's Eye (NGC6543) nebulae.</t>
    </r>
  </si>
  <si>
    <r>
      <t>Visual</t>
    </r>
    <r>
      <rPr>
        <sz val="10"/>
        <rFont val="Arial"/>
        <family val="2"/>
      </rPr>
      <t>: Cute.</t>
    </r>
  </si>
  <si>
    <r>
      <t>General:</t>
    </r>
    <r>
      <rPr>
        <sz val="10"/>
        <rFont val="Arial"/>
        <family val="2"/>
      </rPr>
      <t xml:space="preserve"> Edge on spiral.  May be challenging. Not in bright northern galaxies catalog. </t>
    </r>
    <r>
      <rPr>
        <sz val="10"/>
        <color indexed="17"/>
        <rFont val="Arial"/>
        <family val="2"/>
      </rPr>
      <t>Good 7.22m star for self guiding for 1260mm, but requires bringing galaxy near to the edge of the CCD.</t>
    </r>
    <r>
      <rPr>
        <sz val="10"/>
        <rFont val="Arial"/>
        <family val="2"/>
      </rPr>
      <t xml:space="preserve">
</t>
    </r>
    <r>
      <rPr>
        <u/>
        <sz val="10"/>
        <rFont val="Arial"/>
        <family val="2"/>
      </rPr>
      <t/>
    </r>
  </si>
  <si>
    <t>Stephen's Quintet</t>
  </si>
  <si>
    <t>Sculptor Galaxy</t>
  </si>
  <si>
    <t>Cet</t>
  </si>
  <si>
    <t>M31 star cloud</t>
  </si>
  <si>
    <r>
      <t>Imaging</t>
    </r>
    <r>
      <rPr>
        <sz val="10"/>
        <rFont val="Arial"/>
        <family val="2"/>
      </rPr>
      <t>: Took LRGB image series with ST2000 and C8 at 1260mm (f/6.3). Binning 1x1. Exposure 32 min. (16:8:4:4). Seeing was very good (4/5). Transparency 3-4/5. Tccd=-30C.</t>
    </r>
  </si>
  <si>
    <r>
      <t>Imaging</t>
    </r>
    <r>
      <rPr>
        <sz val="10"/>
        <rFont val="Arial"/>
        <family val="2"/>
      </rPr>
      <t>: 20 minuted (10:5:5) ST-2000 RGB series with ZS66 at 400mm (f/6.1). Binned 1x1.  Seeing was decent (3/5), but had a few high clouds just before imaging started, so transparency probably 2-3/5)</t>
    </r>
  </si>
  <si>
    <r>
      <t>Imaging</t>
    </r>
    <r>
      <rPr>
        <sz val="10"/>
        <rFont val="Arial"/>
        <family val="2"/>
      </rPr>
      <t>:  See M42 entry.</t>
    </r>
    <r>
      <rPr>
        <u/>
        <sz val="10"/>
        <rFont val="Arial"/>
        <family val="2"/>
      </rPr>
      <t/>
    </r>
  </si>
  <si>
    <r>
      <t>Imaging</t>
    </r>
    <r>
      <rPr>
        <sz val="10"/>
        <rFont val="Arial"/>
        <family val="2"/>
      </rPr>
      <t>:  See NGC2024 entry.</t>
    </r>
    <r>
      <rPr>
        <u/>
        <sz val="10"/>
        <rFont val="Arial"/>
        <family val="2"/>
      </rPr>
      <t/>
    </r>
  </si>
  <si>
    <t>2006 May 24</t>
  </si>
  <si>
    <t>2007 Jan 09</t>
  </si>
  <si>
    <r>
      <t>Imaging</t>
    </r>
    <r>
      <rPr>
        <sz val="10"/>
        <rFont val="Arial"/>
        <family val="2"/>
      </rPr>
      <t xml:space="preserve">. Took 50 min. RGB series (30:10:10) at 1260mm (f/6.3) with ST2000 and 2x2 binning.  Tccd=-25C.  </t>
    </r>
  </si>
  <si>
    <r>
      <t>General</t>
    </r>
    <r>
      <rPr>
        <sz val="10"/>
        <rFont val="Arial"/>
        <family val="2"/>
      </rPr>
      <t>: Good 7.21mV star to the S for self guiding at 400mm.  400mm FOV can incorporate GC NGC6544.</t>
    </r>
  </si>
  <si>
    <t>Zeta Lyr</t>
  </si>
  <si>
    <t>M100</t>
  </si>
  <si>
    <t>M84</t>
  </si>
  <si>
    <t>M85</t>
  </si>
  <si>
    <t>M86</t>
  </si>
  <si>
    <t>M49</t>
  </si>
  <si>
    <t>M87</t>
  </si>
  <si>
    <t>M88</t>
  </si>
  <si>
    <t>M91</t>
  </si>
  <si>
    <t>M89</t>
  </si>
  <si>
    <t>M90</t>
  </si>
  <si>
    <t>M58</t>
  </si>
  <si>
    <t>M68</t>
  </si>
  <si>
    <t>M104</t>
  </si>
  <si>
    <t>M59</t>
  </si>
  <si>
    <t>M60</t>
  </si>
  <si>
    <t>M94</t>
  </si>
  <si>
    <t>M64</t>
  </si>
  <si>
    <t>M63</t>
  </si>
  <si>
    <t>M51</t>
  </si>
  <si>
    <t>M83</t>
  </si>
  <si>
    <r>
      <t>Imaging</t>
    </r>
    <r>
      <rPr>
        <sz val="10"/>
        <rFont val="Arial"/>
        <family val="2"/>
      </rPr>
      <t>. ST-2000 RGB exposure series, through C8 at f/6.3 (FL=1260mm). Total exposure time was 32 minutes. Unfortunately, due to an error, the red images were actually taken with the blue filter.  I need to obtain red images before making a color image. Binning 2x2. GM8 mount with PEC on and no guiding.</t>
    </r>
  </si>
  <si>
    <t>Leo II</t>
  </si>
  <si>
    <t>U6523</t>
  </si>
  <si>
    <r>
      <t>General</t>
    </r>
    <r>
      <rPr>
        <sz val="10"/>
        <rFont val="Arial"/>
        <family val="2"/>
      </rPr>
      <t>: Includes NGC3371 and NGC3373 (small spiral) in the same 1260mm FOV.</t>
    </r>
  </si>
  <si>
    <r>
      <t>Imaging</t>
    </r>
    <r>
      <rPr>
        <sz val="10"/>
        <rFont val="Arial"/>
        <family val="2"/>
      </rPr>
      <t>.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t>
    </r>
  </si>
  <si>
    <r>
      <t>General</t>
    </r>
    <r>
      <rPr>
        <sz val="10"/>
        <rFont val="Arial"/>
        <family val="2"/>
      </rPr>
      <t xml:space="preserve">: </t>
    </r>
    <r>
      <rPr>
        <sz val="10"/>
        <color indexed="17"/>
        <rFont val="Arial"/>
        <family val="2"/>
      </rPr>
      <t xml:space="preserve">Good(!) 6.08m star to the E for self guiding for 1260mm.  </t>
    </r>
  </si>
  <si>
    <r>
      <t>General</t>
    </r>
    <r>
      <rPr>
        <sz val="10"/>
        <rFont val="Arial"/>
        <family val="2"/>
      </rPr>
      <t xml:space="preserve">: Spiral. Fits into same 400mm FOV as M88. </t>
    </r>
    <r>
      <rPr>
        <sz val="10"/>
        <color indexed="17"/>
        <rFont val="Arial"/>
        <family val="2"/>
      </rPr>
      <t xml:space="preserve">Good 8.82m guide star to the WNW for 1260mm. Good 8.09mV star to the </t>
    </r>
    <r>
      <rPr>
        <b/>
        <sz val="10"/>
        <color indexed="17"/>
        <rFont val="Arial"/>
        <family val="2"/>
      </rPr>
      <t>N for 400mm</t>
    </r>
    <r>
      <rPr>
        <sz val="10"/>
        <color indexed="17"/>
        <rFont val="Arial"/>
        <family val="2"/>
      </rPr>
      <t xml:space="preserve">. </t>
    </r>
    <r>
      <rPr>
        <b/>
        <sz val="10"/>
        <rFont val="Arial"/>
        <family val="2"/>
      </rPr>
      <t>B&amp;W SURVEY IMAGE AT 400MM.</t>
    </r>
  </si>
  <si>
    <r>
      <t>Imaging</t>
    </r>
    <r>
      <rPr>
        <sz val="10"/>
        <rFont val="Arial"/>
        <family val="2"/>
      </rPr>
      <t>. f/7.5 405mm FL clear image series.  Includes NGC2024, NGC2023, IC434, B33.</t>
    </r>
  </si>
  <si>
    <t>2009 Jan 17</t>
  </si>
  <si>
    <t>2009 Jan 18</t>
  </si>
  <si>
    <r>
      <t>Imaging</t>
    </r>
    <r>
      <rPr>
        <sz val="10"/>
        <rFont val="Arial"/>
        <family val="2"/>
      </rPr>
      <t>. Took 110 min. image series (C: 30, R: 45, G: 20, B: 15) with ST2000 and TKE130 at 430mm (f/3.3) with 1x1 binning. Tccd=-20C, no fan. Seeing 2-3/5, transparency 4/5. Will combine with 2006 image to create 3h55m total exposure image.</t>
    </r>
  </si>
  <si>
    <r>
      <t>Imaging</t>
    </r>
    <r>
      <rPr>
        <sz val="10"/>
        <rFont val="Arial"/>
        <family val="2"/>
      </rPr>
      <t>: Took 115 min CRGB image series (40:15:15:45) with ST2000 and TKE130 at 430mm (f/3.3). Tccd=-20C (no fan).</t>
    </r>
  </si>
  <si>
    <r>
      <t>Imaging</t>
    </r>
    <r>
      <rPr>
        <sz val="10"/>
        <rFont val="Arial"/>
        <family val="2"/>
      </rPr>
      <t>: Took 70min. [L+R] image series (40+30) with ST2000 and TKE130 at 430mm (f/3.3). Binning=1x1. Tccd=-25C. Transparency=3/5. Seeing=3/5. Intend to combine L+R as Luminance with last years RBG image with ZS66.</t>
    </r>
  </si>
  <si>
    <r>
      <t>General</t>
    </r>
    <r>
      <rPr>
        <sz val="10"/>
        <rFont val="Arial"/>
        <family val="2"/>
      </rPr>
      <t xml:space="preserve">: Spiral. </t>
    </r>
    <r>
      <rPr>
        <sz val="10"/>
        <color indexed="52"/>
        <rFont val="Arial"/>
        <family val="2"/>
      </rPr>
      <t>Okay 9.3m guide star for 1260mm.</t>
    </r>
    <r>
      <rPr>
        <u/>
        <sz val="10"/>
        <rFont val="Arial"/>
        <family val="2"/>
      </rPr>
      <t xml:space="preserve">
2005 Mar 19</t>
    </r>
    <r>
      <rPr>
        <sz val="10"/>
        <rFont val="Arial"/>
        <family val="2"/>
      </rPr>
      <t xml:space="preserve">: Photo. ST-2000 RGB exposure series, through C8 at f/6.3 (FL=1260mm). Total exposure time was 32 minutes with 26 minutes usable. Binning 2x2. GM8 mount with PEC on and no guiding.
</t>
    </r>
    <r>
      <rPr>
        <u/>
        <sz val="10"/>
        <rFont val="Arial"/>
        <family val="2"/>
      </rPr>
      <t>2005 Mar 26</t>
    </r>
    <r>
      <rPr>
        <sz val="10"/>
        <rFont val="Arial"/>
        <family val="2"/>
      </rPr>
      <t>: Imaging. Since I was doing extra exposures of M82, I decided to add some depth to my M81 work.  Took ST-2000 LRGB exposure series through C8 at f/6.3 (FL=1260mm). Total RGB exposure time was 64 minutes for tonight giving a two-night total of 96 minutes with 73 minutes usable.  The 32 minutes of L images were unusable because I could not adequately flat-field them. The fairly bright Moon increased the background noise as well, so the final images are noisier than one would expect for the given integration time.</t>
    </r>
    <r>
      <rPr>
        <u/>
        <sz val="10"/>
        <rFont val="Arial"/>
        <family val="2"/>
      </rPr>
      <t xml:space="preserve">
Future Work</t>
    </r>
    <r>
      <rPr>
        <sz val="10"/>
        <rFont val="Arial"/>
        <family val="2"/>
      </rPr>
      <t>: Nice pairing with M82 at 405mm.</t>
    </r>
  </si>
  <si>
    <t>20h34m54.00s</t>
  </si>
  <si>
    <t xml:space="preserve">+60°09'00.0"
</t>
  </si>
  <si>
    <t>Face on Spiral Galaxy. Nice image in S&amp;T 2003 Feb., pgs. 54-55.</t>
  </si>
  <si>
    <t>S 2-276
Barnard's Loop</t>
  </si>
  <si>
    <t>See Jakiel, S&amp;S Feb 2003, pgs. 120-121</t>
  </si>
  <si>
    <t>IC431 and IC432 are immediately to the NW.</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</si>
  <si>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</si>
  <si>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</si>
  <si>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</si>
  <si>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</si>
  <si>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</si>
  <si>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</si>
  <si>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</si>
  <si>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</si>
  <si>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</si>
  <si>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</si>
  <si>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</si>
  <si>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</si>
  <si>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</si>
  <si>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</si>
  <si>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</si>
  <si>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</si>
  <si>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</si>
  <si>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</si>
  <si>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</si>
  <si>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IC10</t>
  </si>
  <si>
    <t>2005 Oct 06</t>
  </si>
  <si>
    <r>
      <t>Visual</t>
    </r>
    <r>
      <rPr>
        <sz val="10"/>
        <rFont val="Arial"/>
        <family val="2"/>
      </rPr>
      <t>. Not too difficult.  Low surface brightness, but enough to stand out in a star field.  Featureless circle.</t>
    </r>
  </si>
  <si>
    <r>
      <t>Imaging</t>
    </r>
    <r>
      <rPr>
        <sz val="10"/>
        <rFont val="Arial"/>
        <family val="2"/>
      </rPr>
      <t>: Took 42.5min LRGB image series (17.5:15:5:5) with ST2000 and TKE130 at 430mm (f/3.3). Transparency 2-3/5, Seeing 3/5. Tccd ~-12C.</t>
    </r>
  </si>
  <si>
    <t>2009 Oct 17</t>
  </si>
  <si>
    <r>
      <rPr>
        <u/>
        <sz val="10"/>
        <rFont val="Arial"/>
        <family val="2"/>
      </rPr>
      <t>Imaging</t>
    </r>
    <r>
      <rPr>
        <sz val="10"/>
        <rFont val="Arial"/>
        <family val="2"/>
      </rPr>
      <t>: Took 2h15min LRGB image series (60:45:15:15) with ST2000 and TKE130 at 430mm (f/3.3). Tccd=-20C.</t>
    </r>
  </si>
  <si>
    <t>Ced 199</t>
  </si>
  <si>
    <r>
      <t>General</t>
    </r>
    <r>
      <rPr>
        <sz val="10"/>
        <rFont val="Arial"/>
        <family val="2"/>
      </rPr>
      <t xml:space="preserve">: No </t>
    </r>
    <r>
      <rPr>
        <i/>
        <sz val="10"/>
        <rFont val="Arial"/>
        <family val="2"/>
      </rPr>
      <t>a prior</t>
    </r>
    <r>
      <rPr>
        <sz val="10"/>
        <rFont val="Arial"/>
        <family val="2"/>
      </rPr>
      <t>i info.</t>
    </r>
  </si>
  <si>
    <r>
      <rPr>
        <u/>
        <sz val="10"/>
        <rFont val="Arial"/>
        <family val="2"/>
      </rPr>
      <t>Imaging</t>
    </r>
    <r>
      <rPr>
        <sz val="10"/>
        <rFont val="Arial"/>
        <family val="2"/>
      </rPr>
      <t>: Took 60min RGB image series (30:15:15) with ST2000 and TKE130 at 430mm (f/3.3). Tccd=-20C.</t>
    </r>
  </si>
  <si>
    <r>
      <t>General</t>
    </r>
    <r>
      <rPr>
        <sz val="10"/>
        <rFont val="Arial"/>
        <family val="2"/>
      </rPr>
      <t xml:space="preserve">: </t>
    </r>
    <r>
      <rPr>
        <sz val="10"/>
        <color indexed="17"/>
        <rFont val="Arial"/>
        <family val="2"/>
      </rPr>
      <t>Good 6.23mV (!) star to the WSW for self guiding for 1260mm.</t>
    </r>
  </si>
  <si>
    <r>
      <t>General</t>
    </r>
    <r>
      <rPr>
        <sz val="10"/>
        <rFont val="Arial"/>
        <family val="2"/>
      </rPr>
      <t xml:space="preserve">: Good candidate for 135mm image. Would also be good 250mm FL mosaic candicate. </t>
    </r>
    <r>
      <rPr>
        <sz val="10"/>
        <color indexed="17"/>
        <rFont val="Arial"/>
        <family val="2"/>
      </rPr>
      <t>Good 7.67mV to 8.19mV stars to the N for self-guiding on elephant's trunk at 400mm. Better 6.8mV star to the NE for guiding on elephant's trunk at 400mm.</t>
    </r>
  </si>
  <si>
    <t>2005 Oct 01</t>
  </si>
  <si>
    <t>2007 Dec 02</t>
  </si>
  <si>
    <r>
      <t>Imaging</t>
    </r>
    <r>
      <rPr>
        <sz val="10"/>
        <rFont val="Arial"/>
        <family val="2"/>
      </rPr>
      <t>: Took 15min. Red (3x5min) image series at 135mm (f/2.5). Binned 1x1. Had intended longer RGB series, but clouded over. Tccd=-20C. Trans ~4/5 -&gt;0/5, seeing ~1-2/5.</t>
    </r>
  </si>
  <si>
    <r>
      <rPr>
        <u/>
        <sz val="10"/>
        <rFont val="Arial"/>
        <family val="2"/>
      </rPr>
      <t>Imaging</t>
    </r>
    <r>
      <rPr>
        <sz val="10"/>
        <rFont val="Arial"/>
        <family val="2"/>
      </rPr>
      <t>: See entry for IC1805 (Heart Nebula)</t>
    </r>
  </si>
  <si>
    <r>
      <t>Imaging</t>
    </r>
    <r>
      <rPr>
        <sz val="10"/>
        <rFont val="Arial"/>
        <family val="2"/>
      </rPr>
      <t>: Took 120min. LRGB image series (L:60, R:30, G:15, B:15) with ST2000 and ZS66 at 400mm (f/6.1). Binning 1x1 for Luminance and 2x2 for RGB. Image includes Bubble Nebula (NGC 7635). Took additional images using CCDSoft, but had problems with tracking. On one good luminance image, accidentally had not turned on temperature control so Tccd=+4C! Threw that one away. For all other images had Tccd=-30C.</t>
    </r>
  </si>
  <si>
    <r>
      <t>Imaging</t>
    </r>
    <r>
      <rPr>
        <sz val="10"/>
        <rFont val="Arial"/>
        <family val="2"/>
      </rPr>
      <t>: Took ST2000 1h30m LRB (60:15:15) exposure series at 1260mm (f/6.3). Binned 1x1.</t>
    </r>
  </si>
  <si>
    <r>
      <t>Imaging</t>
    </r>
    <r>
      <rPr>
        <sz val="10"/>
        <rFont val="Arial"/>
        <family val="2"/>
      </rPr>
      <t>: Took ST2000 1h45m LRG (30:60:15) exposure series at 1260mm (f/6.3). Binned 1x1.</t>
    </r>
  </si>
  <si>
    <t>2006 May 18</t>
  </si>
  <si>
    <t>1983 May 10</t>
  </si>
  <si>
    <t>1991 Apr 21</t>
  </si>
  <si>
    <r>
      <t>Visual</t>
    </r>
    <r>
      <rPr>
        <sz val="10"/>
        <rFont val="Arial"/>
        <family val="2"/>
      </rPr>
      <t>. Looked for M101. Don't think I found it.</t>
    </r>
  </si>
  <si>
    <r>
      <t>General</t>
    </r>
    <r>
      <rPr>
        <sz val="10"/>
        <rFont val="Arial"/>
        <family val="2"/>
      </rPr>
      <t>: Needs to be filled in.</t>
    </r>
  </si>
  <si>
    <r>
      <t>Visual</t>
    </r>
    <r>
      <rPr>
        <sz val="10"/>
        <rFont val="Arial"/>
        <family val="2"/>
      </rPr>
      <t>. Fleeting averting vision glimpses.</t>
    </r>
  </si>
  <si>
    <t>MISSING ENTRY HERE???</t>
  </si>
  <si>
    <t>2005 Apr ??</t>
  </si>
  <si>
    <r>
      <t>Visual</t>
    </r>
    <r>
      <rPr>
        <sz val="10"/>
        <rFont val="Arial"/>
        <family val="2"/>
      </rPr>
      <t>. A small OC near M11.  I found it small and dim in the C8, but it might be okay for a 1260mm FL image.  It resides right in the middle of a small quadrilateral of stars and is fairly easy to find.</t>
    </r>
  </si>
  <si>
    <r>
      <t>General</t>
    </r>
    <r>
      <rPr>
        <sz val="10"/>
        <rFont val="Arial"/>
        <family val="2"/>
      </rPr>
      <t xml:space="preserve">: Spiral. </t>
    </r>
    <r>
      <rPr>
        <sz val="10"/>
        <color indexed="17"/>
        <rFont val="Arial"/>
        <family val="2"/>
      </rPr>
      <t>Good 7.1m guide star for 1260mm.</t>
    </r>
    <r>
      <rPr>
        <sz val="10"/>
        <rFont val="Arial"/>
        <family val="2"/>
      </rPr>
      <t xml:space="preserve">
</t>
    </r>
    <r>
      <rPr>
        <u/>
        <sz val="10"/>
        <rFont val="Arial"/>
        <family val="2"/>
      </rPr>
      <t>2005 May 13</t>
    </r>
    <r>
      <rPr>
        <sz val="10"/>
        <rFont val="Arial"/>
        <family val="2"/>
      </rPr>
      <t>: Imaging.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</si>
  <si>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r>
      <t>General</t>
    </r>
    <r>
      <rPr>
        <sz val="10"/>
        <rFont val="Arial"/>
        <family val="2"/>
      </rPr>
      <t xml:space="preserve">: Spiral. </t>
    </r>
    <r>
      <rPr>
        <sz val="10"/>
        <color indexed="17"/>
        <rFont val="Arial"/>
        <family val="2"/>
      </rPr>
      <t>Good 7.2m guide star for 1260mm.</t>
    </r>
  </si>
  <si>
    <t>2006 Apr 19</t>
  </si>
  <si>
    <r>
      <t>General</t>
    </r>
    <r>
      <rPr>
        <sz val="10"/>
        <rFont val="Arial"/>
        <family val="2"/>
      </rPr>
      <t xml:space="preserve">: Spiral. </t>
    </r>
    <r>
      <rPr>
        <sz val="10"/>
        <color indexed="17"/>
        <rFont val="Arial"/>
        <family val="2"/>
      </rPr>
      <t>Good 9.56m guide star to the WSW for 1260mm.</t>
    </r>
  </si>
  <si>
    <r>
      <t>General</t>
    </r>
    <r>
      <rPr>
        <sz val="10"/>
        <rFont val="Arial"/>
        <family val="2"/>
      </rPr>
      <t xml:space="preserve">: Black eye galaxy. </t>
    </r>
    <r>
      <rPr>
        <sz val="10"/>
        <color indexed="53"/>
        <rFont val="Arial"/>
        <family val="2"/>
      </rPr>
      <t>Only an 10.46mVT guide star to the NE for 1260mm.</t>
    </r>
    <r>
      <rPr>
        <u/>
        <sz val="10"/>
        <rFont val="Arial"/>
        <family val="2"/>
      </rPr>
      <t/>
    </r>
  </si>
  <si>
    <r>
      <t>General</t>
    </r>
    <r>
      <rPr>
        <sz val="10"/>
        <rFont val="Arial"/>
        <family val="2"/>
      </rPr>
      <t>: Spiral. Highly rated in NGC.</t>
    </r>
    <r>
      <rPr>
        <sz val="10"/>
        <color indexed="10"/>
        <rFont val="Arial"/>
        <family val="2"/>
      </rPr>
      <t>Only an 10.7mV guide star to the NNE for 1260mm.</t>
    </r>
  </si>
  <si>
    <r>
      <t>Imaging</t>
    </r>
    <r>
      <rPr>
        <sz val="10"/>
        <rFont val="Arial"/>
        <family val="2"/>
      </rPr>
      <t>: Took ST-2000 RGB series with ZS66 at 250mm (f/3.8). Exposure time 60 minutes (R:30, G:15, B:15). Binned 2x2.</t>
    </r>
  </si>
  <si>
    <t>Large open cluster.</t>
  </si>
  <si>
    <r>
      <t>General</t>
    </r>
    <r>
      <rPr>
        <sz val="10"/>
        <rFont val="Arial"/>
        <family val="2"/>
      </rPr>
      <t xml:space="preserve">: Globular. Very close to NGC5053. </t>
    </r>
    <r>
      <rPr>
        <sz val="10"/>
        <color indexed="52"/>
        <rFont val="Arial"/>
        <family val="2"/>
      </rPr>
      <t>Okay 9.8m guide star for 1260mm.</t>
    </r>
    <r>
      <rPr>
        <sz val="10"/>
        <rFont val="Arial"/>
        <family val="2"/>
      </rPr>
      <t xml:space="preserve">
</t>
    </r>
    <r>
      <rPr>
        <u/>
        <sz val="10"/>
        <rFont val="Arial"/>
        <family val="2"/>
      </rPr>
      <t>2005 Apr 07</t>
    </r>
    <r>
      <rPr>
        <sz val="10"/>
        <rFont val="Arial"/>
        <family val="2"/>
      </rPr>
      <t xml:space="preserve">: Imaging. ST-2000 RGB exposure series, through C8 at f/6.3 (FL=1260mm). Total exposure time was TBD minutes with TBD minutes usable. Binning 2x2. Had cloud problems, particularly with red series.
</t>
    </r>
    <r>
      <rPr>
        <u/>
        <sz val="10"/>
        <rFont val="Arial"/>
        <family val="2"/>
      </rPr>
      <t>Future Work</t>
    </r>
    <r>
      <rPr>
        <sz val="10"/>
        <rFont val="Arial"/>
        <family val="2"/>
      </rPr>
      <t>:  Would make a good pair in a 405mm image.</t>
    </r>
  </si>
  <si>
    <t>GXC</t>
  </si>
  <si>
    <t>DS</t>
  </si>
  <si>
    <t>2005 Nov 22</t>
  </si>
  <si>
    <r>
      <t>Imaging</t>
    </r>
    <r>
      <rPr>
        <sz val="10"/>
        <rFont val="Arial"/>
        <family val="2"/>
      </rPr>
      <t>. ST-2000 RGB exposure series, through C8 at f/6.3 (FL=1260mm).  Total exposure time was 32 minutes with 20 minutes usable. Binning 2x2. Used new GM8 mount. PEC on? No guiding. Same photo captured M65.</t>
    </r>
  </si>
  <si>
    <t>M6</t>
  </si>
  <si>
    <t>M7</t>
  </si>
  <si>
    <t>M69</t>
  </si>
  <si>
    <r>
      <t>General</t>
    </r>
    <r>
      <rPr>
        <sz val="10"/>
        <rFont val="Arial"/>
        <family val="2"/>
      </rPr>
      <t>: A good 135mm FL grouping includes four globular clusters: M22, M28, NGC6642, and NGC6638.</t>
    </r>
  </si>
  <si>
    <r>
      <t>General</t>
    </r>
    <r>
      <rPr>
        <sz val="10"/>
        <rFont val="Arial"/>
        <family val="2"/>
      </rPr>
      <t>: A good 135mm FL grouping includes three globular clusters: M69, M70, and NGC6652</t>
    </r>
  </si>
  <si>
    <t>1997 Jan 05</t>
  </si>
  <si>
    <r>
      <rPr>
        <u/>
        <sz val="10"/>
        <rFont val="Arial"/>
        <family val="2"/>
      </rPr>
      <t>Imaging</t>
    </r>
    <r>
      <rPr>
        <sz val="10"/>
        <rFont val="Arial"/>
        <family val="2"/>
      </rPr>
      <t>: Took three images with Ricoh film camera 180, 607, and 300 seconds for a total of 18m07s.  Unclear on FL or ISO.</t>
    </r>
  </si>
  <si>
    <t>Antares</t>
  </si>
  <si>
    <r>
      <t>General</t>
    </r>
    <r>
      <rPr>
        <sz val="10"/>
        <rFont val="Arial"/>
        <family val="2"/>
      </rPr>
      <t>: Primary 1.09mV, secondary 5.5mV, separation 2.9" according to Wikipedia.</t>
    </r>
  </si>
  <si>
    <r>
      <t>General</t>
    </r>
    <r>
      <rPr>
        <sz val="10"/>
        <rFont val="Arial"/>
        <family val="2"/>
      </rPr>
      <t xml:space="preserve">: Nice large, but somewhat dim planetary nebula.  Still as bright as brightest galaxies or M92. </t>
    </r>
    <r>
      <rPr>
        <sz val="10"/>
        <color indexed="17"/>
        <rFont val="Arial"/>
        <family val="2"/>
      </rPr>
      <t>Good 6.68mV star to the W for self guiding at 1260mm - requires offpoint to the West.</t>
    </r>
  </si>
  <si>
    <r>
      <t>Imaging</t>
    </r>
    <r>
      <rPr>
        <sz val="10"/>
        <rFont val="Arial"/>
        <family val="2"/>
      </rPr>
      <t>: Took ST-2000 RGB image series at f/6.1 (FL=400mm).  Total exposure time was 60 min. (R:30, G:15, B:15). Binning 1x1. Very good image. Tccd=-30C</t>
    </r>
  </si>
  <si>
    <t>Confusing object ID - cluster or galaxy?</t>
  </si>
  <si>
    <t>I361</t>
  </si>
  <si>
    <t>AS</t>
  </si>
  <si>
    <t>Asterism</t>
  </si>
  <si>
    <r>
      <t>Imaging</t>
    </r>
    <r>
      <rPr>
        <sz val="10"/>
        <rFont val="Arial"/>
        <family val="2"/>
      </rPr>
      <t>: Took 120 min. (2 hr) image series (R: 60, G: 30, B: 30) with ST2000 at 1260mm FL (f/6.3) with 2x2 binning. Got quite windy and very poor seeing, but excellent transparency.</t>
    </r>
  </si>
  <si>
    <r>
      <t>Imaging</t>
    </r>
    <r>
      <rPr>
        <sz val="10"/>
        <rFont val="Arial"/>
        <family val="2"/>
      </rPr>
      <t>. Took 1260mm (f/6.3) luminance series. Total exposure was 20 minutes with 1x1 binning. Used selfguiding with 1-2 second exposures. Intent is to combine with data taken in 2005 to create LRGB image.</t>
    </r>
  </si>
  <si>
    <t>2006 Jul 13</t>
  </si>
  <si>
    <t>UGC10822
Draco Dwarf</t>
  </si>
  <si>
    <t>17h20m12.00s</t>
  </si>
  <si>
    <t xml:space="preserve">+57°55'00.0"
</t>
  </si>
  <si>
    <r>
      <t>General</t>
    </r>
    <r>
      <rPr>
        <sz val="10"/>
        <rFont val="Arial"/>
        <family val="2"/>
      </rPr>
      <t xml:space="preserve">: Very faint.  </t>
    </r>
  </si>
  <si>
    <t>2005 Jul 02</t>
  </si>
  <si>
    <r>
      <t>Imaging</t>
    </r>
    <r>
      <rPr>
        <sz val="10"/>
        <rFont val="Arial"/>
        <family val="2"/>
      </rPr>
      <t>. Took 1260mm (f/6.3) RGB series. Total exposure was 40 minutes with 2x2 binning. Used selfguiding with 1/2 second exposures.</t>
    </r>
  </si>
  <si>
    <r>
      <t>General</t>
    </r>
    <r>
      <rPr>
        <sz val="10"/>
        <rFont val="Arial"/>
        <family val="2"/>
      </rPr>
      <t xml:space="preserve">: </t>
    </r>
    <r>
      <rPr>
        <sz val="10"/>
        <color indexed="17"/>
        <rFont val="Arial"/>
        <family val="2"/>
      </rPr>
      <t>Good 8.6m star for self guiding for 1260mm.</t>
    </r>
  </si>
  <si>
    <t>2005 Aug 31</t>
  </si>
  <si>
    <r>
      <t>Visual</t>
    </r>
    <r>
      <rPr>
        <sz val="10"/>
        <rFont val="Arial"/>
        <family val="2"/>
      </rPr>
      <t>. Examined with 7x50's while locating for imaging.  Visible with direct vision as a very small fuzzball - but bigger than a 'fuzzy star.'</t>
    </r>
    <r>
      <rPr>
        <sz val="10"/>
        <color indexed="17"/>
        <rFont val="Arial"/>
        <family val="2"/>
      </rPr>
      <t/>
    </r>
  </si>
  <si>
    <r>
      <t>General</t>
    </r>
    <r>
      <rPr>
        <sz val="10"/>
        <rFont val="Arial"/>
        <family val="2"/>
      </rPr>
      <t xml:space="preserve">: Spiral. </t>
    </r>
    <r>
      <rPr>
        <sz val="10"/>
        <color indexed="52"/>
        <rFont val="Arial"/>
        <family val="2"/>
      </rPr>
      <t xml:space="preserve">Okay 9.3m guide star NNW for 1260mm. </t>
    </r>
    <r>
      <rPr>
        <sz val="10"/>
        <rFont val="Arial"/>
        <family val="2"/>
      </rPr>
      <t xml:space="preserve">Nice pairing with M82 at 400mm. </t>
    </r>
    <r>
      <rPr>
        <sz val="10"/>
        <color indexed="17"/>
        <rFont val="Arial"/>
        <family val="2"/>
      </rPr>
      <t>Good 5.69m star for self-guiding at 400mm.</t>
    </r>
  </si>
  <si>
    <r>
      <t xml:space="preserve">Two other galaxies in 1260mm FOV. </t>
    </r>
    <r>
      <rPr>
        <sz val="10"/>
        <color indexed="52"/>
        <rFont val="Arial"/>
        <family val="2"/>
      </rPr>
      <t>Okay 10.03m star S for self-guiding at 1260mm.</t>
    </r>
  </si>
  <si>
    <t>Size1/Mag1</t>
  </si>
  <si>
    <t>Size2/Mag2</t>
  </si>
  <si>
    <t>Mag/Sep</t>
  </si>
  <si>
    <t>Mu Cyg
STF2822</t>
  </si>
  <si>
    <t>26 Dra
BU962
ADS10660</t>
  </si>
  <si>
    <t>70 Oph</t>
  </si>
  <si>
    <t>STF 2173</t>
  </si>
  <si>
    <t>Imaging…</t>
  </si>
  <si>
    <r>
      <t>General</t>
    </r>
    <r>
      <rPr>
        <sz val="10"/>
        <rFont val="Arial"/>
        <family val="2"/>
      </rPr>
      <t xml:space="preserve">: 3.08mV primary with 5.11mV secondary. No orbit determined? </t>
    </r>
  </si>
  <si>
    <t>Nu Draconis is a splendid fixed binary, found in the dragon's head. Two similar 4.9 visual magnitude stars: PA 312º and separation 61.6".</t>
  </si>
  <si>
    <t xml:space="preserve">Omicron Draconis has a fine colour contrast, orange and blue. Magnitudes 4.7, 7.5; PA 326º, separation 34.2". </t>
  </si>
  <si>
    <t xml:space="preserve">41 and 40 Draconis (Struve 2308) form a pleasant, fairly wide, binary of two cream-coloured stars: 5.7, 6.0: PA 232º, 19.3". Note that 41 is the primary. </t>
  </si>
  <si>
    <t xml:space="preserve">Struve 2319. This is a very beautiful binary of two rather faint stars: 7.2, 7.6; PA 191 degrees, separation 5.4".  (Courtesy Dibbon-Smith). </t>
  </si>
  <si>
    <t xml:space="preserve">Zeta Lyrae is another relatively fixed multiple. The brightest component is D: AD 4.3, 5.9; 150º, 43.7". The other components are fourteen magnitude. (Courtesy Dibbon-Smith). </t>
  </si>
  <si>
    <r>
      <t xml:space="preserve">Moves at </t>
    </r>
    <r>
      <rPr>
        <sz val="10"/>
        <color indexed="10"/>
        <rFont val="Arial"/>
        <family val="2"/>
      </rPr>
      <t xml:space="preserve">8mas/yr </t>
    </r>
    <r>
      <rPr>
        <sz val="10"/>
        <rFont val="Arial"/>
        <family val="2"/>
      </rPr>
      <t>(epoch 2050). Orbital period 3600 years.</t>
    </r>
  </si>
  <si>
    <r>
      <t xml:space="preserve">Orbital period of 34.45 years: 2.9, 5.5. Moves at </t>
    </r>
    <r>
      <rPr>
        <b/>
        <sz val="10"/>
        <color indexed="17"/>
        <rFont val="Arial"/>
        <family val="2"/>
      </rPr>
      <t>175mas/yr</t>
    </r>
    <r>
      <rPr>
        <b/>
        <sz val="10"/>
        <rFont val="Arial"/>
        <family val="2"/>
      </rPr>
      <t xml:space="preserve"> </t>
    </r>
    <r>
      <rPr>
        <sz val="10"/>
        <rFont val="Arial"/>
        <family val="2"/>
      </rPr>
      <t>(epoch 2009.5)</t>
    </r>
  </si>
  <si>
    <r>
      <t>General</t>
    </r>
    <r>
      <rPr>
        <sz val="10"/>
        <rFont val="Arial"/>
        <family val="2"/>
      </rPr>
      <t xml:space="preserve">: Primary is 2.9mV, secondary 6.5mV. 827 year orbit. Moves </t>
    </r>
    <r>
      <rPr>
        <sz val="10"/>
        <color indexed="13"/>
        <rFont val="Arial"/>
        <family val="2"/>
      </rPr>
      <t>~22mas/yr</t>
    </r>
    <r>
      <rPr>
        <sz val="10"/>
        <rFont val="Arial"/>
        <family val="2"/>
      </rPr>
      <t xml:space="preserve"> (epoch 2009).</t>
    </r>
  </si>
  <si>
    <t xml:space="preserve">Delta2-Delta1 Lyrae form a wide binary that may be gravitationally bound despite the great distance. The two have a nice colour contrast, orange and blue. Note that delta2 is the primary: 4.3, while delta1 has a visual magnitude of 5.6. (Courtesy Dibbon-Smith). </t>
  </si>
  <si>
    <r>
      <t>General</t>
    </r>
    <r>
      <rPr>
        <sz val="10"/>
        <rFont val="Arial"/>
        <family val="2"/>
      </rPr>
      <t xml:space="preserve">: Primary and secondary are 8.0mV. 224 year orbit. Moves </t>
    </r>
    <r>
      <rPr>
        <sz val="10"/>
        <color indexed="13"/>
        <rFont val="Arial"/>
        <family val="2"/>
      </rPr>
      <t xml:space="preserve">~24mas/yr </t>
    </r>
    <r>
      <rPr>
        <sz val="10"/>
        <rFont val="Arial"/>
        <family val="2"/>
      </rPr>
      <t>(epoch 2009).</t>
    </r>
  </si>
  <si>
    <r>
      <t>General</t>
    </r>
    <r>
      <rPr>
        <sz val="10"/>
        <rFont val="Arial"/>
        <family val="2"/>
      </rPr>
      <t xml:space="preserve">: Primary is 4.0mV, secondary 6.0mV. 391 year orbit. Moves </t>
    </r>
    <r>
      <rPr>
        <sz val="10"/>
        <color indexed="10"/>
        <rFont val="Arial"/>
        <family val="2"/>
      </rPr>
      <t>~7mas/yr</t>
    </r>
    <r>
      <rPr>
        <sz val="10"/>
        <rFont val="Arial"/>
        <family val="2"/>
      </rPr>
      <t xml:space="preserve"> (epoch 2009).</t>
    </r>
  </si>
  <si>
    <r>
      <t xml:space="preserve">578 year orbital period. Moves </t>
    </r>
    <r>
      <rPr>
        <sz val="10"/>
        <color indexed="10"/>
        <rFont val="Arial"/>
        <family val="2"/>
      </rPr>
      <t xml:space="preserve">~2mas/yr </t>
    </r>
    <r>
      <rPr>
        <sz val="10"/>
        <rFont val="Arial"/>
        <family val="2"/>
      </rPr>
      <t>(epoch 2009).</t>
    </r>
  </si>
  <si>
    <r>
      <t>General</t>
    </r>
    <r>
      <rPr>
        <sz val="10"/>
        <rFont val="Arial"/>
        <family val="2"/>
      </rPr>
      <t xml:space="preserve">: Spiral with 'theta' bar. </t>
    </r>
    <r>
      <rPr>
        <sz val="10"/>
        <color indexed="52"/>
        <rFont val="Arial"/>
        <family val="2"/>
      </rPr>
      <t>Okay 9.88m guide star SSE for 1260mm.</t>
    </r>
    <r>
      <rPr>
        <u/>
        <sz val="10"/>
        <rFont val="Arial"/>
        <family val="2"/>
      </rPr>
      <t/>
    </r>
  </si>
  <si>
    <t>2007 Apr 14</t>
  </si>
  <si>
    <r>
      <t>Imaging</t>
    </r>
    <r>
      <rPr>
        <sz val="10"/>
        <rFont val="Arial"/>
        <family val="2"/>
      </rPr>
      <t>: Took 75min LRGB series (15:30:15:15) with ST2000 and C8 at 1260mm (f/6.3). L was binned 1x1, RGB binned 2x2. Tccd=-25C?. Seeing ~3/5, Transparency 4/5. Seemed to have substantial problems with self-guiding. Used 1-sec exposures and 500ms max move time.  But had lots of E-W excursions, even for L image.  Excursions were so large that I actually took more like 120min of data, but threw a lot away. Perhaps a 9.73m just doesn't rate as 'Okay' at a declination of +12 deg.</t>
    </r>
  </si>
  <si>
    <t>2007 Apr 15</t>
  </si>
  <si>
    <t>Nice pairing with  globular NGC4147 at 1260mm</t>
  </si>
  <si>
    <t>Boo</t>
  </si>
  <si>
    <t>Cor</t>
  </si>
  <si>
    <t>Com</t>
  </si>
  <si>
    <t>Hya</t>
  </si>
  <si>
    <t>M108</t>
  </si>
  <si>
    <t>M109</t>
  </si>
  <si>
    <t>M98</t>
  </si>
  <si>
    <t>M99</t>
  </si>
  <si>
    <t>M106</t>
  </si>
  <si>
    <t>M40</t>
  </si>
  <si>
    <r>
      <t>General</t>
    </r>
    <r>
      <rPr>
        <sz val="10"/>
        <rFont val="Arial"/>
        <family val="2"/>
      </rPr>
      <t xml:space="preserve">: </t>
    </r>
    <r>
      <rPr>
        <sz val="10"/>
        <color indexed="17"/>
        <rFont val="Arial"/>
        <family val="2"/>
      </rPr>
      <t>Good 9.45mV star to the NW for self guiding for 1260mm.</t>
    </r>
    <r>
      <rPr>
        <sz val="10"/>
        <rFont val="Arial"/>
        <family val="2"/>
      </rPr>
      <t xml:space="preserve"> A good 135mm FL grouping includes four globular clusters: M22, M28, NGC6642, and NGC6638.</t>
    </r>
  </si>
  <si>
    <r>
      <t>General</t>
    </r>
    <r>
      <rPr>
        <sz val="10"/>
        <rFont val="Arial"/>
        <family val="2"/>
      </rPr>
      <t xml:space="preserve">: </t>
    </r>
    <r>
      <rPr>
        <sz val="10"/>
        <color indexed="17"/>
        <rFont val="Arial"/>
        <family val="2"/>
      </rPr>
      <t>Good 8.0mV star to the NNE for self-guiding at 1260mm FL - requires slight offpoint.</t>
    </r>
  </si>
  <si>
    <t>2008 Feb 02</t>
  </si>
  <si>
    <r>
      <t>Imaging</t>
    </r>
    <r>
      <rPr>
        <sz val="10"/>
        <rFont val="Arial"/>
        <family val="2"/>
      </rPr>
      <t>: Took 120 min. (6x20min.) clear (luminance) image series with ST2000 at 1260mm (f/6.3). Binned 1x1. Very good seeing 4/5. Transparency 2-3/5 - some high cirrus during some of the exposures. Tccd=-30C. Very poor flat field. Probably due to loosening of T-ring attaching to camera. Plan is to composite to make LRGB with RGB data from 2006 Jan 23.</t>
    </r>
  </si>
  <si>
    <r>
      <t>General</t>
    </r>
    <r>
      <rPr>
        <sz val="10"/>
        <rFont val="Arial"/>
        <family val="2"/>
      </rPr>
      <t xml:space="preserve">: Spiral. </t>
    </r>
    <r>
      <rPr>
        <sz val="10"/>
        <color indexed="17"/>
        <rFont val="Arial"/>
        <family val="2"/>
      </rPr>
      <t>Good 7.7m guide star for 1260mm.</t>
    </r>
    <r>
      <rPr>
        <sz val="10"/>
        <rFont val="Arial"/>
        <family val="2"/>
      </rPr>
      <t xml:space="preserve">
</t>
    </r>
    <r>
      <rPr>
        <u/>
        <sz val="10"/>
        <rFont val="Arial"/>
        <family val="2"/>
      </rPr>
      <t>2005 Mar 10:</t>
    </r>
    <r>
      <rPr>
        <sz val="10"/>
        <rFont val="Arial"/>
        <family val="2"/>
      </rPr>
      <t xml:space="preserve"> Photo. ST-2000 RGB exposure series, through C8 at f/6.3 (FL=1260mm).  Total exposure time was 32 minutes with 21 minutes usable. Binning 2x2. Used new GM8 mount. PEC on? No guiding. Image also shows galaxies NGC4301 and NGC4292.</t>
    </r>
  </si>
  <si>
    <t>Aql</t>
  </si>
  <si>
    <t>2006 Jan 23</t>
  </si>
  <si>
    <t>Leo</t>
  </si>
  <si>
    <t>Eskimo Nebula</t>
  </si>
  <si>
    <t>M46</t>
  </si>
  <si>
    <t>Pup</t>
  </si>
  <si>
    <t>Other ID</t>
  </si>
  <si>
    <r>
      <t>General</t>
    </r>
    <r>
      <rPr>
        <sz val="10"/>
        <rFont val="Arial"/>
        <family val="2"/>
      </rPr>
      <t xml:space="preserve">: </t>
    </r>
    <r>
      <rPr>
        <sz val="10"/>
        <color indexed="17"/>
        <rFont val="Arial"/>
        <family val="2"/>
      </rPr>
      <t xml:space="preserve">Good 6.88m star for self-guiding at 1260mm. </t>
    </r>
  </si>
  <si>
    <t>Flame Nebula</t>
  </si>
  <si>
    <t>2005 Jan 17</t>
  </si>
  <si>
    <r>
      <t>Imaging</t>
    </r>
    <r>
      <rPr>
        <sz val="10"/>
        <rFont val="Arial"/>
        <family val="2"/>
      </rPr>
      <t>: Took ST-2000 RGB image series through C8 at f/6.3 (FL=1260mm).  Total exposure time was ?? minutes with 11.5 minutes usable. Binning 2x2.</t>
    </r>
  </si>
  <si>
    <r>
      <t>Imaging</t>
    </r>
    <r>
      <rPr>
        <sz val="10"/>
        <rFont val="Arial"/>
        <family val="2"/>
      </rPr>
      <t>: Took 142 minute RGB image series (75:30:37) with ST2000 and C8 at 1260mm (f/6.3). Binning was 1x1. Self-guided on m7.5 star with exposure duration of 0.5 sec. Took sky flats just before sunset with camera in same PA as for actual imaging - my best flat-fielding ever! Seeing ~3/5, Transparency ~5/5!</t>
    </r>
  </si>
  <si>
    <r>
      <t>Imaging</t>
    </r>
    <r>
      <rPr>
        <sz val="10"/>
        <rFont val="Arial"/>
        <family val="2"/>
      </rPr>
      <t>. Took 5 minutes (5x1min) of video with ToUcam at 30fps and C8 at 5500mm (f/27.5).  Exposure set to 1/25th sec., gain high, gamma low - "Settings1". Data taken between 8:39 and 8:44pm MST. Seeing was 3/5 and transparency 3/5.</t>
    </r>
  </si>
  <si>
    <r>
      <t>Imaging</t>
    </r>
    <r>
      <rPr>
        <sz val="10"/>
        <rFont val="Arial"/>
        <family val="2"/>
      </rPr>
      <t>. Took 5 minutes (5x1min) of video with ToUcam at 30fps and C8 at 5500mm (f/27.5).  Exposure set to 1/25th sec., gain high, gamma low - "Settings1". Data taken between 8:49 and 8:53pm MST. Seeing was 3/5 and transparency 3/5.</t>
    </r>
  </si>
  <si>
    <t>Theta 1 Orionis
Trapazium</t>
  </si>
  <si>
    <t>2008 Feb 19</t>
  </si>
  <si>
    <r>
      <t>General</t>
    </r>
    <r>
      <rPr>
        <sz val="10"/>
        <rFont val="Arial"/>
        <family val="2"/>
      </rPr>
      <t>. Quadruple star in the Great Orion Nebula. Brightest star is 5.06mV and dimmest is 7.49mV. The largest separation between two stars is 21.4" and the smallest is 8.6".</t>
    </r>
  </si>
  <si>
    <r>
      <t>Imaging</t>
    </r>
    <r>
      <rPr>
        <sz val="10"/>
        <rFont val="Arial"/>
        <family val="2"/>
      </rPr>
      <t>. Took 5 minutes (5x1min) of video with ToUcam at 30fps and C8 at 5500mm (f/27.5).  Exposure set to 1/25th sec., gain high, gamma low - "Settings1". Data taken between 8:59 and 9:03pm MST. Seeing was 3/5 and transparency 3/5.</t>
    </r>
  </si>
  <si>
    <r>
      <t>General</t>
    </r>
    <r>
      <rPr>
        <sz val="10"/>
        <rFont val="Arial"/>
        <family val="2"/>
      </rPr>
      <t>. Primary is +5.08mV and secondary is 6.40mV. PA from CDC is 93 deg.</t>
    </r>
  </si>
  <si>
    <r>
      <t>General</t>
    </r>
    <r>
      <rPr>
        <sz val="10"/>
        <rFont val="Arial"/>
        <family val="2"/>
      </rPr>
      <t>. Primary is +2.23mV and secondary is 6.63mV. CDC PA is 0.0.</t>
    </r>
  </si>
  <si>
    <r>
      <t>General</t>
    </r>
    <r>
      <rPr>
        <sz val="10"/>
        <rFont val="Arial"/>
        <family val="2"/>
      </rPr>
      <t>. Primary is +0.1mV and secondary is +6.7mV. PA from WDS catalog is 204 deg?</t>
    </r>
  </si>
  <si>
    <t>Theta 2 Orionis</t>
  </si>
  <si>
    <r>
      <t>Imaging</t>
    </r>
    <r>
      <rPr>
        <sz val="10"/>
        <rFont val="Arial"/>
        <family val="2"/>
      </rPr>
      <t>. Took 2 minutes (2x1min) of video with ToUcam at 30fps and C8 at 5500mm (f/27.5).  Exposure set to 1/25th sec., gain high, gamma low - "Settings1". Data taken between 9:06 and 9:08pm MST. Seeing was 3/5 and transparency 3/5.</t>
    </r>
  </si>
  <si>
    <t>Eta Orionis</t>
  </si>
  <si>
    <r>
      <t>General</t>
    </r>
    <r>
      <rPr>
        <sz val="10"/>
        <rFont val="Arial"/>
        <family val="2"/>
      </rPr>
      <t>. Primary is +3.58mV and secondary is 4.88mV. PA from CDC is 78 deg.</t>
    </r>
  </si>
  <si>
    <r>
      <t>Imaging</t>
    </r>
    <r>
      <rPr>
        <sz val="10"/>
        <rFont val="Arial"/>
        <family val="2"/>
      </rPr>
      <t>: Took 4 minutes of video (2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</si>
  <si>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2 minutes of video in a single orientation with ToUcam at 30fps and C8 at 5500mm (f/27.5).  Seeing was predicted to be excellent, but I would rate it only 3.5/5.  Capella was scintillating with a gentle, but regular pulse near the zenith. Transparency was 5/5.</t>
    </r>
  </si>
  <si>
    <r>
      <t>Imaging</t>
    </r>
    <r>
      <rPr>
        <sz val="10"/>
        <rFont val="Arial"/>
        <family val="2"/>
      </rPr>
      <t>: Took 6 minutes of video (3 each in two orientations) with ToUcam at 30fps and C8 at 5500mm (f/27.5).  Seeing was predicted to be excellent, but I would rate it only 3.5/5.  Capella was scintillating with a gentle, but regular pulse near the zenith. Transparency was 5/5.</t>
    </r>
  </si>
  <si>
    <r>
      <t>Imaging</t>
    </r>
    <r>
      <rPr>
        <sz val="10"/>
        <rFont val="Arial"/>
        <family val="2"/>
      </rPr>
      <t>: See entry for STF 1196 AB-C. Inner pair resolved.</t>
    </r>
  </si>
  <si>
    <r>
      <t>Imaging</t>
    </r>
    <r>
      <rPr>
        <sz val="10"/>
        <rFont val="Arial"/>
        <family val="2"/>
      </rPr>
      <t>: Took 2 minutes of video (1 each in two orientations) with ToUcam at 30fps and C8 at 5500mm (f/27.5).  Seeing was predicted to be excellent, but I would rate it only 3.5/5.  Capella was scintillating with a gentle, but regular pulse near the zenith. Transparency was 5/5.</t>
    </r>
  </si>
  <si>
    <r>
      <t>General</t>
    </r>
    <r>
      <rPr>
        <sz val="10"/>
        <rFont val="Arial"/>
        <family val="2"/>
      </rPr>
      <t xml:space="preserve">: Transiting planet with relatively deep eclipse (0.025mV).  Crowded field requires use of 1260mm.  </t>
    </r>
    <r>
      <rPr>
        <sz val="10"/>
        <color indexed="17"/>
        <rFont val="Arial"/>
        <family val="2"/>
      </rPr>
      <t xml:space="preserve">Good 8.6mV star to the S for self-guiding at 1260mm. </t>
    </r>
    <r>
      <rPr>
        <sz val="10"/>
        <rFont val="Arial"/>
        <family val="2"/>
      </rPr>
      <t>Close to HD 49204.</t>
    </r>
    <r>
      <rPr>
        <sz val="10"/>
        <color indexed="17"/>
        <rFont val="Arial"/>
        <family val="2"/>
      </rPr>
      <t xml:space="preserve">
</t>
    </r>
  </si>
  <si>
    <r>
      <rPr>
        <u/>
        <sz val="10"/>
        <rFont val="Arial"/>
        <family val="2"/>
      </rPr>
      <t>General</t>
    </r>
    <r>
      <rPr>
        <sz val="10"/>
        <rFont val="Arial"/>
        <family val="2"/>
      </rPr>
      <t xml:space="preserve">: Most distant globular. Brightest stars are 17m. </t>
    </r>
    <r>
      <rPr>
        <sz val="10"/>
        <color indexed="17"/>
        <rFont val="Arial"/>
        <family val="2"/>
      </rPr>
      <t>Good 8.69mV star to the ESE for self guiding at 1260mm.</t>
    </r>
  </si>
  <si>
    <r>
      <t>Imaging</t>
    </r>
    <r>
      <rPr>
        <sz val="10"/>
        <rFont val="Arial"/>
        <family val="2"/>
      </rPr>
      <t>: Took 40 min. (RGB) image series (20:10:10) with ST2000 and TKE130 at 430mm (f/3.3). Binning=2x2. Tccd=-25C. Transparency=3/5. Seeing=3/5. High clouds near the end.</t>
    </r>
  </si>
  <si>
    <t>STF 1273 AB-C
11 Eps Hydra</t>
  </si>
  <si>
    <r>
      <t>Imaging</t>
    </r>
    <r>
      <rPr>
        <sz val="10"/>
        <rFont val="Arial"/>
        <family val="2"/>
      </rPr>
      <t>: Took LRGB 75 min. (15:30:15:15) image series with ST2000 and C8 at 1260mm (f/6.3) centered on Merope Nebula.  Tccd=-20.</t>
    </r>
  </si>
  <si>
    <r>
      <t>Imaging</t>
    </r>
    <r>
      <rPr>
        <sz val="10"/>
        <rFont val="Arial"/>
        <family val="2"/>
      </rPr>
      <t>: Took LRGB 135min. (75:30:15:15) image series with ST2000 and C8 at 1260mm (f/6.3) centered on Merope Nebula.  Didn't change guiding settings from previous imaging in November since there was a good guide star to the North.  Guiding accuracy was an astonishing 0.65 RMS E-W and 0.55 RMS N-S.  Guiding was on a 7.36mV star except for the red filter (the star was bluish). For red one of the stars of BU536 was used (~8mV). Tccd=-30C (fan off!). Transparency 5/5. Seeing 3/5. This should become an excellent piece of work.</t>
    </r>
  </si>
  <si>
    <r>
      <t>General</t>
    </r>
    <r>
      <rPr>
        <sz val="10"/>
        <rFont val="Arial"/>
        <family val="2"/>
      </rPr>
      <t xml:space="preserve">: Elliptical. At 430mm FL FOV includes large spiral NGC4535 and lenticular NGC4526. </t>
    </r>
    <r>
      <rPr>
        <sz val="10"/>
        <color indexed="13"/>
        <rFont val="Arial"/>
        <family val="2"/>
      </rPr>
      <t>However, need to use marginal 9.25mV star to the north for self-guiding to properly frame all three.</t>
    </r>
  </si>
  <si>
    <r>
      <t>General</t>
    </r>
    <r>
      <rPr>
        <sz val="10"/>
        <rFont val="Arial"/>
        <family val="2"/>
      </rPr>
      <t xml:space="preserve">: Elliptical. </t>
    </r>
    <r>
      <rPr>
        <sz val="10"/>
        <color indexed="17"/>
        <rFont val="Arial"/>
        <family val="2"/>
      </rPr>
      <t xml:space="preserve">Good 8.6m guide star to the SSW for 1260mm. </t>
    </r>
    <r>
      <rPr>
        <sz val="10"/>
        <rFont val="Arial"/>
        <family val="2"/>
      </rPr>
      <t xml:space="preserve">Can fit three other galaxies into 430mm FOV (includes N4293 - dusty spiral). </t>
    </r>
    <r>
      <rPr>
        <sz val="10"/>
        <color indexed="17"/>
        <rFont val="Arial"/>
        <family val="2"/>
      </rPr>
      <t>Requires guiding on good 6.67mV star to the South.</t>
    </r>
  </si>
  <si>
    <t>2009 Apr 29</t>
  </si>
  <si>
    <r>
      <t>Imaging</t>
    </r>
    <r>
      <rPr>
        <sz val="10"/>
        <rFont val="Arial"/>
        <family val="2"/>
      </rPr>
      <t>: Took two 1-min videos in different orientations.</t>
    </r>
  </si>
  <si>
    <r>
      <t>Imaging</t>
    </r>
    <r>
      <rPr>
        <sz val="10"/>
        <rFont val="Arial"/>
        <family val="2"/>
      </rPr>
      <t>: Took one  1-min video.</t>
    </r>
  </si>
  <si>
    <r>
      <t>Imaging</t>
    </r>
    <r>
      <rPr>
        <sz val="10"/>
        <rFont val="Arial"/>
        <family val="2"/>
      </rPr>
      <t>: Took three 1-min videos in two orientations. Second orientation was 2-min. one.</t>
    </r>
  </si>
  <si>
    <t>Possibly a nice pairing with NGC1807 at 400mm</t>
  </si>
  <si>
    <t>Possibly a nice pairing with NGC1817 at 400mm</t>
  </si>
  <si>
    <r>
      <t>Imaging</t>
    </r>
    <r>
      <rPr>
        <sz val="10"/>
        <rFont val="Arial"/>
        <family val="2"/>
      </rPr>
      <t>: Took Clear (luminance) series with ST2000 at 250mm FL (f/3.8) with ZS66. Total exposure was 185 min. (7x20min, 4x5min,5x1min. Binning was 1x1. Intent is to create LRGB image with data from 2006 Nov 12.</t>
    </r>
  </si>
  <si>
    <t xml:space="preserve">+10°37'00.0"
</t>
  </si>
  <si>
    <t>Abell 56</t>
  </si>
  <si>
    <t xml:space="preserve">19h13m06.00s   </t>
  </si>
  <si>
    <t xml:space="preserve">+02°53'00.0"
</t>
  </si>
  <si>
    <t>PK 36 - 1.1</t>
  </si>
  <si>
    <t xml:space="preserve">19h02m00.00s   </t>
  </si>
  <si>
    <t xml:space="preserve">+02°09'00.0"
</t>
  </si>
  <si>
    <t xml:space="preserve">19h14m36.00s   </t>
  </si>
  <si>
    <t xml:space="preserve">-02°42'00.0"
</t>
  </si>
  <si>
    <t>Abell 48</t>
  </si>
  <si>
    <t xml:space="preserve">18h42m48.00s   </t>
  </si>
  <si>
    <t xml:space="preserve">-03°13'00.0"
</t>
  </si>
  <si>
    <t>Abell 63</t>
  </si>
  <si>
    <t xml:space="preserve">19h42m12.00s   </t>
  </si>
  <si>
    <t xml:space="preserve">+17°05'00.0"
</t>
  </si>
  <si>
    <t xml:space="preserve">19h11m06.00s   </t>
  </si>
  <si>
    <t xml:space="preserve">+30°33'00.0"
</t>
  </si>
  <si>
    <t>Abell 74</t>
  </si>
  <si>
    <t xml:space="preserve">21h16m48.00s   </t>
  </si>
  <si>
    <t xml:space="preserve">+24°10'00.0"
</t>
  </si>
  <si>
    <t xml:space="preserve">19h55m00.00s   </t>
  </si>
  <si>
    <t xml:space="preserve">+29°17'00.0"
</t>
  </si>
  <si>
    <t>Abell 61</t>
  </si>
  <si>
    <t xml:space="preserve">19h19m12.00s   </t>
  </si>
  <si>
    <t xml:space="preserve">+46°15'00.0"
</t>
  </si>
  <si>
    <t xml:space="preserve">20h34m24.00s   </t>
  </si>
  <si>
    <t xml:space="preserve">+28°17'00.0"
</t>
  </si>
  <si>
    <t xml:space="preserve">21h04m12.00s   </t>
  </si>
  <si>
    <t xml:space="preserve">-11°22'00.0"
</t>
  </si>
  <si>
    <t>2006 Sep 26</t>
  </si>
  <si>
    <t>2008 Mar 31</t>
  </si>
  <si>
    <r>
      <t>Imaging</t>
    </r>
    <r>
      <rPr>
        <sz val="10"/>
        <rFont val="Arial"/>
        <family val="2"/>
      </rPr>
      <t>: Took 120min RGB series (60:30:30) at 1260mm (f/6.3) with 1x1 binning. Tccd=-20C. Transparency ~4/5, Seeing~3/5. Intent is to take another 2hrs of L+R and combine with earlier images to get a sigle 8h40m image. Guiding RMS errors were about 1.35 pix EW and 0.75 pix NS.</t>
    </r>
  </si>
  <si>
    <r>
      <rPr>
        <u/>
        <sz val="10"/>
        <rFont val="Arial"/>
        <family val="2"/>
      </rPr>
      <t>General</t>
    </r>
    <r>
      <rPr>
        <sz val="10"/>
        <rFont val="Arial"/>
        <family val="2"/>
      </rPr>
      <t xml:space="preserve">: Smallish galaxy, but several others in field forming small group for 1260mm FL.  </t>
    </r>
    <r>
      <rPr>
        <sz val="10"/>
        <color indexed="17"/>
        <rFont val="Arial"/>
        <family val="2"/>
      </rPr>
      <t>Good! 6.71mV star to the E for self-guiding at 1260mm.</t>
    </r>
  </si>
  <si>
    <r>
      <t xml:space="preserve">Face on spiral resembling NGC6946 in Cep.  A bit smaller though. The two galaxies also share similar surface brightness. Can put NGC3184 at the north end of 1260mm FOV and include smaller galaxy NGC3179 to the south. </t>
    </r>
    <r>
      <rPr>
        <sz val="10"/>
        <color indexed="17"/>
        <rFont val="Arial"/>
        <family val="2"/>
      </rPr>
      <t>Good 7.34m star to the W for self-guiding at 1260mm.</t>
    </r>
  </si>
  <si>
    <r>
      <t>Visual</t>
    </r>
    <r>
      <rPr>
        <sz val="10"/>
        <rFont val="Arial"/>
        <family val="2"/>
      </rPr>
      <t xml:space="preserve">. I observed M13 from Brazos Bend State Park, in Texas. The observation was with the C8 and I found the cluster unresolved. </t>
    </r>
  </si>
  <si>
    <t>1994 Aug 27</t>
  </si>
  <si>
    <r>
      <t>Visual</t>
    </r>
    <r>
      <rPr>
        <sz val="10"/>
        <rFont val="Arial"/>
        <family val="2"/>
      </rPr>
      <t>. Viewed M13 through a 10” dobsonian telescope from the Fort Bend Astronomy Club at Brazos Bend State Park.</t>
    </r>
  </si>
  <si>
    <t>1978 Jul 31</t>
  </si>
  <si>
    <r>
      <t>Visual</t>
    </r>
    <r>
      <rPr>
        <sz val="10"/>
        <rFont val="Arial"/>
        <family val="2"/>
      </rPr>
      <t>. I observed M13 with the unaided eye from Cloquet, Minnesota.</t>
    </r>
  </si>
  <si>
    <t>1994 Sep 24</t>
  </si>
  <si>
    <t>1995 Jul 18</t>
  </si>
  <si>
    <t>1996 Jun 7</t>
  </si>
  <si>
    <t>1996 Jul 12</t>
  </si>
  <si>
    <t>1982 Jul ??</t>
  </si>
  <si>
    <r>
      <t>Visual</t>
    </r>
    <r>
      <rPr>
        <sz val="10"/>
        <rFont val="Arial"/>
        <family val="2"/>
      </rPr>
      <t>. I recorded an observation of M13 from Brazos Bend, Texas without comment.</t>
    </r>
  </si>
  <si>
    <r>
      <t>Visual</t>
    </r>
    <r>
      <rPr>
        <sz val="10"/>
        <rFont val="Arial"/>
        <family val="2"/>
      </rPr>
      <t>. Spectacular (3-D effect at 80x). Beautiful with 7.5mm EP.</t>
    </r>
  </si>
  <si>
    <r>
      <t>Visual</t>
    </r>
    <r>
      <rPr>
        <sz val="10"/>
        <rFont val="Arial"/>
        <family val="2"/>
      </rPr>
      <t>. I recorded an observation of M13 at 10:24pm CDT from Houston, Texas without comment.</t>
    </r>
  </si>
  <si>
    <r>
      <t>Visual</t>
    </r>
    <r>
      <rPr>
        <sz val="10"/>
        <rFont val="Arial"/>
        <family val="2"/>
      </rPr>
      <t>. 10:36pm MDT. Really wonderful. Many resolved stars.</t>
    </r>
  </si>
  <si>
    <t>Eps Lyr</t>
  </si>
  <si>
    <t>1983 Aug 10</t>
  </si>
  <si>
    <r>
      <rPr>
        <u/>
        <sz val="10"/>
        <rFont val="Arial"/>
        <family val="2"/>
      </rPr>
      <t>Visual</t>
    </r>
    <r>
      <rPr>
        <sz val="10"/>
        <rFont val="Arial"/>
        <family val="2"/>
      </rPr>
      <t>. I recorded an observation (my first?) of M57 at 9:40pm EDT. I drew small sketches using 80x and 225x.  Both showed the ring shape and the fact that it is a bit oval instead of being exactly circular.</t>
    </r>
  </si>
  <si>
    <r>
      <rPr>
        <u/>
        <sz val="10"/>
        <rFont val="Arial"/>
        <family val="2"/>
      </rPr>
      <t>Visual</t>
    </r>
    <r>
      <rPr>
        <sz val="10"/>
        <rFont val="Arial"/>
        <family val="2"/>
      </rPr>
      <t>. I made a similar observation of M57 as the one three days prior.</t>
    </r>
  </si>
  <si>
    <r>
      <t>Imaging</t>
    </r>
    <r>
      <rPr>
        <sz val="10"/>
        <rFont val="Arial"/>
        <family val="2"/>
      </rPr>
      <t>: Took 135 min Lum series (C:75, R:60) with ST2000 and C8 at 1260mm (f/6.3). Very good guiding - should check tracking logs. Seeing 3/5.</t>
    </r>
  </si>
  <si>
    <r>
      <t>Imaging</t>
    </r>
    <r>
      <rPr>
        <sz val="10"/>
        <rFont val="Arial"/>
        <family val="2"/>
      </rPr>
      <t>: Took 20 min RGB series (10:5:5) with ST2000 and C8 at 1260mm (f/6.3). Binning was 1x1. Guiding accuracy?</t>
    </r>
  </si>
  <si>
    <r>
      <t>Imaging</t>
    </r>
    <r>
      <rPr>
        <sz val="10"/>
        <rFont val="Arial"/>
        <family val="2"/>
      </rPr>
      <t>: Took 20min RGB series (10:5:5) with ST2000 and C8 at 1260mm (f/6.3). Binning was 1x1. Tracking accuracy?</t>
    </r>
  </si>
  <si>
    <t>Barnard's Star</t>
  </si>
  <si>
    <r>
      <t>Imaging</t>
    </r>
    <r>
      <rPr>
        <sz val="10"/>
        <rFont val="Arial"/>
        <family val="2"/>
      </rPr>
      <t>: Took several short clear images (&lt;2min) of region of the star.  Few milestones and didn't use detailed finder charts to confirm field.</t>
    </r>
  </si>
  <si>
    <t>2008 Winter</t>
  </si>
  <si>
    <t>2008 Spring</t>
  </si>
  <si>
    <t>2008 Fall</t>
  </si>
  <si>
    <t>2008 Summer</t>
  </si>
  <si>
    <t>Box Nebula</t>
  </si>
  <si>
    <t xml:space="preserve">17h14m06.00s   </t>
  </si>
  <si>
    <t>-12°55'00.0"</t>
  </si>
  <si>
    <r>
      <t>General</t>
    </r>
    <r>
      <rPr>
        <sz val="10"/>
        <rFont val="Arial"/>
        <family val="2"/>
      </rPr>
      <t xml:space="preserve">: Sprial. </t>
    </r>
    <r>
      <rPr>
        <sz val="10"/>
        <color indexed="17"/>
        <rFont val="Arial"/>
        <family val="2"/>
      </rPr>
      <t>Good 9.5m guide star for 1260mm.</t>
    </r>
    <r>
      <rPr>
        <sz val="10"/>
        <color indexed="52"/>
        <rFont val="Arial"/>
        <family val="2"/>
      </rPr>
      <t xml:space="preserve">
</t>
    </r>
    <r>
      <rPr>
        <u/>
        <sz val="10"/>
        <rFont val="Arial"/>
        <family val="2"/>
      </rPr>
      <t>2005 Jun 05</t>
    </r>
    <r>
      <rPr>
        <sz val="10"/>
        <rFont val="Arial"/>
        <family val="2"/>
      </rPr>
      <t>: Imaging.  Took 79 minute RGB image series with ST2000 through C8 at f/6.3. Binning was 2x2.  Self-guided on 9.54m star with 2x siderial, aggressiveness set at 3-5, and exposure duration of 1 sec. Estimate of guiding accuracy gives an RMS star diameter of ~3". Actual extent is about 6'x5'.  Only an extremely faint halo may fill the whole official extent.</t>
    </r>
  </si>
  <si>
    <r>
      <t>Imaging</t>
    </r>
    <r>
      <rPr>
        <sz val="10"/>
        <rFont val="Arial"/>
        <family val="2"/>
      </rPr>
      <t>. Took 1260mm (f/6.3) RGB series with C8 and ST2000.  Total exposure was 40 minutes with 1x1 binning. Used selfguiding with 0.5 second exposures and aggressiveness of 9.</t>
    </r>
  </si>
  <si>
    <r>
      <t>Imaging</t>
    </r>
    <r>
      <rPr>
        <sz val="10"/>
        <rFont val="Arial"/>
        <family val="2"/>
      </rPr>
      <t>: ST-2000 RGB series with 405mm lens at f/7.5. Total exposure time 32 minutes with 20 minutes usable. Binned 2x2.</t>
    </r>
  </si>
  <si>
    <t>IC342</t>
  </si>
  <si>
    <t>Cam</t>
  </si>
  <si>
    <t>2005 Feb 16</t>
  </si>
  <si>
    <t xml:space="preserve">22h07m54.00s   </t>
  </si>
  <si>
    <r>
      <t>General</t>
    </r>
    <r>
      <rPr>
        <sz val="10"/>
        <rFont val="Arial"/>
        <family val="2"/>
      </rPr>
      <t xml:space="preserve">: Spiral with 'theta' bar. </t>
    </r>
    <r>
      <rPr>
        <sz val="10"/>
        <color indexed="52"/>
        <rFont val="Arial"/>
        <family val="2"/>
      </rPr>
      <t>Okay 10.3m guide star for 1260mm.</t>
    </r>
    <r>
      <rPr>
        <u/>
        <sz val="10"/>
        <rFont val="Arial"/>
        <family val="2"/>
      </rPr>
      <t xml:space="preserve">
2005 Apr 05</t>
    </r>
    <r>
      <rPr>
        <sz val="10"/>
        <rFont val="Arial"/>
        <family val="2"/>
      </rPr>
      <t>: Imaging. Took clear exposure series through C8 at f/6.3 (FL=1260mm). Total exposure time was TBD minutes with TBD minutes usable. Binning was 2x2.</t>
    </r>
    <r>
      <rPr>
        <sz val="10"/>
        <color indexed="10"/>
        <rFont val="Arial"/>
        <family val="2"/>
      </rPr>
      <t xml:space="preserve">
</t>
    </r>
    <r>
      <rPr>
        <u/>
        <sz val="10"/>
        <rFont val="Arial"/>
        <family val="2"/>
      </rPr>
      <t>2005 Apr 12</t>
    </r>
    <r>
      <rPr>
        <sz val="10"/>
        <rFont val="Arial"/>
        <family val="2"/>
      </rPr>
      <t>: Imaging. Took an RGB exposure series through C8 at f/6.3 (FL=1260mm). Total exposure time was TBD minutes with TBD minutes usable. Binning was 2x2, but this was accidental.</t>
    </r>
  </si>
  <si>
    <t>2006 Jan 05</t>
  </si>
  <si>
    <t xml:space="preserve">16h41m42.00s   </t>
  </si>
  <si>
    <t>+36°28'00.0"</t>
  </si>
  <si>
    <t xml:space="preserve">15h15m54.00s   </t>
  </si>
  <si>
    <t>+56°20'00.0"</t>
  </si>
  <si>
    <t xml:space="preserve">15h18m36.00s   </t>
  </si>
  <si>
    <t>+02°05'00.0"</t>
  </si>
  <si>
    <t>IC434</t>
  </si>
  <si>
    <t>Mon</t>
  </si>
  <si>
    <t>Ori</t>
  </si>
  <si>
    <t>M43</t>
  </si>
  <si>
    <t>M42</t>
  </si>
  <si>
    <t>Hubble's Var. Neb.</t>
  </si>
  <si>
    <t>Open Cluster</t>
  </si>
  <si>
    <t>M1</t>
  </si>
  <si>
    <t>M35</t>
  </si>
  <si>
    <t>Gem</t>
  </si>
  <si>
    <t>M36</t>
  </si>
  <si>
    <t>M37</t>
  </si>
  <si>
    <t>M38</t>
  </si>
  <si>
    <t>IC405</t>
  </si>
  <si>
    <t>Aur</t>
  </si>
  <si>
    <t>Flaming Star Neb.</t>
  </si>
  <si>
    <r>
      <t>Imaging</t>
    </r>
    <r>
      <rPr>
        <sz val="10"/>
        <rFont val="Arial"/>
        <family val="2"/>
      </rPr>
      <t xml:space="preserve">.  Took 40 min. RGB series with 135mm FL lens (f/2.5).  Ten minute individual exposures R:20, G:10, B:10.  </t>
    </r>
  </si>
  <si>
    <r>
      <t>General</t>
    </r>
    <r>
      <rPr>
        <sz val="10"/>
        <rFont val="Arial"/>
        <family val="2"/>
      </rPr>
      <t>: Good candidate for 135mm.</t>
    </r>
  </si>
  <si>
    <r>
      <t>Imaging</t>
    </r>
    <r>
      <rPr>
        <sz val="10"/>
        <rFont val="Arial"/>
        <family val="2"/>
      </rPr>
      <t>. See NGC7000.</t>
    </r>
  </si>
  <si>
    <t>2008 Nov 22</t>
  </si>
  <si>
    <r>
      <t>Visual</t>
    </r>
    <r>
      <rPr>
        <sz val="10"/>
        <rFont val="Arial"/>
        <family val="2"/>
      </rPr>
      <t>. A small (but fairly rich in C8) cluster east of the Safittarius star cloud.  It was visible in 10x50 binocs.</t>
    </r>
  </si>
  <si>
    <r>
      <t>Visual</t>
    </r>
    <r>
      <rPr>
        <sz val="10"/>
        <rFont val="Arial"/>
        <family val="2"/>
      </rPr>
      <t>: Used 10x50 binocs for a nice view while imaging.  Looked like a rather small smudge.</t>
    </r>
  </si>
  <si>
    <r>
      <t>Visual</t>
    </r>
    <r>
      <rPr>
        <sz val="10"/>
        <rFont val="Arial"/>
        <family val="2"/>
      </rPr>
      <t>: Nice large, uniform, open cluster.  Found while star hopping to M14.  At least fills the C8 field.  Very pretty in 7x50 binocs.</t>
    </r>
  </si>
  <si>
    <t>2005 Aug 08</t>
  </si>
  <si>
    <t>2007 Mar 08</t>
  </si>
  <si>
    <r>
      <t xml:space="preserve"> Nearly edge on spiral that shares a 1260mm FOV with NGC 3073. </t>
    </r>
    <r>
      <rPr>
        <sz val="10"/>
        <color indexed="17"/>
        <rFont val="Arial"/>
        <family val="2"/>
      </rPr>
      <t xml:space="preserve">Good 9.13m star N for self-guiding at 1260mm. NOTE: THIS GALAXY HAS A </t>
    </r>
    <r>
      <rPr>
        <b/>
        <sz val="10"/>
        <color indexed="17"/>
        <rFont val="Arial"/>
        <family val="2"/>
      </rPr>
      <t xml:space="preserve">DOUBLE QUASAR </t>
    </r>
    <r>
      <rPr>
        <sz val="10"/>
        <color indexed="17"/>
        <rFont val="Arial"/>
        <family val="2"/>
      </rPr>
      <t>JUST TO THE NORTH. EASY TO INCLUDE IN THE SAME FOV. SEE PANTHER OBSERVATORY WEBSITE FOR IMAGE.</t>
    </r>
  </si>
  <si>
    <t>12 Lynx
STF948AB</t>
  </si>
  <si>
    <r>
      <rPr>
        <u/>
        <sz val="10"/>
        <rFont val="Arial"/>
        <family val="2"/>
      </rPr>
      <t>General</t>
    </r>
    <r>
      <rPr>
        <sz val="10"/>
        <rFont val="Arial"/>
        <family val="2"/>
      </rPr>
      <t>: 907 yr period. SMA is 2.3".</t>
    </r>
  </si>
  <si>
    <r>
      <t>General</t>
    </r>
    <r>
      <rPr>
        <sz val="10"/>
        <rFont val="Arial"/>
        <family val="2"/>
      </rPr>
      <t>: 990yr period.</t>
    </r>
  </si>
  <si>
    <t>STF 932</t>
  </si>
  <si>
    <t>Delta Gem
STF1066</t>
  </si>
  <si>
    <r>
      <t>General</t>
    </r>
    <r>
      <rPr>
        <sz val="10"/>
        <rFont val="Arial"/>
        <family val="2"/>
      </rPr>
      <t>: Orbit period is 1200 years. May want to consider ST2000 lucky imaging due to faintness of secondary.</t>
    </r>
  </si>
  <si>
    <t>Iota Leonis</t>
  </si>
  <si>
    <t>Good 9.2m star to the ESE for self-guiding at 1260mm.</t>
  </si>
  <si>
    <r>
      <t>General</t>
    </r>
    <r>
      <rPr>
        <sz val="10"/>
        <rFont val="Arial"/>
        <family val="2"/>
      </rPr>
      <t xml:space="preserve">: </t>
    </r>
    <r>
      <rPr>
        <sz val="10"/>
        <rFont val="Arial"/>
        <family val="2"/>
      </rPr>
      <t xml:space="preserve">Should be about 16 times the surface brightness of M1, the Crab nebula. </t>
    </r>
    <r>
      <rPr>
        <sz val="10"/>
        <color indexed="58"/>
        <rFont val="Arial"/>
        <family val="2"/>
      </rPr>
      <t>Good 7.54mV star to the ESE for self-guiding at 1260mm.</t>
    </r>
  </si>
  <si>
    <r>
      <t>General</t>
    </r>
    <r>
      <rPr>
        <sz val="10"/>
        <rFont val="Arial"/>
        <family val="2"/>
      </rPr>
      <t xml:space="preserve">: </t>
    </r>
    <r>
      <rPr>
        <sz val="10"/>
        <color indexed="58"/>
        <rFont val="Arial"/>
        <family val="2"/>
      </rPr>
      <t>Good 9.22mV star to the ESE for self-guidng at 1260mm.</t>
    </r>
  </si>
  <si>
    <r>
      <t>Imaging</t>
    </r>
    <r>
      <rPr>
        <sz val="10"/>
        <rFont val="Arial"/>
        <family val="2"/>
      </rPr>
      <t>. Took 80min LRGB image series (30:15:15:20?) with ST2000 and TKE130 at 430mm (f/3.3). Binned 1x1. Transparency degraded from 4/5 to 1/5 through the session. Seeing was 3/5. Tccd=-20C.</t>
    </r>
  </si>
  <si>
    <t>2008 Jan 26</t>
  </si>
  <si>
    <t>2007 Dec 23</t>
  </si>
  <si>
    <r>
      <t>General</t>
    </r>
    <r>
      <rPr>
        <sz val="10"/>
        <rFont val="Arial"/>
        <family val="2"/>
      </rPr>
      <t xml:space="preserve">: </t>
    </r>
    <r>
      <rPr>
        <sz val="10"/>
        <color indexed="17"/>
        <rFont val="Arial"/>
        <family val="2"/>
      </rPr>
      <t xml:space="preserve">Good 7.36mV star to the SW for self guiding at 400mm. Good 6.06mV star to the S for self guiding at 250mm. </t>
    </r>
    <r>
      <rPr>
        <sz val="10"/>
        <rFont val="Arial"/>
        <family val="2"/>
      </rPr>
      <t xml:space="preserve">400mm and 250mm FOVs includes M7, GC NGC6543 and OC Tr 30. </t>
    </r>
  </si>
  <si>
    <r>
      <t>General</t>
    </r>
    <r>
      <rPr>
        <sz val="10"/>
        <rFont val="Arial"/>
        <family val="2"/>
      </rPr>
      <t xml:space="preserve">: </t>
    </r>
    <r>
      <rPr>
        <sz val="10"/>
        <color indexed="17"/>
        <rFont val="Arial"/>
        <family val="2"/>
      </rPr>
      <t xml:space="preserve">Good 6.77mV star to the S for self guiding at 400mm when centered between M6 and NGC6416. </t>
    </r>
  </si>
  <si>
    <r>
      <t>Imaging</t>
    </r>
    <r>
      <rPr>
        <sz val="10"/>
        <rFont val="Arial"/>
        <family val="2"/>
      </rPr>
      <t>: Took an RGB series at 400mm FL (f/6.1) with 1x1 binning (R:37 (2x15+5+2), G:17 (15+2), B:17 (15+2)) for a total exposure of 71min. Included M43 and NGC1977.</t>
    </r>
  </si>
  <si>
    <t>M79</t>
  </si>
  <si>
    <t>DN</t>
  </si>
  <si>
    <r>
      <t>Imaging</t>
    </r>
    <r>
      <rPr>
        <sz val="10"/>
        <rFont val="Arial"/>
        <family val="2"/>
      </rPr>
      <t xml:space="preserve">: Took 1 clear image (5min) with ST2000 and C8 at 1260mm (f/6.3). Binning 1x1. Seeing 3/5. Transparency 4/5. Tccd=-20C, no fan. </t>
    </r>
  </si>
  <si>
    <t>2009 Nov 18</t>
  </si>
  <si>
    <r>
      <t>Imaging</t>
    </r>
    <r>
      <rPr>
        <sz val="10"/>
        <rFont val="Arial"/>
        <family val="2"/>
      </rPr>
      <t xml:space="preserve">: Took 120min LRGB image series (60:30:15:15) with ST2000 and C8 at 1260mm (f/6.3). Image was centered about </t>
    </r>
    <r>
      <rPr>
        <b/>
        <sz val="10"/>
        <rFont val="Arial"/>
        <family val="2"/>
      </rPr>
      <t>22 arcmin south of the core</t>
    </r>
    <r>
      <rPr>
        <sz val="10"/>
        <rFont val="Arial"/>
        <family val="2"/>
      </rPr>
      <t xml:space="preserve"> of the galaxy, including M32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</si>
  <si>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of the </t>
    </r>
    <r>
      <rPr>
        <b/>
        <sz val="10"/>
        <rFont val="Arial"/>
        <family val="2"/>
      </rPr>
      <t>core</t>
    </r>
    <r>
      <rPr>
        <sz val="10"/>
        <rFont val="Arial"/>
        <family val="2"/>
      </rPr>
      <t xml:space="preserve"> of the galaxy. Binning 1x1. Seeing 3/5. Transparency 4/5. Tccd=-20C, no fan. Having some Dec. slippage issues.  Cold, pointed almost at zenith.</t>
    </r>
  </si>
  <si>
    <r>
      <t>Imaging</t>
    </r>
    <r>
      <rPr>
        <sz val="10"/>
        <rFont val="Arial"/>
        <family val="2"/>
      </rPr>
      <t>: See details in M31 entry.</t>
    </r>
  </si>
  <si>
    <t>1977 Nov 26</t>
  </si>
  <si>
    <r>
      <rPr>
        <u/>
        <sz val="10"/>
        <rFont val="Arial"/>
        <family val="2"/>
      </rPr>
      <t>Visual</t>
    </r>
    <r>
      <rPr>
        <sz val="10"/>
        <rFont val="Arial"/>
        <family val="2"/>
      </rPr>
      <t>: I made what was possibly my very first observation of any deep sky object. I actually used my setting circles, starting at about 9pm EDT, to find the galaxy.  It’s certainly possible that it was not visible to the naked eye in the murky skies over suburban Detroit.  A sketch made at the time shows the core and inner regions not too different from how I might draw them today.</t>
    </r>
  </si>
  <si>
    <r>
      <rPr>
        <u/>
        <sz val="10"/>
        <rFont val="Arial"/>
        <family val="2"/>
      </rPr>
      <t>Imaging</t>
    </r>
    <r>
      <rPr>
        <sz val="10"/>
        <rFont val="Arial"/>
        <family val="2"/>
      </rPr>
      <t>: I took my very first image of a deep sky object, M31 (10 minute exposure, 2000mm FL, F/10, ISO 400 film).  The film was exposed from 9:33 to 9:43pm EDT.</t>
    </r>
  </si>
  <si>
    <r>
      <rPr>
        <u/>
        <sz val="10"/>
        <rFont val="Arial"/>
        <family val="2"/>
      </rPr>
      <t>Visual</t>
    </r>
    <r>
      <rPr>
        <sz val="10"/>
        <rFont val="Arial"/>
        <family val="2"/>
      </rPr>
      <t xml:space="preserve">: </t>
    </r>
  </si>
  <si>
    <r>
      <rPr>
        <u/>
        <sz val="10"/>
        <rFont val="Arial"/>
        <family val="2"/>
      </rPr>
      <t>Visual</t>
    </r>
    <r>
      <rPr>
        <sz val="10"/>
        <rFont val="Arial"/>
        <family val="2"/>
      </rPr>
      <t>: I recorded my second observation of M31 (at 9:45pm EDT). I drew a small sketch showing the core and a bit of nebulosity outside the core. A note indicates that I made a similar observation of M31 three days later</t>
    </r>
  </si>
  <si>
    <r>
      <rPr>
        <u/>
        <sz val="10"/>
        <rFont val="Arial"/>
        <family val="2"/>
      </rPr>
      <t>Visual</t>
    </r>
    <r>
      <rPr>
        <sz val="10"/>
        <rFont val="Arial"/>
        <family val="2"/>
      </rPr>
      <t>: Unfortunately I didn’t record the date, only the time of 12:18am EDT, of my next observation of M31.  It occurred some time between 1982 Jul 18 and 1983 May 5. I observed it at 50x with the C8.</t>
    </r>
  </si>
  <si>
    <r>
      <rPr>
        <u/>
        <sz val="10"/>
        <rFont val="Arial"/>
        <family val="2"/>
      </rPr>
      <t>Visual</t>
    </r>
    <r>
      <rPr>
        <sz val="10"/>
        <rFont val="Arial"/>
        <family val="2"/>
      </rPr>
      <t>: I recorded another observation of M31. This was a visual observation from St. Clair Shores and I noted that the galaxy core was seen with hints of the central bulge.</t>
    </r>
  </si>
  <si>
    <t>1983 Nov 05</t>
  </si>
  <si>
    <r>
      <rPr>
        <u/>
        <sz val="10"/>
        <rFont val="Arial"/>
        <family val="2"/>
      </rPr>
      <t>Visual</t>
    </r>
    <r>
      <rPr>
        <sz val="10"/>
        <rFont val="Arial"/>
        <family val="2"/>
      </rPr>
      <t>: I observed M31 from Brazos Bend State Park, in Texas, without comment.</t>
    </r>
  </si>
  <si>
    <r>
      <rPr>
        <u/>
        <sz val="10"/>
        <rFont val="Arial"/>
        <family val="2"/>
      </rPr>
      <t>Visual</t>
    </r>
    <r>
      <rPr>
        <sz val="10"/>
        <rFont val="Arial"/>
        <family val="2"/>
      </rPr>
      <t>: I observed M31 again from Brazos Bend. I could see one of its companions, presumably M32.  Both had a distinct yellow color I’d never noticed before.</t>
    </r>
  </si>
  <si>
    <t>1991 Jan 13</t>
  </si>
  <si>
    <t>1994 Nov 01</t>
  </si>
  <si>
    <t>1995 Jan 28</t>
  </si>
  <si>
    <t>1996 Nov 28</t>
  </si>
  <si>
    <t>1996 Dec 12</t>
  </si>
  <si>
    <r>
      <rPr>
        <u/>
        <sz val="10"/>
        <rFont val="Arial"/>
        <family val="2"/>
      </rPr>
      <t>Imaging</t>
    </r>
    <r>
      <rPr>
        <sz val="10"/>
        <rFont val="Arial"/>
        <family val="2"/>
      </rPr>
      <t>: I took two 135mm focal length f/3.5 shots of M31 from League City, Texas using Ektar ISO1000 film.  This was shot from near the parking lot of Space Industries, Inc. I actually used hand-held pieces of cardboard to shade the camera lens from the parking lot lights 30-40 yards away!  The things I did.</t>
    </r>
  </si>
  <si>
    <r>
      <rPr>
        <u/>
        <sz val="10"/>
        <rFont val="Arial"/>
        <family val="2"/>
      </rPr>
      <t>Imaging</t>
    </r>
    <r>
      <rPr>
        <sz val="10"/>
        <rFont val="Arial"/>
        <family val="2"/>
      </rPr>
      <t xml:space="preserve">: I took a pair of photos from Brazos Bend State Park in Texas with Ed Taussig.  Used a 405mm focal length with ISO400 film. This would be my Dad’s old 135mm f/3.5 lens with a 3x tele-extender giving f/10.5 – awfully slow! </t>
    </r>
  </si>
  <si>
    <r>
      <rPr>
        <u/>
        <sz val="10"/>
        <rFont val="Arial"/>
        <family val="2"/>
      </rPr>
      <t>Imaging</t>
    </r>
    <r>
      <rPr>
        <sz val="10"/>
        <rFont val="Arial"/>
        <family val="2"/>
      </rPr>
      <t>: See entry for M31.</t>
    </r>
  </si>
  <si>
    <r>
      <rPr>
        <u/>
        <sz val="10"/>
        <rFont val="Arial"/>
        <family val="2"/>
      </rPr>
      <t>Imaging</t>
    </r>
    <r>
      <rPr>
        <sz val="10"/>
        <rFont val="Arial"/>
        <family val="2"/>
      </rPr>
      <t>: Took two images from Brazos Bend state park in Texas.  At 7:07 pm, I took a 2min exposure on ISO 1600 color film at 270mm (f/5). ID 340, Roll 29, Neg #?. At 7:10pm, I took a 3m30s exposure with the same instrumentation. ID 341, Roll 29, Neg. #?  Core plus slight extensions were visible in both images.  M32 was just visible and the brightest star visible is 35 And.</t>
    </r>
  </si>
  <si>
    <r>
      <rPr>
        <u/>
        <sz val="10"/>
        <rFont val="Arial"/>
        <family val="2"/>
      </rPr>
      <t>Imaging</t>
    </r>
    <r>
      <rPr>
        <sz val="10"/>
        <rFont val="Arial"/>
        <family val="2"/>
      </rPr>
      <t>: Took three images from Longmont, CO. I used the C8 at 1260mm (f/6.3) with ISO 1600 film. At 11:20 pm, I took a Bad shot of the galaxy.  Guiding controls reversed.  Uncertain of exposure duration (45s?).   ID 410, Roll 34, Neg #7a. At 11:23 pm I took a 2min expsoure. Fairly poor guiding.  Short exposure just shows nucleus of galaxy. ID 411, Roll 34, Neg. #8a. At 11:26pm I took a 5min exposure. Best shot to date.  Guiding needs improvement, though.  Can see slight detail of spiral structure.  Also, two companions.  ID 412, Roll 34, Neg. #9a.</t>
    </r>
  </si>
  <si>
    <r>
      <rPr>
        <u/>
        <sz val="10"/>
        <rFont val="Arial"/>
        <family val="2"/>
      </rPr>
      <t>Imaging</t>
    </r>
    <r>
      <rPr>
        <sz val="10"/>
        <rFont val="Arial"/>
        <family val="2"/>
      </rPr>
      <t>: See entry for M31 (last of three images taken.)</t>
    </r>
  </si>
  <si>
    <r>
      <rPr>
        <u/>
        <sz val="10"/>
        <rFont val="Arial"/>
        <family val="2"/>
      </rPr>
      <t>Imaging</t>
    </r>
    <r>
      <rPr>
        <sz val="10"/>
        <rFont val="Arial"/>
        <family val="2"/>
      </rPr>
      <t>: Took three images using 135mm lens (f/2.5) and ISO 1600 film. At 7:05pm took 1m41s exposure. ID503, Roll 40, Neg. #? At 7:08pm took 5m18s exposure. ID 504, Roll 40, Neg. #? At 7:08pm (?!) took 10min exposure. ID 505, Roll 40, Neg. #?</t>
    </r>
  </si>
  <si>
    <r>
      <rPr>
        <u/>
        <sz val="10"/>
        <rFont val="Arial"/>
        <family val="2"/>
      </rPr>
      <t>Imaging</t>
    </r>
    <r>
      <rPr>
        <sz val="10"/>
        <rFont val="Arial"/>
        <family val="2"/>
      </rPr>
      <t>: Took one image of M31 with JCI at 600mm (f/7.9) and ISO 1600 film.  Total expousre was 33m05s. (Seems awfully long to me!) ID 500, Roll 40, Neg. #?</t>
    </r>
  </si>
  <si>
    <r>
      <rPr>
        <u/>
        <sz val="10"/>
        <rFont val="Arial"/>
        <family val="2"/>
      </rPr>
      <t>Imaging</t>
    </r>
    <r>
      <rPr>
        <sz val="10"/>
        <rFont val="Arial"/>
        <family val="2"/>
      </rPr>
      <t>: Have images, but no spreadsheet record. Need to check old written notes.</t>
    </r>
  </si>
  <si>
    <t>2004 Nov 29</t>
  </si>
  <si>
    <t xml:space="preserve">Imaging. Took first images with ST-2000 using 405mm F/7.5 Pentax lens.  ~500 sec total at 1x1 binning.  B&amp;W. Don't appear to have electronic version of images?
</t>
  </si>
  <si>
    <t>Imaging. Took 60 min. image series (R: 30, G: 15, B: 15) with ST2000 at 135mm FL (f/2.5) with 1x1 binning. Had some high clouds and haze. Don't appear to have electronic version of images.</t>
  </si>
  <si>
    <t>2009 Nov 20</t>
  </si>
  <si>
    <t>2009 Nov 22</t>
  </si>
  <si>
    <r>
      <t>Imaging</t>
    </r>
    <r>
      <rPr>
        <sz val="10"/>
        <rFont val="Arial"/>
        <family val="2"/>
      </rPr>
      <t xml:space="preserve">: Took 120min LRGB image series (60:30:15:15) with ST2000 and C8 at 1260mm (f/6.3). Image was centered </t>
    </r>
    <r>
      <rPr>
        <b/>
        <sz val="10"/>
        <rFont val="Arial"/>
        <family val="2"/>
      </rPr>
      <t>NW of the core</t>
    </r>
    <r>
      <rPr>
        <sz val="10"/>
        <rFont val="Arial"/>
        <family val="2"/>
      </rPr>
      <t xml:space="preserve"> of the galaxy, including M110 (see entry for M32). Binning 1x1. Seeing 3/5. Transparency 4/5. Tccd=-20C, no fan. Having some Dec. slippage issues.  Cold, pointed almost at zenith.</t>
    </r>
  </si>
  <si>
    <r>
      <t>Imaging</t>
    </r>
    <r>
      <rPr>
        <sz val="10"/>
        <rFont val="Arial"/>
        <family val="2"/>
      </rPr>
      <t xml:space="preserve">: Took 120min LRGB image series (60:30:15:15) with ST2000 and C8 at 1260mm (f/6.3). Image was centered about </t>
    </r>
    <r>
      <rPr>
        <b/>
        <sz val="10"/>
        <rFont val="Arial"/>
        <family val="2"/>
      </rPr>
      <t>west of the core</t>
    </r>
    <r>
      <rPr>
        <sz val="10"/>
        <rFont val="Arial"/>
        <family val="2"/>
      </rPr>
      <t xml:space="preserve"> of the galaxy. Binning 1x1. Seeing 3/5. Transparency 4/5. Tccd=-20C, no fan. Having some Dec. slippage issues.  Cold, pointed almost at zenith.</t>
    </r>
  </si>
  <si>
    <r>
      <t>Visual (Assisted)</t>
    </r>
    <r>
      <rPr>
        <sz val="10"/>
        <rFont val="Arial"/>
        <family val="2"/>
      </rPr>
      <t>: Took 45min. RGB series (15:15:15) with ST2000 and C8 at 1260mm (f/6.3). Binning 1x1.  Tccd=-20. Trans. ~1/5, Seeing 3/5. Need to add more RGB and L. Heavy high clouds lead me to delete the data and count this as "assisted-visua"l observing.</t>
    </r>
  </si>
  <si>
    <r>
      <t>Imaging</t>
    </r>
    <r>
      <rPr>
        <sz val="10"/>
        <rFont val="Arial"/>
        <family val="2"/>
      </rPr>
      <t>: Took 120min. RGB series (60:30:30) with ST2000 and C8 at 1260mm (f/6.3). Binning 1x1.  Tccd=-20. Trans. 4/5, Seeing 3/5. Will incorporate into wide composite of M52 &amp; Bubble nebula originally completed in 2007.</t>
    </r>
  </si>
  <si>
    <r>
      <t>Imaging</t>
    </r>
    <r>
      <rPr>
        <sz val="10"/>
        <rFont val="Arial"/>
        <family val="2"/>
      </rPr>
      <t>: See entry for STF 1196 AB-C</t>
    </r>
  </si>
  <si>
    <r>
      <t>General</t>
    </r>
    <r>
      <rPr>
        <sz val="10"/>
        <rFont val="Arial"/>
        <family val="2"/>
      </rPr>
      <t xml:space="preserve">: 480 yr period. Primary is a bright yellow G star and secondary is a quite dim and very red K dwarf.  Very nice contrast. </t>
    </r>
    <r>
      <rPr>
        <sz val="10"/>
        <color indexed="17"/>
        <rFont val="Arial"/>
        <family val="2"/>
      </rPr>
      <t>108mas/yr.</t>
    </r>
  </si>
  <si>
    <r>
      <t>Visual</t>
    </r>
    <r>
      <rPr>
        <sz val="10"/>
        <rFont val="Arial"/>
        <family val="2"/>
      </rPr>
      <t>. I observed the nebula from St. Clair Shores with the C8 at 80x (25mm EP). The exact date is not recorded. Made a small colored pencil sketch on loose leaf paper.</t>
    </r>
  </si>
  <si>
    <t>2008 Oct 29</t>
  </si>
  <si>
    <r>
      <t>Imaging</t>
    </r>
    <r>
      <rPr>
        <sz val="10"/>
        <rFont val="Arial"/>
        <family val="2"/>
      </rPr>
      <t>: See entry for NGC 185.</t>
    </r>
  </si>
  <si>
    <t>2008-Oct-31</t>
  </si>
  <si>
    <r>
      <t>General</t>
    </r>
    <r>
      <rPr>
        <sz val="10"/>
        <rFont val="Arial"/>
        <family val="2"/>
      </rPr>
      <t>: 1038 yr period (WDS 6)</t>
    </r>
  </si>
  <si>
    <r>
      <t>General</t>
    </r>
    <r>
      <rPr>
        <sz val="10"/>
        <rFont val="Arial"/>
        <family val="2"/>
      </rPr>
      <t>: 151.6 yr period (WDS 6)</t>
    </r>
  </si>
  <si>
    <r>
      <t>General</t>
    </r>
    <r>
      <rPr>
        <sz val="10"/>
        <rFont val="Arial"/>
        <family val="2"/>
      </rPr>
      <t>: 206 yr period (WDS 6)</t>
    </r>
  </si>
  <si>
    <r>
      <rPr>
        <u/>
        <sz val="10"/>
        <rFont val="Arial"/>
        <family val="2"/>
      </rPr>
      <t>General</t>
    </r>
    <r>
      <rPr>
        <sz val="10"/>
        <rFont val="Arial"/>
        <family val="2"/>
      </rPr>
      <t>: 169.104 yr period (WDS 6)</t>
    </r>
  </si>
  <si>
    <t>Porima
Gamma Virgo
STF 1670AB</t>
  </si>
  <si>
    <t>Lambda Oph
STF 2055</t>
  </si>
  <si>
    <r>
      <t>General</t>
    </r>
    <r>
      <rPr>
        <sz val="10"/>
        <rFont val="Arial"/>
        <family val="2"/>
      </rPr>
      <t>: 129yr period.</t>
    </r>
  </si>
  <si>
    <t>Eta Oph
BU 1118</t>
  </si>
  <si>
    <r>
      <t>General</t>
    </r>
    <r>
      <rPr>
        <sz val="10"/>
        <rFont val="Arial"/>
        <family val="2"/>
      </rPr>
      <t>: 87.58yr period.</t>
    </r>
  </si>
  <si>
    <t xml:space="preserve">Rho Oph
</t>
  </si>
  <si>
    <t>Tau Oph
STF 2262</t>
  </si>
  <si>
    <r>
      <t>General</t>
    </r>
    <r>
      <rPr>
        <sz val="10"/>
        <rFont val="Arial"/>
        <family val="2"/>
      </rPr>
      <t>: 257yr period.</t>
    </r>
  </si>
  <si>
    <t>36 Oph
SHJ 243</t>
  </si>
  <si>
    <r>
      <t>General</t>
    </r>
    <r>
      <rPr>
        <sz val="10"/>
        <rFont val="Arial"/>
        <family val="2"/>
      </rPr>
      <t>: 470.9 yr period (WDS 6)</t>
    </r>
  </si>
  <si>
    <r>
      <rPr>
        <u/>
        <sz val="10"/>
        <rFont val="Arial"/>
        <family val="2"/>
      </rPr>
      <t>General</t>
    </r>
    <r>
      <rPr>
        <sz val="10"/>
        <rFont val="Arial"/>
        <family val="2"/>
      </rPr>
      <t xml:space="preserve">: 408 yr period (WDS 6). Dibbon-Smith: Struve 2398 is an extremely near binary at only 11.3 light years. It consists of two red dwarfs, 8.0, 8.5; PA 163º, separation 15.3". It is thought the companion has an orbit of roughly 350 years. </t>
    </r>
  </si>
  <si>
    <r>
      <t>Visual</t>
    </r>
    <r>
      <rPr>
        <sz val="10"/>
        <rFont val="Arial"/>
        <family val="2"/>
      </rPr>
      <t>: Saw M23 - open cluster above M22 and to the right. Maybe Scutum cloud through (C8) reducer (very unlikely).</t>
    </r>
  </si>
  <si>
    <r>
      <t>Visual</t>
    </r>
    <r>
      <rPr>
        <sz val="10"/>
        <rFont val="Arial"/>
        <family val="2"/>
      </rPr>
      <t>: Saw faint (~12mV) satellite.</t>
    </r>
  </si>
  <si>
    <t>1996 Aug 05</t>
  </si>
  <si>
    <r>
      <t>Visual</t>
    </r>
    <r>
      <rPr>
        <sz val="10"/>
        <rFont val="Arial"/>
        <family val="2"/>
      </rPr>
      <t>: I attempted to find the M21 cluster.  The observation seems questionable in my notes since I describe the cluster as large and faint and I believe it should be compact and bright.</t>
    </r>
  </si>
  <si>
    <r>
      <t>Visual</t>
    </r>
    <r>
      <rPr>
        <sz val="10"/>
        <rFont val="Arial"/>
        <family val="2"/>
      </rPr>
      <t>: definitely observed M21 with 7x35 binoculars.</t>
    </r>
  </si>
  <si>
    <r>
      <t>Visual</t>
    </r>
    <r>
      <rPr>
        <sz val="10"/>
        <rFont val="Arial"/>
        <family val="2"/>
      </rPr>
      <t>: Unfortunately I didn’t record the date, only the time of 11:58pm EDT, of my next observation of M21.  It occurred some time between 1982 Jul 18 and 1983 May 5. I observed it at 50x with the C8.</t>
    </r>
  </si>
  <si>
    <r>
      <t>Visual</t>
    </r>
    <r>
      <rPr>
        <sz val="10"/>
        <rFont val="Arial"/>
        <family val="2"/>
      </rPr>
      <t>: I observed M21 with the C8.</t>
    </r>
  </si>
  <si>
    <r>
      <t>Visual</t>
    </r>
    <r>
      <rPr>
        <sz val="10"/>
        <rFont val="Arial"/>
        <family val="2"/>
      </rPr>
      <t>: Saw open cluster above M20 – probably M21.</t>
    </r>
  </si>
  <si>
    <t>1982 Jul 09</t>
  </si>
  <si>
    <t>1982 Jul xx</t>
  </si>
  <si>
    <r>
      <t>Imaging</t>
    </r>
    <r>
      <rPr>
        <sz val="10"/>
        <rFont val="Arial"/>
        <family val="2"/>
      </rPr>
      <t>: See entry for M20.</t>
    </r>
  </si>
  <si>
    <r>
      <t>Visual</t>
    </r>
    <r>
      <rPr>
        <sz val="10"/>
        <rFont val="Arial"/>
        <family val="2"/>
      </rPr>
      <t>: Not impressive.</t>
    </r>
  </si>
  <si>
    <t>Questionable detection.</t>
  </si>
  <si>
    <t>1995 Aug 15</t>
  </si>
  <si>
    <r>
      <t>Visual</t>
    </r>
    <r>
      <rPr>
        <sz val="10"/>
        <rFont val="Arial"/>
        <family val="2"/>
      </rPr>
      <t>. About 1/4 the size of M22. No stars resolved.</t>
    </r>
  </si>
  <si>
    <r>
      <t>Visual</t>
    </r>
    <r>
      <rPr>
        <sz val="10"/>
        <rFont val="Arial"/>
        <family val="2"/>
      </rPr>
      <t>. Found while looking for Uranus from Brazos Bend State Park in Texas. Compact globular, unresolved.</t>
    </r>
  </si>
  <si>
    <t>2004 Sep 01</t>
  </si>
  <si>
    <r>
      <t>Imaging</t>
    </r>
    <r>
      <rPr>
        <sz val="10"/>
        <rFont val="Arial"/>
        <family val="2"/>
      </rPr>
      <t>. Afocal photo with Olympus camera. Turned out poor due to bad vignetting.</t>
    </r>
  </si>
  <si>
    <r>
      <t>Imaging</t>
    </r>
    <r>
      <rPr>
        <sz val="10"/>
        <rFont val="Arial"/>
        <family val="2"/>
      </rPr>
      <t>. Afocal photo with Olympus camera.</t>
    </r>
  </si>
  <si>
    <r>
      <t>Imaging</t>
    </r>
    <r>
      <rPr>
        <sz val="10"/>
        <rFont val="Arial"/>
        <family val="2"/>
      </rPr>
      <t>. 5.1 minute exposure afocal photo with Olympus camera</t>
    </r>
  </si>
  <si>
    <t>1996 Aug 07</t>
  </si>
  <si>
    <r>
      <t>Visual</t>
    </r>
    <r>
      <rPr>
        <sz val="10"/>
        <rFont val="Arial"/>
        <family val="2"/>
      </rPr>
      <t>. I recorded my first observation of M22 through the C8 in Houston, Texas on 1990 Jul 22.  I found it to be a “good” object with some resolution of stars.  Also, it seemed a bit “barrel shaped.”</t>
    </r>
  </si>
  <si>
    <r>
      <t>Visual</t>
    </r>
    <r>
      <rPr>
        <sz val="10"/>
        <rFont val="Arial"/>
        <family val="2"/>
      </rPr>
      <t>. I observed M22 from Brazos Bend State Park, in Texas with the C8.  I found it “beautiful, big, and bright.”</t>
    </r>
  </si>
  <si>
    <r>
      <t>Visual</t>
    </r>
    <r>
      <rPr>
        <sz val="10"/>
        <rFont val="Arial"/>
        <family val="2"/>
      </rPr>
      <t>. Observed without comment.</t>
    </r>
  </si>
  <si>
    <r>
      <t>Visual</t>
    </r>
    <r>
      <rPr>
        <sz val="10"/>
        <rFont val="Arial"/>
        <family val="2"/>
      </rPr>
      <t>. Observed as "good."</t>
    </r>
  </si>
  <si>
    <r>
      <t>Visual</t>
    </r>
    <r>
      <rPr>
        <sz val="10"/>
        <rFont val="Arial"/>
        <family val="2"/>
      </rPr>
      <t>. Good as usual.</t>
    </r>
  </si>
  <si>
    <r>
      <t>Visual</t>
    </r>
    <r>
      <rPr>
        <sz val="10"/>
        <rFont val="Arial"/>
        <family val="2"/>
      </rPr>
      <t>. Great as usual.</t>
    </r>
  </si>
  <si>
    <r>
      <t>General</t>
    </r>
    <r>
      <rPr>
        <sz val="10"/>
        <rFont val="Arial"/>
        <family val="2"/>
      </rPr>
      <t xml:space="preserve">: Part of the Fornax Group of galaxies.  430mm FL FOV includes at least half a dozen other smaller galaxies. </t>
    </r>
    <r>
      <rPr>
        <sz val="10"/>
        <color indexed="17"/>
        <rFont val="Arial"/>
        <family val="2"/>
      </rPr>
      <t>Good 6.38mV star to the NE for self-guiding at 430mm FL.</t>
    </r>
  </si>
  <si>
    <r>
      <t>General</t>
    </r>
    <r>
      <rPr>
        <sz val="10"/>
        <rFont val="Arial"/>
        <family val="2"/>
      </rPr>
      <t xml:space="preserve">: Barred spiral. Part of Fornax Galaxy Cluster. </t>
    </r>
    <r>
      <rPr>
        <sz val="10"/>
        <color indexed="17"/>
        <rFont val="Arial"/>
        <family val="2"/>
      </rPr>
      <t>Good 7.74mV star to the NE for self-guiding at 1260mm.</t>
    </r>
  </si>
  <si>
    <r>
      <t>General</t>
    </r>
    <r>
      <rPr>
        <sz val="10"/>
        <rFont val="Arial"/>
        <family val="2"/>
      </rPr>
      <t xml:space="preserve">: Part of the Fornax Group of galaxies.  430mm FL FOV includes at least eight other smaller galaxies. </t>
    </r>
    <r>
      <rPr>
        <sz val="10"/>
        <color indexed="17"/>
        <rFont val="Arial"/>
        <family val="2"/>
      </rPr>
      <t>Good 7.24mV star to the S for self-guiding at 430mm FL.</t>
    </r>
  </si>
  <si>
    <t>General: Large but faint planetary.  Good 6.38mV star to the NW for self-guiding at 1260mm</t>
  </si>
  <si>
    <r>
      <rPr>
        <u/>
        <sz val="10"/>
        <rFont val="Arial"/>
        <family val="2"/>
      </rPr>
      <t>General</t>
    </r>
    <r>
      <rPr>
        <sz val="10"/>
        <rFont val="Arial"/>
        <family val="2"/>
      </rPr>
      <t>: Next to M77. Edge on spiral - rather unusual looking.</t>
    </r>
  </si>
  <si>
    <r>
      <rPr>
        <u/>
        <sz val="10"/>
        <rFont val="Arial"/>
        <family val="2"/>
      </rPr>
      <t>General</t>
    </r>
    <r>
      <rPr>
        <sz val="10"/>
        <rFont val="Arial"/>
        <family val="2"/>
      </rPr>
      <t xml:space="preserve">: Starburst galaxy. It would need a 2-3hr exposure. Might be able to squeeze in 2hrs from side yard. </t>
    </r>
    <r>
      <rPr>
        <sz val="10"/>
        <color indexed="17"/>
        <rFont val="Arial"/>
        <family val="2"/>
      </rPr>
      <t>Good 8.97m star for guiding at 1260mm.</t>
    </r>
  </si>
  <si>
    <r>
      <t>General</t>
    </r>
    <r>
      <rPr>
        <sz val="10"/>
        <rFont val="Arial"/>
        <family val="2"/>
      </rPr>
      <t xml:space="preserve">: </t>
    </r>
    <r>
      <rPr>
        <sz val="10"/>
        <color indexed="17"/>
        <rFont val="Arial"/>
        <family val="2"/>
      </rPr>
      <t>Good 8.80m star to the WSW for self guiding for 1260mm.  Good 5.90mV star to the NNE for self-guiding at 430mm.</t>
    </r>
  </si>
  <si>
    <r>
      <t>General</t>
    </r>
    <r>
      <rPr>
        <sz val="10"/>
        <rFont val="Arial"/>
        <family val="2"/>
      </rPr>
      <t xml:space="preserve">: </t>
    </r>
    <r>
      <rPr>
        <sz val="10"/>
        <color indexed="17"/>
        <rFont val="Arial"/>
        <family val="2"/>
      </rPr>
      <t>Good 6.1mV star to the SE for self-guiding at 430mm.</t>
    </r>
  </si>
  <si>
    <r>
      <t>General</t>
    </r>
    <r>
      <rPr>
        <sz val="10"/>
        <rFont val="Arial"/>
        <family val="2"/>
      </rPr>
      <t xml:space="preserve">: Loose structured nearly face-on spiral. </t>
    </r>
    <r>
      <rPr>
        <sz val="10"/>
        <color indexed="17"/>
        <rFont val="Arial"/>
        <family val="2"/>
      </rPr>
      <t>Good 7.14mV star to the SW for self-guiding at 430mm.</t>
    </r>
  </si>
  <si>
    <r>
      <rPr>
        <u/>
        <sz val="10"/>
        <rFont val="Arial"/>
        <family val="2"/>
      </rPr>
      <t>General</t>
    </r>
    <r>
      <rPr>
        <sz val="10"/>
        <rFont val="Arial"/>
        <family val="2"/>
      </rPr>
      <t xml:space="preserve">: Large oblique spiral or irregular galaxy. </t>
    </r>
    <r>
      <rPr>
        <sz val="10"/>
        <color indexed="17"/>
        <rFont val="Arial"/>
        <family val="2"/>
      </rPr>
      <t>Good 7.48mV star to the S for self-guiding at 430mm.</t>
    </r>
  </si>
  <si>
    <t>Fornax Dwarf</t>
  </si>
  <si>
    <r>
      <t>General</t>
    </r>
    <r>
      <rPr>
        <sz val="10"/>
        <rFont val="Arial"/>
        <family val="2"/>
      </rPr>
      <t xml:space="preserve">: </t>
    </r>
    <r>
      <rPr>
        <sz val="10"/>
        <color indexed="17"/>
        <rFont val="Arial"/>
        <family val="2"/>
      </rPr>
      <t>Good 7.33mV star to the NNE for self-guiding at 430mm.</t>
    </r>
  </si>
  <si>
    <r>
      <t>Visual</t>
    </r>
    <r>
      <rPr>
        <sz val="10"/>
        <rFont val="Arial"/>
        <family val="2"/>
      </rPr>
      <t>. Observed with 40mm EP, C8, and reducer.  Great nebulosity and cluster.  Observed from Longmont (Terry Street).</t>
    </r>
  </si>
  <si>
    <t xml:space="preserve">21h33m30.00s   </t>
  </si>
  <si>
    <t xml:space="preserve">-00°49'00.0"
</t>
  </si>
  <si>
    <r>
      <t>Visual</t>
    </r>
    <r>
      <rPr>
        <sz val="10"/>
        <rFont val="Arial"/>
        <family val="2"/>
      </rPr>
      <t>: Faintly visible as a blurry star in 10x50's.  Easily held in direct vision.</t>
    </r>
  </si>
  <si>
    <t>2006 Oct 10</t>
  </si>
  <si>
    <t>See Jakiel, S&amp;S Feb 2003, pgs. 120-121. Region may be worth a 400mm, 1hr survey image.</t>
  </si>
  <si>
    <t>Running Man</t>
  </si>
  <si>
    <r>
      <t>Imaging</t>
    </r>
    <r>
      <rPr>
        <sz val="10"/>
        <rFont val="Arial"/>
        <family val="2"/>
      </rPr>
      <t>. Took ST-2000 RGB image series thorugh C8 at f/6.3 (FL=1260mm). Total exposure time was 30 minutes with 7 minutes usable.</t>
    </r>
  </si>
  <si>
    <r>
      <t>Imaging</t>
    </r>
    <r>
      <rPr>
        <sz val="10"/>
        <rFont val="Arial"/>
        <family val="2"/>
      </rPr>
      <t>. See M42 entry.</t>
    </r>
    <r>
      <rPr>
        <u/>
        <sz val="10"/>
        <rFont val="Arial"/>
        <family val="2"/>
      </rPr>
      <t/>
    </r>
  </si>
  <si>
    <t>Immediately north of M78.</t>
  </si>
  <si>
    <r>
      <t>Imaging</t>
    </r>
    <r>
      <rPr>
        <sz val="10"/>
        <rFont val="Arial"/>
        <family val="2"/>
      </rPr>
      <t>.  Took ST2000 RGB series at 1260mm FL (f/6.3) binned 2x2. Total exposure 180 min. (R: 90, G: 45, B: 45) with 15 minute sub-exposures. Turned out excellent despite low surface brightness and fairly crowded star field.  Definitely can do good work at surface brightnesses of near 14 with 3 hr exposures.</t>
    </r>
  </si>
  <si>
    <r>
      <t>Imaging</t>
    </r>
    <r>
      <rPr>
        <sz val="10"/>
        <rFont val="Arial"/>
        <family val="2"/>
      </rPr>
      <t>. Took 56m33s RGB series (26m33s:15:15) with TKE130 at 430mm (f/3.3). Binned 1x1. Very good transparency (4/5) and fair seeing (3/5). CCD T=-20C. Seems like I'm getting more dark hits.  Need to redo dark frames probably.</t>
    </r>
  </si>
  <si>
    <t>Near AE Aurigae, 430 mm target. Also maybe 430mm mosaic target.</t>
  </si>
  <si>
    <r>
      <t>Visual</t>
    </r>
    <r>
      <rPr>
        <sz val="10"/>
        <rFont val="Arial"/>
        <family val="2"/>
      </rPr>
      <t>: observed this star cluster from Houston, Texas. It appeared large and “good.”</t>
    </r>
  </si>
  <si>
    <r>
      <t>Visual</t>
    </r>
    <r>
      <rPr>
        <sz val="10"/>
        <rFont val="Arial"/>
        <family val="2"/>
      </rPr>
      <t>: I observed M7 as being ‘great’ from Brazos Bend State Park in Texas.</t>
    </r>
  </si>
  <si>
    <r>
      <t>Imaging</t>
    </r>
    <r>
      <rPr>
        <sz val="10"/>
        <rFont val="Arial"/>
        <family val="2"/>
      </rPr>
      <t>: Took one image with Ricoh camera ISO 1000 film and 600mm JCI telescope (f/7.9). Exposure was 300 seconds. Out of focus. Taken at Brazos Bend State Park in Texas.</t>
    </r>
  </si>
  <si>
    <r>
      <t>Imaging</t>
    </r>
    <r>
      <rPr>
        <sz val="10"/>
        <rFont val="Arial"/>
        <family val="2"/>
      </rPr>
      <t xml:space="preserve">: Took one image with Ricoh camera ISO 1600 film and C8 at 1260mm (f/6.3). Exposure was 170 seconds. </t>
    </r>
  </si>
  <si>
    <r>
      <t>Visual</t>
    </r>
    <r>
      <rPr>
        <sz val="10"/>
        <rFont val="Arial"/>
        <family val="2"/>
      </rPr>
      <t>: Found visually.</t>
    </r>
  </si>
  <si>
    <r>
      <t>Visual</t>
    </r>
    <r>
      <rPr>
        <sz val="10"/>
        <rFont val="Arial"/>
        <family val="2"/>
      </rPr>
      <t>. I observed it at 50x and 165x and drew a small, featureless sketch.</t>
    </r>
  </si>
  <si>
    <r>
      <rPr>
        <u/>
        <sz val="10"/>
        <rFont val="Arial"/>
        <family val="2"/>
      </rPr>
      <t>Visual</t>
    </r>
    <r>
      <rPr>
        <sz val="10"/>
        <rFont val="Arial"/>
        <family val="2"/>
      </rPr>
      <t>. I observed this cluster from Houston, Texas. It was “great, compact.” This small but bright cluster resides low – near the root of the Scorpion’s tail.</t>
    </r>
  </si>
  <si>
    <t>Visual. I observed NGC6231 as being ‘small, compact’ from Brazos Bend State Park in Texas.</t>
  </si>
  <si>
    <t>Overall a pretty good night with some frustrations.  I went to work imaging rather late, setting up about 10pm.  It was initially very clear, but progressed to scattered clouds which led to the frustration.  I cleared up nearly completely by 1am. I made some 'assisted' observations in the gaps as I tried to set up on various targets in 'focus' mode through the C8 and ST2000 at 1260mm.  I viewed M38 + NGC1907 - 3 sec focus exposures, sh2-235 (sh2-231 was in the FOV but too dim) - 30 sec red exposure.</t>
  </si>
  <si>
    <r>
      <rPr>
        <u/>
        <sz val="10"/>
        <rFont val="Arial"/>
        <family val="2"/>
      </rPr>
      <t>Visual (assisted)</t>
    </r>
    <r>
      <rPr>
        <sz val="10"/>
        <rFont val="Arial"/>
        <family val="2"/>
      </rPr>
      <t>: Observed this cluster and NGC1907 with ST2000 (3 sec exposures) and TKE130 (430mm).</t>
    </r>
  </si>
  <si>
    <r>
      <rPr>
        <u/>
        <sz val="10"/>
        <rFont val="Arial"/>
        <family val="2"/>
      </rPr>
      <t>Visual (assisted)</t>
    </r>
    <r>
      <rPr>
        <sz val="10"/>
        <rFont val="Arial"/>
        <family val="2"/>
      </rPr>
      <t>: Observed this nebula with the C8 and TKE130 at 430mm and a 30 sec red exposure.  Would make a nice longer image.  Sh2-231 was too faint to show up in such a short exposure.</t>
    </r>
  </si>
  <si>
    <r>
      <t>Visual</t>
    </r>
    <r>
      <rPr>
        <sz val="10"/>
        <rFont val="Arial"/>
        <family val="2"/>
      </rPr>
      <t>: Two small stars in some nebulosity. Not impressive visually, but 1st qtr. Moon not far away. Withstands direct vision.</t>
    </r>
    <r>
      <rPr>
        <u/>
        <sz val="10"/>
        <rFont val="Arial"/>
        <family val="2"/>
      </rPr>
      <t/>
    </r>
  </si>
  <si>
    <t>Zeta Orionis
Alnitak
STF774Aa-B</t>
  </si>
  <si>
    <t>32 Orionis
STF728</t>
  </si>
  <si>
    <t>WASP-12b
TYC1891-01178-1</t>
  </si>
  <si>
    <t>VS</t>
  </si>
  <si>
    <r>
      <t>General</t>
    </r>
    <r>
      <rPr>
        <sz val="10"/>
        <rFont val="Arial"/>
        <family val="2"/>
      </rPr>
      <t>: Eclipsing binary with pretty good looking light curve.11.152 - 11.743.</t>
    </r>
  </si>
  <si>
    <t>06 15 31.61</t>
  </si>
  <si>
    <t>+19 35 20.8</t>
  </si>
  <si>
    <t>RZ Tau</t>
  </si>
  <si>
    <r>
      <rPr>
        <u/>
        <sz val="10"/>
        <rFont val="Arial"/>
        <family val="2"/>
      </rPr>
      <t>General</t>
    </r>
    <r>
      <rPr>
        <sz val="10"/>
        <rFont val="Arial"/>
        <family val="2"/>
      </rPr>
      <t>: Eclipsing binary variable star. Period 0.4 days, mag range 10.08 - 10.71 V. Nice ASAS light curve.</t>
    </r>
  </si>
  <si>
    <t>ER Ori</t>
  </si>
  <si>
    <r>
      <t>General</t>
    </r>
    <r>
      <rPr>
        <sz val="10"/>
        <rFont val="Arial"/>
        <family val="2"/>
      </rPr>
      <t>: Eclipsing binary with pretty good looking light curve.9.28 - 10.01. Period = 0.42d.</t>
    </r>
  </si>
  <si>
    <t>NSVS 9743290
TYC1322-00294-1</t>
  </si>
  <si>
    <r>
      <t>General</t>
    </r>
    <r>
      <rPr>
        <sz val="10"/>
        <rFont val="Arial"/>
        <family val="2"/>
      </rPr>
      <t>: Get additional high resolution images of the nebulae.</t>
    </r>
  </si>
  <si>
    <t>XP</t>
  </si>
  <si>
    <t>Corot-1</t>
  </si>
  <si>
    <r>
      <t>Imaging</t>
    </r>
    <r>
      <rPr>
        <sz val="10"/>
        <rFont val="Arial"/>
        <family val="2"/>
      </rPr>
      <t>: Took 30min Luminance (Clear) image series with ST2000 and TKE130 at 430mm (f/3.3). Binned 1x1. Tccd=-30C. Transparency 4/5, seeing 2/5. Intent is to combine with last year's RGB image.</t>
    </r>
  </si>
  <si>
    <r>
      <t>Imaging</t>
    </r>
    <r>
      <rPr>
        <sz val="10"/>
        <rFont val="Arial"/>
        <family val="2"/>
      </rPr>
      <t>: Took 40min LRGB image series (20:10:5:5) with ST2000 and TKE130 at 430mm (f/3.3). L binned 1x1, RGB binned 2x2. Tccd=-30C. Transparency 4/5, seeing 2/5. Focus was just a bit off, I think.</t>
    </r>
  </si>
  <si>
    <t>UMi</t>
  </si>
  <si>
    <t>1985 Spring</t>
  </si>
  <si>
    <t>1985 Summer</t>
  </si>
  <si>
    <t>1985 Fall</t>
  </si>
  <si>
    <t>1986 Winter</t>
  </si>
  <si>
    <t>1986 Spring</t>
  </si>
  <si>
    <t>1986 Summer</t>
  </si>
  <si>
    <t>1986 Fall</t>
  </si>
  <si>
    <t>1987 Winter</t>
  </si>
  <si>
    <t>1987 Spring</t>
  </si>
  <si>
    <t>1987 Summer</t>
  </si>
  <si>
    <t>M48</t>
  </si>
  <si>
    <t>Hyd</t>
  </si>
  <si>
    <t>M78</t>
  </si>
  <si>
    <t>Lep</t>
  </si>
  <si>
    <r>
      <t>Imaging</t>
    </r>
    <r>
      <rPr>
        <sz val="10"/>
        <rFont val="Arial"/>
        <family val="2"/>
      </rPr>
      <t>. Took two 5 minute (5x1min) videos with ToUcam at 30fps and C8 at 5500mm (f/27.5).  First video had exposure set to 1/25th sec., gain high, gamma low - "Settings2". Went to Mars and noted that the C8 focus could be improved. After focusing on Mars and taking video of Mars, went back to Sirius for second video.  Got settings close to earlier values - "Settings4". First data taken between 10:02 and 10:07pm MST. Second data taken between 10:24 and 10:28pm MST. Seeing was 3/5 and transparency 3/5.</t>
    </r>
  </si>
  <si>
    <r>
      <t>Imaging</t>
    </r>
    <r>
      <rPr>
        <sz val="10"/>
        <rFont val="Arial"/>
        <family val="2"/>
      </rPr>
      <t>. Took 5 minutes (5x1min) of video with ToUcam at 30fps and C8 at 5500mm (f/27.5).  Exposure set to 1/25th sec., gain high, gamma low - "Settings1". Data taken between 9:41 and 9:47pm MST. Seeing was 3/5 and transparency 3/5.</t>
    </r>
  </si>
  <si>
    <r>
      <t>Imaging</t>
    </r>
    <r>
      <rPr>
        <sz val="10"/>
        <rFont val="Arial"/>
        <family val="2"/>
      </rPr>
      <t xml:space="preserve">: Took 80 min RGB series (40:20:25) of sword area with 135mm lens (f/2.5) and ST2000. Binned 1x1. Tccd=-20C. Seeing 2/5. Transparency 3/5. Rich area of nebulosity and bright stars.  Included bright nebula in wide field: M42, M43, NGCs 1975, 1977, and 1980, also possibly NGC1999 and IC430.  The cluster NGC1981 is also in the FOV. </t>
    </r>
  </si>
  <si>
    <t>2008 Feb 23</t>
  </si>
  <si>
    <r>
      <t>Visual</t>
    </r>
    <r>
      <rPr>
        <sz val="10"/>
        <rFont val="Arial"/>
        <family val="2"/>
      </rPr>
      <t>. Found M95 to be larger than M105, but only about as bright at NGC3377. Observed along with M96 around 9:16pm.</t>
    </r>
  </si>
  <si>
    <t>General.</t>
  </si>
  <si>
    <r>
      <t>Visual</t>
    </r>
    <r>
      <rPr>
        <sz val="10"/>
        <rFont val="Arial"/>
        <family val="2"/>
      </rPr>
      <t>. Possible sighting with averted vision through C8.</t>
    </r>
  </si>
  <si>
    <r>
      <t>Visual</t>
    </r>
    <r>
      <rPr>
        <sz val="10"/>
        <rFont val="Arial"/>
        <family val="2"/>
      </rPr>
      <t>. From Big Bend. Noted that M96 was better than M95. Made small sketch.</t>
    </r>
  </si>
  <si>
    <t>Witch Head Nebula</t>
  </si>
  <si>
    <t>Eri</t>
  </si>
  <si>
    <t>M77</t>
  </si>
  <si>
    <r>
      <t>General</t>
    </r>
    <r>
      <rPr>
        <sz val="10"/>
        <rFont val="Arial"/>
        <family val="2"/>
      </rPr>
      <t xml:space="preserve">: Quintisential edge-on galaxy! 400mm FOV includes two other galaxies. </t>
    </r>
    <r>
      <rPr>
        <sz val="10"/>
        <color indexed="52"/>
        <rFont val="Arial"/>
        <family val="2"/>
      </rPr>
      <t xml:space="preserve">Only guide star is mag 10.3. </t>
    </r>
    <r>
      <rPr>
        <sz val="10"/>
        <color indexed="17"/>
        <rFont val="Arial"/>
        <family val="2"/>
      </rPr>
      <t>Good 7.34mV star to the S for 400mm.</t>
    </r>
    <r>
      <rPr>
        <b/>
        <sz val="10"/>
        <rFont val="Arial"/>
        <family val="2"/>
      </rPr>
      <t xml:space="preserve"> B&amp;W SURVEY IMAGE AT 400MM.</t>
    </r>
  </si>
  <si>
    <r>
      <t>Imaging</t>
    </r>
    <r>
      <rPr>
        <sz val="10"/>
        <rFont val="Arial"/>
        <family val="2"/>
      </rPr>
      <t>. See M78 entry.</t>
    </r>
  </si>
  <si>
    <r>
      <t>Imaging</t>
    </r>
    <r>
      <rPr>
        <sz val="10"/>
        <rFont val="Arial"/>
        <family val="2"/>
      </rPr>
      <t>: Took 75 min exposure (R:45, G:15, B:15) with ST-2000 and ZS66 at 400 mm (f/6.1) binned 1x1.  Very calm with good (3/5) seeing and good transparency (5/5).</t>
    </r>
  </si>
  <si>
    <r>
      <t>Imaging</t>
    </r>
    <r>
      <rPr>
        <sz val="10"/>
        <rFont val="Arial"/>
        <family val="2"/>
      </rPr>
      <t>. f/7.5 405mm FL RGB image series with ST-2000. Usable exposure 23 minutes. Binned 2x2. Includes NGC2024, NGC2023, IC434, B33.</t>
    </r>
  </si>
  <si>
    <r>
      <t>Imaging</t>
    </r>
    <r>
      <rPr>
        <sz val="10"/>
        <rFont val="Arial"/>
        <family val="2"/>
      </rPr>
      <t xml:space="preserve">: Took TBD min video with ToUcam 840k and C8 at 5500mm (f/27.5).  Seeing was quite good, but not exceptional. </t>
    </r>
  </si>
  <si>
    <t>Little Gem</t>
  </si>
  <si>
    <t xml:space="preserve">19h44m00.00s   </t>
  </si>
  <si>
    <t xml:space="preserve">-14°09'00.0"
</t>
  </si>
  <si>
    <t>Sh2-129</t>
  </si>
  <si>
    <t>Sh2-132</t>
  </si>
  <si>
    <r>
      <rPr>
        <u/>
        <sz val="10"/>
        <rFont val="Arial"/>
        <family val="2"/>
      </rPr>
      <t>General</t>
    </r>
    <r>
      <rPr>
        <sz val="10"/>
        <rFont val="Arial"/>
        <family val="2"/>
      </rPr>
      <t>: Size in degrees. The constellation.  Would need 9 frame 135mm mosaic.</t>
    </r>
  </si>
  <si>
    <t>2008 Sep 24</t>
  </si>
  <si>
    <t>Imaging: Took nine-frame mosaic with 135mm lens (f/2.5) and ST2000. Binned 2x2.  Two minutes RGB per frame (60:30:30 sec). Transparency 4/5. Tccd=-15C.</t>
  </si>
  <si>
    <t>Cygnus</t>
  </si>
  <si>
    <r>
      <t>Imaging</t>
    </r>
    <r>
      <rPr>
        <sz val="10"/>
        <rFont val="Arial"/>
        <family val="2"/>
      </rPr>
      <t>: Took four 60 second videos - two each in two orientations  - at 5500mm (f/27.5) with C8 and ToUcam 840.  Seeing was nearly the best I've seen - comparable to 8/18/08 (see Xi Boo for details on seeing).</t>
    </r>
  </si>
  <si>
    <r>
      <t>Imaging</t>
    </r>
    <r>
      <rPr>
        <sz val="10"/>
        <rFont val="Arial"/>
        <family val="2"/>
      </rPr>
      <t>: Took six 60 second videos - two each in two orientations  - at 5500mm (f/27.5) with C8 and ToUcam 840.  Seeing was nearly the best I've seen - comparable to 8/18/08 (see Xi Boo for details on seeing).</t>
    </r>
  </si>
  <si>
    <r>
      <t>General</t>
    </r>
    <r>
      <rPr>
        <sz val="10"/>
        <rFont val="Arial"/>
        <family val="2"/>
      </rPr>
      <t>: No orbit. Data from Dibbon-Smith. PA 344. Significant reflection nebulosity.</t>
    </r>
  </si>
  <si>
    <r>
      <t>General</t>
    </r>
    <r>
      <rPr>
        <sz val="10"/>
        <rFont val="Arial"/>
        <family val="2"/>
      </rPr>
      <t xml:space="preserve">: Main Rho Oph region nebulosity. </t>
    </r>
    <r>
      <rPr>
        <sz val="10"/>
        <color indexed="17"/>
        <rFont val="Arial"/>
        <family val="2"/>
      </rPr>
      <t xml:space="preserve">Good 7.1mV star to the W for self-guiding at 430mm.  </t>
    </r>
    <r>
      <rPr>
        <sz val="10"/>
        <rFont val="Arial"/>
        <family val="2"/>
      </rPr>
      <t>430mm FOV can include IC4603 using this star.</t>
    </r>
  </si>
  <si>
    <r>
      <t>General</t>
    </r>
    <r>
      <rPr>
        <sz val="10"/>
        <rFont val="Arial"/>
        <family val="2"/>
      </rPr>
      <t xml:space="preserve">: </t>
    </r>
    <r>
      <rPr>
        <sz val="10"/>
        <color indexed="17"/>
        <rFont val="Arial"/>
        <family val="2"/>
      </rPr>
      <t xml:space="preserve">Good 9.02mv star to the S for self guiding for 1260mm. Good 9.63mV star to the S for self guiding at 2000mm. </t>
    </r>
    <r>
      <rPr>
        <b/>
        <sz val="10"/>
        <rFont val="Arial"/>
        <family val="2"/>
      </rPr>
      <t>Test at 5500mm with ST2000 and lucky imaging.</t>
    </r>
  </si>
  <si>
    <t>2009 Jul 09</t>
  </si>
  <si>
    <t>2009 Jul 12</t>
  </si>
  <si>
    <r>
      <t>General</t>
    </r>
    <r>
      <rPr>
        <sz val="10"/>
        <rFont val="Arial"/>
        <family val="2"/>
      </rPr>
      <t xml:space="preserve">: </t>
    </r>
    <r>
      <rPr>
        <sz val="10"/>
        <color indexed="17"/>
        <rFont val="Arial"/>
        <family val="2"/>
      </rPr>
      <t xml:space="preserve">Good 8.32mV star to the N for self guiding for 1260mm (requires offpoint to the N). Good 8.76mV star to the ENE for self-guiding at 2000mm. </t>
    </r>
    <r>
      <rPr>
        <b/>
        <sz val="10"/>
        <rFont val="Arial"/>
        <family val="2"/>
      </rPr>
      <t>Need to try lucky imaging at 5500mm along with deep 1260mm imaging.</t>
    </r>
  </si>
  <si>
    <t>2009 Jul 14</t>
  </si>
  <si>
    <t xml:space="preserve">16h43m06.00s   </t>
  </si>
  <si>
    <t xml:space="preserve">+36°50'00.0"
</t>
  </si>
  <si>
    <r>
      <t>General</t>
    </r>
    <r>
      <rPr>
        <sz val="10"/>
        <rFont val="Arial"/>
        <family val="2"/>
      </rPr>
      <t>: Small spiral galaxy near M13 globular.  In same wide-field (430mm) FOV.</t>
    </r>
  </si>
  <si>
    <t>2009 Jul 17</t>
  </si>
  <si>
    <r>
      <t>Imaging</t>
    </r>
    <r>
      <rPr>
        <sz val="10"/>
        <rFont val="Arial"/>
        <family val="2"/>
      </rPr>
      <t>: Took 105 min LRGB (45:30:15:15) image series with ST2000 and C8 at 1260mm.  Binned 1x1. Tccd=-10C. Seeing 3/5. Transparency 4/5.  Plan to integrate with multi-focal length image composite including M13. Guiding was +/- 0.4-0.6 pixels - excellent!</t>
    </r>
  </si>
  <si>
    <r>
      <t>General</t>
    </r>
    <r>
      <rPr>
        <sz val="10"/>
        <rFont val="Arial"/>
        <family val="2"/>
      </rPr>
      <t>: Not in WDS6. PA 305, sep 6.3" from Alcyone website epoch 1978 (WDS 1996 cited).</t>
    </r>
  </si>
  <si>
    <t>2009 Jul 26</t>
  </si>
  <si>
    <r>
      <t>General</t>
    </r>
    <r>
      <rPr>
        <sz val="10"/>
        <rFont val="Arial"/>
        <family val="2"/>
      </rPr>
      <t xml:space="preserve">: </t>
    </r>
    <r>
      <rPr>
        <sz val="10"/>
        <color indexed="17"/>
        <rFont val="Arial"/>
        <family val="2"/>
      </rPr>
      <t xml:space="preserve">Good 7.83mV star to the S for self guiding for 1260mm. REQUIRES slight offpointing. Good 6.52mV star to the SE for self guiding at 400mm, with FOV centered between M9 and B64. </t>
    </r>
    <r>
      <rPr>
        <sz val="10"/>
        <rFont val="Arial"/>
        <family val="2"/>
      </rPr>
      <t>Would be nice to have new long exposure with B64.</t>
    </r>
  </si>
  <si>
    <t>ST</t>
  </si>
  <si>
    <r>
      <t>General</t>
    </r>
    <r>
      <rPr>
        <sz val="10"/>
        <rFont val="Arial"/>
        <family val="2"/>
      </rPr>
      <t>: Near 66 Oph.</t>
    </r>
  </si>
  <si>
    <r>
      <rPr>
        <u/>
        <sz val="10"/>
        <rFont val="Arial"/>
        <family val="2"/>
      </rPr>
      <t>Imaging</t>
    </r>
    <r>
      <rPr>
        <sz val="10"/>
        <rFont val="Arial"/>
        <family val="2"/>
      </rPr>
      <t>: Took 11 5 min. red images with ST2000 and C8 at 1260mm (f/6.3) between?</t>
    </r>
  </si>
  <si>
    <t>TrES-3b
(GSC 03089-00929)</t>
  </si>
  <si>
    <r>
      <t>Imaging</t>
    </r>
    <r>
      <rPr>
        <sz val="10"/>
        <rFont val="Arial"/>
        <family val="2"/>
      </rPr>
      <t>. ST-2000 RGB exposure series, through C8 at f/6.3 (FL=1260mm). Total exposure time was 32 minutes with 19 minutes usable. Binning 2x2.</t>
    </r>
  </si>
  <si>
    <t>2005 Jun 05</t>
  </si>
  <si>
    <t>2005 Jun 06</t>
  </si>
  <si>
    <r>
      <t>Imaging</t>
    </r>
    <r>
      <rPr>
        <sz val="10"/>
        <rFont val="Arial"/>
        <family val="2"/>
      </rPr>
      <t>. Took ST-2000 RGB exposure series through C8 at f/6.3 (FL=1260mm). Binned 2x2. Successfully used selfguiding function for the first time.  This enabled 5 minute long individual exposures.  Definitely had some slippage in RA that needs to be investigated. Had to abort ~30% of exposures because of this reason. Total exposure time was 40 minutes with all 40 minutes usable because bad images were aborted in process.</t>
    </r>
  </si>
  <si>
    <t>2005 May 13</t>
  </si>
  <si>
    <t>M80</t>
  </si>
  <si>
    <t>Sco</t>
  </si>
  <si>
    <t>Sgr</t>
  </si>
  <si>
    <t>Lib</t>
  </si>
  <si>
    <t>M5</t>
  </si>
  <si>
    <t>Ser</t>
  </si>
  <si>
    <t>M10</t>
  </si>
  <si>
    <t>Oph</t>
  </si>
  <si>
    <t>M12</t>
  </si>
  <si>
    <t>M14</t>
  </si>
  <si>
    <t>M13</t>
  </si>
  <si>
    <t>M92</t>
  </si>
  <si>
    <t>Her</t>
  </si>
  <si>
    <t>RA</t>
  </si>
  <si>
    <t>Dec</t>
  </si>
  <si>
    <t xml:space="preserve">2h01m18.00s   </t>
  </si>
  <si>
    <t>2006 Oct 11</t>
  </si>
  <si>
    <r>
      <t>Imaging</t>
    </r>
    <r>
      <rPr>
        <sz val="10"/>
        <rFont val="Arial"/>
        <family val="2"/>
      </rPr>
      <t>: Took 40 min. RGB series (20:10:10) with ST2000 &amp; C8 at 1260mm FL (f/6.3). Binned 1x1. Tccd=-30C. Transparency=3-4/5. Seeing=3/5. Guided with 1 sec exposures on 9.75mV star.  Worked pretty well.</t>
    </r>
  </si>
  <si>
    <t>Gum 1, Seagull</t>
  </si>
  <si>
    <r>
      <t>Imaging</t>
    </r>
    <r>
      <rPr>
        <sz val="10"/>
        <rFont val="Arial"/>
        <family val="2"/>
      </rPr>
      <t>. Took RGB series at 1260mm (f/6.3) with ST2000 and 1x1 binning.  Tccd=-35C.  Some wind, but extremely clear.  Was only able to obtain a total exposure of 88 minutes before it went behind a neighbor's house (R:43, G:15, B:30).  Turns out I probably need a new set of flat fields.  The background is quite bumpy.  The final image turned out reasonably well, but the extended galactic halo was quite faint.  Rob Gendler didn't do too much better, so I'm basically happy.  Overall though, this is not such an impressive galaxy.  I don't think I'll return to it soon for imaging, but it might be nice to check it off visually.</t>
    </r>
  </si>
  <si>
    <t>2006 Jan 20</t>
  </si>
  <si>
    <t>NGC2071 is immediately to the north. Good 5.95mV guide star to the N at 430mm FL.</t>
  </si>
  <si>
    <r>
      <t>Visual</t>
    </r>
    <r>
      <rPr>
        <sz val="10"/>
        <rFont val="Arial"/>
        <family val="2"/>
      </rPr>
      <t>. Found M81 &amp; M82. Both quite clear and bright. May even e able to see a little detail with 40mm EP at f/10.</t>
    </r>
  </si>
  <si>
    <t>1996 Jan 13</t>
  </si>
  <si>
    <t>1996 Jan 14</t>
  </si>
  <si>
    <r>
      <t>Imaging</t>
    </r>
    <r>
      <rPr>
        <sz val="10"/>
        <rFont val="Arial"/>
        <family val="2"/>
      </rPr>
      <t>: See M42 entry.</t>
    </r>
  </si>
  <si>
    <r>
      <t>Visual</t>
    </r>
    <r>
      <rPr>
        <sz val="10"/>
        <rFont val="Arial"/>
        <family val="2"/>
      </rPr>
      <t>: See M42 entry.</t>
    </r>
  </si>
  <si>
    <t>Pleiades, Merope Nebula</t>
  </si>
  <si>
    <t>2009 Jan 19</t>
  </si>
  <si>
    <t>Pleiades, Maia Nebula</t>
  </si>
  <si>
    <r>
      <t>Imaging</t>
    </r>
    <r>
      <rPr>
        <sz val="10"/>
        <rFont val="Arial"/>
        <family val="2"/>
      </rPr>
      <t>: Took 90 min LRGB images series (30:30:15:15) with ST2000 and C8 at 1260mm.  Binned 1x1. Tccd=-20C (no fan).  Seeing 3/5. Poor flats with center bright ring, esp. clear and blue filters.</t>
    </r>
  </si>
  <si>
    <r>
      <t>Imaging</t>
    </r>
    <r>
      <rPr>
        <sz val="10"/>
        <rFont val="Arial"/>
        <family val="2"/>
      </rPr>
      <t xml:space="preserve">: Took 120 min LRGB images series (30:60:15:15) with ST2000 and C8 at 1260mm.  Binned 1x1. Tccd=-20C (no fan).  Very bad seeing 1/5. </t>
    </r>
  </si>
  <si>
    <r>
      <t>Imaging</t>
    </r>
    <r>
      <rPr>
        <sz val="10"/>
        <rFont val="Arial"/>
        <family val="2"/>
      </rPr>
      <t>: Took 20min RGB image series (10:5:5) with ST2000 and TKE130 at 1260mm (f/6.3). Binned 1x1. Tccd=-20C (no fan). Transparency 4/5, seeing 2/5.  Image included open cluster NGC436.</t>
    </r>
  </si>
  <si>
    <r>
      <t>Imaging</t>
    </r>
    <r>
      <rPr>
        <sz val="10"/>
        <rFont val="Arial"/>
        <family val="2"/>
      </rPr>
      <t xml:space="preserve">: Took 55 min LRGB image with ST2000 and TKE130 at 430mm (f/3.3). Transparency 4/5. </t>
    </r>
  </si>
  <si>
    <r>
      <t>Imaging</t>
    </r>
    <r>
      <rPr>
        <sz val="10"/>
        <rFont val="Arial"/>
        <family val="2"/>
      </rPr>
      <t>: Took 120min LRGB image series (40:50:15:15) with ST2000 and TKE130 at 430mm (f/3.3). Tccd=-20C.</t>
    </r>
  </si>
  <si>
    <t>2009 Mar 14</t>
  </si>
  <si>
    <r>
      <t>Imaging</t>
    </r>
    <r>
      <rPr>
        <sz val="10"/>
        <rFont val="Arial"/>
        <family val="2"/>
      </rPr>
      <t>: Took RGB series with ST2000 at 400mm FL (f/6.1). Total exposure was 60 min. (R:30, G:15, B:15 min.). Binning was 1x1.  Good transparency and seeing.  Much better focused than my Jan. 5th attempt.</t>
    </r>
  </si>
  <si>
    <t>2006 Feb 24</t>
  </si>
  <si>
    <r>
      <t>Imaging</t>
    </r>
    <r>
      <rPr>
        <sz val="10"/>
        <rFont val="Arial"/>
        <family val="2"/>
      </rPr>
      <t>. Took 3 hr. RGB series (90:45:45) with ST2000 at 1260mm (f/6.3). Binned 2x2. TCCD = -30.  Quite clear (Trans 4/5) early, then some high haze (2-3/5).  Seeing was good (3/5).</t>
    </r>
  </si>
  <si>
    <r>
      <t>General:</t>
    </r>
    <r>
      <rPr>
        <sz val="10"/>
        <rFont val="Arial"/>
        <family val="2"/>
      </rPr>
      <t xml:space="preserve"> Edge-on sprial. </t>
    </r>
    <r>
      <rPr>
        <sz val="10"/>
        <color indexed="17"/>
        <rFont val="Arial"/>
        <family val="2"/>
      </rPr>
      <t xml:space="preserve">Good(!) 6.69m star for self guiding for 1260mm. </t>
    </r>
    <r>
      <rPr>
        <sz val="10"/>
        <rFont val="Arial"/>
        <family val="2"/>
      </rPr>
      <t xml:space="preserve">Brightest and bigest member of Abell 347.  </t>
    </r>
  </si>
  <si>
    <t>2004 Oct 08</t>
  </si>
  <si>
    <t>1984 Summer</t>
  </si>
  <si>
    <t>1984 Fall</t>
  </si>
  <si>
    <t>1985 Winter</t>
  </si>
  <si>
    <r>
      <t>General</t>
    </r>
    <r>
      <rPr>
        <sz val="10"/>
        <rFont val="Arial"/>
        <family val="2"/>
      </rPr>
      <t>: Needs 250mm or shorter lens to capture with ST2000.</t>
    </r>
  </si>
  <si>
    <r>
      <t xml:space="preserve">Much sparser but far, far, brighter than M46. </t>
    </r>
    <r>
      <rPr>
        <sz val="10"/>
        <rFont val="Arial"/>
        <family val="2"/>
      </rPr>
      <t>Definitely worth at 405mm FL photo. Frame with NGC2423 just 38' to the north.</t>
    </r>
  </si>
  <si>
    <r>
      <t>Imaging</t>
    </r>
    <r>
      <rPr>
        <sz val="10"/>
        <rFont val="Arial"/>
        <family val="2"/>
      </rPr>
      <t>: Took RGB series with ST2000 at 250mm FL (f/3.8).  Total exposure was 40 min. (R:20, G:10, B:10 min.). Binning was 1x1.  Included several other notable open clusters such as NGCs 654, 659, and 663. Good transparency and seeing.</t>
    </r>
  </si>
  <si>
    <t>IC1795</t>
  </si>
  <si>
    <r>
      <t>Imaging</t>
    </r>
    <r>
      <rPr>
        <sz val="10"/>
        <rFont val="Arial"/>
        <family val="2"/>
      </rPr>
      <t>: Took RGB series with ST2000 at 250mm (f/3.8). Total exposure of 60 min. (R:30, G:15, B:15 min.). Binning was 2x2. Transparency and seeing were good. A couple of other patches of nebulosity were included such as IC1795 and NGC896.</t>
    </r>
  </si>
  <si>
    <r>
      <t>Imaging</t>
    </r>
    <r>
      <rPr>
        <sz val="10"/>
        <rFont val="Arial"/>
        <family val="2"/>
      </rPr>
      <t>: See entry for NGC1805.</t>
    </r>
  </si>
  <si>
    <t>M39</t>
  </si>
  <si>
    <r>
      <t>Visual</t>
    </r>
    <r>
      <rPr>
        <sz val="10"/>
        <rFont val="Arial"/>
        <family val="2"/>
      </rPr>
      <t>. Looked at M46 briefly with Robyn. Beautiful stardust at 62.5x. Fills the FOV at 143x. See NGC2438 for notes on the embedded planetary nebula.</t>
    </r>
  </si>
  <si>
    <t>M102</t>
  </si>
  <si>
    <t xml:space="preserve">15h06m30.00s   </t>
  </si>
  <si>
    <t>+55°46'00.0"</t>
  </si>
  <si>
    <r>
      <t>General</t>
    </r>
    <r>
      <rPr>
        <sz val="10"/>
        <rFont val="Arial"/>
        <family val="2"/>
      </rPr>
      <t>: What is there to say? Many rich, wide-field target areas.</t>
    </r>
  </si>
  <si>
    <t>2008 Feb 05</t>
  </si>
  <si>
    <r>
      <t>Imaging</t>
    </r>
    <r>
      <rPr>
        <sz val="10"/>
        <rFont val="Arial"/>
        <family val="2"/>
      </rPr>
      <t>: Took 50min. RGB series (15:20:15) with 135mm lens (f/2.5). Binned 1x1. Tccd=-20C. Trans 3.5, seeing 2/5. Will combine with Dec 2007 images to create final 65min RGB image.</t>
    </r>
  </si>
  <si>
    <t>Beta Orionis
Rigel</t>
  </si>
  <si>
    <t>Delta Orionis
Mintaka</t>
  </si>
  <si>
    <r>
      <t>Imaging</t>
    </r>
    <r>
      <rPr>
        <sz val="10"/>
        <rFont val="Arial"/>
        <family val="2"/>
      </rPr>
      <t>:</t>
    </r>
  </si>
  <si>
    <r>
      <t>Imaging</t>
    </r>
    <r>
      <rPr>
        <sz val="10"/>
        <rFont val="Arial"/>
        <family val="2"/>
      </rPr>
      <t xml:space="preserve">. Took 20 min. (10:5:5) RGB series with ST2000 and ZS66 at 400mm (f/6.1). Tccd=-25C. Seeing~2/5, trans. ~3/5. Made adjustement to ZS66 focus tension (small hex set screw) and that eliminated the need for the bungee cord that I'd been using to prevent camera slip.  I hadn't noticed the set screw until reading some adds for JMI motofocus for WO.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</si>
  <si>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Imaging</t>
    </r>
    <r>
      <rPr>
        <sz val="10"/>
        <rFont val="Arial"/>
        <family val="2"/>
      </rPr>
      <t>: Took 20min. RGB series (10:5:5) with ZS66 at 400mm (f/6.1). Binning was 1x1. Blue image was first and was quite out of focus.  I re-tried at the end of the series to get another blue, but caught some trees. Seeing was 4/5, transparency 5/5.</t>
    </r>
  </si>
  <si>
    <r>
      <t>Visual</t>
    </r>
    <r>
      <rPr>
        <sz val="10"/>
        <rFont val="Arial"/>
        <family val="2"/>
      </rPr>
      <t>: Easy find in 7x50 binocs. east of Deneb. A rather large, mostly unresolved fuzzy.</t>
    </r>
  </si>
  <si>
    <t>2006 Fall</t>
  </si>
  <si>
    <r>
      <t>General</t>
    </r>
    <r>
      <rPr>
        <sz val="10"/>
        <rFont val="Arial"/>
        <family val="2"/>
      </rPr>
      <t>: Compact group of three galaxies that fit into a 1260mm FOV.</t>
    </r>
  </si>
  <si>
    <t xml:space="preserve">+28°50'00.0"
</t>
  </si>
  <si>
    <t>3C48</t>
  </si>
  <si>
    <t>QS</t>
  </si>
  <si>
    <r>
      <t>General</t>
    </r>
    <r>
      <rPr>
        <sz val="10"/>
        <rFont val="Arial"/>
        <family val="2"/>
      </rPr>
      <t xml:space="preserve">: Spiral.  Fits into same 400mm FOV as M91. </t>
    </r>
    <r>
      <rPr>
        <sz val="10"/>
        <color indexed="53"/>
        <rFont val="Arial"/>
        <family val="2"/>
      </rPr>
      <t xml:space="preserve">Okay 10.08m guide star to the NE for 1260mm.  </t>
    </r>
    <r>
      <rPr>
        <sz val="10"/>
        <color indexed="17"/>
        <rFont val="Arial"/>
        <family val="2"/>
      </rPr>
      <t>Good 8.09mV star to the</t>
    </r>
    <r>
      <rPr>
        <b/>
        <sz val="10"/>
        <color indexed="17"/>
        <rFont val="Arial"/>
        <family val="2"/>
      </rPr>
      <t xml:space="preserve"> N for 400mm.</t>
    </r>
  </si>
  <si>
    <r>
      <t>General</t>
    </r>
    <r>
      <rPr>
        <sz val="10"/>
        <rFont val="Arial"/>
        <family val="2"/>
      </rPr>
      <t xml:space="preserve">: Spiral. </t>
    </r>
    <r>
      <rPr>
        <sz val="10"/>
        <color indexed="17"/>
        <rFont val="Arial"/>
        <family val="2"/>
      </rPr>
      <t xml:space="preserve">Good 8.17m guide star to the W for 1260mm. Good 6.47mV guide star to the </t>
    </r>
    <r>
      <rPr>
        <b/>
        <sz val="10"/>
        <color indexed="17"/>
        <rFont val="Arial"/>
        <family val="2"/>
      </rPr>
      <t>NE for 400mm</t>
    </r>
    <r>
      <rPr>
        <sz val="10"/>
        <color indexed="17"/>
        <rFont val="Arial"/>
        <family val="2"/>
      </rPr>
      <t>.</t>
    </r>
  </si>
  <si>
    <r>
      <t>General</t>
    </r>
    <r>
      <rPr>
        <sz val="10"/>
        <rFont val="Arial"/>
        <family val="2"/>
      </rPr>
      <t xml:space="preserve">: Spiral. This is a very cool and relatively bright edge-on spiral! Visible in same 400mm FOV as NGC4631. </t>
    </r>
    <r>
      <rPr>
        <sz val="10"/>
        <color indexed="52"/>
        <rFont val="Arial"/>
        <family val="2"/>
      </rPr>
      <t xml:space="preserve">Okay 10m guide star for 1260mm.  </t>
    </r>
    <r>
      <rPr>
        <sz val="10"/>
        <color indexed="17"/>
        <rFont val="Arial"/>
        <family val="2"/>
      </rPr>
      <t xml:space="preserve">Good 6.7m star to the </t>
    </r>
    <r>
      <rPr>
        <b/>
        <sz val="10"/>
        <color indexed="17"/>
        <rFont val="Arial"/>
        <family val="2"/>
      </rPr>
      <t>N for 400mm</t>
    </r>
    <r>
      <rPr>
        <sz val="10"/>
        <color indexed="17"/>
        <rFont val="Arial"/>
        <family val="2"/>
      </rPr>
      <t xml:space="preserve"> with NGC4656. </t>
    </r>
    <r>
      <rPr>
        <b/>
        <sz val="10"/>
        <rFont val="Arial"/>
        <family val="2"/>
      </rPr>
      <t>B&amp;W SURVEY IMAGE AT 400MM.</t>
    </r>
  </si>
  <si>
    <r>
      <t>Imaging</t>
    </r>
    <r>
      <rPr>
        <sz val="10"/>
        <rFont val="Arial"/>
        <family val="2"/>
      </rPr>
      <t>: Took 30min R series (2x15min) with ST2000 at 1260mm (f/6.3). Binned 2x2. Tccd=-20C. Seeing ~3/5, transparency ~4/5. Took these images to provide adequate red signal to the RGB series taken on 2007 Apr 11.</t>
    </r>
  </si>
  <si>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and even 135mm!</t>
    </r>
  </si>
  <si>
    <t>2006 Sep 12</t>
  </si>
  <si>
    <r>
      <t>Imaging</t>
    </r>
    <r>
      <rPr>
        <sz val="10"/>
        <rFont val="Arial"/>
        <family val="2"/>
      </rPr>
      <t>.  Took 16 min. RGB (8:4:4) series with 135mm FL lens (f/2.5).  Binned 1x1. Oddly, no substantial color background gradients despite being so close to the horizon. NEED TO CHECK EXPOSURE ON THIS, NOTE ORIGINALLY SAID 40MIN.</t>
    </r>
  </si>
  <si>
    <r>
      <t>General</t>
    </r>
    <r>
      <rPr>
        <sz val="10"/>
        <rFont val="Arial"/>
        <family val="2"/>
      </rPr>
      <t xml:space="preserve">: A semi-famous group centered on a relatively large and bright oblique spiral galaxy. This is near Stephen's Quintet. </t>
    </r>
    <r>
      <rPr>
        <sz val="10"/>
        <color indexed="17"/>
        <rFont val="Arial"/>
        <family val="2"/>
      </rPr>
      <t>Good 9.04m star to the NW for self guiding for 1260mm.</t>
    </r>
  </si>
  <si>
    <t>2006 Oct 22</t>
  </si>
  <si>
    <t>21h53m24.00s</t>
  </si>
  <si>
    <t xml:space="preserve">+47°16'00.0"
</t>
  </si>
  <si>
    <t xml:space="preserve">21h36m54.00s   </t>
  </si>
  <si>
    <t>mag/am2</t>
  </si>
  <si>
    <t>IC2118</t>
  </si>
  <si>
    <r>
      <t>Visual</t>
    </r>
    <r>
      <rPr>
        <sz val="10"/>
        <rFont val="Arial"/>
        <family val="2"/>
      </rPr>
      <t xml:space="preserve">. Difficult. Barely withstood direct vision. Lower surface brightness than M72 (6981) by about 50%, roughly in agreement with calculations. No detail in 32mm EP (62.5x).  Just a featureless oval. Maybe if I studied it a while or if my eyes were better dark adapted.  </t>
    </r>
  </si>
  <si>
    <r>
      <t>Imaging</t>
    </r>
    <r>
      <rPr>
        <sz val="10"/>
        <rFont val="Arial"/>
        <family val="2"/>
      </rPr>
      <t xml:space="preserve">. 20 minute exposure with 32mm EP (62.5x).  Shows dark lane, but only really the galaxy core.  Signal is quite low.  Also, two other very small galaxies are also just visible. </t>
    </r>
  </si>
  <si>
    <t>2004 Nov 15</t>
  </si>
  <si>
    <r>
      <t>Imaging</t>
    </r>
    <r>
      <rPr>
        <sz val="10"/>
        <rFont val="Arial"/>
        <family val="2"/>
      </rPr>
      <t>. Short (TBD min.) exposure with ST2000 at 2000mm.  Unguided.  Binned 2x2.  Clear filter.</t>
    </r>
  </si>
  <si>
    <t>Same 1260mm field as 7339 - might make a nice pair.</t>
  </si>
  <si>
    <t>Same 1260mm field as 7332 - might make a nice pair.</t>
  </si>
  <si>
    <r>
      <t>Imaging</t>
    </r>
    <r>
      <rPr>
        <sz val="10"/>
        <rFont val="Arial"/>
        <family val="2"/>
      </rPr>
      <t>. RGB series with ST2000 at 405mm (f/7.5) and 2x2 binning. Total exposure was 41 minutes.</t>
    </r>
  </si>
  <si>
    <r>
      <t>Imaging</t>
    </r>
    <r>
      <rPr>
        <sz val="10"/>
        <rFont val="Arial"/>
        <family val="2"/>
      </rPr>
      <t>. Clear series with ST2000 at 405mm (f/7.5) and 2x2 binning. Total exposure was 8 minutes.</t>
    </r>
  </si>
  <si>
    <t>M34</t>
  </si>
  <si>
    <t>2005 Nov 20</t>
  </si>
  <si>
    <r>
      <t>Imaging</t>
    </r>
    <r>
      <rPr>
        <sz val="10"/>
        <rFont val="Arial"/>
        <family val="2"/>
      </rPr>
      <t>: Took ST2000 RGB series through ZS66 at 250mm FL (f/3.8) - FIRST LIGHT! Transparency and seeing were both good.  Total exposure was 20 min. (R:10, G:5, B:5 min.). Binning was 1x1.</t>
    </r>
  </si>
  <si>
    <t>2007 Oct 07</t>
  </si>
  <si>
    <r>
      <t>Imaging</t>
    </r>
    <r>
      <rPr>
        <sz val="10"/>
        <rFont val="Arial"/>
        <family val="2"/>
      </rPr>
      <t>: Took 120 min. LRGB image series (60:30:15:15) with ST2000 and TKE130 at 430mm (f/3.3). Binned 1x1. Tccd=-15C???. Seeing=? Transparency=?</t>
    </r>
  </si>
  <si>
    <r>
      <t>Imaging</t>
    </r>
    <r>
      <rPr>
        <sz val="10"/>
        <rFont val="Arial"/>
        <family val="2"/>
      </rPr>
      <t>: Took 120 min. LRGB image series (60:30:15:15) with ST2000 and TKE130 at 430mm (f/3.3). Binned 1x1. Tccd=-30C???. Seeing=3/5 Transparency=5/5</t>
    </r>
  </si>
  <si>
    <r>
      <t>Imaging</t>
    </r>
    <r>
      <rPr>
        <sz val="10"/>
        <rFont val="Arial"/>
        <family val="2"/>
      </rPr>
      <t xml:space="preserve">. Took 120 min. (2 hr) image series (R: 60, G: 30, B: 30) with ST2000 at 1260mm FL (f/6.3) with 1x1 binning. Was quite windy and </t>
    </r>
    <r>
      <rPr>
        <i/>
        <sz val="10"/>
        <rFont val="Arial"/>
        <family val="2"/>
      </rPr>
      <t>very</t>
    </r>
    <r>
      <rPr>
        <sz val="10"/>
        <rFont val="Arial"/>
        <family val="2"/>
      </rPr>
      <t xml:space="preserve"> poor seeing, but excellent transparency. Wind calmed down in second hour.  During first hour, had excursions of more than 5 arcseconds on self-guiding.</t>
    </r>
  </si>
  <si>
    <t>2009 May 12</t>
  </si>
  <si>
    <r>
      <t>Imaging</t>
    </r>
    <r>
      <rPr>
        <sz val="10"/>
        <rFont val="Arial"/>
        <family val="2"/>
      </rPr>
      <t>: Took 3h15min LRGB image series (75:60:30:30) with ST2000 and C8 at 1260mm (f/6.3). Seeing ~3/5. Transparency 4/5. Tccd=-20C.  Guiding was good to +/-0.EW NS and +/-0.75 NS.</t>
    </r>
  </si>
  <si>
    <t>2009 May 16</t>
  </si>
  <si>
    <r>
      <t>Imaging</t>
    </r>
    <r>
      <rPr>
        <sz val="10"/>
        <rFont val="Arial"/>
        <family val="2"/>
      </rPr>
      <t>: Took 2h45m LRGB image series (75:60:15:15) with ST2000 and C8 at 1260mm (f/6.3). Tccd=-20C. Seeing 3-4/5. Transparency 2-3/5.</t>
    </r>
  </si>
  <si>
    <r>
      <t>General</t>
    </r>
    <r>
      <rPr>
        <sz val="10"/>
        <rFont val="Arial"/>
        <family val="2"/>
      </rPr>
      <t>: Spiral. This is a very cool and relatively bright edge-on spiral!</t>
    </r>
    <r>
      <rPr>
        <sz val="10"/>
        <color indexed="17"/>
        <rFont val="Arial"/>
        <family val="2"/>
      </rPr>
      <t xml:space="preserve"> </t>
    </r>
    <r>
      <rPr>
        <sz val="10"/>
        <rFont val="Arial"/>
        <family val="2"/>
      </rPr>
      <t xml:space="preserve">Visible in same 400mm FOV as NGC4656. </t>
    </r>
    <r>
      <rPr>
        <sz val="10"/>
        <color indexed="17"/>
        <rFont val="Arial"/>
        <family val="2"/>
      </rPr>
      <t>Good 9m guide star to the N for 1260mm.  Good 6.7m star to the</t>
    </r>
    <r>
      <rPr>
        <b/>
        <sz val="10"/>
        <color indexed="17"/>
        <rFont val="Arial"/>
        <family val="2"/>
      </rPr>
      <t xml:space="preserve"> N for 430mm</t>
    </r>
    <r>
      <rPr>
        <sz val="10"/>
        <color indexed="17"/>
        <rFont val="Arial"/>
        <family val="2"/>
      </rPr>
      <t xml:space="preserve"> with NGC4656.</t>
    </r>
  </si>
  <si>
    <t>2009 Feb 27</t>
  </si>
  <si>
    <r>
      <t>Imaging</t>
    </r>
    <r>
      <rPr>
        <sz val="10"/>
        <rFont val="Arial"/>
        <family val="2"/>
      </rPr>
      <t xml:space="preserve">: Took 20min RGB series (10:5:5) with ST2000 and 135mm lens at f/2.5.  Binned 1x1.  </t>
    </r>
    <r>
      <rPr>
        <b/>
        <sz val="10"/>
        <rFont val="Arial"/>
        <family val="2"/>
      </rPr>
      <t>FOV included M105 group, M95, and M96.</t>
    </r>
  </si>
  <si>
    <t>Xi Bootes
STF1888</t>
  </si>
  <si>
    <t>44 Bootes
STF1909</t>
  </si>
  <si>
    <r>
      <t>General</t>
    </r>
    <r>
      <rPr>
        <sz val="10"/>
        <rFont val="Arial"/>
        <family val="2"/>
      </rPr>
      <t>. Primary is 4.5mV and secondary is 6.3mV. No orbit appears to have been determined.  Data is epoch 1987 from www.alcyone.de.</t>
    </r>
  </si>
  <si>
    <t>Mizar</t>
  </si>
  <si>
    <r>
      <t>General</t>
    </r>
    <r>
      <rPr>
        <sz val="10"/>
        <rFont val="Arial"/>
        <family val="2"/>
      </rPr>
      <t>: Maybe the most famous of double stars. PA 152. Data from Tycho 2 catalog in Cartes du Ceil.</t>
    </r>
  </si>
  <si>
    <r>
      <t>Imaging</t>
    </r>
    <r>
      <rPr>
        <sz val="10"/>
        <rFont val="Arial"/>
        <family val="2"/>
      </rPr>
      <t>: Took 2 min video (2x1min) with ToUcam 840 and C8 at 5500mm (f/27.5).</t>
    </r>
  </si>
  <si>
    <t>STF1932Aa-B
ADS9578
HD136176</t>
  </si>
  <si>
    <t>CrB</t>
  </si>
  <si>
    <r>
      <t>General</t>
    </r>
    <r>
      <rPr>
        <sz val="10"/>
        <rFont val="Arial"/>
        <family val="2"/>
      </rPr>
      <t>: 41.556 yr period (WDS6)</t>
    </r>
  </si>
  <si>
    <r>
      <t>General</t>
    </r>
    <r>
      <rPr>
        <sz val="10"/>
        <rFont val="Arial"/>
        <family val="2"/>
      </rPr>
      <t>: 92.94 yr period (WDS6)</t>
    </r>
  </si>
  <si>
    <t>Eta CrB 
Struve 1937</t>
  </si>
  <si>
    <t>Zeta CrB
Struve 1965</t>
  </si>
  <si>
    <t>Gamma CrB
Struve 1967</t>
  </si>
  <si>
    <t>Sigma CrB 
Struve 2032AB</t>
  </si>
  <si>
    <r>
      <t>General</t>
    </r>
    <r>
      <rPr>
        <sz val="10"/>
        <rFont val="Arial"/>
        <family val="2"/>
      </rPr>
      <t>: 888.989 yr period (WDS6)</t>
    </r>
  </si>
  <si>
    <t>Delta Serpens
STF2032AB</t>
  </si>
  <si>
    <t>2009 Oct 11</t>
  </si>
  <si>
    <r>
      <t>Imaging</t>
    </r>
    <r>
      <rPr>
        <sz val="10"/>
        <rFont val="Arial"/>
        <family val="2"/>
      </rPr>
      <t>: Took 50 min CRGB series (15:20:5:5)(?) with ST2000 and TKE130 at 430mm (f/3.3). Binned 1x1. Tccd=-20C. Transparency: 3/5. Seeing: 2/5.</t>
    </r>
  </si>
  <si>
    <r>
      <t>General</t>
    </r>
    <r>
      <rPr>
        <sz val="10"/>
        <rFont val="Arial"/>
        <family val="2"/>
      </rPr>
      <t xml:space="preserve">: Beautiful blue reflection nebula embedded in red H-alpha. </t>
    </r>
    <r>
      <rPr>
        <sz val="10"/>
        <color indexed="17"/>
        <rFont val="Arial"/>
        <family val="2"/>
      </rPr>
      <t>Good 5.90mV star to the SSW for self-guiding at 430mm.</t>
    </r>
  </si>
  <si>
    <t>Sh2-112</t>
  </si>
  <si>
    <r>
      <t>General</t>
    </r>
    <r>
      <rPr>
        <sz val="10"/>
        <rFont val="Arial"/>
        <family val="2"/>
      </rPr>
      <t>: Bright, compact H-alpha region near Deneb.</t>
    </r>
  </si>
  <si>
    <r>
      <t>General</t>
    </r>
    <r>
      <rPr>
        <sz val="10"/>
        <rFont val="Arial"/>
        <family val="2"/>
      </rPr>
      <t>: Beautiful mix of blue, red, and dark nebulae.</t>
    </r>
  </si>
  <si>
    <r>
      <rPr>
        <u/>
        <sz val="10"/>
        <rFont val="Arial"/>
        <family val="2"/>
      </rPr>
      <t>General</t>
    </r>
    <r>
      <rPr>
        <sz val="10"/>
        <rFont val="Arial"/>
        <family val="2"/>
      </rPr>
      <t xml:space="preserve">: Could be part of wide, deep survey around IC1396. </t>
    </r>
    <r>
      <rPr>
        <b/>
        <sz val="10"/>
        <rFont val="Arial"/>
        <family val="2"/>
      </rPr>
      <t>135mm test image.</t>
    </r>
  </si>
  <si>
    <r>
      <rPr>
        <u/>
        <sz val="10"/>
        <rFont val="Arial"/>
        <family val="2"/>
      </rPr>
      <t>General</t>
    </r>
    <r>
      <rPr>
        <sz val="10"/>
        <rFont val="Arial"/>
        <family val="2"/>
      </rPr>
      <t xml:space="preserve">: Could be part of wide, deep survey around IC1396. </t>
    </r>
    <r>
      <rPr>
        <b/>
        <sz val="10"/>
        <rFont val="Arial"/>
        <family val="2"/>
      </rPr>
      <t xml:space="preserve">430mm test image. </t>
    </r>
    <r>
      <rPr>
        <b/>
        <sz val="10"/>
        <color indexed="17"/>
        <rFont val="Arial"/>
        <family val="2"/>
      </rPr>
      <t>Good 4.19mV star to the NNW for self-guiding at 430mm.</t>
    </r>
  </si>
  <si>
    <r>
      <rPr>
        <u/>
        <sz val="10"/>
        <rFont val="Arial"/>
        <family val="2"/>
      </rPr>
      <t>General</t>
    </r>
    <r>
      <rPr>
        <sz val="10"/>
        <rFont val="Arial"/>
        <family val="2"/>
      </rPr>
      <t>: Brightest member of a tight group of about a dozen galaxies visible in a 1260mm FOV with the ST2000.</t>
    </r>
  </si>
  <si>
    <t>2006 Oct 16</t>
  </si>
  <si>
    <t>0h47m36.00s</t>
  </si>
  <si>
    <t>-25°18'00.0"</t>
  </si>
  <si>
    <t>2004 Nov 02</t>
  </si>
  <si>
    <r>
      <t>Imaging</t>
    </r>
    <r>
      <rPr>
        <sz val="10"/>
        <rFont val="Arial"/>
        <family val="2"/>
      </rPr>
      <t>. Open series of exposures at 2000mm (f/10)</t>
    </r>
  </si>
  <si>
    <t>-22°58'00.0"</t>
  </si>
  <si>
    <t xml:space="preserve">18h02m42.00s   </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</si>
  <si>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</si>
  <si>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</si>
  <si>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</si>
  <si>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</si>
  <si>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</si>
  <si>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</si>
  <si>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</si>
  <si>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</si>
  <si>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</si>
  <si>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</si>
  <si>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</si>
  <si>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</si>
  <si>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</si>
  <si>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</si>
  <si>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</si>
  <si>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</si>
  <si>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</si>
  <si>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</si>
  <si>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</si>
  <si>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</si>
  <si>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</si>
  <si>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</si>
  <si>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</si>
  <si>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</si>
  <si>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</si>
  <si>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</si>
  <si>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</si>
  <si>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</si>
  <si>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</si>
  <si>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</si>
  <si>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</si>
  <si>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r>
      <t>General</t>
    </r>
    <r>
      <rPr>
        <sz val="10"/>
        <rFont val="Arial"/>
        <family val="2"/>
      </rPr>
      <t xml:space="preserve">: Large elliptical in close grouping with other galaxies - Good target for multiple FLs including 1260mm, </t>
    </r>
    <r>
      <rPr>
        <sz val="10"/>
        <color indexed="17"/>
        <rFont val="Arial"/>
        <family val="2"/>
      </rPr>
      <t>400mm</t>
    </r>
    <r>
      <rPr>
        <sz val="10"/>
        <rFont val="Arial"/>
        <family val="2"/>
      </rPr>
      <t xml:space="preserve">, and even 135mm! </t>
    </r>
    <r>
      <rPr>
        <sz val="10"/>
        <color indexed="17"/>
        <rFont val="Arial"/>
        <family val="2"/>
      </rPr>
      <t xml:space="preserve">Good 7.84m star to the </t>
    </r>
    <r>
      <rPr>
        <b/>
        <sz val="10"/>
        <color indexed="17"/>
        <rFont val="Arial"/>
        <family val="2"/>
      </rPr>
      <t>S for 400m</t>
    </r>
    <r>
      <rPr>
        <sz val="10"/>
        <color indexed="17"/>
        <rFont val="Arial"/>
        <family val="2"/>
      </rPr>
      <t xml:space="preserve"> imaging of Markarian's Chain.</t>
    </r>
  </si>
  <si>
    <r>
      <t>General</t>
    </r>
    <r>
      <rPr>
        <sz val="10"/>
        <rFont val="Arial"/>
        <family val="2"/>
      </rPr>
      <t xml:space="preserve">: Spiral. </t>
    </r>
    <r>
      <rPr>
        <sz val="10"/>
        <color indexed="17"/>
        <rFont val="Arial"/>
        <family val="2"/>
      </rPr>
      <t xml:space="preserve">Good 9.1m guide star to the </t>
    </r>
    <r>
      <rPr>
        <b/>
        <sz val="10"/>
        <color indexed="17"/>
        <rFont val="Arial"/>
        <family val="2"/>
      </rPr>
      <t>NNW for 1260mm</t>
    </r>
    <r>
      <rPr>
        <sz val="10"/>
        <color indexed="17"/>
        <rFont val="Arial"/>
        <family val="2"/>
      </rPr>
      <t>.</t>
    </r>
  </si>
  <si>
    <r>
      <t>General</t>
    </r>
    <r>
      <rPr>
        <sz val="10"/>
        <rFont val="Arial"/>
        <family val="2"/>
      </rPr>
      <t xml:space="preserve">: Elliptical. Same 400mm FOV as M60.  </t>
    </r>
    <r>
      <rPr>
        <sz val="10"/>
        <color indexed="17"/>
        <rFont val="Arial"/>
        <family val="2"/>
      </rPr>
      <t xml:space="preserve">Good 6.07mV guide star to the </t>
    </r>
    <r>
      <rPr>
        <b/>
        <sz val="10"/>
        <color indexed="17"/>
        <rFont val="Arial"/>
        <family val="2"/>
      </rPr>
      <t>ENE for 400mm</t>
    </r>
    <r>
      <rPr>
        <sz val="10"/>
        <color indexed="17"/>
        <rFont val="Arial"/>
        <family val="2"/>
      </rPr>
      <t xml:space="preserve">.  Alternate 9.4mV guide star to the </t>
    </r>
    <r>
      <rPr>
        <b/>
        <sz val="10"/>
        <color indexed="17"/>
        <rFont val="Arial"/>
        <family val="2"/>
      </rPr>
      <t>N for 400mm</t>
    </r>
    <r>
      <rPr>
        <sz val="10"/>
        <color indexed="17"/>
        <rFont val="Arial"/>
        <family val="2"/>
      </rPr>
      <t>.</t>
    </r>
    <r>
      <rPr>
        <sz val="10"/>
        <rFont val="Arial"/>
        <family val="2"/>
      </rPr>
      <t xml:space="preserve">  </t>
    </r>
    <r>
      <rPr>
        <b/>
        <sz val="10"/>
        <rFont val="Arial"/>
        <family val="2"/>
      </rPr>
      <t>B&amp;W SURVEY IMAGE AT 400MM.</t>
    </r>
  </si>
  <si>
    <r>
      <t>Imaging</t>
    </r>
    <r>
      <rPr>
        <sz val="10"/>
        <rFont val="Arial"/>
        <family val="2"/>
      </rPr>
      <t xml:space="preserve">. Took 10 minute exposure using JCI at 600mm (f/7.9) and ISO 1600 color 35mm film.  Exposure started at 10:02pm.  From Longmont. Best shot of M8 to date.  Can see some extended nebulosity and resolve many stars in the associated cluster.  </t>
    </r>
  </si>
  <si>
    <r>
      <t>Visual</t>
    </r>
    <r>
      <rPr>
        <sz val="10"/>
        <rFont val="Arial"/>
        <family val="2"/>
      </rPr>
      <t>. Observed with binoculars (10x80?) from SBO deck with Robyn.</t>
    </r>
  </si>
  <si>
    <r>
      <t>Visual</t>
    </r>
    <r>
      <rPr>
        <sz val="10"/>
        <rFont val="Arial"/>
        <family val="2"/>
      </rPr>
      <t>. Dark lane very clear.</t>
    </r>
  </si>
  <si>
    <r>
      <t>Imaging</t>
    </r>
    <r>
      <rPr>
        <sz val="10"/>
        <rFont val="Arial"/>
        <family val="2"/>
      </rPr>
      <t>. Took 10 minute exposure using C8 at 1260mm (f/6.3) and ISO 1600 color 35mm film.  Exposure ended at 10:30pm.  From Boulder (Berea St.). Also, took short ~30sec exposure due to accidental problem with shutter control.</t>
    </r>
  </si>
  <si>
    <t>Constellation.</t>
  </si>
  <si>
    <t>STF3062</t>
  </si>
  <si>
    <r>
      <rPr>
        <u/>
        <sz val="10"/>
        <rFont val="Arial"/>
        <family val="2"/>
      </rPr>
      <t>General</t>
    </r>
    <r>
      <rPr>
        <sz val="10"/>
        <rFont val="Arial"/>
        <family val="2"/>
      </rPr>
      <t>: 167.7yr period.</t>
    </r>
  </si>
  <si>
    <t>STF202</t>
  </si>
  <si>
    <r>
      <rPr>
        <u/>
        <sz val="10"/>
        <rFont val="Arial"/>
        <family val="2"/>
      </rPr>
      <t>General</t>
    </r>
    <r>
      <rPr>
        <sz val="10"/>
        <rFont val="Arial"/>
        <family val="2"/>
      </rPr>
      <t>: 935.05 yr period.</t>
    </r>
  </si>
  <si>
    <t>Iota Cas
STF262Aa-B</t>
  </si>
  <si>
    <t>Eta Cas
STF60</t>
  </si>
  <si>
    <t>Xi Cep</t>
  </si>
  <si>
    <r>
      <t>General</t>
    </r>
    <r>
      <rPr>
        <sz val="10"/>
        <rFont val="Arial"/>
        <family val="2"/>
      </rPr>
      <t>: 3800 yr period.</t>
    </r>
  </si>
  <si>
    <t>53 Aqr
SHJ 345AB</t>
  </si>
  <si>
    <r>
      <t>General</t>
    </r>
    <r>
      <rPr>
        <sz val="10"/>
        <rFont val="Arial"/>
        <family val="2"/>
      </rPr>
      <t>: 3500 yr period. Separation uncertain until orbit calculated.</t>
    </r>
  </si>
  <si>
    <t>16 Cyg
STF46</t>
  </si>
  <si>
    <r>
      <t>General</t>
    </r>
    <r>
      <rPr>
        <sz val="10"/>
        <rFont val="Arial"/>
        <family val="2"/>
      </rPr>
      <t>: Extremely long period estimated between 13,500 and 18,200 years.</t>
    </r>
  </si>
  <si>
    <t>Psi Dra
STF2241</t>
  </si>
  <si>
    <r>
      <t>General</t>
    </r>
    <r>
      <rPr>
        <sz val="10"/>
        <rFont val="Arial"/>
        <family val="2"/>
      </rPr>
      <t>: Extremely long period estimated to be 12,500 years.</t>
    </r>
  </si>
  <si>
    <t>36 And
STF73AB</t>
  </si>
  <si>
    <t>Gam And
STF 205?</t>
  </si>
  <si>
    <t>17 Dra
STF2078</t>
  </si>
  <si>
    <r>
      <t xml:space="preserve">17 Draconis forms a magnificent fixed </t>
    </r>
    <r>
      <rPr>
        <b/>
        <sz val="10"/>
        <rFont val="Arial"/>
        <family val="2"/>
      </rPr>
      <t>triple</t>
    </r>
    <r>
      <rPr>
        <sz val="10"/>
        <rFont val="Arial"/>
        <family val="2"/>
      </rPr>
      <t xml:space="preserve"> with 16 Draconis. 17AB: 5.5, 6.4, PA 108º, separation 3.4"; 16 Draconis is component C: PA 194, separation 90.3". </t>
    </r>
  </si>
  <si>
    <t>Kappa Her
STF2010</t>
  </si>
  <si>
    <t>Beta Lyr
STF 39</t>
  </si>
  <si>
    <t xml:space="preserve"> </t>
  </si>
  <si>
    <r>
      <t>General</t>
    </r>
    <r>
      <rPr>
        <sz val="10"/>
        <rFont val="Arial"/>
        <family val="2"/>
      </rPr>
      <t>: Spiral.</t>
    </r>
    <r>
      <rPr>
        <sz val="10"/>
        <color indexed="17"/>
        <rFont val="Arial"/>
        <family val="2"/>
      </rPr>
      <t xml:space="preserve"> Good 8.8m guide star to the SE for 1260mm FOV. Alternate 8.28m star to the N, but requires modest decentering of galaxy.</t>
    </r>
  </si>
  <si>
    <r>
      <t>Imaging</t>
    </r>
    <r>
      <rPr>
        <sz val="10"/>
        <rFont val="Arial"/>
        <family val="2"/>
      </rPr>
      <t>. 16 min afocal photo with 32 mm EP (62.5x). Turned out spectacular.  Probably 16 min is appropriate for brighter globular clusters.</t>
    </r>
  </si>
  <si>
    <t>By Season &amp; Year</t>
  </si>
  <si>
    <t>By Year</t>
  </si>
  <si>
    <t>Winter</t>
  </si>
  <si>
    <t>Spring</t>
  </si>
  <si>
    <t>Summer</t>
  </si>
  <si>
    <t>Fall</t>
  </si>
  <si>
    <t>By Season</t>
  </si>
  <si>
    <r>
      <t>General</t>
    </r>
    <r>
      <rPr>
        <sz val="10"/>
        <rFont val="Arial"/>
        <family val="2"/>
      </rPr>
      <t xml:space="preserve">: Compact group of two galaxies.  Brightest is 5905 for which the data is shown at right. </t>
    </r>
    <r>
      <rPr>
        <sz val="10"/>
        <color indexed="17"/>
        <rFont val="Arial"/>
        <family val="2"/>
      </rPr>
      <t>Good 8.61mV star to the W for self guiding at 1260mm.</t>
    </r>
  </si>
  <si>
    <t xml:space="preserve"> 19h44m54.00s</t>
  </si>
  <si>
    <t>-14°48'00.0"</t>
  </si>
  <si>
    <r>
      <t>Imaging</t>
    </r>
    <r>
      <rPr>
        <sz val="10"/>
        <rFont val="Arial"/>
        <family val="2"/>
      </rPr>
      <t>: Took 20min RGB 'test' image (10:5:5) with ST2000 and TKE130 at 430mm (f/3.3). Binned 1x1. Tccd=-20C. Transparency 4/5, seeing 2/5 &amp; windy.  Included M98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</si>
  <si>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M91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</si>
  <si>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M88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</si>
  <si>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M90 in FOV. Guiding very poor in EW RMS +/- 1pix - probably need to adjust worm again.</t>
    </r>
  </si>
  <si>
    <r>
      <t>Imaging</t>
    </r>
    <r>
      <rPr>
        <sz val="10"/>
        <rFont val="Arial"/>
        <family val="2"/>
      </rPr>
      <t>: Took 20min RGB 'test' image (10:5:5) with ST2000 and TKE130 at 430mm (f/3.3). Binned 1x1. Tccd=-20C. Transparency 4/5, seeing 2/5 &amp; windy.  Included M89 in FOV. Guiding very poor in EW RMS +/- 1pix - probably need to adjust worm again.</t>
    </r>
  </si>
  <si>
    <r>
      <t>Imaging</t>
    </r>
    <r>
      <rPr>
        <sz val="10"/>
        <rFont val="Arial"/>
        <family val="2"/>
      </rPr>
      <t>: Took 40min RGB image (20:10:10) with ST2000 and TKE130 at 430mm (f/3.3). Binned 1x1. Tccd=-20C. Transparency 4/5, seeing 2/5 &amp; windy.  Included NGC5053 in FOV. Guiding very poor in EW RMS +/- 1pix - probably need to adjust worm again.</t>
    </r>
  </si>
  <si>
    <r>
      <t>Imaging</t>
    </r>
    <r>
      <rPr>
        <sz val="10"/>
        <rFont val="Arial"/>
        <family val="2"/>
      </rPr>
      <t>: Took 40min RGB image (20:10:10) with ST2000 and TKE130 at 430mm (f/3.3). Binned 1x1. Tccd=-20C. Transparency 4/5, seeing 2/5 &amp; windy.  Included M53 in FOV. Guiding very poor in EW RMS +/- 1pix - probably need to adjust worm again.</t>
    </r>
  </si>
  <si>
    <t>I4725</t>
  </si>
  <si>
    <t>I4715</t>
  </si>
  <si>
    <t>2008 May 29</t>
  </si>
  <si>
    <r>
      <t>Visual</t>
    </r>
    <r>
      <rPr>
        <sz val="10"/>
        <rFont val="Arial"/>
        <family val="2"/>
      </rPr>
      <t>. Easy to find, nice small open cluster.</t>
    </r>
  </si>
  <si>
    <t>1990 Oct 07</t>
  </si>
  <si>
    <t>1990 Jul 22</t>
  </si>
  <si>
    <t>1982 Jul 18</t>
  </si>
  <si>
    <t>1981 Aug 24</t>
  </si>
  <si>
    <t>1978 Sep 01</t>
  </si>
  <si>
    <t>1978 Sep 04</t>
  </si>
  <si>
    <r>
      <t>Visual</t>
    </r>
    <r>
      <rPr>
        <sz val="10"/>
        <rFont val="Arial"/>
        <family val="2"/>
      </rPr>
      <t xml:space="preserve">. I recorded what appears to be my first observation of M13 (at 9:25pm EDT). I drew a small sketch showing many stars and noted that the view was ‘spectacular’ at 225x. </t>
    </r>
  </si>
  <si>
    <r>
      <t>Visual</t>
    </r>
    <r>
      <rPr>
        <sz val="10"/>
        <rFont val="Arial"/>
        <family val="2"/>
      </rPr>
      <t>. I made a similar observation of M13 to the preceding one.</t>
    </r>
  </si>
  <si>
    <r>
      <t>Visual</t>
    </r>
    <r>
      <rPr>
        <sz val="10"/>
        <rFont val="Arial"/>
        <family val="2"/>
      </rPr>
      <t>. I observed M13 at 50x with the C8 and drew a small sketch.</t>
    </r>
  </si>
  <si>
    <r>
      <t>Visual</t>
    </r>
    <r>
      <rPr>
        <sz val="10"/>
        <rFont val="Arial"/>
        <family val="2"/>
      </rPr>
      <t>. I observed M13 with 7x35 binoculars.</t>
    </r>
  </si>
  <si>
    <r>
      <t>Visual</t>
    </r>
    <r>
      <rPr>
        <sz val="10"/>
        <rFont val="Arial"/>
        <family val="2"/>
      </rPr>
      <t>. Unfortunately I didn’t record the date, only the time of 12:14am EDT, of this observation of M13.  It occurred some time between 1982 Jul 18 and 1983 May 5. I observed it at 50x with the C8.</t>
    </r>
  </si>
  <si>
    <r>
      <t>Visual</t>
    </r>
    <r>
      <rPr>
        <sz val="10"/>
        <rFont val="Arial"/>
        <family val="2"/>
      </rPr>
      <t>. I recorded an observation of M13 from Houston, Texas without comment.</t>
    </r>
  </si>
  <si>
    <r>
      <t>Visual</t>
    </r>
    <r>
      <rPr>
        <sz val="10"/>
        <rFont val="Arial"/>
        <family val="2"/>
      </rPr>
      <t>: Observed M6 as pretty good with C8.</t>
    </r>
  </si>
  <si>
    <r>
      <t>Visual</t>
    </r>
    <r>
      <rPr>
        <sz val="10"/>
        <rFont val="Arial"/>
        <family val="2"/>
      </rPr>
      <t>: Observed with 7x35 binoculars.</t>
    </r>
  </si>
  <si>
    <r>
      <t>Visual</t>
    </r>
    <r>
      <rPr>
        <sz val="10"/>
        <rFont val="Arial"/>
        <family val="2"/>
      </rPr>
      <t>: Observed while still twilight.</t>
    </r>
  </si>
  <si>
    <r>
      <t>Visual</t>
    </r>
    <r>
      <rPr>
        <sz val="10"/>
        <rFont val="Arial"/>
        <family val="2"/>
      </rPr>
      <t>: Observed M7 with 40mm eyepiece and C8. Also with binoculars.  At Brazos Bend State Park in Texas.</t>
    </r>
  </si>
  <si>
    <r>
      <t>Imaging</t>
    </r>
    <r>
      <rPr>
        <sz val="10"/>
        <rFont val="Arial"/>
        <family val="2"/>
      </rPr>
      <t>: Took short exposure (1m20s) of Scorpion's tail with NGC6231 or 'h12'.</t>
    </r>
  </si>
  <si>
    <r>
      <t>Visual</t>
    </r>
    <r>
      <rPr>
        <sz val="10"/>
        <rFont val="Arial"/>
        <family val="2"/>
      </rPr>
      <t>: Spectacular.</t>
    </r>
  </si>
  <si>
    <r>
      <t>Visual</t>
    </r>
    <r>
      <rPr>
        <sz val="10"/>
        <rFont val="Arial"/>
        <family val="2"/>
      </rPr>
      <t>: Observed through 7x35 binocs.</t>
    </r>
  </si>
  <si>
    <t>2008-Dec-12</t>
  </si>
  <si>
    <r>
      <t>Visual</t>
    </r>
    <r>
      <rPr>
        <sz val="10"/>
        <rFont val="Arial"/>
        <family val="2"/>
      </rPr>
      <t>. Attempted to observe this faint reflection nebula.  My sketch shows the embedded stars, but no nebula.</t>
    </r>
  </si>
  <si>
    <r>
      <t>General</t>
    </r>
    <r>
      <rPr>
        <sz val="10"/>
        <rFont val="Arial"/>
        <family val="2"/>
      </rPr>
      <t>: The famous snake.</t>
    </r>
  </si>
  <si>
    <t>B72, Snake</t>
  </si>
  <si>
    <t>Lyra</t>
  </si>
  <si>
    <t>2008 Aug 18</t>
  </si>
  <si>
    <r>
      <t>Imaging</t>
    </r>
    <r>
      <rPr>
        <sz val="10"/>
        <rFont val="Arial"/>
        <family val="2"/>
      </rPr>
      <t>. Took ST2000 series with ZS66 at 250mm (f/3.8).  Binned 1x1. Exposure was probably 20 min.</t>
    </r>
  </si>
  <si>
    <t>2006 Jan 24</t>
  </si>
  <si>
    <t>2006 Jan 31</t>
  </si>
  <si>
    <t>2006 Feb 21</t>
  </si>
  <si>
    <t>IC443</t>
  </si>
  <si>
    <t>2007 Jan 18</t>
  </si>
  <si>
    <r>
      <t>Visual</t>
    </r>
    <r>
      <rPr>
        <sz val="10"/>
        <rFont val="Arial"/>
        <family val="2"/>
      </rPr>
      <t>: Observed with 10x50's. "Beautiful and large. Very clear sky after a storm.</t>
    </r>
  </si>
  <si>
    <r>
      <t>Visual</t>
    </r>
    <r>
      <rPr>
        <sz val="10"/>
        <rFont val="Arial"/>
        <family val="2"/>
      </rPr>
      <t>: Looked at AE Aurigae region with 10x50 binoculars. Nice mini-dipper, but no nebulae.</t>
    </r>
  </si>
  <si>
    <r>
      <t>Visual</t>
    </r>
    <r>
      <rPr>
        <sz val="10"/>
        <rFont val="Arial"/>
        <family val="2"/>
      </rPr>
      <t>: May be visible. Seemed "bright" but then compared to other belt stars and thought it could be glare.  Pretty convinced I saw it at least once distinctly and the correct shape. Very transparent sky after a storm.</t>
    </r>
  </si>
  <si>
    <t xml:space="preserve">+31°22'00.0"
</t>
  </si>
  <si>
    <t>2006 Oct 13</t>
  </si>
  <si>
    <r>
      <t>General</t>
    </r>
    <r>
      <rPr>
        <sz val="10"/>
        <rFont val="Arial"/>
        <family val="2"/>
      </rPr>
      <t>: 4-5 10th mag stars.</t>
    </r>
  </si>
  <si>
    <r>
      <t>Imaging</t>
    </r>
    <r>
      <rPr>
        <sz val="10"/>
        <rFont val="Arial"/>
        <family val="2"/>
      </rPr>
      <t>: See M35 Entry.</t>
    </r>
  </si>
  <si>
    <t>Cr399</t>
  </si>
  <si>
    <t>Coathanger</t>
  </si>
  <si>
    <t>Planetary Neb.</t>
  </si>
  <si>
    <r>
      <t>General</t>
    </r>
    <r>
      <rPr>
        <sz val="10"/>
        <rFont val="Arial"/>
        <family val="2"/>
      </rPr>
      <t xml:space="preserve">: Relatively bright PN with some structure.  </t>
    </r>
    <r>
      <rPr>
        <sz val="10"/>
        <color indexed="17"/>
        <rFont val="Arial"/>
        <family val="2"/>
      </rPr>
      <t>Good 7.06mV star to the NE for self guiding at 1260mm - requires offpoint to SW.</t>
    </r>
  </si>
  <si>
    <r>
      <t>General</t>
    </r>
    <r>
      <rPr>
        <sz val="10"/>
        <rFont val="Arial"/>
        <family val="2"/>
      </rPr>
      <t xml:space="preserve">: Small, bright planetary nebula. </t>
    </r>
    <r>
      <rPr>
        <sz val="10"/>
        <color indexed="17"/>
        <rFont val="Arial"/>
        <family val="2"/>
      </rPr>
      <t>Good 8.10mV star to the NW for self-guiding at 1260mm.</t>
    </r>
  </si>
  <si>
    <t>2008 Aug 21</t>
  </si>
  <si>
    <t xml:space="preserve">19h18m24.00s   </t>
  </si>
  <si>
    <t xml:space="preserve">-01°36'00.0"
</t>
  </si>
  <si>
    <r>
      <t>General</t>
    </r>
    <r>
      <rPr>
        <sz val="10"/>
        <rFont val="Arial"/>
        <family val="2"/>
      </rPr>
      <t xml:space="preserve">: Small, bright, poorly defined disk. Within same 1260mm FOV is dark nebula B139 (10'x2'). </t>
    </r>
    <r>
      <rPr>
        <sz val="10"/>
        <color indexed="17"/>
        <rFont val="Arial"/>
        <family val="2"/>
      </rPr>
      <t>Good 9.02mV star to the W for selfguiding at 1260mm.</t>
    </r>
  </si>
  <si>
    <r>
      <t>General</t>
    </r>
    <r>
      <rPr>
        <sz val="10"/>
        <rFont val="Arial"/>
        <family val="2"/>
      </rPr>
      <t>: Fairly dim, but nice structure and reddish color.</t>
    </r>
  </si>
  <si>
    <r>
      <t>General</t>
    </r>
    <r>
      <rPr>
        <sz val="10"/>
        <rFont val="Arial"/>
        <family val="2"/>
      </rPr>
      <t xml:space="preserve">: Fairly bright, fairly large.  Has small cluster (Do34) in same 1260mm FOV as well as some structure in the stellar background (maybe dark nebulae). </t>
    </r>
    <r>
      <rPr>
        <sz val="10"/>
        <color indexed="17"/>
        <rFont val="Arial"/>
        <family val="2"/>
      </rPr>
      <t>Good 6.71mV star to the WNW for self guiding at 1260mm.</t>
    </r>
  </si>
  <si>
    <t>PK 38-3.3</t>
  </si>
  <si>
    <t xml:space="preserve">19h14m18.00s   </t>
  </si>
  <si>
    <t xml:space="preserve">+03°35'00.0"
</t>
  </si>
  <si>
    <r>
      <t>General</t>
    </r>
    <r>
      <rPr>
        <sz val="10"/>
        <rFont val="Arial"/>
        <family val="2"/>
      </rPr>
      <t xml:space="preserve">: While not outstanding by itself, there are TWO other planetary nebulae in the same 1260mm FOV: PK 38-3.2 and PK 38-3.1. Could be well worth an image. </t>
    </r>
    <r>
      <rPr>
        <sz val="10"/>
        <color indexed="17"/>
        <rFont val="Arial"/>
        <family val="2"/>
      </rPr>
      <t>Good 8.41mV star to the W for self guiding at 1260mm.</t>
    </r>
  </si>
  <si>
    <t xml:space="preserve">19h43m06.00s   </t>
  </si>
  <si>
    <t xml:space="preserve">+23°17'00.0"
</t>
  </si>
  <si>
    <r>
      <t>General</t>
    </r>
    <r>
      <rPr>
        <sz val="10"/>
        <rFont val="Arial"/>
        <family val="2"/>
      </rPr>
      <t xml:space="preserve">: Large nebulosity with cluster NGC6823 involved.  Lots of dark nebulae structure also. Could be a good 430mm image. </t>
    </r>
  </si>
  <si>
    <r>
      <t>General</t>
    </r>
    <r>
      <rPr>
        <sz val="10"/>
        <rFont val="Arial"/>
        <family val="2"/>
      </rPr>
      <t xml:space="preserve">: </t>
    </r>
    <r>
      <rPr>
        <sz val="10"/>
        <color indexed="17"/>
        <rFont val="Arial"/>
        <family val="2"/>
      </rPr>
      <t>Good 7.48mV star to the N for self guiding at 1260mm. Requires slight offpointing.</t>
    </r>
  </si>
  <si>
    <t>2009 Nov 09</t>
  </si>
  <si>
    <r>
      <rPr>
        <u/>
        <sz val="10"/>
        <rFont val="Arial"/>
        <family val="2"/>
      </rPr>
      <t>Imaging</t>
    </r>
    <r>
      <rPr>
        <sz val="10"/>
        <rFont val="Arial"/>
        <family val="2"/>
      </rPr>
      <t>: Took 2h41m CRGB image series (101:30:15:15)with ST2000 at 1260mm (f/6.3). Binned 1x1. Tccd=-20C. Trans~4/5. Seeing ~3/5.</t>
    </r>
  </si>
  <si>
    <t>2009 Nov 11</t>
  </si>
  <si>
    <r>
      <t>Imaging</t>
    </r>
    <r>
      <rPr>
        <sz val="10"/>
        <rFont val="Arial"/>
        <family val="2"/>
      </rPr>
      <t>: Need details here.  Looks like another ~15min of useable exposure.</t>
    </r>
  </si>
  <si>
    <t>Good candidate for 135mm or 250mm imaging. Possible 4x4 mosaic at 430mm.</t>
  </si>
  <si>
    <t>Large emission nebula. Needs 3x1 mosaic at 430mm.</t>
  </si>
  <si>
    <r>
      <t>General</t>
    </r>
    <r>
      <rPr>
        <sz val="10"/>
        <rFont val="Arial"/>
        <family val="2"/>
      </rPr>
      <t>: Nice large cluster for 135mm or 250mm image. Just fits in 400mm FOV.</t>
    </r>
  </si>
  <si>
    <t>California Neb.</t>
  </si>
  <si>
    <t>Orion</t>
  </si>
  <si>
    <t xml:space="preserve">21h01m48.00s   </t>
  </si>
  <si>
    <t xml:space="preserve">+44°12'00.0"
</t>
  </si>
  <si>
    <r>
      <t>General</t>
    </r>
    <r>
      <rPr>
        <sz val="10"/>
        <rFont val="Arial"/>
        <family val="2"/>
      </rPr>
      <t>: Decent candidate for visual - face on spiral with little detail or nearly circular elliptical</t>
    </r>
  </si>
  <si>
    <t>VdB38</t>
  </si>
  <si>
    <t>Larger nebulosity IC417 fits in 430mm FOV.</t>
  </si>
  <si>
    <t>sh2-231</t>
  </si>
  <si>
    <t>sh2-235</t>
  </si>
  <si>
    <r>
      <t>General</t>
    </r>
    <r>
      <rPr>
        <sz val="10"/>
        <rFont val="Arial"/>
        <family val="2"/>
      </rPr>
      <t>: 30' away is cluster NGC1907. General nebulosity in region includes LBN787 and LBN794. 430mm FOV also includes cluster Czernik 21 and planetary nebula PK 172+ 0.1.</t>
    </r>
  </si>
  <si>
    <t>IC423</t>
  </si>
  <si>
    <t>IC426</t>
  </si>
  <si>
    <t>Near belt stars</t>
  </si>
  <si>
    <r>
      <t>General</t>
    </r>
    <r>
      <rPr>
        <sz val="10"/>
        <rFont val="Arial"/>
        <family val="2"/>
      </rPr>
      <t xml:space="preserve">: </t>
    </r>
    <r>
      <rPr>
        <sz val="10"/>
        <color indexed="17"/>
        <rFont val="Arial"/>
        <family val="2"/>
      </rPr>
      <t xml:space="preserve">Good 9.3m star for self guiding for 1260mm.  </t>
    </r>
    <r>
      <rPr>
        <sz val="10"/>
        <rFont val="Arial"/>
        <family val="2"/>
      </rPr>
      <t>A good 135mm FL grouping includes four globular clusters: M22, M28, NGC6642, and NGC6638.</t>
    </r>
  </si>
  <si>
    <r>
      <t>General</t>
    </r>
    <r>
      <rPr>
        <sz val="10"/>
        <rFont val="Arial"/>
        <family val="2"/>
      </rPr>
      <t xml:space="preserve">: </t>
    </r>
    <r>
      <rPr>
        <sz val="10"/>
        <color indexed="17"/>
        <rFont val="Arial"/>
        <family val="2"/>
      </rPr>
      <t>Good 8.74mV star to the SW for self guiding for 1260mm.</t>
    </r>
  </si>
  <si>
    <r>
      <t>General</t>
    </r>
    <r>
      <rPr>
        <sz val="10"/>
        <rFont val="Arial"/>
        <family val="2"/>
      </rPr>
      <t xml:space="preserve">: Spiral. </t>
    </r>
    <r>
      <rPr>
        <sz val="10"/>
        <color indexed="52"/>
        <rFont val="Arial"/>
        <family val="2"/>
      </rPr>
      <t>Okay 9.7m guide star for 1260mm.</t>
    </r>
    <r>
      <rPr>
        <sz val="10"/>
        <rFont val="Arial"/>
        <family val="2"/>
      </rPr>
      <t xml:space="preserve">
</t>
    </r>
    <r>
      <rPr>
        <u/>
        <sz val="10"/>
        <rFont val="Arial"/>
        <family val="2"/>
      </rPr>
      <t>2005 Feb 16</t>
    </r>
    <r>
      <rPr>
        <sz val="10"/>
        <rFont val="Arial"/>
        <family val="2"/>
      </rPr>
      <t xml:space="preserve">: Visual. Tried a quick look. I was in the right place, but if the galaxy was there, it required averted vision and a little patience. No doubt the Moon was a problem.
</t>
    </r>
    <r>
      <rPr>
        <u/>
        <sz val="10"/>
        <rFont val="Arial"/>
        <family val="2"/>
      </rPr>
      <t>2005 Apr 05</t>
    </r>
    <r>
      <rPr>
        <sz val="10"/>
        <rFont val="Arial"/>
        <family val="2"/>
      </rPr>
      <t xml:space="preserve">: Imaging. Took clear exposure series through C8 at f/6.3 (FL=1260mm). Total exposure time was TBD minutes with TBD minutes usable. Binning was 1x1, but this was accidental. I intended to use 2x2 binning. </t>
    </r>
  </si>
  <si>
    <t>2006 Jun 14</t>
  </si>
  <si>
    <r>
      <t>Visual</t>
    </r>
    <r>
      <rPr>
        <sz val="10"/>
        <rFont val="Arial"/>
        <family val="2"/>
      </rPr>
      <t>. Much sparser but far, far, brighter than M46. Basically fills 32mm EP FOV.</t>
    </r>
  </si>
  <si>
    <r>
      <t>Imaging</t>
    </r>
    <r>
      <rPr>
        <sz val="10"/>
        <rFont val="Arial"/>
        <family val="2"/>
      </rPr>
      <t>. Took 20 min (10:5:5) series with ZS66 at 400mm (f/6.1).  Binned 1x1. Image included NGC2423.</t>
    </r>
  </si>
  <si>
    <t xml:space="preserve">20h31m30.00s </t>
  </si>
  <si>
    <t>2007 Oct 03</t>
  </si>
  <si>
    <t>2007 Oct 02</t>
  </si>
  <si>
    <r>
      <t>Imaging</t>
    </r>
    <r>
      <rPr>
        <sz val="10"/>
        <rFont val="Arial"/>
        <family val="2"/>
      </rPr>
      <t>: Took 130 minute LRGB series with TKE130 at 430mm (f/3.3). Binned 1x1. Tccd=-20C. Seeing 2/5. Transparency 5/5.</t>
    </r>
  </si>
  <si>
    <r>
      <t>General</t>
    </r>
    <r>
      <rPr>
        <sz val="10"/>
        <rFont val="Arial"/>
        <family val="2"/>
      </rPr>
      <t xml:space="preserve">: The group M24, M25, M18, and M17 would make a good 135mm FL photo. Should do this from a dark sight given the relatively low elevation of the group. </t>
    </r>
    <r>
      <rPr>
        <sz val="10"/>
        <color indexed="17"/>
        <rFont val="Arial"/>
        <family val="2"/>
      </rPr>
      <t>Good 7.02mV star to the E for self guiding at 400mm.</t>
    </r>
  </si>
  <si>
    <r>
      <t>Imaging</t>
    </r>
    <r>
      <rPr>
        <sz val="10"/>
        <rFont val="Arial"/>
        <family val="2"/>
      </rPr>
      <t>: Took 30min LRGB image series (10:10:5:5) with ST2000 and TKE130 at 430mm (f/3.3). Binning 1x1. Seeing 4/5, transparency 2-3/5. Tccd ~-12C.</t>
    </r>
  </si>
  <si>
    <t>2007 Winter</t>
  </si>
  <si>
    <t>2007 Spring</t>
  </si>
  <si>
    <t>2007 Summer</t>
  </si>
  <si>
    <t>2007 Fall</t>
  </si>
  <si>
    <r>
      <t>Imaging</t>
    </r>
    <r>
      <rPr>
        <sz val="10"/>
        <rFont val="Arial"/>
        <family val="2"/>
      </rPr>
      <t>. Took RGB series using 400mm (f/6.1) ZS66. Binning was 1x1. Total exposure was 60 minutes (R:G:B-&gt;30:15:15).</t>
    </r>
  </si>
  <si>
    <r>
      <t>Imaging</t>
    </r>
    <r>
      <rPr>
        <sz val="10"/>
        <rFont val="Arial"/>
        <family val="2"/>
      </rPr>
      <t>. Took short 14 min. LRGB series (5:5:2:2) at 400mm (f/6.1) binned 1x1. Tccd=-10C. Image included B64. Focusing was poor, and would look nicer with longer exposure. But, I was a bit rushed since I wanted a good long exposure of M8.</t>
    </r>
  </si>
  <si>
    <t>Draco Triplet</t>
  </si>
  <si>
    <t>15h39m36.00s</t>
  </si>
  <si>
    <t>+59°20'00.0"</t>
  </si>
  <si>
    <t>5981  5982 5985</t>
  </si>
  <si>
    <r>
      <t>Imaging</t>
    </r>
    <r>
      <rPr>
        <sz val="10"/>
        <rFont val="Arial"/>
        <family val="2"/>
      </rPr>
      <t>: Took 20min RGB 'test' image (10:5:5) with ST2000 and TKE130 at 430mm (f/3.3). Binned 1x1. Tccd=-20C. Transparency 4/5, seeing 2/5 &amp; windy.  Included M99 in FOV. Guiding very poor in EW RMS +/- 1pix - probably need to adjust worm again.</t>
    </r>
  </si>
  <si>
    <r>
      <t>Imaging</t>
    </r>
    <r>
      <rPr>
        <sz val="10"/>
        <rFont val="Arial"/>
        <family val="2"/>
      </rPr>
      <t>: Took 15 min. Clear series with ST2000 and TKE130 at 430mm FL (f/3.3). Binning was 1x1. Can use with last years image to make an LRGB.</t>
    </r>
  </si>
  <si>
    <r>
      <t>Imaging</t>
    </r>
    <r>
      <rPr>
        <sz val="10"/>
        <rFont val="Arial"/>
        <family val="2"/>
      </rPr>
      <t>: Took 10 min. clear series with ST2000 and TKE130 at 430mm (f/3.3). Binning 1x1.</t>
    </r>
  </si>
  <si>
    <t>M1-92
Footprint Nebula</t>
  </si>
  <si>
    <r>
      <t>General</t>
    </r>
    <r>
      <rPr>
        <sz val="10"/>
        <rFont val="Arial"/>
        <family val="2"/>
      </rPr>
      <t>: Tiny, bi-polar, planetary nebula.</t>
    </r>
  </si>
  <si>
    <r>
      <t>Imaging</t>
    </r>
    <r>
      <rPr>
        <sz val="10"/>
        <rFont val="Arial"/>
        <family val="2"/>
      </rPr>
      <t>: Took single 5min. clear image with ST2000 and TKE130 at 430mm (f/3.3). Binned 1x1. Thought this was a larger nebula that might be visible in TKE130, but probably not.</t>
    </r>
  </si>
  <si>
    <r>
      <t>General</t>
    </r>
    <r>
      <rPr>
        <sz val="10"/>
        <rFont val="Arial"/>
        <family val="2"/>
      </rPr>
      <t>: Dark nebula.</t>
    </r>
  </si>
  <si>
    <r>
      <t>Imaging</t>
    </r>
    <r>
      <rPr>
        <sz val="10"/>
        <rFont val="Arial"/>
        <family val="2"/>
      </rPr>
      <t>: Took 20min clear series with ST2000 and TKE130 at 430mm (f/3.3). Binned 1x1.</t>
    </r>
  </si>
  <si>
    <t>2007 Sep 19</t>
  </si>
  <si>
    <r>
      <t>Visual (with webcam)</t>
    </r>
    <r>
      <rPr>
        <sz val="10"/>
        <rFont val="Arial"/>
        <family val="2"/>
      </rPr>
      <t>: Examined via ToUcam 2007 Sep 19. Only was able to identify a couple of the brighter stars.  If seeing was better and altitude higher, I think I would have seen more stars.</t>
    </r>
  </si>
  <si>
    <r>
      <t>Imaging</t>
    </r>
    <r>
      <rPr>
        <sz val="10"/>
        <rFont val="Arial"/>
        <family val="2"/>
      </rPr>
      <t>: Took 120 sec (4x30sec) video with ToUcam and C8 at 2000mm (f/10).  Used camera settings to get reasonable signal for brightest star. Also took dark and trailed image for PA. Transparency 4/5, seeing 3/5.</t>
    </r>
  </si>
  <si>
    <r>
      <t>Imaging</t>
    </r>
    <r>
      <rPr>
        <sz val="10"/>
        <rFont val="Arial"/>
        <family val="2"/>
      </rPr>
      <t>: Took 180min RGB image series (90:45:45) with ST2000 and C8 at 1260mm (f/6.3). Binning was 1x1 and Tccd=-20C.  Transparency was 4/5 with occasional thin cirrus/haziness.  Seeing was 3/5. Tried out new lightbox for flat fielding, but it didn't work.  Didn't uniformly illuminate the field.  It will need some work.  Luckily, the sky flats I took on May 15 worked well since I didn't change the PA of the camera or any other configurations.</t>
    </r>
  </si>
  <si>
    <t>Should at least take a test image</t>
  </si>
  <si>
    <r>
      <t>General</t>
    </r>
    <r>
      <rPr>
        <sz val="10"/>
        <rFont val="Arial"/>
        <family val="2"/>
      </rPr>
      <t>: Faint member of Local Group. Could take test image.</t>
    </r>
  </si>
  <si>
    <t>IC348</t>
  </si>
  <si>
    <t>Small nebula</t>
  </si>
  <si>
    <t>For</t>
  </si>
  <si>
    <r>
      <t>General</t>
    </r>
    <r>
      <rPr>
        <sz val="10"/>
        <rFont val="Arial"/>
        <family val="2"/>
      </rPr>
      <t>:Take 1260mm mosaic</t>
    </r>
  </si>
  <si>
    <t>Good 9.51mV star to the W for self-guiding at 1260mm.</t>
  </si>
  <si>
    <t>Good 7.45mV star to the E for self-guiding at 1260mm - requires modest offpoint.</t>
  </si>
  <si>
    <t>Good 6.6m star to the N for self-guiding at 1260mm.</t>
  </si>
  <si>
    <r>
      <t>General</t>
    </r>
    <r>
      <rPr>
        <sz val="10"/>
        <rFont val="Arial"/>
        <family val="2"/>
      </rPr>
      <t xml:space="preserve">: Large face-on spiral - supposed to be fairly easily visible. </t>
    </r>
    <r>
      <rPr>
        <sz val="10"/>
        <color indexed="17"/>
        <rFont val="Arial"/>
        <family val="2"/>
      </rPr>
      <t>Good 8.4m star to the S for self-guiding at 1260mm.</t>
    </r>
  </si>
  <si>
    <t>Good 5.79mV star to the W for guiding at 400mm.</t>
  </si>
  <si>
    <t>Good 9.07mV star to the NW for guiding at 1260mm.</t>
  </si>
  <si>
    <t>2009 Jul 07</t>
  </si>
  <si>
    <r>
      <t>Imaging</t>
    </r>
    <r>
      <rPr>
        <sz val="10"/>
        <rFont val="Arial"/>
        <family val="2"/>
      </rPr>
      <t xml:space="preserve">: Took one 60 second video (along with a 5 sec drift video) at 5500mm (f/27.5) with C8 and ToUcam 840.  Seeing was nearly the best I've seen - comparable to 8/18/08.  I'd rate it 3-4/5 at the start of the evening and definitely 4/5 at the end. Early, Arcturus was steadily, but </t>
    </r>
    <r>
      <rPr>
        <i/>
        <sz val="10"/>
        <rFont val="Arial"/>
        <family val="2"/>
      </rPr>
      <t>very</t>
    </r>
    <r>
      <rPr>
        <sz val="10"/>
        <rFont val="Arial"/>
        <family val="2"/>
      </rPr>
      <t xml:space="preserve"> gently pulsating.  By the end of the eveing, wishing planets were out on such a good night, I was confused looking up at the rock steady light of Altair.  Vega was also steady like a rock. Seeing was so good that I was able to adjust the collimation of the C8 using Arcturus (defocused).  The collimation was quite good to start with, but after adjustment, was about the best I've had it.  Transparency was 4/5 with occasional small, well-defined cirrus patches.</t>
    </r>
  </si>
  <si>
    <r>
      <t>Imaging</t>
    </r>
    <r>
      <rPr>
        <sz val="10"/>
        <rFont val="Arial"/>
        <family val="2"/>
      </rPr>
      <t>: Took one 60 second video (along with a 5 sec drift video) at 5500mm (f/27.5) with C8 and ToUcam 840.  Seeing was nearly the best I've seen - comparable to 8/18/08 (see Xi Boo for details on seeing).</t>
    </r>
  </si>
  <si>
    <r>
      <t>Imaging</t>
    </r>
    <r>
      <rPr>
        <sz val="10"/>
        <rFont val="Arial"/>
        <family val="2"/>
      </rPr>
      <t>: Took five 60 second videos - in two orientations  (2 min &amp; 3 min) - at 5500mm (f/27.5) with C8 and ToUcam 840.  Seeing was nearly the best I've seen - comparable to 8/18/08 (see Xi Boo for details on seeing).</t>
    </r>
  </si>
  <si>
    <r>
      <t>General</t>
    </r>
    <r>
      <rPr>
        <sz val="10"/>
        <rFont val="Arial"/>
        <family val="2"/>
      </rPr>
      <t xml:space="preserve">: Period is 203 years (WDS6). Need to make sure that I have all STFs searchable on astronomy laptop.  </t>
    </r>
  </si>
  <si>
    <r>
      <t>Imaging</t>
    </r>
    <r>
      <rPr>
        <sz val="10"/>
        <rFont val="Arial"/>
        <family val="2"/>
      </rPr>
      <t>: Took two 60 second videos (one of each pair, along with a 5 sec drift video) at 5500mm (f/27.5) with C8 and ToUcam 840.  Seeing was nearly the best I've seen - comparable to 8/18/08 (see Xi Boo for details on seeing).</t>
    </r>
  </si>
  <si>
    <r>
      <t>General</t>
    </r>
    <r>
      <rPr>
        <sz val="10"/>
        <rFont val="Arial"/>
        <family val="2"/>
      </rPr>
      <t xml:space="preserve">: Spiral. </t>
    </r>
    <r>
      <rPr>
        <sz val="10"/>
        <color indexed="17"/>
        <rFont val="Arial"/>
        <family val="2"/>
      </rPr>
      <t>Good 9.2m guide star for 1260mm.</t>
    </r>
    <r>
      <rPr>
        <sz val="10"/>
        <color indexed="52"/>
        <rFont val="Arial"/>
        <family val="2"/>
      </rPr>
      <t xml:space="preserve">
</t>
    </r>
    <r>
      <rPr>
        <u/>
        <sz val="10"/>
        <rFont val="Arial"/>
        <family val="2"/>
      </rPr>
      <t>2005 Jun 06</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</si>
  <si>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Sge</t>
  </si>
  <si>
    <t>M71</t>
  </si>
  <si>
    <t>Crescent Neb.</t>
  </si>
  <si>
    <t>Veil Neb.</t>
  </si>
  <si>
    <t>M24</t>
  </si>
  <si>
    <t>M23</t>
  </si>
  <si>
    <t>M25</t>
  </si>
  <si>
    <t>Sct</t>
  </si>
  <si>
    <t>M26</t>
  </si>
  <si>
    <t>M21</t>
  </si>
  <si>
    <t>M19</t>
  </si>
  <si>
    <t>M18</t>
  </si>
  <si>
    <t>M11, Wild Duck</t>
  </si>
  <si>
    <t>M9</t>
  </si>
  <si>
    <t>M29</t>
  </si>
  <si>
    <t>Cat's Eye</t>
  </si>
  <si>
    <t>M15</t>
  </si>
  <si>
    <t>NGC</t>
  </si>
  <si>
    <t>Size1</t>
  </si>
  <si>
    <t>Size2</t>
  </si>
  <si>
    <t>Saturn Neb.</t>
  </si>
  <si>
    <t>M32</t>
  </si>
  <si>
    <t>Blinking</t>
  </si>
  <si>
    <t>Blue Snowball</t>
  </si>
  <si>
    <t>M110</t>
  </si>
  <si>
    <t>And</t>
  </si>
  <si>
    <t>Cyg</t>
  </si>
  <si>
    <t>Dra</t>
  </si>
  <si>
    <t>Comments</t>
  </si>
  <si>
    <t>Helix</t>
  </si>
  <si>
    <t>Obs</t>
  </si>
  <si>
    <r>
      <t>Imaging</t>
    </r>
    <r>
      <rPr>
        <sz val="10"/>
        <rFont val="Arial"/>
        <family val="2"/>
      </rPr>
      <t>. ST-2000 RBG exposure series, through 405 mm lens at f/7.5). Total exposure time was 32 minutes with 23 minutes usable. Binning 2x2. Image also captures M66 and NGC3628.</t>
    </r>
  </si>
  <si>
    <r>
      <t>Imaging</t>
    </r>
    <r>
      <rPr>
        <sz val="10"/>
        <rFont val="Arial"/>
        <family val="2"/>
      </rPr>
      <t>. Took ST-2000 clear image series through C8 at f/6.3 (FL=1260mm).  Total exposure time was 10 minutes with 2.5 minutes usable. Binning 2x2.</t>
    </r>
  </si>
  <si>
    <t>2006 Jun 26</t>
  </si>
  <si>
    <r>
      <t>General</t>
    </r>
    <r>
      <rPr>
        <sz val="10"/>
        <rFont val="Arial"/>
        <family val="2"/>
      </rPr>
      <t xml:space="preserve">: Spiral. Edge-on beauty. </t>
    </r>
    <r>
      <rPr>
        <sz val="10"/>
        <color indexed="17"/>
        <rFont val="Arial"/>
        <family val="2"/>
      </rPr>
      <t>Good self-guide star (8.3m) to the S for 1260mm.</t>
    </r>
  </si>
  <si>
    <r>
      <t>General</t>
    </r>
    <r>
      <rPr>
        <sz val="10"/>
        <rFont val="Arial"/>
        <family val="2"/>
      </rPr>
      <t>: Western cluster in the Double Cluster.</t>
    </r>
  </si>
  <si>
    <r>
      <t>Imaging. 8 minute afocal exposure with Olympus camera.</t>
    </r>
    <r>
      <rPr>
        <u/>
        <sz val="10"/>
        <rFont val="Arial"/>
        <family val="2"/>
      </rPr>
      <t/>
    </r>
  </si>
  <si>
    <t>B312</t>
  </si>
  <si>
    <r>
      <t>General</t>
    </r>
    <r>
      <rPr>
        <sz val="10"/>
        <rFont val="Arial"/>
        <family val="2"/>
      </rPr>
      <t xml:space="preserve">: </t>
    </r>
    <r>
      <rPr>
        <sz val="10"/>
        <color indexed="17"/>
        <rFont val="Arial"/>
        <family val="2"/>
      </rPr>
      <t xml:space="preserve">Good 7m star for self guiding for 1260mm.  Good 7.00mV star to the E for self guiding at 400mm. At 400mm FOV includes M20. </t>
    </r>
    <r>
      <rPr>
        <sz val="10"/>
        <rFont val="Arial"/>
        <family val="2"/>
      </rPr>
      <t>Potential for mosaic with M8 with one intermediate image at 430mm.</t>
    </r>
  </si>
  <si>
    <t>2007 Jul 09</t>
  </si>
  <si>
    <r>
      <t>Imaging</t>
    </r>
    <r>
      <rPr>
        <sz val="10"/>
        <rFont val="Arial"/>
        <family val="2"/>
      </rPr>
      <t>: Took 30min LRGB image series (10:10:5:5) with ST2000 and TKE130 at 430mm (f/3.3). Binning 1x1. Seeing 4/5, transparency 2-3/5. Tccd -15C.</t>
    </r>
  </si>
  <si>
    <t>IC4604</t>
  </si>
  <si>
    <r>
      <t>Imaging</t>
    </r>
    <r>
      <rPr>
        <sz val="10"/>
        <rFont val="Arial"/>
        <family val="2"/>
      </rPr>
      <t>: Took 105min. RGB series (60:15:30) with ST2000 and ZS66 at 400mm (f/6.1). Binned 1x1. Transparency: 4/5; Seeing 3/5.  Tccd=-15C. Image included M86 and all of Markarian's chain</t>
    </r>
  </si>
  <si>
    <r>
      <t>General</t>
    </r>
    <r>
      <rPr>
        <sz val="10"/>
        <rFont val="Arial"/>
        <family val="2"/>
      </rPr>
      <t>: Galaxy in far eastern Virgo.</t>
    </r>
  </si>
  <si>
    <r>
      <t>Visual</t>
    </r>
    <r>
      <rPr>
        <sz val="10"/>
        <rFont val="Arial"/>
        <family val="2"/>
      </rPr>
      <t>. Glimpsed with averted vision at about 11:03pm local time.</t>
    </r>
  </si>
  <si>
    <r>
      <t>Visual</t>
    </r>
    <r>
      <rPr>
        <sz val="10"/>
        <rFont val="Arial"/>
        <family val="2"/>
      </rPr>
      <t>. Easy find at 11:02pm local time. Needle like streak.</t>
    </r>
  </si>
  <si>
    <r>
      <t>Visual</t>
    </r>
    <r>
      <rPr>
        <sz val="10"/>
        <rFont val="Arial"/>
        <family val="2"/>
      </rPr>
      <t>. Very small at 11:05pm local time. Seen with direct vision.</t>
    </r>
  </si>
  <si>
    <r>
      <t>Visual</t>
    </r>
    <r>
      <rPr>
        <sz val="10"/>
        <rFont val="Arial"/>
        <family val="2"/>
      </rPr>
      <t>. Nice, bright and fairly large. Made small sketch to identify by position. Observed at 11:17pm local time.</t>
    </r>
  </si>
  <si>
    <r>
      <t>Visual</t>
    </r>
    <r>
      <rPr>
        <sz val="10"/>
        <rFont val="Arial"/>
        <family val="2"/>
      </rPr>
      <t>. Even smaller than NGC5838, but easily seen at 80x. Observed at 11:10pm local time.</t>
    </r>
  </si>
  <si>
    <r>
      <t>General</t>
    </r>
    <r>
      <rPr>
        <sz val="10"/>
        <rFont val="Arial"/>
        <family val="2"/>
      </rPr>
      <t xml:space="preserve">: Spiral. </t>
    </r>
    <r>
      <rPr>
        <sz val="10"/>
        <color indexed="17"/>
        <rFont val="Arial"/>
        <family val="2"/>
      </rPr>
      <t xml:space="preserve">Good 9.2m guide star to the </t>
    </r>
    <r>
      <rPr>
        <b/>
        <sz val="10"/>
        <color indexed="17"/>
        <rFont val="Arial"/>
        <family val="2"/>
      </rPr>
      <t xml:space="preserve">E for 1260mm. </t>
    </r>
    <r>
      <rPr>
        <b/>
        <sz val="10"/>
        <rFont val="Arial"/>
        <family val="2"/>
      </rPr>
      <t>Do 1x1 Luminance experiment.</t>
    </r>
  </si>
  <si>
    <t>Imaging: Took 15 minute clear image 'survey photo' with ST2000 thorugh C8 at f/6.3. Binning was 1x1. Self-guided on Regulus. Used flat field composited from R, G, and B flats. Seeing ~2/5, Transparency ~2/5. Galaxy was not seen due to glare from Regulus, poor transparency, and poor flat field. Might be detectable on an excellent night with clean optics and good flats.</t>
  </si>
  <si>
    <r>
      <t>Imaging</t>
    </r>
    <r>
      <rPr>
        <sz val="10"/>
        <rFont val="Arial"/>
        <family val="2"/>
      </rPr>
      <t>: Took 20 min. RGB series (10:5:5) with ST2000 and ZS66 at 400mm FL (f/6.1).  Seeing ~3/5, Transparency ~2/5.</t>
    </r>
  </si>
  <si>
    <t>Abel 1656</t>
  </si>
  <si>
    <t>Abell 31</t>
  </si>
  <si>
    <t>2006 Nov 25</t>
  </si>
  <si>
    <t>2006 Nov 23</t>
  </si>
  <si>
    <r>
      <t>Imaging</t>
    </r>
    <r>
      <rPr>
        <sz val="10"/>
        <rFont val="Arial"/>
        <family val="2"/>
      </rPr>
      <t>: Took RGB series with ST2000 at 250mm FL (f/3.8). Total exposure was 60 min. (R:20, G:10, B:10 min.). Binning was 1x1.  Pretty dense high clouds obscured the 20 minutes of Red exposure.</t>
    </r>
  </si>
  <si>
    <t>2005 Dec 24</t>
  </si>
  <si>
    <r>
      <t>Imaging</t>
    </r>
    <r>
      <rPr>
        <sz val="10"/>
        <rFont val="Arial"/>
        <family val="2"/>
      </rPr>
      <t xml:space="preserve">. </t>
    </r>
  </si>
  <si>
    <t>2004 Jul 10</t>
  </si>
  <si>
    <r>
      <rPr>
        <u/>
        <sz val="10"/>
        <rFont val="Arial"/>
        <family val="2"/>
      </rPr>
      <t>Imaging</t>
    </r>
    <r>
      <rPr>
        <sz val="10"/>
        <rFont val="Arial"/>
        <family val="2"/>
      </rPr>
      <t>: Took nine-frame mosaic with 135mm lens (f/2.5) and ST2000. Binned 2x2.  Two minutes RGB per frame (60:30:30 sec). Transparency 4/5. Tccd=-15C.</t>
    </r>
  </si>
  <si>
    <r>
      <rPr>
        <u/>
        <sz val="10"/>
        <rFont val="Arial"/>
        <family val="2"/>
      </rPr>
      <t>Imaging</t>
    </r>
    <r>
      <rPr>
        <sz val="10"/>
        <rFont val="Arial"/>
        <family val="2"/>
      </rPr>
      <t>: Took exteded exposure with C60 camera while camping (Red Feather Lakes?)</t>
    </r>
  </si>
  <si>
    <t>?</t>
  </si>
  <si>
    <r>
      <rPr>
        <u/>
        <sz val="10"/>
        <rFont val="Arial"/>
        <family val="2"/>
      </rPr>
      <t>Imaging</t>
    </r>
    <r>
      <rPr>
        <sz val="10"/>
        <rFont val="Arial"/>
        <family val="2"/>
      </rPr>
      <t xml:space="preserve">: </t>
    </r>
    <r>
      <rPr>
        <sz val="10"/>
        <color indexed="10"/>
        <rFont val="Arial"/>
        <family val="2"/>
      </rPr>
      <t>Took series of images on homemade camera mount with Ricoh and various lenses. Need to update from notebook.</t>
    </r>
  </si>
  <si>
    <t>2000 ??? ??</t>
  </si>
  <si>
    <r>
      <t>Visual</t>
    </r>
    <r>
      <rPr>
        <sz val="10"/>
        <rFont val="Arial"/>
        <family val="2"/>
      </rPr>
      <t>: Disappointing. View of NGC6910 on same night was better.</t>
    </r>
  </si>
  <si>
    <r>
      <t>Visual</t>
    </r>
    <r>
      <rPr>
        <sz val="10"/>
        <rFont val="Arial"/>
        <family val="2"/>
      </rPr>
      <t>: Uncertain of identification. Viewed in binoculars.</t>
    </r>
  </si>
  <si>
    <t>General: Big, triangle-shaped cluster with bright stars.</t>
  </si>
  <si>
    <r>
      <t>Imaging</t>
    </r>
    <r>
      <rPr>
        <sz val="10"/>
        <rFont val="Arial"/>
        <family val="2"/>
      </rPr>
      <t>: Took RGB image series with ST2000 at 430mm (f/3.3) binned 1x1. Total exposure was TBD min (10:X:X).  Transparency 3/5. Tccd=-10C, no fan. G &amp; B images may have contamination from roofs.</t>
    </r>
  </si>
  <si>
    <r>
      <t>Imaging</t>
    </r>
    <r>
      <rPr>
        <sz val="10"/>
        <rFont val="Arial"/>
        <family val="2"/>
      </rPr>
      <t>: Another round of imaging.  In the end had 30 min RGB + 5 min Clear between Aug. 11 &amp; 12.</t>
    </r>
  </si>
  <si>
    <r>
      <rPr>
        <u/>
        <sz val="10"/>
        <rFont val="Arial"/>
        <family val="2"/>
      </rPr>
      <t>General</t>
    </r>
    <r>
      <rPr>
        <sz val="10"/>
        <rFont val="Arial"/>
        <family val="2"/>
      </rPr>
      <t xml:space="preserve">: </t>
    </r>
    <r>
      <rPr>
        <sz val="10"/>
        <color indexed="17"/>
        <rFont val="Arial"/>
        <family val="2"/>
      </rPr>
      <t>Good 5.57mV star to the S for self-guiding at 430mm. Good 9.61mV star to the ESE for self-guiding at 1260mm.</t>
    </r>
  </si>
  <si>
    <t>2010 Jan 09</t>
  </si>
  <si>
    <t>2010 Jan 10</t>
  </si>
  <si>
    <r>
      <t>Imaging</t>
    </r>
    <r>
      <rPr>
        <sz val="10"/>
        <rFont val="Arial"/>
        <family val="2"/>
      </rPr>
      <t>. Took 120 min. image series (C: 45, R: 30, G: 15, B: 15) with ST2000 and C8 at 1260mm (f/6.3) with 1x1 binning. Tccd=-20C, no fan. Seeing 2-3/5, transparency 5/5. Had trouble with filters.  Ended up that I think I took 5 clear images (reds were actually clear, despite saying red) and the blue/greens, its unsure if they are different.  Combined seeing and guiding was poor enough to create large stars. This data will be good only for luminance.</t>
    </r>
  </si>
  <si>
    <r>
      <t>Imaging</t>
    </r>
    <r>
      <rPr>
        <sz val="10"/>
        <rFont val="Arial"/>
        <family val="2"/>
      </rPr>
      <t xml:space="preserve">: Took 120 min CRGB series (60:30:15:15) with ST2000 and C8 at 1260mm (f/6.3). Binned 1x1. Tccd=-20C, no fan. Transparency 5/5, seeing 4/5. Fabulous night! </t>
    </r>
  </si>
  <si>
    <r>
      <t>Imaging</t>
    </r>
    <r>
      <rPr>
        <sz val="10"/>
        <rFont val="Arial"/>
        <family val="2"/>
      </rPr>
      <t>. Took 75 min. image series (C: 15, R: 30, G: 15, B: 15) with ST2000 and C8 at 1260mm (f/6.3) with 1x1 binning. Tccd=-20C, no fan. Seeing 4/5, transparency 5/5. Fabulous night!! Took ST2000 off C8 and tested filter wheel - no problems!  Attached 'pointer' to camera for C8 to better reproduce PAs when imaging.  Rebalanced in Dec to achieve better guiding.  Very nice images.</t>
    </r>
  </si>
  <si>
    <t>STF3062 
HR 5</t>
  </si>
  <si>
    <r>
      <t>General</t>
    </r>
    <r>
      <rPr>
        <sz val="10"/>
        <rFont val="Arial"/>
        <family val="2"/>
      </rPr>
      <t>: 106.7 yr period. Next to Beta Cas</t>
    </r>
  </si>
  <si>
    <r>
      <t>General</t>
    </r>
    <r>
      <rPr>
        <sz val="10"/>
        <rFont val="Arial"/>
        <family val="2"/>
      </rPr>
      <t xml:space="preserve">: Relatively bright double with SMA of 3.672 arcsec and 320yr period. HD224635 
</t>
    </r>
  </si>
  <si>
    <t>STF3050AB
HR9074</t>
  </si>
  <si>
    <r>
      <t>Imaging</t>
    </r>
    <r>
      <rPr>
        <sz val="10"/>
        <rFont val="Arial"/>
        <family val="2"/>
      </rPr>
      <t>. ST-2000 RGB exposure series, through C8 at f/6.3 (FL=1260mm).  Total exposure time was 32 minutes with 20 minutes usable. Binning 2x2. Used new GM8 mount. PEC on? No guiding. Same photo captured M66.</t>
    </r>
  </si>
  <si>
    <t>M101</t>
  </si>
  <si>
    <t>Hmm. Seems like this ought to be dim, but CDC rates it as quite bright.</t>
  </si>
  <si>
    <t>2006 Aug 19</t>
  </si>
  <si>
    <t>17h37m36.00s</t>
  </si>
  <si>
    <t xml:space="preserve">-03°15'00.0"
</t>
  </si>
  <si>
    <r>
      <t>General:</t>
    </r>
    <r>
      <rPr>
        <sz val="10"/>
        <rFont val="Arial"/>
        <family val="2"/>
      </rPr>
      <t xml:space="preserve"> A starburst, barred spiral, relatively face-on and of reasonably high surface brightness.</t>
    </r>
    <r>
      <rPr>
        <sz val="10"/>
        <color indexed="17"/>
        <rFont val="Arial"/>
        <family val="2"/>
      </rPr>
      <t xml:space="preserve"> Good 7.5m star for self-guiding at 1260mm - due north of galaxy.</t>
    </r>
  </si>
  <si>
    <t>19h31m36.00s</t>
  </si>
  <si>
    <t xml:space="preserve">+09°14'00.0"
</t>
  </si>
  <si>
    <t xml:space="preserve">19h18m30.00s   </t>
  </si>
  <si>
    <t xml:space="preserve">+06°32'00.0"
</t>
  </si>
  <si>
    <t xml:space="preserve">20h00m42.00s   </t>
  </si>
  <si>
    <t xml:space="preserve">+01°44'00.0"
</t>
  </si>
  <si>
    <t>Abell 62</t>
  </si>
  <si>
    <t xml:space="preserve">19h33m18.00s   </t>
  </si>
  <si>
    <r>
      <t>Imaging</t>
    </r>
    <r>
      <rPr>
        <sz val="10"/>
        <rFont val="Arial"/>
        <family val="2"/>
      </rPr>
      <t>. See M46 entry.</t>
    </r>
  </si>
  <si>
    <r>
      <t>Imaging</t>
    </r>
    <r>
      <rPr>
        <sz val="10"/>
        <rFont val="Arial"/>
        <family val="2"/>
      </rPr>
      <t>. Took RBG series with ST2000 and 405mm lens at f/7.5.  Binned 2x2. Total exposure 23.5 min.</t>
    </r>
  </si>
  <si>
    <r>
      <t>2005 Feb 16</t>
    </r>
    <r>
      <rPr>
        <sz val="10"/>
        <rFont val="Arial"/>
        <family val="2"/>
      </rPr>
      <t>: Visual. Compact and rather rich in the 32mm Plossl. Rather like a small M46, with brighter stars. Fills about half the 14mm Radian FOV.</t>
    </r>
  </si>
  <si>
    <t>IC430</t>
  </si>
  <si>
    <t>2005 Apr 07</t>
  </si>
  <si>
    <r>
      <t>Visual</t>
    </r>
    <r>
      <rPr>
        <sz val="10"/>
        <rFont val="Arial"/>
        <family val="2"/>
      </rPr>
      <t>: Visual. "Cute" - smallish and not too rich.</t>
    </r>
  </si>
  <si>
    <r>
      <t>General</t>
    </r>
    <r>
      <rPr>
        <sz val="10"/>
        <rFont val="Arial"/>
        <family val="2"/>
      </rPr>
      <t>:</t>
    </r>
    <r>
      <rPr>
        <sz val="10"/>
        <rFont val="Arial"/>
        <family val="2"/>
      </rPr>
      <t/>
    </r>
  </si>
  <si>
    <t>2004 Dec 01</t>
  </si>
  <si>
    <r>
      <t>Imaging</t>
    </r>
    <r>
      <rPr>
        <sz val="10"/>
        <rFont val="Arial"/>
        <family val="2"/>
      </rPr>
      <t>: Took an RGB series with ST-2000 at 135mm f/2.5. Binned 1x1. Field included many "goodies" like Flame  (NGC2024) and Horsehead (B33).</t>
    </r>
  </si>
  <si>
    <t>2004 Dec 18</t>
  </si>
  <si>
    <r>
      <t>Imaging</t>
    </r>
    <r>
      <rPr>
        <sz val="10"/>
        <rFont val="Arial"/>
        <family val="2"/>
      </rPr>
      <t>: Took an RGB series with ST-2000 at 405mm f/7.5. Binned 2x2. Field included NGC1977 (Running Man) and M43 (NGC1982).</t>
    </r>
  </si>
  <si>
    <t>2005 Jan 15</t>
  </si>
  <si>
    <r>
      <t>Imaging</t>
    </r>
    <r>
      <rPr>
        <sz val="10"/>
        <rFont val="Arial"/>
        <family val="2"/>
      </rPr>
      <t>: Took an RGB series at 1260mm FL (f/6.3) with 2x2 binning. Total usable exposure was 11 minutes. Included M43.</t>
    </r>
  </si>
  <si>
    <r>
      <rPr>
        <u/>
        <sz val="10"/>
        <rFont val="Arial"/>
        <family val="2"/>
      </rPr>
      <t>Imaging</t>
    </r>
    <r>
      <rPr>
        <sz val="10"/>
        <rFont val="Arial"/>
        <family val="2"/>
      </rPr>
      <t>: See NGC7129 entry.</t>
    </r>
  </si>
  <si>
    <t>2007 Dec 16</t>
  </si>
  <si>
    <t>2007 Dec 17</t>
  </si>
  <si>
    <t>Ced 214</t>
  </si>
  <si>
    <r>
      <t>General</t>
    </r>
    <r>
      <rPr>
        <sz val="10"/>
        <rFont val="Arial"/>
        <family val="2"/>
      </rPr>
      <t>: Relatively bright H-alpha nebula with superimposed dark nebulosity. Near NGC7822. Good for a 430mm FOV.</t>
    </r>
  </si>
  <si>
    <r>
      <rPr>
        <u/>
        <sz val="10"/>
        <rFont val="Arial"/>
        <family val="2"/>
      </rPr>
      <t>General</t>
    </r>
    <r>
      <rPr>
        <sz val="10"/>
        <rFont val="Arial"/>
        <family val="2"/>
      </rPr>
      <t>: Ribbon like H-alpha nebula with nearby clusters. Nearby Ced 214 H-alpha nebula. Good for a 430mm FOV.</t>
    </r>
  </si>
  <si>
    <r>
      <t>Imaging</t>
    </r>
    <r>
      <rPr>
        <sz val="10"/>
        <rFont val="Arial"/>
        <family val="2"/>
      </rPr>
      <t>. Took 5 minutes (5x1min) of video with ToUcam at 30fps and C8 at 5500mm (f/27.5).  Exposure set to 1/25th sec., gain high, gamma low - "Settings1". Data taken between 9:12 and 9:17pm MST. Seeing was 3/5 and transparency 3/5.</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</si>
  <si>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M65</t>
    </r>
  </si>
  <si>
    <t>Abell 2151</t>
  </si>
  <si>
    <t>Splinter Galaxy</t>
  </si>
  <si>
    <r>
      <t>Imaging</t>
    </r>
    <r>
      <rPr>
        <sz val="10"/>
        <rFont val="Arial"/>
        <family val="2"/>
      </rPr>
      <t>: Took 30 min. (6x5min.) Clear (Luminance) series with ST2000 and C8 at 1260mm (f/6.3). Binning was 1x1. Tccd=-30C. Seeing ~4/5. Transparency 3-4/5.</t>
    </r>
  </si>
  <si>
    <r>
      <t>Imaging</t>
    </r>
    <r>
      <rPr>
        <sz val="10"/>
        <rFont val="Arial"/>
        <family val="2"/>
      </rPr>
      <t>: Took 120 min. (6x20min.) Clear (Luminance) series with ST2000 and C8 at 1260mm (f/6.3). Binning was 1x1. Tccd=-30C. Seeing ~4/5. Transparency 3-4/5. Plan is to combine with RGB data from 2006 Nov 10 for LRGB image.</t>
    </r>
  </si>
  <si>
    <r>
      <t>General</t>
    </r>
    <r>
      <rPr>
        <sz val="10"/>
        <rFont val="Arial"/>
        <family val="2"/>
      </rPr>
      <t xml:space="preserve">: In far southern Leo. </t>
    </r>
    <r>
      <rPr>
        <sz val="10"/>
        <color indexed="17"/>
        <rFont val="Arial"/>
        <family val="2"/>
      </rPr>
      <t>Good 7.79m star W for self-guiding at 1260mm.</t>
    </r>
  </si>
  <si>
    <t>Good 9.27m star ENE for self-guiding at 1260mm.</t>
  </si>
  <si>
    <t>Centarus A</t>
  </si>
  <si>
    <t>Cen</t>
  </si>
  <si>
    <t>Omega Centauri</t>
  </si>
  <si>
    <t>M22</t>
  </si>
  <si>
    <t>M4</t>
  </si>
  <si>
    <t>Abell 347</t>
  </si>
  <si>
    <r>
      <t>General</t>
    </r>
    <r>
      <rPr>
        <sz val="10"/>
        <rFont val="Arial"/>
        <family val="2"/>
      </rPr>
      <t>: Candidate for 400mm imaging.</t>
    </r>
  </si>
  <si>
    <r>
      <t>General</t>
    </r>
    <r>
      <rPr>
        <sz val="10"/>
        <rFont val="Arial"/>
        <family val="2"/>
      </rPr>
      <t>: Small open cluster.</t>
    </r>
  </si>
  <si>
    <r>
      <t>Imaging</t>
    </r>
    <r>
      <rPr>
        <sz val="10"/>
        <rFont val="Arial"/>
        <family val="2"/>
      </rPr>
      <t>: Took RGB image series with ST2000 at 400mm (f/6.1) binned 2x2. Total exposure was 120 min (60:30:30).  Transparency 5/5. Seeing 2-3/5. Tccd=-30C. Intent is to take 1x1 Lum image to create LRGB.</t>
    </r>
  </si>
  <si>
    <r>
      <t>Imaging</t>
    </r>
    <r>
      <rPr>
        <sz val="10"/>
        <rFont val="Arial"/>
        <family val="2"/>
      </rPr>
      <t>: Took clear image series with ST2000 at 400mm (f/6.1) binned 1x1. Total exposure was 140 min (7x20 min).  Transparency 5/5. Seeing 2-3/5. Tccd=-30C. Intent is to combine with yesterday's RGB image series to create LRGB.</t>
    </r>
  </si>
  <si>
    <r>
      <t>Imaging</t>
    </r>
    <r>
      <rPr>
        <sz val="10"/>
        <rFont val="Arial"/>
        <family val="2"/>
      </rPr>
      <t>: Took 4-frame clear (luminance) mosaic with ST2000 and TKE130 at 430mm (f/3.3). Binning 2x2. Exposure was 6min per frame. Tccd=-30C. Transparency 4/5. Seeing 2/5.</t>
    </r>
  </si>
  <si>
    <t>2007 Feb 17</t>
  </si>
  <si>
    <r>
      <t>General</t>
    </r>
    <r>
      <rPr>
        <sz val="10"/>
        <rFont val="Arial"/>
        <family val="2"/>
      </rPr>
      <t>: Quasar.</t>
    </r>
  </si>
  <si>
    <t>Heart Nebula</t>
  </si>
  <si>
    <t>Soul Nebula</t>
  </si>
  <si>
    <t>Thor's Helmut, Duck Nebula</t>
  </si>
  <si>
    <t>Sh2-301</t>
  </si>
  <si>
    <t>Ced 90</t>
  </si>
  <si>
    <t>vdB 96</t>
  </si>
  <si>
    <t>2007 Jun 15</t>
  </si>
  <si>
    <t>2007 Jun 17</t>
  </si>
  <si>
    <t>Cluster plus emission nebula (NGC2174, 40'x30') near M35 in Gemini. Good 400mm target.</t>
  </si>
  <si>
    <t>2005 Sep 28</t>
  </si>
  <si>
    <r>
      <t>General</t>
    </r>
    <r>
      <rPr>
        <sz val="10"/>
        <rFont val="Arial"/>
        <family val="2"/>
      </rPr>
      <t xml:space="preserve">: </t>
    </r>
    <r>
      <rPr>
        <sz val="10"/>
        <color indexed="17"/>
        <rFont val="Arial"/>
        <family val="2"/>
      </rPr>
      <t xml:space="preserve">Good 8.29m star to the NNE for self guiding for 1260mm.  </t>
    </r>
  </si>
  <si>
    <r>
      <t>General</t>
    </r>
    <r>
      <rPr>
        <sz val="10"/>
        <rFont val="Arial"/>
        <family val="2"/>
      </rPr>
      <t xml:space="preserve">: </t>
    </r>
    <r>
      <rPr>
        <sz val="10"/>
        <rFont val="Arial"/>
        <family val="2"/>
      </rPr>
      <t xml:space="preserve">Brilliant. Highest surface brightness I've seen for a DSO. Very plain turquoise or blue-green color. </t>
    </r>
    <r>
      <rPr>
        <sz val="10"/>
        <color indexed="17"/>
        <rFont val="Arial"/>
        <family val="2"/>
      </rPr>
      <t xml:space="preserve">Good 8.18m star to the WNW for self guiding for 1260mm. </t>
    </r>
    <r>
      <rPr>
        <sz val="10"/>
        <color indexed="53"/>
        <rFont val="Arial"/>
        <family val="2"/>
      </rPr>
      <t>Fair 9.41m star for self guiding at 2000mm.</t>
    </r>
    <r>
      <rPr>
        <sz val="10"/>
        <rFont val="Arial"/>
        <family val="2"/>
      </rPr>
      <t xml:space="preserve">
</t>
    </r>
    <r>
      <rPr>
        <u/>
        <sz val="10"/>
        <rFont val="Arial"/>
        <family val="2"/>
      </rPr>
      <t/>
    </r>
  </si>
  <si>
    <r>
      <t>General</t>
    </r>
    <r>
      <rPr>
        <sz val="10"/>
        <rFont val="Arial"/>
        <family val="2"/>
      </rPr>
      <t xml:space="preserve">: </t>
    </r>
    <r>
      <rPr>
        <sz val="10"/>
        <color indexed="17"/>
        <rFont val="Arial"/>
        <family val="2"/>
      </rPr>
      <t xml:space="preserve">Good(!) 5.24m star to the E for self guiding for 1260mm. </t>
    </r>
  </si>
  <si>
    <r>
      <t>General</t>
    </r>
    <r>
      <rPr>
        <sz val="10"/>
        <rFont val="Arial"/>
        <family val="2"/>
      </rPr>
      <t xml:space="preserve">: </t>
    </r>
    <r>
      <rPr>
        <sz val="10"/>
        <color indexed="17"/>
        <rFont val="Arial"/>
        <family val="2"/>
      </rPr>
      <t>Good(!) 5.75m star to NNE for self guiding for 1260mm.  Good 8.81m star for self guiding at 2000mm.</t>
    </r>
  </si>
  <si>
    <r>
      <t>General</t>
    </r>
    <r>
      <rPr>
        <sz val="10"/>
        <rFont val="Arial"/>
        <family val="2"/>
      </rPr>
      <t xml:space="preserve">: The famous Bubble Nebula. </t>
    </r>
    <r>
      <rPr>
        <sz val="10"/>
        <color indexed="17"/>
        <rFont val="Arial"/>
        <family val="2"/>
      </rPr>
      <t xml:space="preserve">Good 8.6m star to the NNW for self guiding at 1260mm.  </t>
    </r>
    <r>
      <rPr>
        <sz val="10"/>
        <rFont val="Arial"/>
        <family val="2"/>
      </rPr>
      <t>Would also make a good 405mm image including M52 or even a 135mm shot including surrounding nebulosity.</t>
    </r>
  </si>
  <si>
    <t>2007 Jul 02</t>
  </si>
  <si>
    <r>
      <t>Imaging</t>
    </r>
    <r>
      <rPr>
        <sz val="10"/>
        <rFont val="Arial"/>
        <family val="2"/>
      </rPr>
      <t>: Took ToUcam 840 movie series with C8 at 2000mm (f/10). Total exposure TBD. Also made visual observation?</t>
    </r>
  </si>
  <si>
    <t xml:space="preserve">18h12m06.00s   </t>
  </si>
  <si>
    <t xml:space="preserve">+06°51'00.0"
</t>
  </si>
  <si>
    <r>
      <t>General</t>
    </r>
    <r>
      <rPr>
        <sz val="10"/>
        <rFont val="Arial"/>
        <family val="2"/>
      </rPr>
      <t>: Very compact, high surface brightness PN. Candidate for webcam imaging.</t>
    </r>
  </si>
  <si>
    <t>Beta Lyr</t>
  </si>
  <si>
    <r>
      <t>Took first images with ST-2000 using 405mm F/7.5 Pentax lens.  ~500 sec total at 1x1 binning.  B&amp;W.</t>
    </r>
    <r>
      <rPr>
        <u/>
        <sz val="10"/>
        <rFont val="Arial"/>
        <family val="2"/>
      </rPr>
      <t/>
    </r>
  </si>
  <si>
    <t>Took 12x60sec images, 2x2 binned, B&amp;W, 405mm FL, F/7.5.</t>
  </si>
  <si>
    <r>
      <t xml:space="preserve">'Bright' and compact in 32mm
</t>
    </r>
    <r>
      <rPr>
        <u/>
        <sz val="10"/>
        <rFont val="Arial"/>
        <family val="2"/>
      </rPr>
      <t/>
    </r>
  </si>
  <si>
    <t>2004 Oct 04</t>
  </si>
  <si>
    <t>Imaging. 8 minute afocal exposure with Olympus camera.</t>
  </si>
  <si>
    <r>
      <t xml:space="preserve">Imaging. </t>
    </r>
    <r>
      <rPr>
        <sz val="10"/>
        <rFont val="Arial"/>
        <family val="2"/>
      </rPr>
      <t>Took first images with ST-2000 using 405mm F/7.5 Pentax lens.  ~500 sec total at 1x1 binning.  B&amp;W.</t>
    </r>
  </si>
  <si>
    <r>
      <t>Imaging</t>
    </r>
    <r>
      <rPr>
        <sz val="10"/>
        <rFont val="Arial"/>
        <family val="2"/>
      </rPr>
      <t>: Took 15min clear image with ST2000 and C8 at 1260mm (f/6.3). Binned 1x1. Tccd=-15C.  Transparency 3/5. Seeing 3/5.</t>
    </r>
  </si>
  <si>
    <r>
      <t xml:space="preserve">Similar to M63 with multiple tightly wrapped arms.  </t>
    </r>
    <r>
      <rPr>
        <sz val="10"/>
        <color indexed="17"/>
        <rFont val="Arial"/>
        <family val="2"/>
      </rPr>
      <t>Good(!) 6.13m star 45deg W of N of galaxy for self-guiding at 1260mm.</t>
    </r>
  </si>
  <si>
    <r>
      <t>Spiral at an oblique angle.</t>
    </r>
    <r>
      <rPr>
        <sz val="10"/>
        <color indexed="17"/>
        <rFont val="Arial"/>
        <family val="2"/>
      </rPr>
      <t xml:space="preserve"> Good 9.14 star 15 deg E of N for self-guiding at 1260mm.</t>
    </r>
  </si>
  <si>
    <r>
      <t xml:space="preserve">Barred spiral galaxy. Nearby cluster (Abell 779) to the SW in Lynx can be seen in the same 430mm FOV. </t>
    </r>
    <r>
      <rPr>
        <sz val="10"/>
        <color indexed="17"/>
        <rFont val="Arial"/>
        <family val="2"/>
      </rPr>
      <t>Good 6.16mV star to the S for self-guiding at 430mm.</t>
    </r>
  </si>
  <si>
    <r>
      <t>General</t>
    </r>
    <r>
      <rPr>
        <sz val="10"/>
        <rFont val="Arial"/>
        <family val="2"/>
      </rPr>
      <t xml:space="preserve">: Third member of triplet has tidal tail...should research this further. </t>
    </r>
    <r>
      <rPr>
        <sz val="10"/>
        <color indexed="17"/>
        <rFont val="Arial"/>
        <family val="2"/>
      </rPr>
      <t>Good 7.1m guide star for 1260mm. PA depends on framing with or without M66. Good 5.32mV star to the W for self guiding at 430mm.</t>
    </r>
  </si>
  <si>
    <r>
      <t xml:space="preserve">Third member of triplet has tidal tail...should research this further. </t>
    </r>
    <r>
      <rPr>
        <sz val="10"/>
        <color indexed="17"/>
        <rFont val="Arial"/>
        <family val="2"/>
      </rPr>
      <t>Good 7.1m guide star for 1260mm. PA depends on framing with or without M65. Good 5.32mV star to the W for self guiding at 430mm.</t>
    </r>
  </si>
  <si>
    <t>Zet Can
STF1196 AB</t>
  </si>
  <si>
    <r>
      <t>General</t>
    </r>
    <r>
      <rPr>
        <sz val="10"/>
        <rFont val="Arial"/>
        <family val="2"/>
      </rPr>
      <t>: Inner pair of stars. Data from WDS 5. Period 59.7 years.</t>
    </r>
  </si>
  <si>
    <t>Alpha CMa
Sirius</t>
  </si>
  <si>
    <t>Alpha CMi
Procyon</t>
  </si>
  <si>
    <r>
      <t>General</t>
    </r>
    <r>
      <rPr>
        <sz val="10"/>
        <rFont val="Arial"/>
        <family val="2"/>
      </rPr>
      <t>. 40.65 year period.</t>
    </r>
  </si>
  <si>
    <t>80 Tau</t>
  </si>
  <si>
    <t>Eta Gem</t>
  </si>
  <si>
    <t>38 Gem</t>
  </si>
  <si>
    <r>
      <t>General</t>
    </r>
    <r>
      <rPr>
        <sz val="10"/>
        <rFont val="Arial"/>
        <family val="2"/>
      </rPr>
      <t>: Orbit period is 1943 years.</t>
    </r>
  </si>
  <si>
    <r>
      <t>General</t>
    </r>
    <r>
      <rPr>
        <sz val="10"/>
        <rFont val="Arial"/>
        <family val="2"/>
      </rPr>
      <t>: A beautiful visual binary with an orange primary and a blue secondary.</t>
    </r>
  </si>
  <si>
    <t>2009 Jan 29</t>
  </si>
  <si>
    <r>
      <t>Imaging</t>
    </r>
    <r>
      <rPr>
        <sz val="10"/>
        <rFont val="Arial"/>
        <family val="2"/>
      </rPr>
      <t>: Took 3x60 sec video with ToUcam and C8 at 5500mm (f/27.5).  Seeing was about the worst I've ever seen it (1/5), but I wanted to capture this binary before the season was over.  Transparency was 4/5.</t>
    </r>
  </si>
  <si>
    <t>1994 Dec 18</t>
  </si>
  <si>
    <r>
      <t>Imaging</t>
    </r>
    <r>
      <rPr>
        <sz val="10"/>
        <rFont val="Arial"/>
        <family val="2"/>
      </rPr>
      <t>: Took a series of 4 35mm ISO 1600 film images with C8 at 2000mm (f/10). Exposures were: 5, 20, 10, and 40 seconds.  Field is wide enough to include other stars for plate scale and rotation.</t>
    </r>
  </si>
  <si>
    <r>
      <t>Visual</t>
    </r>
    <r>
      <rPr>
        <sz val="10"/>
        <rFont val="Arial"/>
        <family val="2"/>
      </rPr>
      <t>: "Assisted" Viewed the star with C8 (5500mm, f/27.5) using ToUcam.  Seeing was so bad there was no chance of splitting the star. Returned to the star later to see if I should just take and image and it's dimness combined with horrible seeing made it impossible to locate in the ToUcam FOV.</t>
    </r>
  </si>
  <si>
    <r>
      <t>Imaging</t>
    </r>
    <r>
      <rPr>
        <sz val="10"/>
        <rFont val="Arial"/>
        <family val="2"/>
      </rPr>
      <t>: Took 3x60 sec video with ToUcam and C8 at 5500mm (f/27.5).  Seeing was about the worst I've ever seen it (1/5), but I wanted to capture this binary before the season was over.  Transparency was 4/5. Need to reduce data to see if secondary was detected.</t>
    </r>
  </si>
  <si>
    <t>Zet Can
STF1196 AB-C</t>
  </si>
  <si>
    <r>
      <t>Imaging</t>
    </r>
    <r>
      <rPr>
        <sz val="10"/>
        <rFont val="Arial"/>
        <family val="2"/>
      </rPr>
      <t>: 120 second (2x60 sec) video taken with ToUcam and C8 at 5500mm (f/27.5) seeing was quite poor (2/5) but transparency was good 4/5. AB pair does not appear to be resolved</t>
    </r>
  </si>
  <si>
    <r>
      <t>Imaging</t>
    </r>
    <r>
      <rPr>
        <sz val="10"/>
        <rFont val="Arial"/>
        <family val="2"/>
      </rPr>
      <t>: ST-2000 clear filter image series using 405mm at f/7.5. Binned 2x2. Also shows open cluster NGC1907.</t>
    </r>
    <r>
      <rPr>
        <u/>
        <sz val="10"/>
        <rFont val="Arial"/>
        <family val="2"/>
      </rPr>
      <t/>
    </r>
  </si>
  <si>
    <r>
      <t>General</t>
    </r>
    <r>
      <rPr>
        <sz val="10"/>
        <rFont val="Arial"/>
        <family val="2"/>
      </rPr>
      <t>:</t>
    </r>
  </si>
  <si>
    <t>2005 Mar 02</t>
  </si>
  <si>
    <r>
      <t>Imaging</t>
    </r>
    <r>
      <rPr>
        <sz val="10"/>
        <rFont val="Arial"/>
        <family val="2"/>
      </rPr>
      <t>. Took 135mm (f/2.5) RGB series at Lemmon Lodge in Grand Lake, Colorado. Total exposure 24 minutes. Binning was 1x1. Unguided on GM8 mount. Included M4, NGC6144, and various other nebulae.</t>
    </r>
    <r>
      <rPr>
        <sz val="10"/>
        <color indexed="17"/>
        <rFont val="Arial"/>
        <family val="2"/>
      </rPr>
      <t/>
    </r>
  </si>
  <si>
    <r>
      <t>Visual</t>
    </r>
    <r>
      <rPr>
        <sz val="10"/>
        <rFont val="Arial"/>
        <family val="2"/>
      </rPr>
      <t>. Small dim cluster with about 4 moderately bright stars (was this in the C8?). Almost as dim as Basel 1!  Just visible without averted vision in 7x50 binocs.</t>
    </r>
  </si>
  <si>
    <r>
      <t>Imaging</t>
    </r>
    <r>
      <rPr>
        <sz val="10"/>
        <rFont val="Arial"/>
        <family val="2"/>
      </rPr>
      <t>: Took 20 min RGB series (10:5:5) with the ST2000 and the ZS66 at 400mm (f/6.1). Binning 1x1. Tccd=-25C. Seeing 4/5. Transparency 5/5.</t>
    </r>
  </si>
  <si>
    <r>
      <t>General</t>
    </r>
    <r>
      <rPr>
        <sz val="10"/>
        <rFont val="Arial"/>
        <family val="2"/>
      </rPr>
      <t xml:space="preserve">: Very large and relatively bright peculiar galaxy. Too low from Boulder, but visible from Houston/Brazos Bend. </t>
    </r>
    <r>
      <rPr>
        <sz val="10"/>
        <color indexed="17"/>
        <rFont val="Arial"/>
        <family val="2"/>
      </rPr>
      <t xml:space="preserve">Good 6.67mV star for guiding to the SW at 400mm FL. </t>
    </r>
    <r>
      <rPr>
        <b/>
        <sz val="10"/>
        <rFont val="Arial"/>
        <family val="2"/>
      </rPr>
      <t>Should take clear filter image at 400mm, binned 1x1 for 60min.</t>
    </r>
  </si>
  <si>
    <r>
      <t>General</t>
    </r>
    <r>
      <rPr>
        <sz val="10"/>
        <rFont val="Arial"/>
        <family val="2"/>
      </rPr>
      <t xml:space="preserve">: Largest and brightest globular cluster visible from Earth. Too low from Boulder, but visible from Houston/Brazos Bend. </t>
    </r>
    <r>
      <rPr>
        <sz val="10"/>
        <color indexed="17"/>
        <rFont val="Arial"/>
        <family val="2"/>
      </rPr>
      <t xml:space="preserve">Good 6.38mV star for guiding to the SSW at 400mm FL. </t>
    </r>
    <r>
      <rPr>
        <b/>
        <sz val="10"/>
        <rFont val="Arial"/>
        <family val="2"/>
      </rPr>
      <t>Should take RGB  image at 400mm, binned 1x1 for 20-45min.</t>
    </r>
  </si>
  <si>
    <r>
      <t>Imaging.</t>
    </r>
    <r>
      <rPr>
        <sz val="10"/>
        <rFont val="Arial"/>
        <family val="2"/>
      </rPr>
      <t xml:space="preserve"> 2.7 minute exposure afocal photo with Olympus camera.</t>
    </r>
  </si>
  <si>
    <r>
      <t>Imaging</t>
    </r>
    <r>
      <rPr>
        <sz val="10"/>
        <rFont val="Arial"/>
        <family val="2"/>
      </rPr>
      <t>. 2.5 minute exposure afocal photo with Olympus camera.</t>
    </r>
  </si>
  <si>
    <r>
      <t>Imaging</t>
    </r>
    <r>
      <rPr>
        <sz val="10"/>
        <rFont val="Arial"/>
        <family val="2"/>
      </rPr>
      <t>. 3.5 minute exposure afocal photo with Olympus camera.</t>
    </r>
  </si>
  <si>
    <r>
      <t>Imaging</t>
    </r>
    <r>
      <rPr>
        <sz val="10"/>
        <rFont val="Arial"/>
        <family val="2"/>
      </rPr>
      <t>. 7.7 minute exposure afocal photo with Olympus camera.</t>
    </r>
  </si>
  <si>
    <r>
      <t>Imaging</t>
    </r>
    <r>
      <rPr>
        <sz val="10"/>
        <rFont val="Arial"/>
        <family val="2"/>
      </rPr>
      <t xml:space="preserve">: Took 45 min LRGB image (5:20:10:10) with ST2000 and TKE130 at 430mm (f/3.3). Transparency 4/5. </t>
    </r>
  </si>
  <si>
    <r>
      <t>Visual</t>
    </r>
    <r>
      <rPr>
        <sz val="10"/>
        <rFont val="Arial"/>
        <family val="2"/>
      </rPr>
      <t>. I attempted to find the Lagoon nebula.  The observation is questionable in my notes and I may have been looking in the wrong place.</t>
    </r>
  </si>
  <si>
    <r>
      <t>Visual</t>
    </r>
    <r>
      <rPr>
        <sz val="10"/>
        <rFont val="Arial"/>
        <family val="2"/>
      </rPr>
      <t>. I definitely observed M8 with 7x35 binoculars.</t>
    </r>
  </si>
  <si>
    <r>
      <t>Visual</t>
    </r>
    <r>
      <rPr>
        <sz val="10"/>
        <rFont val="Arial"/>
        <family val="2"/>
      </rPr>
      <t>. I observed the Lagoon nebula with the C8.</t>
    </r>
  </si>
  <si>
    <r>
      <t>Visual</t>
    </r>
    <r>
      <rPr>
        <sz val="10"/>
        <rFont val="Arial"/>
        <family val="2"/>
      </rPr>
      <t>. I observed the Lagoon nebula with the C8 from Houston, Texas.  I saw little nebulosity.</t>
    </r>
  </si>
  <si>
    <t>Need to double check this entry.</t>
  </si>
  <si>
    <r>
      <t>General</t>
    </r>
    <r>
      <rPr>
        <sz val="10"/>
        <rFont val="Arial"/>
        <family val="2"/>
      </rPr>
      <t xml:space="preserve">: Bright, close double star with 587yr orbit. </t>
    </r>
  </si>
  <si>
    <t>Zeta Aquarii
STF2909</t>
  </si>
  <si>
    <t>1983 Jul XX</t>
  </si>
  <si>
    <r>
      <t>Visual</t>
    </r>
    <r>
      <rPr>
        <sz val="10"/>
        <rFont val="Arial"/>
        <family val="2"/>
      </rPr>
      <t>. I observed M20, or at least its brightest stars, with 7x35 binoculars.</t>
    </r>
  </si>
  <si>
    <r>
      <t>Visual</t>
    </r>
    <r>
      <rPr>
        <sz val="10"/>
        <rFont val="Arial"/>
        <family val="2"/>
      </rPr>
      <t>. I observed M20 with the C8.</t>
    </r>
  </si>
  <si>
    <r>
      <t>Visual</t>
    </r>
    <r>
      <rPr>
        <sz val="10"/>
        <rFont val="Arial"/>
        <family val="2"/>
      </rPr>
      <t>. I observed the Trifid with the C8 and saw no nebulosity. This was in Houston, Texas.</t>
    </r>
  </si>
  <si>
    <r>
      <t>Visual</t>
    </r>
    <r>
      <rPr>
        <sz val="10"/>
        <rFont val="Arial"/>
        <family val="2"/>
      </rPr>
      <t>. I observed M20 from Brazos Bend State Park, in Texas with the C8.  I noted that I saw the “real Trifid” not M21. I saw the “fine double in the middle of dark lanes.”</t>
    </r>
  </si>
  <si>
    <r>
      <t>Imaging</t>
    </r>
    <r>
      <rPr>
        <sz val="10"/>
        <rFont val="Arial"/>
        <family val="2"/>
      </rPr>
      <t>. Took40 min. LRGB series (20:10:5:5) with ST2000 and TKE130 at 430mm (f/3.3). Binned 1x1. Tccd=-20C. Seeing 2/5. Transparency 5/5. Originally thought this was a dark nebula in M24.</t>
    </r>
  </si>
  <si>
    <r>
      <t>General</t>
    </r>
    <r>
      <rPr>
        <sz val="10"/>
        <rFont val="Arial"/>
        <family val="2"/>
      </rPr>
      <t>: Haunting dark nebula near Scutum Serpens boarder.</t>
    </r>
  </si>
  <si>
    <r>
      <t>General</t>
    </r>
    <r>
      <rPr>
        <sz val="10"/>
        <rFont val="Arial"/>
        <family val="2"/>
      </rPr>
      <t>:  Forms nice chain with NGC7790 and other small open clusters in 430mm FOV.</t>
    </r>
  </si>
  <si>
    <r>
      <t>General</t>
    </r>
    <r>
      <rPr>
        <sz val="10"/>
        <rFont val="Arial"/>
        <family val="2"/>
      </rPr>
      <t>:  Forms nice chain with NGC7788 and other small open clusters in 430mm FOV.</t>
    </r>
  </si>
  <si>
    <r>
      <t>General</t>
    </r>
    <r>
      <rPr>
        <sz val="10"/>
        <rFont val="Arial"/>
        <family val="2"/>
      </rPr>
      <t xml:space="preserve">: Brightest member of Stephen's quintet.  Total span of the group is only about 5 arc min.  </t>
    </r>
    <r>
      <rPr>
        <sz val="10"/>
        <color indexed="53"/>
        <rFont val="Arial"/>
        <family val="2"/>
      </rPr>
      <t xml:space="preserve">Best guide star is only 10.11m for 1260mm FL. </t>
    </r>
    <r>
      <rPr>
        <sz val="10"/>
        <color indexed="17"/>
        <rFont val="Arial"/>
        <family val="2"/>
      </rPr>
      <t>Good(!) 6.10mV star to the N for self guiding at 430mm - FOV includes Deer Lick and the Quintet.</t>
    </r>
  </si>
  <si>
    <r>
      <t>Visual</t>
    </r>
    <r>
      <rPr>
        <sz val="10"/>
        <rFont val="Arial"/>
        <family val="2"/>
      </rPr>
      <t>. Great open ~30 arcmin in diameter. Rich. Small triangle of stars nearby. Bright yellowish star in the center.</t>
    </r>
  </si>
  <si>
    <t>1996 Jul 20</t>
  </si>
  <si>
    <r>
      <t>Imaging</t>
    </r>
    <r>
      <rPr>
        <sz val="10"/>
        <rFont val="Arial"/>
        <family val="2"/>
      </rPr>
      <t>. Series of test shots to diagnose RA tracking issues.</t>
    </r>
  </si>
  <si>
    <t>2007 Aug 30</t>
  </si>
  <si>
    <t>2007 Sep 01</t>
  </si>
  <si>
    <r>
      <t>General</t>
    </r>
    <r>
      <rPr>
        <sz val="10"/>
        <rFont val="Arial"/>
        <family val="2"/>
      </rPr>
      <t xml:space="preserve">: </t>
    </r>
    <r>
      <rPr>
        <sz val="10"/>
        <color indexed="17"/>
        <rFont val="Arial"/>
        <family val="2"/>
      </rPr>
      <t xml:space="preserve">Good 8m star for self guiding for 1260mm. Good 5.39mV star to the N for self guiding at 400mm. </t>
    </r>
    <r>
      <rPr>
        <sz val="10"/>
        <rFont val="Arial"/>
        <family val="2"/>
      </rPr>
      <t>The group M24, M25, M18, and M17 would make a good 135mm FL photo.</t>
    </r>
  </si>
  <si>
    <r>
      <t>General</t>
    </r>
    <r>
      <rPr>
        <sz val="10"/>
        <rFont val="Arial"/>
        <family val="2"/>
      </rPr>
      <t xml:space="preserve">: </t>
    </r>
    <r>
      <rPr>
        <sz val="10"/>
        <color indexed="17"/>
        <rFont val="Arial"/>
        <family val="2"/>
      </rPr>
      <t>Good 7.00mV star to the E for self guiding at 400mm. At 400mm FOV includes M20.</t>
    </r>
  </si>
  <si>
    <r>
      <t>General</t>
    </r>
    <r>
      <rPr>
        <sz val="10"/>
        <rFont val="Arial"/>
        <family val="2"/>
      </rPr>
      <t xml:space="preserve">: </t>
    </r>
    <r>
      <rPr>
        <sz val="10"/>
        <color indexed="10"/>
        <rFont val="Arial"/>
        <family val="2"/>
      </rPr>
      <t>Poor  10.7 star for self guiding! for 1260mm.</t>
    </r>
    <r>
      <rPr>
        <sz val="10"/>
        <color indexed="17"/>
        <rFont val="Arial"/>
        <family val="2"/>
      </rPr>
      <t xml:space="preserve"> Good 4.9mV(!) star to the NNW for self guiding at 400mm. Good alternate guidestars to the S and to the N.</t>
    </r>
  </si>
  <si>
    <r>
      <t>General</t>
    </r>
    <r>
      <rPr>
        <sz val="10"/>
        <rFont val="Arial"/>
        <family val="2"/>
      </rPr>
      <t xml:space="preserve">: </t>
    </r>
    <r>
      <rPr>
        <sz val="10"/>
        <color indexed="17"/>
        <rFont val="Arial"/>
        <family val="2"/>
      </rPr>
      <t>Good 8.8m star for self guiding for 1260mm. Good 5.9mV star to the S for self guiding at 400mm.  Good 400mm alternate guide stars to the NE, NW, and the WSW.</t>
    </r>
  </si>
  <si>
    <t>Sh2-108, Gamma Cygni Nebulosity, Butterfly Nebula</t>
  </si>
  <si>
    <t>M73</t>
  </si>
  <si>
    <t>2005 Sep 01</t>
  </si>
  <si>
    <t>2005 Sep 07</t>
  </si>
  <si>
    <t>2008 Mar 10</t>
  </si>
  <si>
    <r>
      <t>General</t>
    </r>
    <r>
      <rPr>
        <sz val="10"/>
        <rFont val="Arial"/>
        <family val="2"/>
      </rPr>
      <t xml:space="preserve">. Small galaxy in group with 4 other galaxies in 1260mm FOV. </t>
    </r>
    <r>
      <rPr>
        <sz val="10"/>
        <color indexed="17"/>
        <rFont val="Arial"/>
        <family val="2"/>
      </rPr>
      <t>Great 5.83mV star to the S for self-guiding at 1260mm.</t>
    </r>
  </si>
  <si>
    <t>2008 Apr 03</t>
  </si>
  <si>
    <r>
      <t>Imaging</t>
    </r>
    <r>
      <rPr>
        <sz val="10"/>
        <rFont val="Arial"/>
        <family val="2"/>
      </rPr>
      <t>: Took 120min LR series (90:30) at 1260mm (f/6.3) with 1x1 binning. Tccd=-20C. Transparency 2-4/5, Seeing~3/5. Guiding RMS errors were about 1.1 pix EW and 0.9 pix NS.</t>
    </r>
  </si>
  <si>
    <r>
      <t xml:space="preserve">26 Draconis is a close binary with orbit of 76 years. Moves </t>
    </r>
    <r>
      <rPr>
        <sz val="10"/>
        <color indexed="13"/>
        <rFont val="Arial"/>
        <family val="2"/>
      </rPr>
      <t>~40mas/yr</t>
    </r>
    <r>
      <rPr>
        <sz val="10"/>
        <rFont val="Arial"/>
        <family val="2"/>
      </rPr>
      <t xml:space="preserve"> (epoch 2009).</t>
    </r>
  </si>
  <si>
    <r>
      <t xml:space="preserve">55.8yr orbital period. Moves </t>
    </r>
    <r>
      <rPr>
        <sz val="10"/>
        <color indexed="13"/>
        <rFont val="Arial"/>
        <family val="2"/>
      </rPr>
      <t xml:space="preserve">~62mas/yr </t>
    </r>
    <r>
      <rPr>
        <sz val="10"/>
        <rFont val="Arial"/>
        <family val="2"/>
      </rPr>
      <t>(epoch 2009).</t>
    </r>
  </si>
  <si>
    <r>
      <t xml:space="preserve">46.4 yr orbital period. Moves </t>
    </r>
    <r>
      <rPr>
        <sz val="10"/>
        <color indexed="13"/>
        <rFont val="Arial"/>
        <family val="2"/>
      </rPr>
      <t>~35mas/yr</t>
    </r>
    <r>
      <rPr>
        <sz val="10"/>
        <rFont val="Arial"/>
        <family val="2"/>
      </rPr>
      <t xml:space="preserve"> (epoch 2009).</t>
    </r>
  </si>
  <si>
    <r>
      <t>General</t>
    </r>
    <r>
      <rPr>
        <sz val="10"/>
        <rFont val="Arial"/>
        <family val="2"/>
      </rPr>
      <t xml:space="preserve">: Primary is 5.0mV, secondary 6.0mV. 722 year orbit. Moves </t>
    </r>
    <r>
      <rPr>
        <sz val="10"/>
        <color indexed="17"/>
        <rFont val="Arial"/>
        <family val="2"/>
      </rPr>
      <t xml:space="preserve">~97mas/yr </t>
    </r>
    <r>
      <rPr>
        <sz val="10"/>
        <rFont val="Arial"/>
        <family val="2"/>
      </rPr>
      <t>(epoch 2009)</t>
    </r>
  </si>
  <si>
    <r>
      <t>General</t>
    </r>
    <r>
      <rPr>
        <sz val="10"/>
        <rFont val="Arial"/>
        <family val="2"/>
      </rPr>
      <t xml:space="preserve">: Primary is 4.0mV, secondary 6.0mV. 76 year orbit. Moves </t>
    </r>
    <r>
      <rPr>
        <sz val="10"/>
        <color indexed="13"/>
        <rFont val="Arial"/>
        <family val="2"/>
      </rPr>
      <t>~45mas/yr</t>
    </r>
    <r>
      <rPr>
        <sz val="10"/>
        <rFont val="Arial"/>
        <family val="2"/>
      </rPr>
      <t xml:space="preserve"> (epoch 2009).</t>
    </r>
  </si>
  <si>
    <r>
      <rPr>
        <sz val="10"/>
        <color indexed="17"/>
        <rFont val="Arial"/>
        <family val="2"/>
      </rPr>
      <t xml:space="preserve">82 mas/yr </t>
    </r>
    <r>
      <rPr>
        <sz val="10"/>
        <rFont val="Arial"/>
        <family val="2"/>
      </rPr>
      <t>(epoch 2009). Orbital period 61.2yrs. Error est. for 2008 is ~180mas.  With 2-3 more measurements, could probably knock this down to &lt;100mas. Would require very good seeing!</t>
    </r>
  </si>
  <si>
    <r>
      <t xml:space="preserve">88.13yr orbital period. </t>
    </r>
    <r>
      <rPr>
        <b/>
        <sz val="10"/>
        <color indexed="17"/>
        <rFont val="Arial"/>
        <family val="2"/>
      </rPr>
      <t xml:space="preserve">271mas/yr </t>
    </r>
    <r>
      <rPr>
        <sz val="10"/>
        <rFont val="Arial"/>
        <family val="2"/>
      </rPr>
      <t>(epoch 2009). Error est. for 2008 is ~100mas.  With 2-3 more measurements, could probably knock this down to &lt;50mas.</t>
    </r>
  </si>
  <si>
    <r>
      <t>Visual</t>
    </r>
    <r>
      <rPr>
        <sz val="10"/>
        <rFont val="Arial"/>
        <family val="2"/>
      </rPr>
      <t>. Observed from St. Clair Shores with C8. I noted that there was little or no structure visible at 80x.</t>
    </r>
  </si>
  <si>
    <r>
      <t>Visual</t>
    </r>
    <r>
      <rPr>
        <sz val="10"/>
        <rFont val="Arial"/>
        <family val="2"/>
      </rPr>
      <t>. Unsuccessful visual observation of this galaxy from St. Clair Shores. It appears that I star-hopped poorly.</t>
    </r>
  </si>
  <si>
    <r>
      <t>Visual</t>
    </r>
    <r>
      <rPr>
        <sz val="10"/>
        <rFont val="Arial"/>
        <family val="2"/>
      </rPr>
      <t>: Observed from St. Clair Shores with C8. The nucleus was easily visible and some structure was visible.  The satellite galaxy was also visible.</t>
    </r>
  </si>
  <si>
    <r>
      <t>Visual</t>
    </r>
    <r>
      <rPr>
        <sz val="10"/>
        <rFont val="Arial"/>
        <family val="2"/>
      </rPr>
      <t>: Observed from Berea house in Boulder with C8. M51 was large and bright and the companion galaxy was clearly evident.  I made a sketch.</t>
    </r>
  </si>
  <si>
    <t>1996 Jun 07</t>
  </si>
  <si>
    <t>1995 May 20</t>
  </si>
  <si>
    <t>1996 Mar 15</t>
  </si>
  <si>
    <r>
      <t>General</t>
    </r>
    <r>
      <rPr>
        <sz val="10"/>
        <rFont val="Arial"/>
        <family val="2"/>
      </rPr>
      <t>: A small bright galaxy.</t>
    </r>
  </si>
  <si>
    <t>1983 May 05</t>
  </si>
  <si>
    <r>
      <t>Visual</t>
    </r>
    <r>
      <rPr>
        <sz val="10"/>
        <rFont val="Arial"/>
        <family val="2"/>
      </rPr>
      <t>: Easy to find.  Close to NGC4565.</t>
    </r>
  </si>
  <si>
    <r>
      <t>Visual</t>
    </r>
    <r>
      <rPr>
        <sz val="10"/>
        <rFont val="Arial"/>
        <family val="2"/>
      </rPr>
      <t>: Observed from St. Clair Shores with C8. At 50x it was very faint.</t>
    </r>
  </si>
  <si>
    <r>
      <t>Visual</t>
    </r>
    <r>
      <rPr>
        <sz val="10"/>
        <rFont val="Arial"/>
        <family val="2"/>
      </rPr>
      <t>: Observed from St. Clair Shores, Michigan. Typical fuzzball at 50x, but comparatively brighter than M64.</t>
    </r>
  </si>
  <si>
    <r>
      <t>Visua</t>
    </r>
    <r>
      <rPr>
        <sz val="10"/>
        <rFont val="Arial"/>
        <family val="2"/>
      </rPr>
      <t xml:space="preserve">l: Possible sighting at 50x. After the fact, given the drawing I made, it looks like I was viewing the correct field, possibly with the f/6.3 focal reducer giving 32x.  However, the position I drew the cluster in doesn’t seem quite right. </t>
    </r>
  </si>
  <si>
    <t>2004 Oct 09</t>
  </si>
  <si>
    <t>Deer Lick Group</t>
  </si>
  <si>
    <r>
      <t>General</t>
    </r>
    <r>
      <rPr>
        <sz val="10"/>
        <rFont val="Arial"/>
        <family val="2"/>
      </rPr>
      <t xml:space="preserve">: </t>
    </r>
    <r>
      <rPr>
        <sz val="10"/>
        <color indexed="53"/>
        <rFont val="Arial"/>
        <family val="2"/>
      </rPr>
      <t xml:space="preserve">Fair 9.75m star for self guiding for 1260mm.  </t>
    </r>
  </si>
  <si>
    <t>Iris Nebula</t>
  </si>
  <si>
    <t>IC5070</t>
  </si>
  <si>
    <t>IC5146</t>
  </si>
  <si>
    <t>Cocoon</t>
  </si>
  <si>
    <r>
      <t>Imaging</t>
    </r>
    <r>
      <rPr>
        <sz val="10"/>
        <rFont val="Arial"/>
        <family val="2"/>
      </rPr>
      <t>: Took two TBD min videos with ToUcam 840k and C8 at 5500mm (f/27.5), one of each pair.  Seeing was very good, nearly as good as 8/18/2008.</t>
    </r>
  </si>
  <si>
    <t>2008 Sep 16</t>
  </si>
  <si>
    <r>
      <t>Imaging</t>
    </r>
    <r>
      <rPr>
        <sz val="10"/>
        <rFont val="Arial"/>
        <family val="2"/>
      </rPr>
      <t>: Took TBD min video with ToUcam 840k and C8 at 5500mm (f/27.5).  Seeing was quite good, but not exceptional.</t>
    </r>
  </si>
  <si>
    <r>
      <t>Imaging</t>
    </r>
    <r>
      <rPr>
        <sz val="10"/>
        <rFont val="Arial"/>
        <family val="2"/>
      </rPr>
      <t>: Took TBD min video with ToUcam 840k and C8 at 5500mm (f/27.5).  Seeing was quite good, but not exceptional. Elevation was relatively low (45deg?) so not ideal.</t>
    </r>
  </si>
  <si>
    <r>
      <t>Imaging</t>
    </r>
    <r>
      <rPr>
        <sz val="10"/>
        <rFont val="Arial"/>
        <family val="2"/>
      </rPr>
      <t>: Took TBD min video with ToUcam 840k and C8 at 5500mm (f/27.5).  Seeing was quite good, but not exceptional. Star was right near neighbor's roof - probably caused seeing degradation.</t>
    </r>
  </si>
  <si>
    <r>
      <t>Imaging</t>
    </r>
    <r>
      <rPr>
        <sz val="10"/>
        <rFont val="Arial"/>
        <family val="2"/>
      </rPr>
      <t>: Took 120 min. (6x20min.) clear (luminance) image series with ST2000 at 1260mm (f/6.3). Binned 1x1. Seeing 3/5. Transparency 2-3/5 - some high cirrus. Tccd=-25C. Plan is to create LRGB with RGB data from 2005 Nov 22.</t>
    </r>
  </si>
  <si>
    <t>IC1396</t>
  </si>
  <si>
    <t>Bubble Nebula</t>
  </si>
  <si>
    <t>2004 Summer</t>
  </si>
  <si>
    <t>2004 Fall</t>
  </si>
  <si>
    <t>2005 Winter</t>
  </si>
  <si>
    <t>2005 Spring</t>
  </si>
  <si>
    <t>Notes</t>
  </si>
  <si>
    <t>2009 Jan 01</t>
  </si>
  <si>
    <t>Owl Cluster
ET Cluster</t>
  </si>
  <si>
    <t>2009 Jan 02</t>
  </si>
  <si>
    <r>
      <t>Imaging</t>
    </r>
    <r>
      <rPr>
        <sz val="10"/>
        <rFont val="Arial"/>
        <family val="2"/>
      </rPr>
      <t>: Took 5 min red and 5 min blue images with ST2000 and TKE 130 at 430mm (f/3.3). Binned 1x1. Tccd=-20C. Transparency 4/5, except for scattered clouds which frustrated taking a full RGB series. Seeing 2/5.</t>
    </r>
  </si>
  <si>
    <r>
      <t>Imaging</t>
    </r>
    <r>
      <rPr>
        <sz val="10"/>
        <rFont val="Arial"/>
        <family val="2"/>
      </rPr>
      <t>: See entry for NGC1807.</t>
    </r>
  </si>
  <si>
    <r>
      <t>Imaging</t>
    </r>
    <r>
      <rPr>
        <sz val="10"/>
        <rFont val="Arial"/>
        <family val="2"/>
      </rPr>
      <t>: Took (2?) TBD min video(s?) with ToUcam 840k and C8 at 5500mm (f/27.5).  Seeing was quite good, but not exceptional. Star was right near neighbor's roof - probably caused seeing degradation.</t>
    </r>
  </si>
  <si>
    <r>
      <t>General</t>
    </r>
    <r>
      <rPr>
        <sz val="10"/>
        <rFont val="Arial"/>
        <family val="2"/>
      </rPr>
      <t>. Primary is +1.89mV and secondary is 3.72mV. PA from CDC is 164 deg.</t>
    </r>
  </si>
  <si>
    <r>
      <t>Imaging</t>
    </r>
    <r>
      <rPr>
        <sz val="10"/>
        <rFont val="Arial"/>
        <family val="2"/>
      </rPr>
      <t>. Took 5 minutes (5x1min) of video with ToUcam at 30fps and C8 at 5500mm (f/27.5).  Exposure set to 1/25th sec., gain high, gamma low - "Settings1". Data taken between 9:20 and 9:25pm MST. Seeing was 3/5 and transparency 3/5.</t>
    </r>
  </si>
  <si>
    <t>Zeta Orionis
Alnitak</t>
  </si>
  <si>
    <t>Alpha Gemorium
Castor</t>
  </si>
  <si>
    <r>
      <t>Visual</t>
    </r>
    <r>
      <rPr>
        <sz val="10"/>
        <rFont val="Arial"/>
        <family val="2"/>
      </rPr>
      <t>. Found M97 and M108 (NGC3556). Both very faint. Perceptible only with averted vision or slow RA or declination motion.</t>
    </r>
  </si>
  <si>
    <t>2008 Sep 15</t>
  </si>
  <si>
    <r>
      <t>Imaging</t>
    </r>
    <r>
      <rPr>
        <sz val="10"/>
        <rFont val="Arial"/>
        <family val="2"/>
      </rPr>
      <t>: Took TBD min video with ToUcam 840k and C8 at 5500mm (f/27.5).  Seeing was very good, nearly as good as 8/18/2008.</t>
    </r>
  </si>
  <si>
    <r>
      <t>Imaging</t>
    </r>
    <r>
      <rPr>
        <sz val="10"/>
        <rFont val="Arial"/>
        <family val="2"/>
      </rPr>
      <t>: Took two TBD min videos with ToUcam 840k and C8 at 5500mm (f/27.5) with different camera rotations.  Seeing was very good, nearly as good as 8/18/2008.</t>
    </r>
  </si>
  <si>
    <r>
      <t>General</t>
    </r>
    <r>
      <rPr>
        <sz val="10"/>
        <rFont val="Arial"/>
        <family val="2"/>
      </rPr>
      <t>: Many good regions for very wide FOV imaging.</t>
    </r>
  </si>
  <si>
    <t>2008 Sep 6</t>
  </si>
  <si>
    <r>
      <t>General</t>
    </r>
    <r>
      <rPr>
        <sz val="10"/>
        <rFont val="Arial"/>
        <family val="2"/>
      </rPr>
      <t xml:space="preserve">: </t>
    </r>
    <r>
      <rPr>
        <sz val="10"/>
        <color indexed="17"/>
        <rFont val="Arial"/>
        <family val="2"/>
      </rPr>
      <t xml:space="preserve">Good 7.94m star for self guiding to the N for 1260mm. Good 7.37 star to the NNW for self-guiding at 430mm. </t>
    </r>
    <r>
      <rPr>
        <sz val="10"/>
        <rFont val="Arial"/>
        <family val="2"/>
      </rPr>
      <t>The group M17 and M16 would make a good 135mm FL photo.</t>
    </r>
  </si>
  <si>
    <r>
      <t>General</t>
    </r>
    <r>
      <rPr>
        <sz val="10"/>
        <rFont val="Arial"/>
        <family val="2"/>
      </rPr>
      <t xml:space="preserve">: </t>
    </r>
    <r>
      <rPr>
        <sz val="10"/>
        <color indexed="17"/>
        <rFont val="Arial"/>
        <family val="2"/>
      </rPr>
      <t xml:space="preserve">Good 5.39m (!) star to the NNW for self guiding at 1260mm. Good 6.92mV star to the N for self-guiding at 430mm. </t>
    </r>
    <r>
      <rPr>
        <sz val="10"/>
        <rFont val="Arial"/>
        <family val="2"/>
      </rPr>
      <t>The group M24, M25, M18, and M17 would make a good 135mm FL photo. Also, the group M17 and M16 would make a good 135mm FL photo.</t>
    </r>
  </si>
  <si>
    <r>
      <t>General</t>
    </r>
    <r>
      <rPr>
        <sz val="10"/>
        <rFont val="Arial"/>
        <family val="2"/>
      </rPr>
      <t>:</t>
    </r>
    <r>
      <rPr>
        <sz val="10"/>
        <color indexed="17"/>
        <rFont val="Arial"/>
        <family val="2"/>
      </rPr>
      <t xml:space="preserve"> Good 5.93mV star to the NW for self guiding at 400mm. Great 2.2mV star to the W (Gam Cyg!) for self-guiding at 430mm.</t>
    </r>
  </si>
  <si>
    <t>Status</t>
  </si>
  <si>
    <t>C</t>
  </si>
  <si>
    <t>P</t>
  </si>
  <si>
    <t>2008 Oct 23</t>
  </si>
  <si>
    <t>2008 Oct 26</t>
  </si>
  <si>
    <r>
      <t>Imaging</t>
    </r>
    <r>
      <rPr>
        <sz val="10"/>
        <rFont val="Arial"/>
        <family val="2"/>
      </rPr>
      <t>: Took 80min LRGB image series (20:30:15:15) with ST2000 and TKE130 at 430mm (f/3.3). Image was of the central third of the galaxy. Included was the core, many dust bands, as well as M32 and M110. Binning 1x1. Seeing was fair (2/5). Transparency 4/5. Tccd=-30C. Self-guiding at 0.5x and aggressiveness 13 yielded RMS errors below 0.25 pix in each axis.</t>
    </r>
  </si>
  <si>
    <r>
      <t>Imaging</t>
    </r>
    <r>
      <rPr>
        <sz val="10"/>
        <rFont val="Arial"/>
        <family val="2"/>
      </rPr>
      <t>: Took 95 min. LRGB image series (35:30:15:15) with ST2000 and TKE130 at 430mm (f/3.3). Seeing was 2-3/5. Transparency 4/5. Tccd=-25C  - operated without fan and improved peak focus from about 12K to about 17K.  Definitely worth doing.  Self-guiding at 0.5x and aggressiveness 13 yielded RMS errors below 0.25 pix in each axis. Image also included Stephen's Quintet and a couple other NGC galaxies not part of either Deer Lick or the Quintet.</t>
    </r>
  </si>
  <si>
    <r>
      <t>Imaging</t>
    </r>
    <r>
      <rPr>
        <sz val="10"/>
        <rFont val="Arial"/>
        <family val="2"/>
      </rPr>
      <t>: See entry for NGC7331 (Deer Lick Group).</t>
    </r>
  </si>
  <si>
    <r>
      <t>General</t>
    </r>
    <r>
      <rPr>
        <sz val="10"/>
        <rFont val="Arial"/>
        <family val="2"/>
      </rPr>
      <t xml:space="preserve">: </t>
    </r>
    <r>
      <rPr>
        <sz val="10"/>
        <color indexed="17"/>
        <rFont val="Arial"/>
        <family val="2"/>
      </rPr>
      <t>Good  8.46mV star to the S for self-guiding at 1260mm FL. Good alternate 9.18mV star to the NW for self-guiding at 1260mm FL. Good 6.11mV star to the NE for self-guiding at 430mm. In 430mm FOV, can include NGC6818 (Little Gem, very small).</t>
    </r>
  </si>
  <si>
    <r>
      <t>General</t>
    </r>
    <r>
      <rPr>
        <sz val="10"/>
        <rFont val="Arial"/>
        <family val="2"/>
      </rPr>
      <t xml:space="preserve">: Nearly edge on spiral galaxy. </t>
    </r>
    <r>
      <rPr>
        <sz val="10"/>
        <color indexed="53"/>
        <rFont val="Arial"/>
        <family val="2"/>
      </rPr>
      <t xml:space="preserve">Tough guidestars at 1260mm, require substantial offpointing. </t>
    </r>
    <r>
      <rPr>
        <sz val="10"/>
        <color indexed="17"/>
        <rFont val="Arial"/>
        <family val="2"/>
      </rPr>
      <t>Good 5.79mV star to the NNW for self-guiding at 430mm.</t>
    </r>
  </si>
  <si>
    <r>
      <t>General</t>
    </r>
    <r>
      <rPr>
        <sz val="10"/>
        <rFont val="Arial"/>
        <family val="2"/>
      </rPr>
      <t xml:space="preserve">: Dwarf elliptical galaxy.  Outlier companion to M31.  Close pair with NGC185. </t>
    </r>
    <r>
      <rPr>
        <sz val="10"/>
        <color indexed="17"/>
        <rFont val="Arial"/>
        <family val="2"/>
      </rPr>
      <t>Good 5.43mV star to the NNE for self-guiding at 430mm. FOV includes NGC185.</t>
    </r>
  </si>
  <si>
    <r>
      <t>General</t>
    </r>
    <r>
      <rPr>
        <sz val="10"/>
        <rFont val="Arial"/>
        <family val="2"/>
      </rPr>
      <t xml:space="preserve">: Dwarf elliptical galaxy.  Outlier companion to M31.  Close pair with NGC147. </t>
    </r>
    <r>
      <rPr>
        <sz val="10"/>
        <color indexed="17"/>
        <rFont val="Arial"/>
        <family val="2"/>
      </rPr>
      <t>Good 5.43mV star to the NNE for self-guiding at 430mm. FOV includes NGC147.</t>
    </r>
  </si>
  <si>
    <r>
      <t xml:space="preserve">Large face on spiral with relatively low surface brightness.  Famous "Pinwheel" galaxy.  Numerous star clouds and HII regions visible, including NGC604. </t>
    </r>
    <r>
      <rPr>
        <sz val="10"/>
        <color indexed="17"/>
        <rFont val="Arial"/>
        <family val="2"/>
      </rPr>
      <t>Good 6.91mV star to the W for self-guiding at 430mm.</t>
    </r>
  </si>
  <si>
    <r>
      <rPr>
        <u/>
        <sz val="10"/>
        <rFont val="Arial"/>
        <family val="2"/>
      </rPr>
      <t>Imaging</t>
    </r>
    <r>
      <rPr>
        <sz val="10"/>
        <rFont val="Arial"/>
        <family val="2"/>
      </rPr>
      <t>: Took 2hr LRGB series (60:30:15:15) with ST2000 and TKE130 at 430mm (f/3.3). Binning 1x1. Tccd=-25C (no fan). Transparency ~4/5, Seeing ~3/5.</t>
    </r>
  </si>
  <si>
    <t>2008 Oct 27</t>
  </si>
  <si>
    <t>1976 Sep xx</t>
  </si>
  <si>
    <t>1976 Oct 29</t>
  </si>
  <si>
    <r>
      <t>Visual</t>
    </r>
    <r>
      <rPr>
        <sz val="10"/>
        <rFont val="Arial"/>
        <family val="2"/>
      </rPr>
      <t>. I observed the nebula at 9:30pm from St. Clair Shores with the C8 at 80x (25mm EP). Recorded  the observation with a small colored pencil sketch on loose leaf paper.</t>
    </r>
  </si>
  <si>
    <r>
      <t>Imaging</t>
    </r>
    <r>
      <rPr>
        <sz val="10"/>
        <rFont val="Arial"/>
        <family val="2"/>
      </rPr>
      <t>: Took 60min RGB series (30:15:15) with ST2000 and TKE130 at 430mm (f/3.3). Binned 2x2. Transparency ~4/5, seeing ~3/5. Tccd=-25C. Image FOV included NGC3371, NGC3373 and M96. Intent is to combine with similar image centered just to the West on M95-M96 to create a mosaic of the five galaxies. See M95 entry for cross-reference.</t>
    </r>
  </si>
  <si>
    <r>
      <t>Imaging</t>
    </r>
    <r>
      <rPr>
        <sz val="10"/>
        <rFont val="Arial"/>
        <family val="2"/>
      </rPr>
      <t>: See entry for M95.</t>
    </r>
  </si>
  <si>
    <r>
      <t>General</t>
    </r>
    <r>
      <rPr>
        <sz val="10"/>
        <rFont val="Arial"/>
        <family val="2"/>
      </rPr>
      <t xml:space="preserve">: </t>
    </r>
    <r>
      <rPr>
        <sz val="10"/>
        <color indexed="17"/>
        <rFont val="Arial"/>
        <family val="2"/>
      </rPr>
      <t xml:space="preserve">Good 9.34mV star to the ENE for self guiding for 1260mm.  </t>
    </r>
    <r>
      <rPr>
        <sz val="10"/>
        <rFont val="Arial"/>
        <family val="2"/>
      </rPr>
      <t>A good 135mm FL group includes M10 and M12.</t>
    </r>
    <r>
      <rPr>
        <sz val="10"/>
        <color indexed="17"/>
        <rFont val="Arial"/>
        <family val="2"/>
      </rPr>
      <t/>
    </r>
  </si>
  <si>
    <r>
      <t>General</t>
    </r>
    <r>
      <rPr>
        <sz val="10"/>
        <rFont val="Arial"/>
        <family val="2"/>
      </rPr>
      <t xml:space="preserve">: </t>
    </r>
    <r>
      <rPr>
        <sz val="10"/>
        <color indexed="17"/>
        <rFont val="Arial"/>
        <family val="2"/>
      </rPr>
      <t>Good 8.32m star to the SE for self guiding for 1260mm. Good 4.82m star to the E for selfguiding at 400mm.</t>
    </r>
    <r>
      <rPr>
        <sz val="10"/>
        <rFont val="Arial"/>
        <family val="2"/>
      </rPr>
      <t xml:space="preserve"> A good 135mm FL group includes M10 and M12.</t>
    </r>
  </si>
  <si>
    <r>
      <t>Imaging</t>
    </r>
    <r>
      <rPr>
        <sz val="10"/>
        <rFont val="Arial"/>
        <family val="2"/>
      </rPr>
      <t>. Took 60 min. image series (R: 30, G: 15, B: 15) with ST2000 at 135mm FL (f/2.5) with 1x1 binning. Had some high clouds and haze.</t>
    </r>
  </si>
  <si>
    <r>
      <t>Imaging</t>
    </r>
    <r>
      <rPr>
        <sz val="10"/>
        <rFont val="Arial"/>
        <family val="2"/>
      </rPr>
      <t>. Took 60 min. image series (R: 30, G: 15, B: 15) with ST2000 and ZS66 at 250mm (f/3.8) with 1x1 binning.</t>
    </r>
  </si>
  <si>
    <r>
      <t>Visual</t>
    </r>
    <r>
      <rPr>
        <sz val="10"/>
        <rFont val="Arial"/>
        <family val="2"/>
      </rPr>
      <t>. Used ZS66.  Saw small condensed core very easily with direct vision. Was unable to see any spiral structure.  Core was at center of parallelagram of equally bright stars.  Used 32mm and 14mm EPs.</t>
    </r>
  </si>
  <si>
    <t>M33 - Pinwheel Galaxy</t>
  </si>
  <si>
    <t>Compact open cluster.</t>
  </si>
  <si>
    <t>Small, bright, and rich cluster - Steve Coe - What's up Cloudynights</t>
  </si>
  <si>
    <t>IC410</t>
  </si>
  <si>
    <t>Involves cluster NGC1893.</t>
  </si>
  <si>
    <t>B34</t>
  </si>
  <si>
    <r>
      <t>General</t>
    </r>
    <r>
      <rPr>
        <sz val="10"/>
        <rFont val="Arial"/>
        <family val="2"/>
      </rPr>
      <t>: Only 30' away from large cluster M38</t>
    </r>
    <r>
      <rPr>
        <u/>
        <sz val="10"/>
        <rFont val="Arial"/>
        <family val="2"/>
      </rPr>
      <t/>
    </r>
  </si>
  <si>
    <r>
      <t>Imaging</t>
    </r>
    <r>
      <rPr>
        <sz val="10"/>
        <rFont val="Arial"/>
        <family val="2"/>
      </rPr>
      <t>: Took 120min LRGB image series (60:30:15:15) with ST2000 and C8 at 1260mm (f/6.3). Tccd=-20C. (Had one additional Red image, but it had a substantial guiding error.) Overall guiding was about +/-0.5 pix. Transparency 3/5. Seeing 2-3/5.</t>
    </r>
  </si>
  <si>
    <t>2009 Feb 15</t>
  </si>
  <si>
    <r>
      <t>Imaging</t>
    </r>
    <r>
      <rPr>
        <sz val="10"/>
        <rFont val="Arial"/>
        <family val="2"/>
      </rPr>
      <t>: Took LRGB series of very short exposures at very long focal lengths per the idea in the March 2009 S&amp;T. Clear images were: 60*1 sec, 60*3 sec, and 90*10 sec.  Red: 30*20 sec, Green 30* 10 sec, Blue 30*10 sec.  Integration totals were LRGB (19:10:5:5) minutes.  Used Registax to stack. Results are very detailed, but pretty poor signal to noise.</t>
    </r>
  </si>
  <si>
    <r>
      <t>General</t>
    </r>
    <r>
      <rPr>
        <sz val="10"/>
        <rFont val="Arial"/>
        <family val="2"/>
      </rPr>
      <t xml:space="preserve">: Similar in nature to the Bubble Nebula in Cassiopeia. </t>
    </r>
    <r>
      <rPr>
        <sz val="10"/>
        <color indexed="17"/>
        <rFont val="Arial"/>
        <family val="2"/>
      </rPr>
      <t>Good 6.71mV guide star to the N at 430mm FL.</t>
    </r>
    <r>
      <rPr>
        <sz val="10"/>
        <rFont val="Arial"/>
        <family val="2"/>
      </rPr>
      <t xml:space="preserve"> 430mm ST2000 FOV included open clusters Haffner 6 and Berk 36. </t>
    </r>
    <r>
      <rPr>
        <sz val="10"/>
        <color indexed="17"/>
        <rFont val="Arial"/>
        <family val="2"/>
      </rPr>
      <t>Good 8.77mV star to the SSE for self guiding at 1260mm.</t>
    </r>
  </si>
  <si>
    <r>
      <t>General</t>
    </r>
    <r>
      <rPr>
        <sz val="10"/>
        <rFont val="Arial"/>
        <family val="2"/>
      </rPr>
      <t xml:space="preserve">: Complex nebulosity (both reflection and emission) along with open star cluster. </t>
    </r>
    <r>
      <rPr>
        <sz val="10"/>
        <color indexed="17"/>
        <rFont val="Arial"/>
        <family val="2"/>
      </rPr>
      <t>Good 6..65mV star to the E for self-guiding at 430mm.</t>
    </r>
  </si>
  <si>
    <r>
      <t>Imaging</t>
    </r>
    <r>
      <rPr>
        <sz val="10"/>
        <rFont val="Arial"/>
        <family val="2"/>
      </rPr>
      <t>: Took 90 min LRGB images series (30:30:15:15) with ST2000 and C8 at 1260mm.  Binned 1x1. Tccd=-20C (no fan).  Seeing 3/5. Background shows bright ring, especially in clear filter. Intent is to composite with TKE 130mm image of 'dagger.'</t>
    </r>
  </si>
  <si>
    <t>2009 Feb 16</t>
  </si>
  <si>
    <r>
      <t>General</t>
    </r>
    <r>
      <rPr>
        <sz val="10"/>
        <rFont val="Arial"/>
        <family val="2"/>
      </rPr>
      <t xml:space="preserve">: </t>
    </r>
    <r>
      <rPr>
        <sz val="10"/>
        <color indexed="17"/>
        <rFont val="Arial"/>
        <family val="2"/>
      </rPr>
      <t>Good 8.12mV star to the SW for self guiding for 1260mm. REQUIRES slight offpointing.</t>
    </r>
  </si>
  <si>
    <r>
      <t>General</t>
    </r>
    <r>
      <rPr>
        <sz val="10"/>
        <rFont val="Arial"/>
        <family val="2"/>
      </rPr>
      <t xml:space="preserve">: </t>
    </r>
    <r>
      <rPr>
        <sz val="10"/>
        <color indexed="17"/>
        <rFont val="Arial"/>
        <family val="2"/>
      </rPr>
      <t>Good 5.7m(!) star for self guiding! for 1260mm.Good 7.69m star for self guiding! for 2000mm.</t>
    </r>
  </si>
  <si>
    <t>2005 Jan 12</t>
  </si>
  <si>
    <r>
      <t>Imaging</t>
    </r>
    <r>
      <rPr>
        <sz val="10"/>
        <rFont val="Arial"/>
        <family val="2"/>
      </rPr>
      <t>: See M38 entry for details.</t>
    </r>
    <r>
      <rPr>
        <u/>
        <sz val="10"/>
        <rFont val="Arial"/>
        <family val="2"/>
      </rPr>
      <t/>
    </r>
  </si>
  <si>
    <r>
      <t>Imaging</t>
    </r>
    <r>
      <rPr>
        <sz val="10"/>
        <rFont val="Arial"/>
        <family val="2"/>
      </rPr>
      <t>: Took 110min LRGB image ([40L+20R]:30:10:10) using ST2000 and TKE130 at 430mm (f/3.3). Binned [L+R] at 1x1 and RGB at 2x2. Tccd=-25C. Seeing 3/5. Transparency 4/5. Very, very faint nebula! Barely detectable in unprocessed 2x2 R images.</t>
    </r>
  </si>
  <si>
    <t>Abell 21</t>
  </si>
  <si>
    <t>2007 Mar 07</t>
  </si>
  <si>
    <r>
      <t>Imaging</t>
    </r>
    <r>
      <rPr>
        <sz val="10"/>
        <rFont val="Arial"/>
        <family val="2"/>
      </rPr>
      <t>. Took ST2000 RGB image series with C8 at 1260mm (f/6.3) Total exposure 48 minutes.  Successfully used selfguiding with 1Hz sampling (~0.57 Hz correctionsd) on 8m star.</t>
    </r>
  </si>
  <si>
    <t>2007 Jun 09</t>
  </si>
  <si>
    <t>2007 Jun 10</t>
  </si>
  <si>
    <r>
      <t>General</t>
    </r>
    <r>
      <rPr>
        <sz val="10"/>
        <rFont val="Arial"/>
        <family val="2"/>
      </rPr>
      <t xml:space="preserve">: Spiral. May be reasonable to image if most brightness is concentrated in spiral arms. </t>
    </r>
    <r>
      <rPr>
        <sz val="10"/>
        <color indexed="17"/>
        <rFont val="Arial"/>
        <family val="2"/>
      </rPr>
      <t>Good 8m guide star to the N for self guiding.</t>
    </r>
  </si>
  <si>
    <r>
      <t>Imaging</t>
    </r>
    <r>
      <rPr>
        <sz val="10"/>
        <rFont val="Arial"/>
        <family val="2"/>
      </rPr>
      <t xml:space="preserve">: Took 3hr ST2000 LRGB image series (L: 120m, R: 30m, G:15m, B:15m) with C8 at 1260mm (f/6.3). RGB binned 2x2, L binned 1x1. Seeing was 3/5 and transparency 3/5. Guiding was reasonably good with Xrms~1.5 and Yrms~0.8 and 0.5 sec exposures. Tccd=-20C. </t>
    </r>
  </si>
  <si>
    <r>
      <t>Imaging</t>
    </r>
    <r>
      <rPr>
        <sz val="10"/>
        <rFont val="Arial"/>
        <family val="2"/>
      </rPr>
      <t xml:space="preserve">: Took 2h15m ST2000 LRGB image series (L: 30m, R: 75m, G:15m, B:15m) with C8 at 1260mm (f/6.3). All binned 1x1. Seeing was 4/5 and transparency 3/5 with occassional high passing clouds. Guiding was  good with Xrms~1.2 and Yrms~0.6 and 0.5 sec exposures. Tccd=-20C (though only reached about -18.7C at the start of the session). </t>
    </r>
  </si>
  <si>
    <r>
      <t>General</t>
    </r>
    <r>
      <rPr>
        <sz val="10"/>
        <rFont val="Arial"/>
        <family val="2"/>
      </rPr>
      <t xml:space="preserve">: Loose Globular. </t>
    </r>
    <r>
      <rPr>
        <sz val="10"/>
        <color indexed="17"/>
        <rFont val="Arial"/>
        <family val="2"/>
      </rPr>
      <t>Very close to M53. Good 7.7m  star to the S for selfguiding at 1260mm.</t>
    </r>
    <r>
      <rPr>
        <sz val="10"/>
        <rFont val="Arial"/>
        <family val="2"/>
      </rPr>
      <t xml:space="preserve">  </t>
    </r>
  </si>
  <si>
    <r>
      <t>General</t>
    </r>
    <r>
      <rPr>
        <sz val="10"/>
        <rFont val="Arial"/>
        <family val="2"/>
      </rPr>
      <t xml:space="preserve">: Globular. NGC5053 in same 400mm FOV. </t>
    </r>
    <r>
      <rPr>
        <sz val="10"/>
        <color indexed="52"/>
        <rFont val="Arial"/>
        <family val="2"/>
      </rPr>
      <t>Okay 9.88m star to the NW for selfguiding at 1260mm.</t>
    </r>
    <r>
      <rPr>
        <sz val="10"/>
        <rFont val="Arial"/>
        <family val="2"/>
      </rPr>
      <t xml:space="preserve">  </t>
    </r>
    <r>
      <rPr>
        <sz val="10"/>
        <color indexed="17"/>
        <rFont val="Arial"/>
        <family val="2"/>
      </rPr>
      <t xml:space="preserve">Good 6.45mV star to the </t>
    </r>
    <r>
      <rPr>
        <b/>
        <sz val="10"/>
        <color indexed="17"/>
        <rFont val="Arial"/>
        <family val="2"/>
      </rPr>
      <t>NNE for 400mm.</t>
    </r>
    <r>
      <rPr>
        <sz val="10"/>
        <color indexed="17"/>
        <rFont val="Arial"/>
        <family val="2"/>
      </rPr>
      <t xml:space="preserve"> </t>
    </r>
  </si>
  <si>
    <r>
      <t>General</t>
    </r>
    <r>
      <rPr>
        <sz val="10"/>
        <rFont val="Arial"/>
        <family val="2"/>
      </rPr>
      <t xml:space="preserve">: Spiral. </t>
    </r>
    <r>
      <rPr>
        <sz val="10"/>
        <color indexed="17"/>
        <rFont val="Arial"/>
        <family val="2"/>
      </rPr>
      <t>Good 7.08m star to the W for selfguiding at 1260mm.</t>
    </r>
  </si>
  <si>
    <r>
      <t>General</t>
    </r>
    <r>
      <rPr>
        <sz val="10"/>
        <rFont val="Arial"/>
        <family val="2"/>
      </rPr>
      <t xml:space="preserve">: </t>
    </r>
    <r>
      <rPr>
        <sz val="10"/>
        <color indexed="10"/>
        <rFont val="Arial"/>
        <family val="2"/>
      </rPr>
      <t>Poor 10.23m star to the NW for selfguiding at 1260mm.</t>
    </r>
  </si>
  <si>
    <t>2007 Aug 08</t>
  </si>
  <si>
    <r>
      <t>Imaging</t>
    </r>
    <r>
      <rPr>
        <sz val="10"/>
        <rFont val="Arial"/>
        <family val="2"/>
      </rPr>
      <t>: Took 20 min RGB series (10:5:5) with ST2000 and TKE130 at 430mm (f/3.3). Tccd=-15C. Trans=4/5, Seeing 3/5. Still have high frequency RA issues after loosening worm a tiny bit. Unclear if they are worse or better.</t>
    </r>
  </si>
  <si>
    <t>2008 Dec 17</t>
  </si>
  <si>
    <r>
      <t xml:space="preserve">Moves at </t>
    </r>
    <r>
      <rPr>
        <sz val="10"/>
        <color indexed="13"/>
        <rFont val="Arial"/>
        <family val="2"/>
      </rPr>
      <t>48mas/yr</t>
    </r>
    <r>
      <rPr>
        <sz val="10"/>
        <color indexed="51"/>
        <rFont val="Arial"/>
        <family val="2"/>
      </rPr>
      <t xml:space="preserve"> </t>
    </r>
    <r>
      <rPr>
        <sz val="10"/>
        <rFont val="Arial"/>
        <family val="2"/>
      </rPr>
      <t>(epoch 2010). Orbital period 672 yrs. Error est. for 2008 is ~100mas.  With 2-3 more measurements, could probably knock this down to &lt;50mas.</t>
    </r>
  </si>
  <si>
    <r>
      <t>General</t>
    </r>
    <r>
      <rPr>
        <sz val="10"/>
        <rFont val="Arial"/>
        <family val="2"/>
      </rPr>
      <t xml:space="preserve">: Spiral. Third galaxy in the Leo Triplet. </t>
    </r>
    <r>
      <rPr>
        <sz val="10"/>
        <color indexed="17"/>
        <rFont val="Arial"/>
        <family val="2"/>
      </rPr>
      <t>Good 7.13mV guide star to the SW for 1260mm. Good 5.32mV star to the W for self guiding at 430mm.</t>
    </r>
  </si>
  <si>
    <r>
      <t>Imaging</t>
    </r>
    <r>
      <rPr>
        <sz val="10"/>
        <rFont val="Arial"/>
        <family val="2"/>
      </rPr>
      <t>: Took 40min. LRGB series (L:20, R:10, G:5, B:5) with ZS66 at 400mm (f/6.1). Luminance binned 1x1, RGB binned 2x2. Tccd=-30C. Used CCDSoft rather than CCDOPS. Had some trouble tracking accurately in CCDSoft so threw out one 20min L image. This was my first real test wtih CCDSoft.</t>
    </r>
  </si>
  <si>
    <r>
      <t>Imaging</t>
    </r>
    <r>
      <rPr>
        <sz val="10"/>
        <rFont val="Arial"/>
        <family val="2"/>
      </rPr>
      <t>. --- 0.7-1.1 RMS. Tccd=-15C</t>
    </r>
  </si>
  <si>
    <r>
      <t>Imaging</t>
    </r>
    <r>
      <rPr>
        <sz val="10"/>
        <rFont val="Arial"/>
        <family val="2"/>
      </rPr>
      <t>: Took 60 minute LRGB series (20:20:10:10) with the ST2000 at 1260mm (f/6.3). L was 1x1 binned, RGB 2x2. Tccd=-10C. Seeing 3-4/5, Transparency=4-5/5.</t>
    </r>
  </si>
  <si>
    <t>2006 Jul 14</t>
  </si>
  <si>
    <r>
      <t>General</t>
    </r>
    <r>
      <rPr>
        <sz val="10"/>
        <rFont val="Arial"/>
        <family val="2"/>
      </rPr>
      <t xml:space="preserve">: </t>
    </r>
    <r>
      <rPr>
        <sz val="10"/>
        <color indexed="17"/>
        <rFont val="Arial"/>
        <family val="2"/>
      </rPr>
      <t>Good 7.44mV star to the N for self guiding for 1260mm.</t>
    </r>
  </si>
  <si>
    <r>
      <t>General</t>
    </r>
    <r>
      <rPr>
        <sz val="10"/>
        <rFont val="Arial"/>
        <family val="2"/>
      </rPr>
      <t xml:space="preserve">: </t>
    </r>
    <r>
      <rPr>
        <sz val="10"/>
        <color indexed="17"/>
        <rFont val="Arial"/>
        <family val="2"/>
      </rPr>
      <t>Good 9.05mV star to SSE for self guiding for 1260mm.</t>
    </r>
  </si>
  <si>
    <r>
      <t>General</t>
    </r>
    <r>
      <rPr>
        <sz val="10"/>
        <rFont val="Arial"/>
        <family val="2"/>
      </rPr>
      <t xml:space="preserve">: </t>
    </r>
    <r>
      <rPr>
        <sz val="10"/>
        <color indexed="17"/>
        <rFont val="Arial"/>
        <family val="2"/>
      </rPr>
      <t>Good 8.40mV star to SE for self guiding for 1260mm. Good 2.89mV star to the NW for self guiding at 400mm with FOV centered between M4 and NGC6144.</t>
    </r>
  </si>
  <si>
    <t>M30</t>
  </si>
  <si>
    <t>M2</t>
  </si>
  <si>
    <t>M72</t>
  </si>
  <si>
    <t>M103</t>
  </si>
  <si>
    <r>
      <rPr>
        <u/>
        <sz val="10"/>
        <rFont val="Arial"/>
        <family val="2"/>
      </rPr>
      <t>Visual</t>
    </r>
    <r>
      <rPr>
        <sz val="10"/>
        <rFont val="Arial"/>
        <family val="2"/>
      </rPr>
      <t>. I observed M57 at 80x and 225x between 9:39 and 9:45pm EDT. I used the C8 and made sketches.</t>
    </r>
  </si>
  <si>
    <t xml:space="preserve">Two white stars which make a lovely double. 4.6, 5.6; PA 326, separation 4.1".  (Dibbon-Smith).  </t>
  </si>
  <si>
    <r>
      <t>General</t>
    </r>
    <r>
      <rPr>
        <sz val="10"/>
        <rFont val="Arial"/>
        <family val="2"/>
      </rPr>
      <t xml:space="preserve">: </t>
    </r>
    <r>
      <rPr>
        <sz val="10"/>
        <color indexed="17"/>
        <rFont val="Arial"/>
        <family val="2"/>
      </rPr>
      <t xml:space="preserve">Good (!) 6.75m guide star for 1260mm.  </t>
    </r>
    <r>
      <rPr>
        <sz val="10"/>
        <rFont val="Arial"/>
        <family val="2"/>
      </rPr>
      <t xml:space="preserve">Diverse galaxy types.  Could make an interesting image. Surface brightnesses are typical - but would be nice to have a long exposure for depth. </t>
    </r>
  </si>
  <si>
    <t xml:space="preserve">An easily resolved binary: 5.3, 6.5; PA 12 degrees, separation 28.4". (Dibbon-Smith).  </t>
  </si>
  <si>
    <t xml:space="preserve">95 Herculis is a very attractive double with contrasting colours, often described as gold and silver (although you may disagree): 5.0, 5.1; PA 258 degrees, separation 6.3". (Dibbon-Smith).  </t>
  </si>
  <si>
    <t xml:space="preserve">100 Herculis is another gorgeous binary of two equal white stars easily resolved. 5.9; 5.9; PA 183 degrees, separation 14.2"  (Dibbon-Smith).  </t>
  </si>
  <si>
    <t>2009 Oct 19</t>
  </si>
  <si>
    <r>
      <t>Imaging</t>
    </r>
    <r>
      <rPr>
        <sz val="10"/>
        <rFont val="Arial"/>
        <family val="2"/>
      </rPr>
      <t>: Took 2h15m LRGB (60:45:15:15) min image series with ST2000 and TKE130 at 430mm (f/3.3). Binned 1x1. Tccd=-20C (fan off).</t>
    </r>
  </si>
  <si>
    <r>
      <t>Imaging</t>
    </r>
    <r>
      <rPr>
        <sz val="10"/>
        <rFont val="Arial"/>
        <family val="2"/>
      </rPr>
      <t>: Took RGB image series (several 'color grabs'; 60:30:30 sec).  Total time 6 min. Unguided - no time to set up guiding on something this low.  Tccd=-10C.</t>
    </r>
  </si>
  <si>
    <r>
      <t>Imaging</t>
    </r>
    <r>
      <rPr>
        <sz val="10"/>
        <rFont val="Arial"/>
        <family val="2"/>
      </rPr>
      <t>: Took RGB image series (several 'color grabs'; 60:30:30 sec).  Total time 8 min. Unguided - no time to set up guiding on something this low.  Tccd=-10C.</t>
    </r>
  </si>
  <si>
    <t xml:space="preserve">17h58m36.00s   </t>
  </si>
  <si>
    <t>+66°37'60.0"</t>
  </si>
  <si>
    <t xml:space="preserve">17h17m06.00s   </t>
  </si>
  <si>
    <t>+43°08'00.0"</t>
  </si>
  <si>
    <t xml:space="preserve">16h05m06.00s   </t>
  </si>
  <si>
    <t>+17°43'00.0"</t>
  </si>
  <si>
    <t xml:space="preserve">16h17m00.00s   </t>
  </si>
  <si>
    <t>-22°59'00.0"</t>
  </si>
  <si>
    <t xml:space="preserve">16h57m06.00s   </t>
  </si>
  <si>
    <t>-04°06'00.0"</t>
  </si>
  <si>
    <t xml:space="preserve">16h47m12.00s   </t>
  </si>
  <si>
    <t>-01°57'00.0"</t>
  </si>
  <si>
    <t xml:space="preserve">18h18m48.00s   </t>
  </si>
  <si>
    <t>-13°47'00.0"</t>
  </si>
  <si>
    <t>M56</t>
  </si>
  <si>
    <r>
      <t xml:space="preserve">Compact group of four interesting galaxies that fit into a 1260mm FOV. </t>
    </r>
    <r>
      <rPr>
        <sz val="10"/>
        <color indexed="17"/>
        <rFont val="Arial"/>
        <family val="2"/>
      </rPr>
      <t>Good 8.70m star for self-guiding at 1260mm just East of North.  Alternative 7.6m star just N of W for self-guiding at 1260mm - might result in poorer framing. Wide angle (430mm FL) FOV centered SE of NGC3190 could include at least 2 other galaxies. Could guide on 7.73mV star to the S.</t>
    </r>
  </si>
  <si>
    <r>
      <t xml:space="preserve">This is the principal galaxy in a cluster of about a dozen that would fit in a 1260mm FOV. No good guide stars for 1260mm. </t>
    </r>
    <r>
      <rPr>
        <sz val="10"/>
        <color indexed="17"/>
        <rFont val="Arial"/>
        <family val="2"/>
      </rPr>
      <t>Would frame nicely at 430mm FL with good 7.75mV star to the SE for self-guiding at 430mm.</t>
    </r>
  </si>
  <si>
    <r>
      <t xml:space="preserve">Galaxy Cluster - could make quite a cool 430mm image - would need to be a rather long exposure (&gt;60min). </t>
    </r>
    <r>
      <rPr>
        <b/>
        <sz val="10"/>
        <rFont val="Arial"/>
        <family val="2"/>
      </rPr>
      <t xml:space="preserve">Might be a good survey image. </t>
    </r>
    <r>
      <rPr>
        <b/>
        <sz val="10"/>
        <color indexed="17"/>
        <rFont val="Arial"/>
        <family val="2"/>
      </rPr>
      <t>Great 4.73mV star to ENE for self-guiding at 430mm.</t>
    </r>
  </si>
  <si>
    <r>
      <t>General:</t>
    </r>
    <r>
      <rPr>
        <sz val="10"/>
        <rFont val="Arial"/>
        <family val="2"/>
      </rPr>
      <t xml:space="preserve"> Third member of triplet has tidal tail...should research this further. </t>
    </r>
    <r>
      <rPr>
        <sz val="10"/>
        <color indexed="17"/>
        <rFont val="Arial"/>
        <family val="2"/>
      </rPr>
      <t>Good 7.1m guide star for 1260mm.</t>
    </r>
    <r>
      <rPr>
        <u/>
        <sz val="10"/>
        <rFont val="Arial"/>
        <family val="2"/>
      </rPr>
      <t xml:space="preserve">
2005 Jan 15:</t>
    </r>
    <r>
      <rPr>
        <sz val="10"/>
        <rFont val="Arial"/>
        <family val="2"/>
      </rPr>
      <t xml:space="preserve"> Photo. Took ST-2000 clear image series through C8 at f/6.3 (FL=1260mm).  Total exposure time was 10 minutes with 2.5 minutes usable. Binning 2x2.
</t>
    </r>
    <r>
      <rPr>
        <u/>
        <sz val="10"/>
        <rFont val="Arial"/>
        <family val="2"/>
      </rPr>
      <t>2005 Feb 17</t>
    </r>
    <r>
      <rPr>
        <sz val="10"/>
        <rFont val="Arial"/>
        <family val="2"/>
      </rPr>
      <t xml:space="preserve">: Photo. ST-2000 RBG exposure series, through 405 mm lens at f/7.5). Total exposure time was 32 minutes with 23 minutes usable. Binning 2x2. Image also captures M66 and NGC3628.
</t>
    </r>
    <r>
      <rPr>
        <u/>
        <sz val="10"/>
        <rFont val="Arial"/>
        <family val="2"/>
      </rPr>
      <t>2005 Mar 10:</t>
    </r>
    <r>
      <rPr>
        <sz val="10"/>
        <rFont val="Arial"/>
        <family val="2"/>
      </rPr>
      <t xml:space="preserve"> Photo. ST-2000 RGB exposure series, through C8 at f/6.3 (FL=1260mm).  Total exposure time was 32 minutes with 20 minutes usable. Binning 2x2. Used new GM8 mount. PEC on? No guiding. Same photo captured M66</t>
    </r>
  </si>
  <si>
    <r>
      <t>Imaging</t>
    </r>
    <r>
      <rPr>
        <sz val="10"/>
        <rFont val="Arial"/>
        <family val="2"/>
      </rPr>
      <t>: See entry for M84.</t>
    </r>
  </si>
  <si>
    <t>6960
6992
6995</t>
  </si>
  <si>
    <r>
      <t>Visua</t>
    </r>
    <r>
      <rPr>
        <sz val="10"/>
        <rFont val="Arial"/>
        <family val="2"/>
      </rPr>
      <t>l: Observation from St. Clair Shores, Michigan. The result was a ‘maybe.’ Given the low surface brightness of this cluster, I’d think it might be hard to see even from Boulder.</t>
    </r>
  </si>
  <si>
    <r>
      <t>Visual</t>
    </r>
    <r>
      <rPr>
        <sz val="10"/>
        <rFont val="Arial"/>
        <family val="2"/>
      </rPr>
      <t>: Observed from St. Clair Shores.  Had a bright core and overall showed elongation - a good object.</t>
    </r>
  </si>
  <si>
    <r>
      <t>Visua</t>
    </r>
    <r>
      <rPr>
        <sz val="10"/>
        <rFont val="Arial"/>
        <family val="2"/>
      </rPr>
      <t>l:  I observed M85 on 1996 Mar 15 from Longmont. If found this elliptical galaxy to be diffuse and fairly dim. But, it was larger than NGC4494. It seemed similar in size and brightness to M105, but with a less distinct core</t>
    </r>
  </si>
  <si>
    <r>
      <t>Visual</t>
    </r>
    <r>
      <rPr>
        <sz val="10"/>
        <rFont val="Arial"/>
        <family val="2"/>
      </rPr>
      <t>: Found easily. Drawing shows needle-like appearance with core.</t>
    </r>
  </si>
  <si>
    <r>
      <t>Visual</t>
    </r>
    <r>
      <rPr>
        <sz val="10"/>
        <rFont val="Arial"/>
        <family val="2"/>
      </rPr>
      <t>: Observed from Houston on Bellefontaine.</t>
    </r>
  </si>
  <si>
    <r>
      <t>Imaging</t>
    </r>
    <r>
      <rPr>
        <sz val="10"/>
        <rFont val="Arial"/>
        <family val="2"/>
      </rPr>
      <t>: Took 50min. LRGB image series (10:20:10:10)  with ST2000 and TKE130 at 430mm (f/3.3). Binning=1x1 for L and 2x2 for RGB. Tccd=-25C. Transparency=3/5. Seeing=3/5. Intend to combine with yesterday's and last year's images</t>
    </r>
  </si>
  <si>
    <r>
      <t>General</t>
    </r>
    <r>
      <rPr>
        <sz val="10"/>
        <rFont val="Arial"/>
        <family val="2"/>
      </rPr>
      <t xml:space="preserve">: </t>
    </r>
    <r>
      <rPr>
        <sz val="10"/>
        <color indexed="53"/>
        <rFont val="Arial"/>
        <family val="2"/>
      </rPr>
      <t>Fair 9.78m star for self guiding for 1260mm.</t>
    </r>
  </si>
  <si>
    <t>2005 Sep 30</t>
  </si>
  <si>
    <r>
      <t>Imaging</t>
    </r>
    <r>
      <rPr>
        <sz val="10"/>
        <rFont val="Arial"/>
        <family val="2"/>
      </rPr>
      <t>: Took 20 min RGB image series (10:5:5) with ST2000 and TKE130 at 430mm (f/3.3). Transparency 4/5, Seeing 4/5. Tccd ~-20C.</t>
    </r>
  </si>
  <si>
    <r>
      <t>Imaging</t>
    </r>
    <r>
      <rPr>
        <sz val="10"/>
        <rFont val="Arial"/>
        <family val="2"/>
      </rPr>
      <t>: Took 130min LRGB series (70:30:15:15) with ST2000 and TKE130 at 430mm (f/3.3). L binned 1x1. RGB binned 2x2. Tccd=-30C. Transparency 4/5, seeing 2/5. Could combine with ZS66 image from last year. Image clearly shows Holmberg galaxies IX (closest, UGC5336)) and ???</t>
    </r>
  </si>
  <si>
    <t>2008 Apr 26</t>
  </si>
  <si>
    <t>2008 Apr 27</t>
  </si>
  <si>
    <r>
      <t>Imaging</t>
    </r>
    <r>
      <rPr>
        <sz val="10"/>
        <rFont val="Arial"/>
        <family val="2"/>
      </rPr>
      <t>. Took 90min Luminance series (6x15min) with ST2000 at 1260mm (f/6.3).  Binning was 1x1. Tccd=-25C on first two images then -20C. Seeing ~2/5.  Transparency 2-3/5, degraded to high overcast. Guiding was very poor for this declination: +/-1.3 pix NS and +/-1.0 pix EW.</t>
    </r>
  </si>
  <si>
    <r>
      <t>Imaging</t>
    </r>
    <r>
      <rPr>
        <sz val="10"/>
        <rFont val="Arial"/>
        <family val="2"/>
      </rPr>
      <t>. ST-2000 RGB exposure series, through C8 at f/6.3 (FL=1260mm).  Total exposure time was 16 minutes with 7 minutes usable. Binning 2x2. Used new GM8 mount. PEC on? No guiding.</t>
    </r>
  </si>
  <si>
    <t>2005 Apr 05</t>
  </si>
  <si>
    <t>2005 Apr 12</t>
  </si>
  <si>
    <r>
      <t>Imaging</t>
    </r>
    <r>
      <rPr>
        <sz val="10"/>
        <rFont val="Arial"/>
        <family val="2"/>
      </rPr>
      <t>. Took clear exposure series through C8 at f/6.3 (FL=1260mm). Total exposure time was TBD minutes with TBD minutes usable. Binning was 2x2.</t>
    </r>
    <r>
      <rPr>
        <sz val="10"/>
        <color indexed="10"/>
        <rFont val="Arial"/>
        <family val="2"/>
      </rPr>
      <t/>
    </r>
  </si>
  <si>
    <r>
      <t>Imaging</t>
    </r>
    <r>
      <rPr>
        <sz val="10"/>
        <rFont val="Arial"/>
        <family val="2"/>
      </rPr>
      <t>. Took an RGB exposure series through C8 at f/6.3 (FL=1260mm). Total exposure time was TBD minutes with TBD minutes usable. Binning was 2x2, but this was accidental.</t>
    </r>
  </si>
  <si>
    <r>
      <t>Visual</t>
    </r>
    <r>
      <rPr>
        <sz val="10"/>
        <rFont val="Arial"/>
        <family val="2"/>
      </rPr>
      <t>. Tried a quick look. I was in the right place, but if the galaxy was there, it required averted vision and a little patience. No doubt the Moon was a problem.</t>
    </r>
  </si>
  <si>
    <t>2005 Jul 04</t>
  </si>
  <si>
    <r>
      <t>Imaging</t>
    </r>
    <r>
      <rPr>
        <sz val="10"/>
        <rFont val="Arial"/>
        <family val="2"/>
      </rPr>
      <t>. Took 1260mm (f/6.3) RGB series. Total exposure was 40 minutes with 1x1 binning. Used selfguiding with 1/2 second exposures.</t>
    </r>
  </si>
  <si>
    <t>2005 Aug 29</t>
  </si>
  <si>
    <r>
      <t>Visual</t>
    </r>
    <r>
      <rPr>
        <sz val="10"/>
        <rFont val="Arial"/>
        <family val="2"/>
      </rPr>
      <t>. Observed with 7x50 binocs as a faint fuzzy.  Was definitely visible with averted vision.</t>
    </r>
  </si>
  <si>
    <r>
      <t>Imaging</t>
    </r>
    <r>
      <rPr>
        <sz val="10"/>
        <rFont val="Arial"/>
        <family val="2"/>
      </rPr>
      <t>. Took 30min RGB series (20:5:5) with ST2000 and ZS66 at 400mm (f/6.1).  Binning was 1x1.  Transparency was awful - thick cirrus - say 1/5.</t>
    </r>
  </si>
  <si>
    <t>2005 Mar 25</t>
  </si>
  <si>
    <r>
      <t>Imaging</t>
    </r>
    <r>
      <rPr>
        <sz val="10"/>
        <rFont val="Arial"/>
        <family val="2"/>
      </rPr>
      <t>. Took 20min RGB series (10:5:5) with ST2000 and ZS66 at 250mm (f/3.8).  Binning was 1x1.  Transparency was awful - thick cirrus - say 1/5.</t>
    </r>
  </si>
  <si>
    <t>2005 Oct 26</t>
  </si>
  <si>
    <r>
      <t>Imaging</t>
    </r>
    <r>
      <rPr>
        <sz val="10"/>
        <rFont val="Arial"/>
        <family val="2"/>
      </rPr>
      <t>: Took 60 min RGB image series (30:15:15) with ST2000 and TKE130 at 430mm (f/3.3). Binned 2x2. Tccd=-25C. Transparency 3/5. Seeing 4/5.</t>
    </r>
  </si>
  <si>
    <t>2007 Mar 12</t>
  </si>
  <si>
    <t>2007 Jun 13</t>
  </si>
  <si>
    <r>
      <t>Imaging</t>
    </r>
    <r>
      <rPr>
        <sz val="10"/>
        <rFont val="Arial"/>
        <family val="2"/>
      </rPr>
      <t>. Took 8m41s image with C8 and Ricoh film camera using Fuji 1600 film.  1260mm (f/6.3). Taken at Berea house. Guided on Jupiter.</t>
    </r>
  </si>
  <si>
    <r>
      <t>General</t>
    </r>
    <r>
      <rPr>
        <sz val="10"/>
        <rFont val="Arial"/>
        <family val="2"/>
      </rPr>
      <t>: This is part of Markarian's chain and is known as "The Eyes."</t>
    </r>
  </si>
  <si>
    <t>2008 Apr 28</t>
  </si>
  <si>
    <r>
      <t>Visual</t>
    </r>
    <r>
      <rPr>
        <sz val="10"/>
        <rFont val="Arial"/>
        <family val="2"/>
      </rPr>
      <t>: Both galaxies very clear with bright cores.  Nearby galaxy NGC4461 fainter, but seen with direct vision.  4461 did not have a condensed core. Observed with C8 and 32mm EP (no reducer) to give 63x magnification. (Actual observation was just after local midnight at 12:02am 4/29/2008.) Transparency was 5/5.</t>
    </r>
  </si>
  <si>
    <r>
      <t>Visual</t>
    </r>
    <r>
      <rPr>
        <sz val="10"/>
        <rFont val="Arial"/>
        <family val="2"/>
      </rPr>
      <t>: See entry for M84.</t>
    </r>
  </si>
  <si>
    <r>
      <t>Visual</t>
    </r>
    <r>
      <rPr>
        <sz val="10"/>
        <rFont val="Arial"/>
        <family val="2"/>
      </rPr>
      <t>: A narrow spindle that was dim, but seen with direct vision. There was no nuclear condensation.  C8 with 32mm EP (63x) was used for the observation. Transparency was excellent (5/5). Observation was at 11:51pm MDT.</t>
    </r>
  </si>
  <si>
    <r>
      <t>Visual</t>
    </r>
    <r>
      <rPr>
        <sz val="10"/>
        <rFont val="Arial"/>
        <family val="2"/>
      </rPr>
      <t>: Quite bright, about the same as M81, but half the size - similar to NGC2903.  Has a stellar core. Observed at 11:14pm MDT under excellent transparency and very good seeing with C8 and 32mm EP giving 63x.</t>
    </r>
  </si>
  <si>
    <r>
      <rPr>
        <u/>
        <sz val="10"/>
        <rFont val="Arial"/>
        <family val="2"/>
      </rPr>
      <t>Visual</t>
    </r>
    <r>
      <rPr>
        <sz val="10"/>
        <rFont val="Arial"/>
        <family val="2"/>
      </rPr>
      <t>: Looked for several galaxies here. Found NGC3886 fleeting with averted vision and telesope jiggling. Should have been easier I think since it has a SB of 13.0, but it is very small (1.2x0.9'). Transparency was 5/5. Used C8 with 32mm EP to give 63x. No luck with galaxies near NGC3842. Observation time was from 11:28 to 11:46pm MDT.</t>
    </r>
  </si>
  <si>
    <t>2008 Apr 14</t>
  </si>
  <si>
    <r>
      <t>Visual</t>
    </r>
    <r>
      <rPr>
        <sz val="10"/>
        <rFont val="Arial"/>
        <family val="2"/>
      </rPr>
      <t>: Beautifully split in C8 with 14mm EP (143x). Two round balls, not quite touching - separated by half the diameter of the larger ball. Both stars showed similar color - yellow to golden yellow.  Observed at 10:28pm MDT. Also observed with Chris Casebolt earlier in the evening through is 9.25" Celestron.</t>
    </r>
  </si>
  <si>
    <r>
      <rPr>
        <u/>
        <sz val="10"/>
        <rFont val="Arial"/>
        <family val="2"/>
      </rPr>
      <t>Visual</t>
    </r>
    <r>
      <rPr>
        <sz val="10"/>
        <rFont val="Arial"/>
        <family val="2"/>
      </rPr>
      <t>: NGC3193 was visible with direct vision (barely) with a SB of 13.1. NGC3190 was clear with direct vision and showed some elongation with a SB of 13.1.  NGC3185 was possibly detected with averted vision at SB of 13.4. NGC3187 was not seen with an SB of 14.7.  Observation was at 10:23pm MDT with C8 and 32mm EP giving 63x. Transparency was 5/5.</t>
    </r>
  </si>
  <si>
    <r>
      <t>Imaging</t>
    </r>
    <r>
      <rPr>
        <sz val="10"/>
        <rFont val="Arial"/>
        <family val="2"/>
      </rPr>
      <t>: Took 4 min of video (4x60sec) through C8 with 40mm EP projection (5500mm, f/27.5) at 11:01:30pm MDT. Seeing 3/5.</t>
    </r>
  </si>
  <si>
    <t>The Leo Triplet of galaxies, M65, M66, and NGC3628 comprise this entry in Halton Arp's 1966 catalog of peculiar galaxies. Thus, it provides a good way to anchor images and observations of the triplet in its entirety as opposed to observations of the individual galaxies.</t>
  </si>
  <si>
    <t>Arp 317 (M65, M66, NGC3628)</t>
  </si>
  <si>
    <t>2008 May 02</t>
  </si>
  <si>
    <t>2008 May 03</t>
  </si>
  <si>
    <r>
      <t>General</t>
    </r>
    <r>
      <rPr>
        <sz val="10"/>
        <rFont val="Arial"/>
        <family val="2"/>
      </rPr>
      <t>: Small Sagittarius Star Cloud. Note that CDC shows the cluster 2 deg. east of its actual position. Using position of NGC6603 would be better to locate the cloud.</t>
    </r>
    <r>
      <rPr>
        <sz val="10"/>
        <rFont val="Arial"/>
        <family val="2"/>
      </rPr>
      <t/>
    </r>
  </si>
  <si>
    <r>
      <t>Imaging</t>
    </r>
    <r>
      <rPr>
        <sz val="10"/>
        <rFont val="Arial"/>
        <family val="2"/>
      </rPr>
      <t>: Took 15 min. Clear series with ST2000 at 1260mm FL (f/6.3). Binning was 1x1. Seeing 3-4/5. Transparency 4-5/5. Tccd=-25C. Poor image. Focusing wasn't so good - had little time in my alleyway "slot."</t>
    </r>
  </si>
  <si>
    <t>M76
Little Dumbell</t>
  </si>
  <si>
    <t>Crowbar Galaxy</t>
  </si>
  <si>
    <r>
      <t>Imaging</t>
    </r>
    <r>
      <rPr>
        <sz val="10"/>
        <rFont val="Arial"/>
        <family val="2"/>
      </rPr>
      <t xml:space="preserve">. </t>
    </r>
    <r>
      <rPr>
        <sz val="10"/>
        <rFont val="Arial"/>
        <family val="2"/>
      </rPr>
      <t>Took ST-2000 Clear image series with ZS66 at 400mm (f/6.1). Total exposure time was 60 minutes (R:30, G:15, B:15). Binning was 2x2. Very nice image</t>
    </r>
  </si>
  <si>
    <t>2006 Jan 01</t>
  </si>
  <si>
    <t>2005 Dec 29</t>
  </si>
  <si>
    <r>
      <t>Imaging</t>
    </r>
    <r>
      <rPr>
        <sz val="10"/>
        <rFont val="Arial"/>
        <family val="2"/>
      </rPr>
      <t>: Took 100 minute RGB image series with ST2000 thorugh C8 at f/6.3. Binning was 2x2. Self-guided on m9.2 star with 2x siderial, aggressivenetss set at 4, and exposure duration of 0.5 sec.  Guiding worked very well so that I think any star that affords a 1 sec or better guide exposure is sufficient to rank as a 'good' guide star rather than an okay guide star.  Initially had another star on the guide CCD and was unable to calibrate with 5 sec exposures.  Examination of Aladin data suggests that the star could not have been brighter than 10.7m and could have been as dim as 12m. Thus, I will re-rank all stars brighter than than m9.5 as 'good'. 'Okay' will run from m9.5 to m10.5, and 'Poor' will be those dimmer than 10.5m. With this long an exposure I ran into a substantial defocusing over time, presumably due to thermal effects.  Probably want to refocus every 30-40 minutes for best effect.</t>
    </r>
  </si>
  <si>
    <t>2006 May 16</t>
  </si>
  <si>
    <t>Imaging. Took 12x60sec images, 2x2 binned, B&amp;W, 405mm FL, F/7.5.</t>
  </si>
  <si>
    <t>2004 Sep 16</t>
  </si>
  <si>
    <r>
      <t>Imaging. 1.6 minute exposure afocal photo with Olympus camera.</t>
    </r>
    <r>
      <rPr>
        <u/>
        <sz val="10"/>
        <rFont val="Arial"/>
        <family val="2"/>
      </rPr>
      <t/>
    </r>
  </si>
  <si>
    <t>Cep</t>
  </si>
  <si>
    <t>Cap</t>
  </si>
  <si>
    <t>Rosette</t>
  </si>
  <si>
    <r>
      <t>General</t>
    </r>
    <r>
      <rPr>
        <sz val="10"/>
        <rFont val="Arial"/>
        <family val="2"/>
      </rPr>
      <t xml:space="preserve">: Spiral. </t>
    </r>
    <r>
      <rPr>
        <sz val="10"/>
        <color indexed="17"/>
        <rFont val="Arial"/>
        <family val="2"/>
      </rPr>
      <t>Good 7.1m guide star for 1260mm.</t>
    </r>
    <r>
      <rPr>
        <u/>
        <sz val="10"/>
        <rFont val="Arial"/>
        <family val="2"/>
      </rPr>
      <t xml:space="preserve">
2005 Feb 17</t>
    </r>
    <r>
      <rPr>
        <sz val="10"/>
        <rFont val="Arial"/>
        <family val="2"/>
      </rPr>
      <t>: Photo. ST-2000 RBG exposure series, through 405 mm lens at f/7.5). Total exposure time was 32 minutes with 23 minutes usable. Binning 2x2. Image also captures M66 and NGC3628.</t>
    </r>
    <r>
      <rPr>
        <u/>
        <sz val="10"/>
        <rFont val="Arial"/>
        <family val="2"/>
      </rPr>
      <t xml:space="preserve">
2005 Mar 10:</t>
    </r>
    <r>
      <rPr>
        <sz val="10"/>
        <rFont val="Arial"/>
        <family val="2"/>
      </rPr>
      <t xml:space="preserve"> Photo. ST-2000 RGB exposure series, through C8 at f/6.3 (FL=1260mm).  Total exposure time was 32 minutes with 20 minutes usable. Binning 2x2. Used new GM8 mount. PEC on? No guiding.</t>
    </r>
  </si>
  <si>
    <t>2006 Feb 02</t>
  </si>
  <si>
    <r>
      <t>General</t>
    </r>
    <r>
      <rPr>
        <sz val="10"/>
        <rFont val="Arial"/>
        <family val="2"/>
      </rPr>
      <t xml:space="preserve">: Spiral. </t>
    </r>
    <r>
      <rPr>
        <sz val="10"/>
        <color indexed="17"/>
        <rFont val="Arial"/>
        <family val="2"/>
      </rPr>
      <t>Has good 8.5mV star for to the W for selfguiding at 1260mm. Alternate 7.5mV star to the SE.</t>
    </r>
  </si>
  <si>
    <t>M96</t>
  </si>
  <si>
    <t>M95</t>
  </si>
  <si>
    <t>M105</t>
  </si>
  <si>
    <t>Abell 1367</t>
  </si>
  <si>
    <t>M53</t>
  </si>
  <si>
    <t>M3</t>
  </si>
  <si>
    <t>CVn</t>
  </si>
  <si>
    <t>UGC7170</t>
  </si>
  <si>
    <t>M81</t>
  </si>
  <si>
    <t>M82</t>
  </si>
  <si>
    <t>Uma</t>
  </si>
  <si>
    <t>M65</t>
  </si>
  <si>
    <t>M66</t>
  </si>
  <si>
    <r>
      <t>2005 Mar 10:</t>
    </r>
    <r>
      <rPr>
        <sz val="10"/>
        <rFont val="Arial"/>
        <family val="2"/>
      </rPr>
      <t xml:space="preserve"> Photo. ST-2000 RGB exposure series, through C8 at f/6.3 (FL=1260mm).  Total exposure time was 16 minutes with 7 minutes usable. Binning 2x2. Used new GM8 mount. PEC on? No guiding.</t>
    </r>
  </si>
  <si>
    <t>M61</t>
  </si>
  <si>
    <t>Vir</t>
  </si>
  <si>
    <t>Ghost of Jupiter</t>
  </si>
  <si>
    <t>M97 Owl Neb.</t>
  </si>
  <si>
    <t>UMa</t>
  </si>
  <si>
    <r>
      <t>General</t>
    </r>
    <r>
      <rPr>
        <sz val="10"/>
        <rFont val="Arial"/>
        <family val="2"/>
      </rPr>
      <t xml:space="preserve">: </t>
    </r>
    <r>
      <rPr>
        <sz val="10"/>
        <color indexed="17"/>
        <rFont val="Arial"/>
        <family val="2"/>
      </rPr>
      <t xml:space="preserve">Guide on 4m nu Cygni for 135mm. </t>
    </r>
    <r>
      <rPr>
        <sz val="10"/>
        <rFont val="Arial"/>
        <family val="2"/>
      </rPr>
      <t>Good candidate for 135mm.</t>
    </r>
  </si>
  <si>
    <t>2005 Jun 29</t>
  </si>
  <si>
    <t xml:space="preserve">12h16m42.00s   </t>
  </si>
  <si>
    <t xml:space="preserve">+69°28'00.0"
</t>
  </si>
  <si>
    <r>
      <t>General</t>
    </r>
    <r>
      <rPr>
        <sz val="10"/>
        <rFont val="Arial"/>
        <family val="2"/>
      </rPr>
      <t>: Faint, large, spiral. Good choice for a survey image.</t>
    </r>
  </si>
  <si>
    <r>
      <t>Imaging</t>
    </r>
    <r>
      <rPr>
        <sz val="10"/>
        <rFont val="Arial"/>
        <family val="2"/>
      </rPr>
      <t>:  Took RGB series with ST2000 at 1260mm FL (f/6.3). Binned 2x2. Total exposure 40 minutes. Very poor seeing and windy.  Pretty good transparency.</t>
    </r>
  </si>
  <si>
    <r>
      <t>Imaging</t>
    </r>
    <r>
      <rPr>
        <sz val="10"/>
        <rFont val="Arial"/>
        <family val="2"/>
      </rPr>
      <t xml:space="preserve">: Took 110 min. LRGB image series (40:40:15:15) (plus one 5 min Green with airplane or satellite trails) with ST2000 and TKE130 at 430mm (f/3.3). Binned 1x1. Tccd=-20C (no fan). Transparency: 4/5. Seeing 2/5. </t>
    </r>
  </si>
  <si>
    <t>2009 Feb 19</t>
  </si>
  <si>
    <r>
      <t>Imaging</t>
    </r>
    <r>
      <rPr>
        <sz val="10"/>
        <rFont val="Arial"/>
        <family val="2"/>
      </rPr>
      <t>: Took 155 min. LRGB image series (55:60:20:20) (plus one 5 min Green with airplane or satellite trails) with ST2000 and TKE130 at 430mm (f/3.3). Binned 1x1. Tccd=-20C (no fan). Transparency: 4/5. Seeing 3/5. Slightly offset to the N to better frame nebula than 2/19/09 image.</t>
    </r>
  </si>
  <si>
    <t>2009 Feb 21</t>
  </si>
  <si>
    <t>2009 Feb 26</t>
  </si>
  <si>
    <r>
      <t>Imaging</t>
    </r>
    <r>
      <rPr>
        <sz val="10"/>
        <rFont val="Arial"/>
        <family val="2"/>
      </rPr>
      <t xml:space="preserve">: Took 30 min LRGB image series (10:10:5:5) with ST2000 and TKE130 at 430mm (f/3.3). Binned 1x1. Tccd=-20C, no fan.  Seeing 2/5.  Transparency 3/5. </t>
    </r>
  </si>
  <si>
    <t>XO-2</t>
  </si>
  <si>
    <r>
      <t>General</t>
    </r>
    <r>
      <rPr>
        <sz val="10"/>
        <rFont val="Arial"/>
        <family val="2"/>
      </rPr>
      <t xml:space="preserve">: Transiting planet with relatively deep eclipse (0.014mV).  </t>
    </r>
    <r>
      <rPr>
        <sz val="10"/>
        <color indexed="17"/>
        <rFont val="Arial"/>
        <family val="2"/>
      </rPr>
      <t xml:space="preserve">Good 7.33mV star to the SSW for self-guiding at 1260mm. </t>
    </r>
    <r>
      <rPr>
        <sz val="10"/>
        <rFont val="Arial"/>
        <family val="2"/>
      </rPr>
      <t>Close to HD 62599.
Eclipse Observing Windows:
 3/13/09: 9:30pm to 1:30am 3/14 MDT (sets behind house before end of eclipse.)</t>
    </r>
  </si>
  <si>
    <r>
      <rPr>
        <u/>
        <sz val="10"/>
        <rFont val="Arial"/>
        <family val="2"/>
      </rPr>
      <t>General</t>
    </r>
    <r>
      <rPr>
        <sz val="10"/>
        <rFont val="Arial"/>
        <family val="2"/>
      </rPr>
      <t xml:space="preserve">: Variable star with hot Jupiter. 11.58mV. Eclipse depth 0.02mV. Need to evaluate error bars on variable star magnitudes before trying this one. </t>
    </r>
    <r>
      <rPr>
        <sz val="10"/>
        <color indexed="17"/>
        <rFont val="Arial"/>
        <family val="2"/>
      </rPr>
      <t xml:space="preserve">Good 5.55mV star (48 Aur) to the NW for self-guiding at 430mm. </t>
    </r>
    <r>
      <rPr>
        <sz val="10"/>
        <rFont val="Arial"/>
        <family val="2"/>
      </rPr>
      <t xml:space="preserve">Field is a little crowded. Could use 1260mm. </t>
    </r>
    <r>
      <rPr>
        <sz val="10"/>
        <color indexed="17"/>
        <rFont val="Arial"/>
        <family val="2"/>
      </rPr>
      <t xml:space="preserve">Good 7.96mV star to the SW for self-guiding at 1260mm. </t>
    </r>
    <r>
      <rPr>
        <sz val="10"/>
        <rFont val="Arial"/>
        <family val="2"/>
      </rPr>
      <t>Close to HD258379.</t>
    </r>
    <r>
      <rPr>
        <sz val="10"/>
        <color indexed="17"/>
        <rFont val="Arial"/>
        <family val="2"/>
      </rPr>
      <t xml:space="preserve">
</t>
    </r>
    <r>
      <rPr>
        <sz val="10"/>
        <rFont val="Arial"/>
        <family val="2"/>
      </rPr>
      <t>Eclipse Observing Windows:
 3/08/09: 6:30pm to 10:30pm MDT
 3/09/09: 9:00pm to 1:00am 3/10 MDT</t>
    </r>
  </si>
  <si>
    <t>2009 Jan 20</t>
  </si>
  <si>
    <r>
      <t>General</t>
    </r>
    <r>
      <rPr>
        <sz val="10"/>
        <rFont val="Arial"/>
        <family val="2"/>
      </rPr>
      <t xml:space="preserve">: </t>
    </r>
    <r>
      <rPr>
        <sz val="10"/>
        <color indexed="17"/>
        <rFont val="Arial"/>
        <family val="2"/>
      </rPr>
      <t>Good 8.28mV star to the N for self guiding for 1260mm.</t>
    </r>
  </si>
  <si>
    <t>2006 Aug 16</t>
  </si>
  <si>
    <r>
      <t>Imaging</t>
    </r>
    <r>
      <rPr>
        <sz val="10"/>
        <rFont val="Arial"/>
        <family val="2"/>
      </rPr>
      <t xml:space="preserve">. Took 20 min. (10:5:5) RGB series with ST2000 and ZS66 at 400mm (f/6.1). Tccd=-25C. Seeing~2/5, trans. ~3/5. </t>
    </r>
    <r>
      <rPr>
        <b/>
        <i/>
        <sz val="10"/>
        <rFont val="Arial"/>
        <family val="2"/>
      </rPr>
      <t>Nathan</t>
    </r>
    <r>
      <rPr>
        <sz val="10"/>
        <rFont val="Arial"/>
        <family val="2"/>
      </rPr>
      <t xml:space="preserve"> helped a great deal.  He is really ready to learn how my rig works.  He help plug everything together. He ran the mount with the hand controller and set camera control parameters on the laptop for imaging.</t>
    </r>
  </si>
  <si>
    <r>
      <t>General</t>
    </r>
    <r>
      <rPr>
        <sz val="10"/>
        <rFont val="Arial"/>
        <family val="2"/>
      </rPr>
      <t xml:space="preserve">: </t>
    </r>
    <r>
      <rPr>
        <sz val="10"/>
        <color indexed="17"/>
        <rFont val="Arial"/>
        <family val="2"/>
      </rPr>
      <t>Good 5m (!) star for self guiding to the SSE for 1260mm.</t>
    </r>
  </si>
  <si>
    <t>2005 Fall</t>
  </si>
  <si>
    <t>2006 Winter</t>
  </si>
  <si>
    <t>2006 Spring</t>
  </si>
  <si>
    <t>2006 Summer</t>
  </si>
  <si>
    <r>
      <t>Imaging</t>
    </r>
    <r>
      <rPr>
        <sz val="10"/>
        <rFont val="Arial"/>
        <family val="2"/>
      </rPr>
      <t>: Took 20 min. RGB series (10:5:5) with ST2000 and TKE130 at 430mm (f/3.3). Binned 2x2. Tccd=-25C. Transparency 3/5. Seeing 4/5.</t>
    </r>
  </si>
  <si>
    <r>
      <t>General</t>
    </r>
    <r>
      <rPr>
        <sz val="10"/>
        <rFont val="Arial"/>
        <family val="2"/>
      </rPr>
      <t xml:space="preserve">: </t>
    </r>
    <r>
      <rPr>
        <sz val="10"/>
        <color indexed="17"/>
        <rFont val="Arial"/>
        <family val="2"/>
      </rPr>
      <t>Good 7.69mV star to the NW (with slight offset) for self guiding at 1260mm.</t>
    </r>
  </si>
  <si>
    <r>
      <t>General</t>
    </r>
    <r>
      <rPr>
        <sz val="10"/>
        <rFont val="Arial"/>
        <family val="2"/>
      </rPr>
      <t xml:space="preserve">: High surface brightness irregular galaxy. Has H-alpha fountains out its poles. </t>
    </r>
    <r>
      <rPr>
        <sz val="10"/>
        <color indexed="17"/>
        <rFont val="Arial"/>
        <family val="2"/>
      </rPr>
      <t>Good 7.9m guide star for 1260mm.</t>
    </r>
    <r>
      <rPr>
        <u/>
        <sz val="10"/>
        <rFont val="Arial"/>
        <family val="2"/>
      </rPr>
      <t xml:space="preserve">
2005 Mar 19</t>
    </r>
    <r>
      <rPr>
        <sz val="10"/>
        <rFont val="Arial"/>
        <family val="2"/>
      </rPr>
      <t xml:space="preserve">: Imaging. ST-2000 RGB exposure series, through C8 at f/6.3 (FL=1260mm). Total exposure time was 32 minutes. Unfortunately, due to an error, the red images were actually taken with the blue filter.  I need to obtain red images before making a color image.Binning 2x2. GM8 mount with PEC on and no guiding.
</t>
    </r>
    <r>
      <rPr>
        <u/>
        <sz val="10"/>
        <rFont val="Arial"/>
        <family val="2"/>
      </rPr>
      <t>2005 Mar 26</t>
    </r>
    <r>
      <rPr>
        <sz val="10"/>
        <rFont val="Arial"/>
        <family val="2"/>
      </rPr>
      <t>: Imaging. Turned out that my R exposures were actually B exposures.  Thus, tonight took R and some extra G.  Total exposure times from this both nights was 96 minutes with 73 minutes usable. Fairly bright Moon tonight made for somewhat noisey images despite the long total exposure time.</t>
    </r>
    <r>
      <rPr>
        <u/>
        <sz val="10"/>
        <rFont val="Arial"/>
        <family val="2"/>
      </rPr>
      <t xml:space="preserve">
Future Work</t>
    </r>
    <r>
      <rPr>
        <sz val="10"/>
        <rFont val="Arial"/>
        <family val="2"/>
      </rPr>
      <t>: Nice pairing with M82 at 405mm.</t>
    </r>
  </si>
  <si>
    <t xml:space="preserve">Imaging. Took 12x60sec images, 2x2 binned, B&amp;W, 405mm FL, F/7.5.
</t>
  </si>
  <si>
    <r>
      <t>Imaging</t>
    </r>
    <r>
      <rPr>
        <sz val="10"/>
        <rFont val="Arial"/>
        <family val="2"/>
      </rPr>
      <t xml:space="preserve">: Took 40 min. (2x20min.) Clear (Luminance) series with ST2000 and C8 at 1260mm (f/6.3). Binning was 1x1. Tccd=-30C. Seeing ~4/5. Transparency 3-4/5. Guide star was a bit too far north requiring off-center image.  </t>
    </r>
    <r>
      <rPr>
        <b/>
        <sz val="10"/>
        <rFont val="Arial"/>
        <family val="2"/>
      </rPr>
      <t>Need to find a better located guide star.</t>
    </r>
  </si>
  <si>
    <r>
      <t>Visual</t>
    </r>
    <r>
      <rPr>
        <sz val="10"/>
        <rFont val="Arial"/>
        <family val="2"/>
      </rPr>
      <t>: Very bright - more than filled the 32mm EP FOV. I'd say its almost 2 FOV's wide or approx. 1.6 deg.</t>
    </r>
  </si>
  <si>
    <t>Sh2-240
Simies 147</t>
  </si>
  <si>
    <t>Supernova remnant - large and faint.</t>
  </si>
  <si>
    <r>
      <t>General</t>
    </r>
    <r>
      <rPr>
        <sz val="10"/>
        <rFont val="Arial"/>
        <family val="2"/>
      </rPr>
      <t xml:space="preserve">: High surface brightness irregular galaxy. Has H-alpha fountains out its poles. </t>
    </r>
    <r>
      <rPr>
        <sz val="10"/>
        <color indexed="17"/>
        <rFont val="Arial"/>
        <family val="2"/>
      </rPr>
      <t>Good 7.9mV star to the NW for selfguiding at 1260mm.</t>
    </r>
    <r>
      <rPr>
        <sz val="10"/>
        <rFont val="Arial"/>
        <family val="2"/>
      </rPr>
      <t xml:space="preserve"> Nice pairing with M82 at 400mm. </t>
    </r>
    <r>
      <rPr>
        <sz val="10"/>
        <color indexed="17"/>
        <rFont val="Arial"/>
        <family val="2"/>
      </rPr>
      <t>Good 5.69m star for self-guiding at 400mm.</t>
    </r>
  </si>
  <si>
    <t>2008 Apr 23</t>
  </si>
  <si>
    <r>
      <rPr>
        <u/>
        <sz val="10"/>
        <rFont val="Arial"/>
        <family val="2"/>
      </rPr>
      <t>Visual</t>
    </r>
    <r>
      <rPr>
        <sz val="10"/>
        <rFont val="Arial"/>
        <family val="2"/>
      </rPr>
      <t>. Unfortunately I didn’t record the date, only the time of 12:12am EDT, of my next observation of M57.  It occurred some time between 1982 Jul 18 and 1983 May 5. I observed it at 50x with the C8.</t>
    </r>
  </si>
  <si>
    <r>
      <t>Visual</t>
    </r>
    <r>
      <rPr>
        <sz val="10"/>
        <rFont val="Arial"/>
        <family val="2"/>
      </rPr>
      <t>. I observed M57 without comment.</t>
    </r>
  </si>
  <si>
    <r>
      <t>Visual</t>
    </r>
    <r>
      <rPr>
        <sz val="10"/>
        <rFont val="Arial"/>
        <family val="2"/>
      </rPr>
      <t>. I observed M57 from South-East Houston.</t>
    </r>
  </si>
  <si>
    <r>
      <t>Visual</t>
    </r>
    <r>
      <rPr>
        <sz val="10"/>
        <rFont val="Arial"/>
        <family val="2"/>
      </rPr>
      <t>. I observed M57 from Brazos Bend State Park in Texas.</t>
    </r>
  </si>
  <si>
    <r>
      <rPr>
        <u/>
        <sz val="10"/>
        <rFont val="Arial"/>
        <family val="2"/>
      </rPr>
      <t>Visual</t>
    </r>
    <r>
      <rPr>
        <sz val="10"/>
        <rFont val="Arial"/>
        <family val="2"/>
      </rPr>
      <t>. Viewed M57 through a 10” dobsonian telescope from the Fort Bend Astronomy Club at Brazos Bend State Park.</t>
    </r>
  </si>
  <si>
    <t>2004 Jul 13</t>
  </si>
  <si>
    <t>2004 Aug 08</t>
  </si>
  <si>
    <t>2004 Aug 15</t>
  </si>
  <si>
    <t>2004 Sep 06</t>
  </si>
  <si>
    <t>2004 Sep 11</t>
  </si>
  <si>
    <r>
      <rPr>
        <u/>
        <sz val="10"/>
        <rFont val="Arial"/>
        <family val="2"/>
      </rPr>
      <t>Imaging</t>
    </r>
    <r>
      <rPr>
        <sz val="10"/>
        <rFont val="Arial"/>
        <family val="2"/>
      </rPr>
      <t>: Afocal photo with Olympus camera.</t>
    </r>
  </si>
  <si>
    <r>
      <rPr>
        <u/>
        <sz val="10"/>
        <rFont val="Arial"/>
        <family val="2"/>
      </rPr>
      <t>Imaging</t>
    </r>
    <r>
      <rPr>
        <sz val="10"/>
        <rFont val="Arial"/>
        <family val="2"/>
      </rPr>
      <t>: 6.7 minute exposure afocal photo with Olympus camera.</t>
    </r>
  </si>
  <si>
    <t>1995 Jul 7</t>
  </si>
  <si>
    <t>1995 Aug 25</t>
  </si>
  <si>
    <r>
      <t>Visual</t>
    </r>
    <r>
      <rPr>
        <sz val="10"/>
        <rFont val="Arial"/>
        <family val="2"/>
      </rPr>
      <t>. I viewed M57 with 40mm and 7.5mm EPs with and without focal reducer. This was the first night I could use it after having the scope rear threads refit. M57 was easy to find despite hazy skies in Houston.</t>
    </r>
  </si>
  <si>
    <r>
      <t>Visual</t>
    </r>
    <r>
      <rPr>
        <sz val="10"/>
        <rFont val="Arial"/>
        <family val="2"/>
      </rPr>
      <t>. Brilliant. (From Longmont?)</t>
    </r>
  </si>
  <si>
    <r>
      <t>Visual</t>
    </r>
    <r>
      <rPr>
        <sz val="10"/>
        <rFont val="Arial"/>
        <family val="2"/>
      </rPr>
      <t>. I saw M57 through high clouds using the 18" telescope at SBO with 40mm EP.</t>
    </r>
  </si>
  <si>
    <t>1995 Jul 19</t>
  </si>
  <si>
    <r>
      <t>Visual</t>
    </r>
    <r>
      <rPr>
        <sz val="10"/>
        <rFont val="Arial"/>
        <family val="2"/>
      </rPr>
      <t>. Found M56 to be small and unresolved at 80x.</t>
    </r>
  </si>
  <si>
    <r>
      <t>Visual</t>
    </r>
    <r>
      <rPr>
        <sz val="10"/>
        <rFont val="Arial"/>
        <family val="2"/>
      </rPr>
      <t>. Resolved with 18" at SBO using 40mm EP, but low contrast. Using 18mm EP revealed focusing problem. Robyn also observed.</t>
    </r>
  </si>
  <si>
    <t>1996 Jul 14</t>
  </si>
  <si>
    <r>
      <t>Visual</t>
    </r>
    <r>
      <rPr>
        <sz val="10"/>
        <rFont val="Arial"/>
        <family val="2"/>
      </rPr>
      <t>. Larger than M80, but unresolved at 50x.</t>
    </r>
  </si>
  <si>
    <r>
      <t>Visual</t>
    </r>
    <r>
      <rPr>
        <sz val="10"/>
        <rFont val="Arial"/>
        <family val="2"/>
      </rPr>
      <t>. About the same as M19, but more star-like core.</t>
    </r>
  </si>
  <si>
    <r>
      <t>Visual</t>
    </r>
    <r>
      <rPr>
        <sz val="10"/>
        <rFont val="Arial"/>
        <family val="2"/>
      </rPr>
      <t>. Fairly large and relatively low surface brightness - like M4.</t>
    </r>
  </si>
  <si>
    <t>2008 May 24</t>
  </si>
  <si>
    <t>2010 Feb 04</t>
  </si>
  <si>
    <r>
      <t>Imaging</t>
    </r>
    <r>
      <rPr>
        <sz val="10"/>
        <rFont val="Arial"/>
        <family val="2"/>
      </rPr>
      <t>: Took wide angle 60min RGB image series (30:15:15) with ST2000 and 135mm lens (f/2.5). Tccd=-20C. Image included IC410, IC417, and NGC1907.</t>
    </r>
  </si>
  <si>
    <r>
      <t>Imaging</t>
    </r>
    <r>
      <rPr>
        <sz val="10"/>
        <rFont val="Arial"/>
        <family val="2"/>
      </rPr>
      <t>: Took 30min RGB image series (20:5:5) with ST2000 and 135mm lens (f/2.5). Tccd=-20C. Image included IC410, IC417, and NGC1907.</t>
    </r>
  </si>
  <si>
    <t>2010 Feb 13</t>
  </si>
  <si>
    <t>2010 Feb 14</t>
  </si>
  <si>
    <r>
      <t>Imaging</t>
    </r>
    <r>
      <rPr>
        <sz val="10"/>
        <rFont val="Arial"/>
        <family val="2"/>
      </rPr>
      <t>: Took 95 min. wide angle RGB image series (50:20:20) with ST2000 and 135mm lens (f/2.5). Binned 1x1. Tccd=-20C (no fan). Centered below prior exposure by ~1.5 deg. Intended to be part of a 3-frame mosiac to include the Rosette Nebula.</t>
    </r>
  </si>
  <si>
    <r>
      <rPr>
        <u/>
        <sz val="10"/>
        <rFont val="Arial"/>
        <family val="2"/>
      </rPr>
      <t>General</t>
    </r>
    <r>
      <rPr>
        <sz val="10"/>
        <rFont val="Arial"/>
        <family val="2"/>
      </rPr>
      <t xml:space="preserve">: Very small variable nebula.  </t>
    </r>
    <r>
      <rPr>
        <sz val="10"/>
        <color indexed="17"/>
        <rFont val="Arial"/>
        <family val="2"/>
      </rPr>
      <t xml:space="preserve">Good for 1260mm imaging.  Good 8.6m star for self-guiding at 1260mm. </t>
    </r>
    <r>
      <rPr>
        <sz val="10"/>
        <rFont val="Arial"/>
        <family val="2"/>
      </rPr>
      <t xml:space="preserve">Also, very nice combination with cluster </t>
    </r>
    <r>
      <rPr>
        <b/>
        <sz val="10"/>
        <rFont val="Arial"/>
        <family val="2"/>
      </rPr>
      <t xml:space="preserve">Trumpler 5 </t>
    </r>
    <r>
      <rPr>
        <sz val="10"/>
        <rFont val="Arial"/>
        <family val="2"/>
      </rPr>
      <t xml:space="preserve">at 430mm.  </t>
    </r>
    <r>
      <rPr>
        <sz val="10"/>
        <color indexed="17"/>
        <rFont val="Arial"/>
        <family val="2"/>
      </rPr>
      <t>Good 5.88mV star to the NE for self-guiding at 430mm (15 Mon).</t>
    </r>
  </si>
  <si>
    <t>I2169</t>
  </si>
  <si>
    <r>
      <t>General</t>
    </r>
    <r>
      <rPr>
        <sz val="10"/>
        <rFont val="Arial"/>
        <family val="2"/>
      </rPr>
      <t xml:space="preserve">: Blue reflection nebula paired with several other smaller reflection nebulae (NGC 2245, NGC 2247, and IC 446) along with a sparse open cluster (Cr 95).  All visible in a 430mm FOV. </t>
    </r>
    <r>
      <rPr>
        <sz val="10"/>
        <color indexed="17"/>
        <rFont val="Arial"/>
        <family val="2"/>
      </rPr>
      <t>Good 6.14mV star to the N for self-guiding at 430mm.</t>
    </r>
  </si>
  <si>
    <t>135mm Target</t>
  </si>
  <si>
    <t>2010 Mar 12</t>
  </si>
  <si>
    <t>Cnc</t>
  </si>
  <si>
    <t>2010 Mar 01</t>
  </si>
  <si>
    <r>
      <t>Imaging</t>
    </r>
    <r>
      <rPr>
        <sz val="10"/>
        <rFont val="Arial"/>
        <family val="2"/>
      </rPr>
      <t>: Took 4 minutes of video (2x2min in a single orientation) with ToUcam at 30fps and C8 at 5500mm (f/27.5).  Seeing was predicted to be excellent, and I would rate it 4.5/5!  Transparency was 5/5.</t>
    </r>
  </si>
  <si>
    <t>Abell 779</t>
  </si>
  <si>
    <r>
      <rPr>
        <u/>
        <sz val="10"/>
        <rFont val="Arial"/>
        <family val="2"/>
      </rPr>
      <t>General</t>
    </r>
    <r>
      <rPr>
        <sz val="10"/>
        <rFont val="Arial"/>
        <family val="2"/>
      </rPr>
      <t xml:space="preserve">: Somewhat similar to NGC 253 - a dusty, oblique spiral.  Some say 'peanut' shaped. Pretty high surface brightness. </t>
    </r>
    <r>
      <rPr>
        <sz val="10"/>
        <color indexed="17"/>
        <rFont val="Arial"/>
        <family val="2"/>
      </rPr>
      <t>Good 9.27mV star to the SW for self-guiding without offcentering the galaxy.  Better 8.04mV star to the SE requires slight offcentering.  Best 6.25mV star to the WSW for selfguiding requires substantial offcentering.</t>
    </r>
  </si>
  <si>
    <r>
      <rPr>
        <u/>
        <sz val="10"/>
        <rFont val="Arial"/>
        <family val="2"/>
      </rPr>
      <t>General</t>
    </r>
    <r>
      <rPr>
        <sz val="10"/>
        <rFont val="Arial"/>
        <family val="2"/>
      </rPr>
      <t xml:space="preserve">: Modest galaxy cluster with relatively large main elliptical galaxy (NGC 2832).  Brightness and size data given are for the main galaxy. </t>
    </r>
    <r>
      <rPr>
        <sz val="10"/>
        <color indexed="17"/>
        <rFont val="Arial"/>
        <family val="2"/>
      </rPr>
      <t>Good 8.27mV star to the E for self-guiding at 1260mm.</t>
    </r>
  </si>
  <si>
    <t>2010 Mar 15</t>
  </si>
  <si>
    <r>
      <t>Imaging</t>
    </r>
    <r>
      <rPr>
        <sz val="10"/>
        <rFont val="Arial"/>
        <family val="2"/>
      </rPr>
      <t>: Took 4 minutes of video (2x2min in one orientation) with ToUcam at 30fps and C8 at 5500mm (f/27.5).  Seeing was predicted to be excellent, and I would rate it 4/5.  Capella was scintillating with a gentle, but fairly brisk pulse.  Interesting how differently scintillation reflects seeing on a dark night versus a full-moon night.  Transparency was 5/5.</t>
    </r>
  </si>
  <si>
    <r>
      <t>Imaging</t>
    </r>
    <r>
      <rPr>
        <sz val="10"/>
        <rFont val="Arial"/>
        <family val="2"/>
      </rPr>
      <t>: Took 60 min RGB image series (30:15:15) with ST2000 and 135mm lens (f/2.5). Binned 1x1. Tccd=-20C (no fan). Transparency 5/5. Seeing 4/5.</t>
    </r>
  </si>
  <si>
    <t>2009 Mar 13</t>
  </si>
  <si>
    <r>
      <t>Imaging</t>
    </r>
    <r>
      <rPr>
        <sz val="10"/>
        <rFont val="Arial"/>
        <family val="2"/>
      </rPr>
      <t>: Never added info on this imaging night!  This was again lucky imaging…</t>
    </r>
  </si>
  <si>
    <r>
      <t>General</t>
    </r>
    <r>
      <rPr>
        <sz val="10"/>
        <rFont val="Arial"/>
        <family val="2"/>
      </rPr>
      <t>: 186 year period.</t>
    </r>
  </si>
  <si>
    <r>
      <t>General</t>
    </r>
    <r>
      <rPr>
        <sz val="10"/>
        <rFont val="Arial"/>
        <family val="2"/>
      </rPr>
      <t xml:space="preserve">. Primary is 2.61mV and secondary is 3.80mV. 619 year period. </t>
    </r>
    <r>
      <rPr>
        <sz val="10"/>
        <color indexed="10"/>
        <rFont val="Arial"/>
        <family val="2"/>
      </rPr>
      <t>7mas/yr.</t>
    </r>
  </si>
  <si>
    <r>
      <t>General</t>
    </r>
    <r>
      <rPr>
        <sz val="10"/>
        <rFont val="Arial"/>
        <family val="2"/>
      </rPr>
      <t xml:space="preserve">: Nice, bright stars with a short orbital period. 60 year period. One of the fastest movers at </t>
    </r>
    <r>
      <rPr>
        <sz val="10"/>
        <color indexed="17"/>
        <rFont val="Arial"/>
        <family val="2"/>
      </rPr>
      <t>202mas/yr</t>
    </r>
    <r>
      <rPr>
        <sz val="10"/>
        <rFont val="Arial"/>
        <family val="2"/>
      </rPr>
      <t>.</t>
    </r>
  </si>
  <si>
    <t>2010 Apr 24</t>
  </si>
  <si>
    <r>
      <t>Imaging</t>
    </r>
    <r>
      <rPr>
        <sz val="10"/>
        <rFont val="Arial"/>
        <family val="2"/>
      </rPr>
      <t>: Took two 2-min videos, one each a different orientation. Seeing was 3/5 though predicted to be better by GFS.</t>
    </r>
  </si>
  <si>
    <r>
      <t>Imaging</t>
    </r>
    <r>
      <rPr>
        <sz val="10"/>
        <rFont val="Arial"/>
        <family val="2"/>
      </rPr>
      <t>: Took two(?) 2-min videos in a single orientation. Seeing was 3/5 though predicted to be better by GFS.</t>
    </r>
  </si>
  <si>
    <r>
      <rPr>
        <u/>
        <sz val="10"/>
        <rFont val="Arial"/>
        <family val="2"/>
      </rPr>
      <t>General</t>
    </r>
    <r>
      <rPr>
        <sz val="10"/>
        <rFont val="Arial"/>
        <family val="2"/>
      </rPr>
      <t xml:space="preserve">: Large irregular galaxy? </t>
    </r>
    <r>
      <rPr>
        <sz val="10"/>
        <color indexed="17"/>
        <rFont val="Arial"/>
        <family val="2"/>
      </rPr>
      <t>Good 8.85mV star to the S for self guiding at 1260mm.</t>
    </r>
  </si>
  <si>
    <r>
      <t>General</t>
    </r>
    <r>
      <rPr>
        <sz val="10"/>
        <rFont val="Arial"/>
        <family val="2"/>
      </rPr>
      <t xml:space="preserve">: Sprial. </t>
    </r>
    <r>
      <rPr>
        <sz val="10"/>
        <color indexed="17"/>
        <rFont val="Arial"/>
        <family val="2"/>
      </rPr>
      <t xml:space="preserve">Good 9.5m guide star to the </t>
    </r>
    <r>
      <rPr>
        <b/>
        <sz val="10"/>
        <color indexed="17"/>
        <rFont val="Arial"/>
        <family val="2"/>
      </rPr>
      <t xml:space="preserve">S for 1260mm. </t>
    </r>
  </si>
  <si>
    <t>2010 Jul 26</t>
  </si>
  <si>
    <r>
      <t>Imaging</t>
    </r>
    <r>
      <rPr>
        <sz val="10"/>
        <rFont val="Arial"/>
        <family val="2"/>
      </rPr>
      <t>: Took two 120 second videos - each in a different orientation - at 5500mm (f/27.5) with C8 and ToUcam 840.  Seeing was good ~3.5/5.0, but not exceptional.</t>
    </r>
  </si>
  <si>
    <r>
      <t>Imaging</t>
    </r>
    <r>
      <rPr>
        <sz val="10"/>
        <rFont val="Arial"/>
        <family val="2"/>
      </rPr>
      <t>: Took one 120 second video at 5500mm (f/27.5) with C8 and ToUcam 840.  Seeing was very good (3.5/5.0).</t>
    </r>
  </si>
  <si>
    <r>
      <t>Imaging</t>
    </r>
    <r>
      <rPr>
        <sz val="10"/>
        <rFont val="Arial"/>
        <family val="2"/>
      </rPr>
      <t>: Took two 120 second videos in different orientations. Data were taken at 5500mm (f/27.5) with C8 and ToUcam 840.  Seeing was quite good, 3.5/5.0.</t>
    </r>
  </si>
  <si>
    <r>
      <t>Imaging</t>
    </r>
    <r>
      <rPr>
        <sz val="10"/>
        <rFont val="Arial"/>
        <family val="2"/>
      </rPr>
      <t>: Took one 120 second video at 5500mm (f/27.5) with C8 and ToUcam 840.  Seeing was quite good, 3.5/5.0.</t>
    </r>
  </si>
  <si>
    <t>2010 Jul 16</t>
  </si>
  <si>
    <r>
      <t>Visual</t>
    </r>
    <r>
      <rPr>
        <sz val="10"/>
        <rFont val="Arial"/>
        <family val="2"/>
      </rPr>
      <t xml:space="preserve">: Viewed with 40mm eyepiece from YMCA of the Rockies (Estes Park). Seeing was essentially perfect, 5/5. Viewed on father-and-sons weekend. </t>
    </r>
  </si>
  <si>
    <t>2010 Aug 24</t>
  </si>
  <si>
    <r>
      <t>Visual</t>
    </r>
    <r>
      <rPr>
        <sz val="10"/>
        <rFont val="Arial"/>
        <family val="2"/>
      </rPr>
      <t xml:space="preserve">: Viewed with 40mm eyepiece from YMCA of the Rockies (Estes Park). Couldn't split individual pairs even with 7.5mm - probably due to mount vibration. Seeing was essentially perfect, 5/5. Viewed on father-and-sons weekend. </t>
    </r>
  </si>
  <si>
    <r>
      <t>Imaging</t>
    </r>
    <r>
      <rPr>
        <sz val="10"/>
        <rFont val="Arial"/>
        <family val="2"/>
      </rPr>
      <t>: Must be TKE image series…</t>
    </r>
  </si>
  <si>
    <r>
      <t>General</t>
    </r>
    <r>
      <rPr>
        <sz val="10"/>
        <rFont val="Arial"/>
        <family val="2"/>
      </rPr>
      <t xml:space="preserve">: </t>
    </r>
    <r>
      <rPr>
        <sz val="10"/>
        <color indexed="17"/>
        <rFont val="Arial"/>
        <family val="2"/>
      </rPr>
      <t xml:space="preserve">Good 7.3m star to the SSW for self guiding for 1260mm. Good 7.08mV star to the WSW for self guiding at 400mm. </t>
    </r>
  </si>
  <si>
    <t>CoRoT-2</t>
  </si>
  <si>
    <r>
      <t>Imaging</t>
    </r>
    <r>
      <rPr>
        <sz val="10"/>
        <rFont val="Arial"/>
        <family val="2"/>
      </rPr>
      <t>: Took 114min LRGB series (54:30:15:15) with ST2000 and C8 at 1260mm (f/6.3).  Binning 1x1. Tccd=-15C. No fan.  Seeing 3/5. Transparency 4/5.</t>
    </r>
  </si>
  <si>
    <r>
      <t>Imaging</t>
    </r>
    <r>
      <rPr>
        <sz val="10"/>
        <rFont val="Arial"/>
        <family val="2"/>
      </rPr>
      <t>: Took 20min RGB series (10:5:5) with ST2000 at 1260mm (f/6.3). Binning 1x1.  Tccd=-10C. Seeing 2/5. Transparency 4/5.</t>
    </r>
  </si>
  <si>
    <r>
      <rPr>
        <u/>
        <sz val="10"/>
        <rFont val="Arial"/>
        <family val="2"/>
      </rPr>
      <t>General</t>
    </r>
    <r>
      <rPr>
        <sz val="10"/>
        <rFont val="Arial"/>
        <family val="2"/>
      </rPr>
      <t xml:space="preserve">: </t>
    </r>
  </si>
  <si>
    <t>2010 Sep 30</t>
  </si>
  <si>
    <r>
      <t>Imaging</t>
    </r>
    <r>
      <rPr>
        <sz val="10"/>
        <rFont val="Arial"/>
        <family val="2"/>
      </rPr>
      <t>: 800x3sec clear filter lucky images with ST2000 and C8 at 5500mm.  Binned 2x2. Tccd=-15C - no fan.</t>
    </r>
  </si>
  <si>
    <t>2010 Dec 25</t>
  </si>
  <si>
    <r>
      <t>Imaging</t>
    </r>
    <r>
      <rPr>
        <sz val="10"/>
        <rFont val="Arial"/>
        <family val="2"/>
      </rPr>
      <t xml:space="preserve">: Took 120min LRGB image series (60:30:15:15) with ST2000 and C8 at 1260mm (f/6.3). Image was centered about </t>
    </r>
    <r>
      <rPr>
        <b/>
        <sz val="10"/>
        <rFont val="Arial"/>
        <family val="2"/>
      </rPr>
      <t>southeast</t>
    </r>
    <r>
      <rPr>
        <sz val="10"/>
        <rFont val="Arial"/>
        <family val="2"/>
      </rPr>
      <t xml:space="preserve"> of the galaxy. Binning 1x1. Fabulous seeing 4/5. Transparency 4/5. Tccd=-20C, no fan.</t>
    </r>
  </si>
  <si>
    <r>
      <t>Imaging</t>
    </r>
    <r>
      <rPr>
        <sz val="10"/>
        <rFont val="Arial"/>
        <family val="2"/>
      </rPr>
      <t>: Took 120 min LRGB series (60:30:15:15) of images of M31 with ST2000 and C8 at 1260mm (f/6.3).  This would be panel number seven of my big M31 mosaic. This panel included the brilliant star cluster NGC206. However, seeing was quite bad (2/3) and transparency went through some bad periods also.  Overall, transparency was probably 2/5.</t>
    </r>
  </si>
  <si>
    <t>2010 Dec 28</t>
  </si>
  <si>
    <t>2010 Aug 25</t>
  </si>
  <si>
    <t>2010 Aug 26</t>
  </si>
  <si>
    <r>
      <t>Imaging</t>
    </r>
    <r>
      <rPr>
        <sz val="10"/>
        <rFont val="Arial"/>
        <family val="2"/>
      </rPr>
      <t>: Took 997x3sec clear images with ST2000 and C8 at 5500mm (f/27.5).  Binned 2x2. Dark autosubtracted.  No flat was made.</t>
    </r>
  </si>
  <si>
    <r>
      <t>Imaging</t>
    </r>
    <r>
      <rPr>
        <sz val="10"/>
        <rFont val="Arial"/>
        <family val="2"/>
      </rPr>
      <t>: Took 1000x3sec clear images with ST2000 and C8 at 5500mm (f/27.5).  Binned 2x2. Took separate darks for averaging an later subtraction.  No flat was made.</t>
    </r>
  </si>
  <si>
    <t>1995 Jan 01</t>
  </si>
  <si>
    <t>1995 Mar 19</t>
  </si>
  <si>
    <r>
      <t>Visual</t>
    </r>
    <r>
      <rPr>
        <sz val="10"/>
        <rFont val="Arial"/>
        <family val="2"/>
      </rPr>
      <t>: Succeeded spliting Castor (9:02pm MST), but still have collimation questions.</t>
    </r>
  </si>
  <si>
    <r>
      <t>Visual</t>
    </r>
    <r>
      <rPr>
        <sz val="10"/>
        <rFont val="Arial"/>
        <family val="2"/>
      </rPr>
      <t>: Viewed Castor for first time since collimating C8.  Easily split!  Beautiful pair.</t>
    </r>
  </si>
  <si>
    <r>
      <t>Visual</t>
    </r>
    <r>
      <rPr>
        <sz val="10"/>
        <rFont val="Arial"/>
        <family val="2"/>
      </rPr>
      <t>: Observed and split Castor with 7.5mm EP and C8.</t>
    </r>
  </si>
  <si>
    <t>2011 Jan 28</t>
  </si>
  <si>
    <r>
      <t>Visual</t>
    </r>
    <r>
      <rPr>
        <sz val="10"/>
        <rFont val="Arial"/>
        <family val="2"/>
      </rPr>
      <t>: Got a chance to look at Eta Cas when I was setting up and focusing.  Observed through C8 and 40mm EP (50x). I was amazed at how close the pair seemed at this magnification.  Also astonishing was that they both appeared to have the same golden yellow hue.  Not at all the white and red I see in ToUcam images.</t>
    </r>
  </si>
  <si>
    <r>
      <t>Imaging</t>
    </r>
    <r>
      <rPr>
        <sz val="10"/>
        <rFont val="Arial"/>
        <family val="2"/>
      </rPr>
      <t>: Took 1x120 sec video with ToUcam and C8 at 5500mm (f/27.5).  Seeing was okay (3/5). Transparency was okay also 3/5.</t>
    </r>
  </si>
  <si>
    <r>
      <t>Imaging</t>
    </r>
    <r>
      <rPr>
        <sz val="10"/>
        <rFont val="Arial"/>
        <family val="2"/>
      </rPr>
      <t>: Took 2x120 sec videos with ToUcam and C8 at 5500mm (f/27.5).  Each video in a different orientation. Seeing was okay (3/5). Transparency was okay also 3/5.</t>
    </r>
  </si>
  <si>
    <r>
      <t>Imaging</t>
    </r>
    <r>
      <rPr>
        <sz val="10"/>
        <rFont val="Arial"/>
        <family val="2"/>
      </rPr>
      <t>: Took 18x5min red images with ST2000 and C8 at 1260mm (f/6.3). (Threw a 19th image away, #08, due to an airplane trail.) Seeing was okay (3/5).</t>
    </r>
  </si>
  <si>
    <t>2011 Jan 05</t>
  </si>
  <si>
    <t>2011 Jan 22</t>
  </si>
  <si>
    <r>
      <t>Imaging</t>
    </r>
    <r>
      <rPr>
        <sz val="10"/>
        <rFont val="Arial"/>
        <family val="2"/>
      </rPr>
      <t xml:space="preserve">: Took 90 min RGB series (50:15:25) with ST2000 and 135mm lens (f/2.5).  </t>
    </r>
  </si>
  <si>
    <t>2004 Nov 21</t>
  </si>
  <si>
    <r>
      <t>Imaging</t>
    </r>
    <r>
      <rPr>
        <sz val="10"/>
        <rFont val="Arial"/>
        <family val="2"/>
      </rPr>
      <t>: Took BUV images (5:5) with ST2000 and 135mm lens (f/2.5). Removed 'fringe killer' filter for UV exposure.</t>
    </r>
  </si>
  <si>
    <t>2010 Sep 01</t>
  </si>
  <si>
    <r>
      <t>General</t>
    </r>
    <r>
      <rPr>
        <sz val="10"/>
        <rFont val="Arial"/>
        <family val="2"/>
      </rPr>
      <t xml:space="preserve">. Primary is -1.46mV and secondary is +8.49mV. PA from WDS is 98 deg. Secondary is the nearest white dwarf star to the Sun. WDS 5 data for 2009. Orbit period is 50.9 years. </t>
    </r>
    <r>
      <rPr>
        <b/>
        <sz val="10"/>
        <rFont val="Arial"/>
        <family val="2"/>
      </rPr>
      <t xml:space="preserve">Try ST2000 lucky imaging and UV filter. </t>
    </r>
  </si>
  <si>
    <t>2011 Mar 23</t>
  </si>
  <si>
    <r>
      <t>Imaging</t>
    </r>
    <r>
      <rPr>
        <sz val="10"/>
        <rFont val="Arial"/>
        <family val="2"/>
      </rPr>
      <t>: Took 2h00m RGB series (60:30:30) with ST2000 at 1260mm (f/6.3). Binned 2x2. Tccd=-20C. Transparency ~4/5. Seeing ~3/5.</t>
    </r>
  </si>
  <si>
    <r>
      <t>Imaging</t>
    </r>
    <r>
      <rPr>
        <sz val="10"/>
        <rFont val="Arial"/>
        <family val="2"/>
      </rPr>
      <t>: Took 3h00m L(C+R) series (90:90) with ST2000 at 1260mm (f/6.3). Binned 1x1. Tccd=--15C. Transparency ~4/5. Seeing ~2/5. Guiding was +/-1.3 pix EW and 0.6 pix NS.  Had detector frosting issue at Tccd=-20C - need to cook dessicant.</t>
    </r>
  </si>
  <si>
    <r>
      <t>Imaging</t>
    </r>
    <r>
      <rPr>
        <sz val="10"/>
        <rFont val="Arial"/>
        <family val="2"/>
      </rPr>
      <t>: Took color negative image with C8 at 1260mm (f/6.3) on Fuji ISO 1600 film.  Exposure was between 6 and 12 minutes</t>
    </r>
  </si>
  <si>
    <t>2011 Apr 02</t>
  </si>
  <si>
    <t>2011 Apr 05</t>
  </si>
  <si>
    <t>2011 Apr 08</t>
  </si>
  <si>
    <t>2011 Apr 10</t>
  </si>
  <si>
    <t>2011 Apr 11</t>
  </si>
  <si>
    <t>2011 Apr 14</t>
  </si>
  <si>
    <r>
      <t>Imaging</t>
    </r>
    <r>
      <rPr>
        <sz val="10"/>
        <rFont val="Arial"/>
        <family val="2"/>
      </rPr>
      <t>: First imaging run with MaximDL trial version.  Definitely some stuff yet to learn, but was basically successful at running imaging while I slept.  Took 4h30m IR:R:G:B:UV image series (60:90:30:30:60) with ST2000 and C8 at 1260mm (f/6.3). Seeing 3/5. Trans. 4/5. Tccd=-20C (fan on).  Had some slips of the mount so only 2h20m (30:30:15:15:50) were usable.</t>
    </r>
  </si>
  <si>
    <r>
      <t>Imaging</t>
    </r>
    <r>
      <rPr>
        <sz val="10"/>
        <rFont val="Arial"/>
        <family val="2"/>
      </rPr>
      <t>: Took Ha:G:B image series (180:30:30) with ST2000 and C8 at 1260mm (f/6.3).  Tccd=-20C.</t>
    </r>
  </si>
  <si>
    <r>
      <t>Imaging</t>
    </r>
    <r>
      <rPr>
        <sz val="10"/>
        <rFont val="Arial"/>
        <family val="2"/>
      </rPr>
      <t>: Took IR:G:B:UV image series (45:15:15:68) with ST2000 and C8 at 1260mm (f/6.3).  Actually scheduled more than these images, but these were the ones that were taken before M82 set behind the neighbor's roof. Tccd=-20C.</t>
    </r>
  </si>
  <si>
    <r>
      <t>Imaging</t>
    </r>
    <r>
      <rPr>
        <sz val="10"/>
        <rFont val="Arial"/>
        <family val="2"/>
      </rPr>
      <t>: Took Open:Clear image series (125:120) with ST2000 and C8 at 1260mm (f/6.3). Tccd=-20C.</t>
    </r>
  </si>
  <si>
    <r>
      <t>Imaging</t>
    </r>
    <r>
      <rPr>
        <sz val="10"/>
        <rFont val="Arial"/>
        <family val="2"/>
      </rPr>
      <t>: Took O:C:IR:Ha image series (60:65:105:60) with ST2000 and C8 at 1260mm (f/6.3). Tccd=-20C.</t>
    </r>
  </si>
  <si>
    <r>
      <t>Imaging</t>
    </r>
    <r>
      <rPr>
        <sz val="10"/>
        <rFont val="Arial"/>
        <family val="2"/>
      </rPr>
      <t>: Took 285min Ha image series with ST2000 and C8 at 1260mm (f/6.3). Tccd=-20C.</t>
    </r>
  </si>
  <si>
    <r>
      <t>Imaging</t>
    </r>
    <r>
      <rPr>
        <sz val="10"/>
        <rFont val="Arial"/>
        <family val="2"/>
      </rPr>
      <t xml:space="preserve">: Took </t>
    </r>
    <r>
      <rPr>
        <sz val="10"/>
        <color rgb="FFFF0000"/>
        <rFont val="Arial"/>
        <family val="2"/>
      </rPr>
      <t xml:space="preserve">TBD? </t>
    </r>
    <r>
      <rPr>
        <sz val="10"/>
        <rFont val="Arial"/>
        <family val="2"/>
      </rPr>
      <t>min UV image series with ST2000 and C8 at 1260mm (f/6.3). Tccd=-20C.</t>
    </r>
  </si>
  <si>
    <t>2011 Apr 27</t>
  </si>
  <si>
    <t>2011 May 02</t>
  </si>
  <si>
    <r>
      <t>Imaging</t>
    </r>
    <r>
      <rPr>
        <sz val="10"/>
        <rFont val="Arial"/>
        <family val="2"/>
      </rPr>
      <t>: Took 2h45m HaRGB image series (45:60:30:30) with ST2000 and C8 at 1260mm (f/6.3). Tccd=-20C.</t>
    </r>
  </si>
  <si>
    <r>
      <t>Imaging</t>
    </r>
    <r>
      <rPr>
        <sz val="10"/>
        <rFont val="Arial"/>
        <family val="2"/>
      </rPr>
      <t>: Took 2h30m Clear image series with ST2000 and C8 at 1260mm (f/6.3). Tccd=-20C.</t>
    </r>
  </si>
  <si>
    <r>
      <t>Visual</t>
    </r>
    <r>
      <rPr>
        <sz val="10"/>
        <rFont val="Arial"/>
        <family val="2"/>
      </rPr>
      <t>: Both M84 and M86 were bright with bright cores as seen with C8 and 32mm EP (63x). Both fit in the same FOV.  May have seen NGC4387.  Transparency was 5/5. Observation was at 11:57pm MDT.</t>
    </r>
  </si>
  <si>
    <t>2010 Sep 11</t>
  </si>
  <si>
    <t>2011 Jun 07</t>
  </si>
  <si>
    <r>
      <t>Imaging</t>
    </r>
    <r>
      <rPr>
        <sz val="10"/>
        <rFont val="Arial"/>
        <family val="2"/>
      </rPr>
      <t>: Took one 2-min video; a 10-sec dark frame and a 5-sec drift video. Seeing was 3/5.</t>
    </r>
  </si>
  <si>
    <t>Mu Bootes</t>
  </si>
  <si>
    <t>Zeta Bootes</t>
  </si>
  <si>
    <t>Very close!</t>
  </si>
  <si>
    <t>Good!</t>
  </si>
  <si>
    <t>2011 Jun 11</t>
  </si>
  <si>
    <r>
      <rPr>
        <u/>
        <sz val="10"/>
        <rFont val="Arial"/>
        <family val="2"/>
      </rPr>
      <t>Imaging</t>
    </r>
    <r>
      <rPr>
        <sz val="10"/>
        <rFont val="Arial"/>
        <family val="2"/>
      </rPr>
      <t>: Took a 2-min video, 10-sec dark and 5- sec drift video.  Seeing was 3/5.</t>
    </r>
  </si>
  <si>
    <r>
      <rPr>
        <u/>
        <sz val="10"/>
        <rFont val="Arial"/>
        <family val="2"/>
      </rPr>
      <t>Visual</t>
    </r>
    <r>
      <rPr>
        <sz val="10"/>
        <rFont val="Arial"/>
        <family val="2"/>
      </rPr>
      <t xml:space="preserve">: Looked at Porima in the same field as Saturn with 40mm EP in C8.  Was able to see it as an elongated oval in the 7.5mm EP.  </t>
    </r>
  </si>
  <si>
    <t>2011 May 29</t>
  </si>
  <si>
    <t>2011 Jun 02</t>
  </si>
  <si>
    <r>
      <t>Imaging</t>
    </r>
    <r>
      <rPr>
        <sz val="10"/>
        <rFont val="Arial"/>
        <family val="2"/>
      </rPr>
      <t>: Took 65 min UV series (13x5min) with ST2000 and TKE130 at 430mm (f/3.3). Binned 1x1. Tccd=-15C. Image included M86 and all of Markarian's chain.</t>
    </r>
  </si>
  <si>
    <r>
      <t>Imaging</t>
    </r>
    <r>
      <rPr>
        <sz val="10"/>
        <rFont val="Arial"/>
        <family val="2"/>
      </rPr>
      <t>: Took 55 min IRRGBUV series (10:10:5:5:25) with ST2000 and TKE130 at 430mm (f/3.3). Binned 1x1. Tccd=-15C. Image included M86 and all of Markarian's chain. This is where I discovered the difference in focal lengths from NIR to UV.  The NIR and R shots are well focused, but the GBUV all have small rings for stars.  One of the NIR shots had a guiding problem, so the total usable exposure is only 15min.  Also had to recollimate the TKE130 - it was way out of collimation.</t>
    </r>
  </si>
  <si>
    <t>2011 Jun 03</t>
  </si>
  <si>
    <t>2011 Jun 01</t>
  </si>
  <si>
    <t>2011 Jun ??</t>
  </si>
  <si>
    <r>
      <t>Imaging</t>
    </r>
    <r>
      <rPr>
        <sz val="10"/>
        <rFont val="Arial"/>
        <family val="2"/>
      </rPr>
      <t>: Took ST2000 TBD min IRRGBUV image series through C8 at 1260mm (f/6.3) to capture supernova.</t>
    </r>
  </si>
  <si>
    <t>2011 Jun 26</t>
  </si>
  <si>
    <t>2011 Jun 27</t>
  </si>
  <si>
    <t>2011 Jul 03</t>
  </si>
  <si>
    <r>
      <t>Imaging</t>
    </r>
    <r>
      <rPr>
        <sz val="10"/>
        <rFont val="Arial"/>
        <family val="2"/>
      </rPr>
      <t>: Took 2h20m RGB series (70:35:35) with ST2000 and C8 at 1260mm (f/6.3). 1x1 binning. Tccd=-15C. Also took flats for the night.  Filter config was IR R G B UV.  Actually set up to take more images, but clouded over.</t>
    </r>
  </si>
  <si>
    <r>
      <t>Imaging</t>
    </r>
    <r>
      <rPr>
        <sz val="10"/>
        <rFont val="Arial"/>
        <family val="2"/>
      </rPr>
      <t>: Took Clr-Halpha series (3h15m:5m) with ST2000 and C8 at 12600mm (f/6.3). 1x1 binning. Tccd=-15C. Swapped Clear for UV filter and Halpha for IR filter and took flats (AUTODARK at -10C).</t>
    </r>
  </si>
  <si>
    <r>
      <t>Imaging</t>
    </r>
    <r>
      <rPr>
        <sz val="10"/>
        <rFont val="Arial"/>
        <family val="2"/>
      </rPr>
      <t>: Took 4h50m Halpha series with ST1000 and C8 at 1260mm (f/6.3). 1x1 binning. Tccd=-10C.  NEEDED TO TAKE NEW DARKS AND BIASES SINCE DIDN'T HAVE ANY AT -10C.</t>
    </r>
  </si>
  <si>
    <t>2011 Jul 21</t>
  </si>
  <si>
    <t>2011 Jul 25</t>
  </si>
  <si>
    <t>2011 Aug 08</t>
  </si>
  <si>
    <r>
      <t>Imaging</t>
    </r>
    <r>
      <rPr>
        <sz val="10"/>
        <rFont val="Arial"/>
        <family val="2"/>
      </rPr>
      <t>: Took image IRGBU series with ST2000 and C8 at 5500mm (f/27.5).  Seeing was 2-3/5.  Transparency 4/5.  Tccd=-15C.  Fan on. (NUV: 10x2sec, 10x20sec, R: 10x50ms; G:10x50ms, 10x200ms; B: 10x50ms; NIR: 10x100ms, 10x1sec)</t>
    </r>
  </si>
  <si>
    <t>2011 Jul 29</t>
  </si>
  <si>
    <t>2011 Jul 30</t>
  </si>
  <si>
    <t>2011 Aug 05</t>
  </si>
  <si>
    <t>2011 Aug 06</t>
  </si>
  <si>
    <r>
      <t>Imaging</t>
    </r>
    <r>
      <rPr>
        <sz val="10"/>
        <rFont val="Arial"/>
        <family val="2"/>
      </rPr>
      <t>: Ultraviolet imaging with ST2000 and C8 at 1260mm (f/6.3) – successful.  Got 132 min of good observations (out of an attempted 4hrs???)</t>
    </r>
  </si>
  <si>
    <r>
      <t>Imaging</t>
    </r>
    <r>
      <rPr>
        <sz val="10"/>
        <rFont val="Arial"/>
        <family val="2"/>
      </rPr>
      <t>: Took RGB series (90:45:45 good minutes) with ST2000 at 1260mm (f/6.3). Binning 1x1.</t>
    </r>
  </si>
  <si>
    <r>
      <t>Imaging</t>
    </r>
    <r>
      <rPr>
        <sz val="10"/>
        <rFont val="Arial"/>
        <family val="2"/>
      </rPr>
      <t>: Took NUV image series (120x2min - planned) with ST2000 and C8 at 1260mm.</t>
    </r>
  </si>
  <si>
    <t>2011 Aug 13</t>
  </si>
  <si>
    <r>
      <t>Imaging</t>
    </r>
    <r>
      <rPr>
        <sz val="10"/>
        <rFont val="Arial"/>
        <family val="2"/>
      </rPr>
      <t>: Took IRGBU image series (TBD times) with ST2000 and C8 at 5500mm (f/27.5). Tccd~-11C.  Fan off.</t>
    </r>
  </si>
  <si>
    <t xml:space="preserve">Struve 2470 and Struve 2474 form another fine double-double, that some say is equal to epsilon1,2. 
Struve 2470: 6.6, 8.6; 271 degrees, 13.4" and Struve 2474: 6.5, 8.6; 261º, 16.4". 
The two binaries are found two and a half degrees NE of gamma Lyrae, which is the brightest star in the region. Or, if you can find iota Lyrae, drop south one and a half degrees. It's a sight well worth the detour!  
Data shown are for STF2470
HD178849 SAO 67870 BD+34  3437 </t>
  </si>
  <si>
    <t>19h08m45.20s</t>
  </si>
  <si>
    <t xml:space="preserve">+34°45'37.1"
</t>
  </si>
  <si>
    <t>2011 Sep 27</t>
  </si>
  <si>
    <t>2011 Sep 29</t>
  </si>
  <si>
    <t>2011 Sep 30</t>
  </si>
  <si>
    <r>
      <t>Imaging</t>
    </r>
    <r>
      <rPr>
        <sz val="10"/>
        <rFont val="Arial"/>
        <family val="2"/>
      </rPr>
      <t>. See entry for HD 189733.</t>
    </r>
  </si>
  <si>
    <r>
      <t>Imaging</t>
    </r>
    <r>
      <rPr>
        <sz val="10"/>
        <rFont val="Arial"/>
        <family val="2"/>
      </rPr>
      <t>. Took 430mm (f/3.3) RGB (60:30:30) series with TKE 130 and ST2000.  Total exposure was 120 minutes with 1x1 binning. Tccd=-15C with fan disabled.</t>
    </r>
  </si>
  <si>
    <r>
      <rPr>
        <u/>
        <sz val="10"/>
        <rFont val="Arial"/>
        <family val="2"/>
      </rPr>
      <t>Imaging</t>
    </r>
    <r>
      <rPr>
        <sz val="10"/>
        <rFont val="Arial"/>
        <family val="2"/>
      </rPr>
      <t>: See entry for M27.</t>
    </r>
  </si>
  <si>
    <t>Imaging: Took 47 images of 30 sec durationfollowed by 294 images of 15 second duration for observation of HD 189733b transit.  Used red filter with TKE-130 at 430mm (f/3.3) and ST-2000. Tccd=-15C with fan disabled. Total exposure was 97 minutes.</t>
  </si>
  <si>
    <t>2011 Oct 22</t>
  </si>
  <si>
    <r>
      <t>Imaging</t>
    </r>
    <r>
      <rPr>
        <sz val="10"/>
        <rFont val="Arial"/>
        <family val="2"/>
      </rPr>
      <t>: Took 116 min. NUV image series with ST2000 and TKE130 at 430mm (f/3.3). Binned 1x1. Tccd=-20C, fan disabled. Seeing 3-4/5. Transparency 4/5. Image was oriented with the guidestar to the north rather than the east as in the above long exposures.  Will have to change this in order to composite the two sets of data.  NOTE THAT I TOOK 2MIN DARK FRAMES, BUT SOMEHOW THEY HAVE A PROBLEM IN THE BOTTOM THIRD OF THE CCD.  HAD TO USE OLDER M20C DARKS OF 2MIN DURATION.</t>
    </r>
  </si>
  <si>
    <t>2011 Oct 23</t>
  </si>
  <si>
    <r>
      <t>Imaging</t>
    </r>
    <r>
      <rPr>
        <sz val="10"/>
        <rFont val="Arial"/>
        <family val="2"/>
      </rPr>
      <t>: Attempted to take more NUV data, but sky was pretty darn untransparent and I ended up quitting.  May have gotten a little bit of data.  Aligned the framing with the 2007 framing and set up guiding also.</t>
    </r>
  </si>
  <si>
    <t>2009 Winter</t>
  </si>
  <si>
    <t>2009 Spring</t>
  </si>
  <si>
    <t>2009 Summer</t>
  </si>
  <si>
    <t>2009 Fall</t>
  </si>
  <si>
    <t>2010 Winter</t>
  </si>
  <si>
    <t>2010 Spring</t>
  </si>
  <si>
    <t>2010 Summer</t>
  </si>
  <si>
    <t>2010 Fall</t>
  </si>
  <si>
    <t>2011 Winter</t>
  </si>
  <si>
    <t>2011 Spring</t>
  </si>
  <si>
    <t>2011 Summer</t>
  </si>
  <si>
    <t>2011 Fall</t>
  </si>
  <si>
    <t>How do I count winter again??? Dec or Jan???</t>
  </si>
  <si>
    <t>2011 Feb 22</t>
  </si>
  <si>
    <t>2011 Mar 13</t>
  </si>
  <si>
    <r>
      <t>Imaging</t>
    </r>
    <r>
      <rPr>
        <sz val="10"/>
        <rFont val="Arial"/>
        <family val="2"/>
      </rPr>
      <t>: Orion's Sword. Took RGBU series of images of different durations for compositing with ST2000 and 135mm lens (f/2.5). UV images required the UV-blocking filter to be removed as well as significant focus offset.  Images taken were R: 30sec+2min+10min=12.5min; G: 15sec+1min+5min=6.25min; B: 15sec+1min+5min=6.25min; UV: 3x15min+1x5min=50min. Tccd=-15C.</t>
    </r>
  </si>
  <si>
    <r>
      <t>Imaging</t>
    </r>
    <r>
      <rPr>
        <sz val="10"/>
        <rFont val="Arial"/>
        <family val="2"/>
      </rPr>
      <t>: Orion's Sword. Took I series of images of different durations for compositing with ST2000 and 135mm lens (f/2.5). Required the UV-blocking filter to be removed as well as significant focus offset.  Images taken were I: 30sec+2min+2x5min+15min=27.5minTccd=-15C. Transparency was 4/5 and seeing was 2-3/5.</t>
    </r>
  </si>
  <si>
    <r>
      <t>Imaging</t>
    </r>
    <r>
      <rPr>
        <sz val="10"/>
        <rFont val="Arial"/>
        <family val="2"/>
      </rPr>
      <t>: Took 25 min GUV series (10:15) with ST2000 and 135mm lens (f/2.5).  Removed 'fringe killer' filter to use UV filter.  Tough to focus, very much offset from RGB focus.  Very little throughput - probably due to the multiple element camera lens design. Will try to combine tonight's images with those of the 5th to create an RGBUV image of M31.</t>
    </r>
  </si>
  <si>
    <r>
      <t>Imaging</t>
    </r>
    <r>
      <rPr>
        <sz val="10"/>
        <rFont val="Arial"/>
        <family val="2"/>
      </rPr>
      <t>: Took 3h35m UV series (43x5min) with ST2000 and 135mm lens (f/2.5).  Removed 'fringe killer' filter to use UV filter.  Tccd=-30C, no fan. Transparency 4/5. Seeing 2/5.</t>
    </r>
  </si>
  <si>
    <t>2011 Nov 26</t>
  </si>
  <si>
    <r>
      <t>Imaging</t>
    </r>
    <r>
      <rPr>
        <sz val="10"/>
        <rFont val="Arial"/>
        <family val="2"/>
      </rPr>
      <t>: Took 3h20m IR-UV series (50m:2h30m) with ST2000 and 135mm lens (f/2.5).  Removed 'fringe killer' filter to use UV filter.  Tccd=-25C, no fan. Transparency 4/5. Seeing 2/5.</t>
    </r>
  </si>
  <si>
    <t>2011 Nov 27</t>
  </si>
  <si>
    <r>
      <t>Imaging</t>
    </r>
    <r>
      <rPr>
        <sz val="10"/>
        <rFont val="Arial"/>
        <family val="2"/>
      </rPr>
      <t>:  40min. Took NIR-NUV image series (30:10) with 135mm lens at f/2.5. Removed fringe-killer filter. Tccd=-30C, no fan. Transparency 4/5. Seeing 2/5.</t>
    </r>
  </si>
  <si>
    <t>2011 Dec 20</t>
  </si>
  <si>
    <r>
      <t>Imaging</t>
    </r>
    <r>
      <rPr>
        <sz val="10"/>
        <rFont val="Arial"/>
        <family val="2"/>
      </rPr>
      <t>: Took 3h15m H-alpha series (39x5min) with ST2000 and 135mm lens (f/2.5).  Had the 'fringe killer' filter in place.  Tccd=-30C, no fan. Transparency 3/5. Seeing 3/5.  Had some dasterdly problems with tracking in RA.  Many images show stars a short streaks.  At this focal length that is a major problem with the system somewhere!</t>
    </r>
  </si>
  <si>
    <t>2011 Dec 23</t>
  </si>
  <si>
    <r>
      <t>Imaging</t>
    </r>
    <r>
      <rPr>
        <sz val="10"/>
        <rFont val="Arial"/>
        <family val="2"/>
      </rPr>
      <t>: Took 2h36m NUV series (78x2min) with 135mm lens (f/2.5). Removed the 'fringe killer' filter.  Tccd=-35C, no fan. Transparency 4/5. Seeing 3/5.  Used shorter exposures due to lack of a suitable guide star.</t>
    </r>
  </si>
  <si>
    <t>2011 Dec 24</t>
  </si>
  <si>
    <r>
      <t>Imaging</t>
    </r>
    <r>
      <rPr>
        <sz val="10"/>
        <rFont val="Arial"/>
        <family val="2"/>
      </rPr>
      <t xml:space="preserve">: Took 4h00m H-alpha series (48x5min) with 135mm lens (f/2.5). ONLY 50 min usable! Had the 'fringe killer' filter in place.  Tccd=-30C, no fan. Transparency 3/5. Seeing 2/5.  Had some dasterdly problems with tracking in RA.  Many images show stars a short streaks.  At this focal length that is a major problem with the system somewhere! </t>
    </r>
  </si>
  <si>
    <t>2011 Dec 25</t>
  </si>
  <si>
    <t>n</t>
  </si>
  <si>
    <r>
      <t>Imaging</t>
    </r>
    <r>
      <rPr>
        <sz val="10"/>
        <rFont val="Arial"/>
        <family val="2"/>
      </rPr>
      <t>: Took 2h05m H-alpha image series with 135mm lens at f/2.5.  Had fringe-killer filter in place. Tccd=-35C, no fan. Seeing 3/5. Transparency 3/5.</t>
    </r>
  </si>
  <si>
    <t>2011 Dec 27</t>
  </si>
  <si>
    <r>
      <t>Imaging</t>
    </r>
    <r>
      <rPr>
        <sz val="10"/>
        <rFont val="Arial"/>
        <family val="2"/>
      </rPr>
      <t>: Took 1h00m UV series (30x2min) with ST2000 and 135mm lens (f/2.5).  Removed 'fringe killer' filter to use UV filter.  Tccd=-35C, no fan. Transparency 4/5. Seeing 3/5.</t>
    </r>
  </si>
  <si>
    <r>
      <t>Imaging</t>
    </r>
    <r>
      <rPr>
        <sz val="10"/>
        <rFont val="Arial"/>
        <family val="2"/>
      </rPr>
      <t>: Took 3h18m UV series (99x2min) with ST2000 and 135mm lens (f/2.5).  Removed 'fringe killer' filter to use UV filter.  Tccd=-35C, no fan. Transparency 4/5. Seeing 3/5.</t>
    </r>
  </si>
  <si>
    <r>
      <t>Imaging</t>
    </r>
    <r>
      <rPr>
        <sz val="10"/>
        <rFont val="Arial"/>
        <family val="2"/>
      </rPr>
      <t>: Took 3h09m UV series (3x5min+87x2min) with ST2000 and 135mm lens (f/2.5).  Removed 'fringe killer' filter to use UV filter.  Tccd=-35C, no fan. Transparency 4/5. Seeing 3/5.</t>
    </r>
  </si>
  <si>
    <r>
      <t>Imaging</t>
    </r>
    <r>
      <rPr>
        <sz val="10"/>
        <rFont val="Arial"/>
        <family val="2"/>
      </rPr>
      <t>: Took 3h26m UV series (103x2min) with ST2000 and 135mm lens (f/2.5).  Removed 'fringe killer' filter to use UV filter.  Tccd=-30C, no fan. Transparency 3/5 - possibly degrading. Seeing 3/5.</t>
    </r>
  </si>
  <si>
    <r>
      <t>Imaging</t>
    </r>
    <r>
      <rPr>
        <sz val="10"/>
        <rFont val="Arial"/>
        <family val="2"/>
      </rPr>
      <t xml:space="preserve">: Took 2h06m(?) H-alpha series (63(?)x2min) with 135mm lens (f/2.5). Used the 'fringe killer' filter.  Tccd=-30C, no fan. Transparency 3/5, possibly degrading through the night. Seeing 3/5.  </t>
    </r>
  </si>
  <si>
    <t>2012 Jan 01</t>
  </si>
  <si>
    <r>
      <t>Imaging</t>
    </r>
    <r>
      <rPr>
        <sz val="10"/>
        <rFont val="Arial"/>
        <family val="2"/>
      </rPr>
      <t>. Took 3hr H-alpha image series (36x5min) with 135mm lens at f/2.5 and ST-2000. Tccd=-35C, no fan.</t>
    </r>
  </si>
  <si>
    <t>2012 Jan 02</t>
  </si>
  <si>
    <r>
      <t>Imaging</t>
    </r>
    <r>
      <rPr>
        <sz val="10"/>
        <rFont val="Arial"/>
        <family val="2"/>
      </rPr>
      <t>. Took 3hr NIR image series (36x5min) with 135mm lens at f/2.5 and ST-2000. Tccd set to -30C, but increased to -23C through the night. No fan.</t>
    </r>
  </si>
  <si>
    <t>2012 Mar 12</t>
  </si>
  <si>
    <t>2012 Mar 15</t>
  </si>
  <si>
    <t>2012 Mar 21</t>
  </si>
  <si>
    <r>
      <t>Imaging</t>
    </r>
    <r>
      <rPr>
        <sz val="10"/>
        <rFont val="Arial"/>
        <family val="2"/>
      </rPr>
      <t xml:space="preserve">: Took 6h00m green-blue image series (36x5min each; </t>
    </r>
    <r>
      <rPr>
        <b/>
        <sz val="10"/>
        <rFont val="Arial"/>
        <family val="2"/>
      </rPr>
      <t>1h20m useful for green; 1h25m useful for blue</t>
    </r>
    <r>
      <rPr>
        <sz val="10"/>
        <rFont val="Arial"/>
        <family val="2"/>
      </rPr>
      <t xml:space="preserve">) with ST2000 and C8 at 1260mm (f/6.3).  Guiding issues were mitigated somewhat by adding a front counterweight to the C8 and adjusting the 'stiction' setting for the y-axis. Tccd=-20C, no fan. Seeing 3/5.  Transparency 3/5. May have a problem with sky flats taken the following morning.  </t>
    </r>
    <r>
      <rPr>
        <sz val="10"/>
        <color rgb="FFC00000"/>
        <rFont val="Arial"/>
        <family val="2"/>
      </rPr>
      <t>NOTE: With no clouds moving in, it appears that I can image until sunrise.  If I start a bit earlier than I did (11pm local) I could probably get to 7h00m! Ironically, later in the spring, I might be able to get even more time!</t>
    </r>
  </si>
  <si>
    <r>
      <t>Imaging</t>
    </r>
    <r>
      <rPr>
        <sz val="10"/>
        <rFont val="Arial"/>
        <family val="2"/>
      </rPr>
      <t xml:space="preserve">: Took 4h20m </t>
    </r>
    <r>
      <rPr>
        <b/>
        <sz val="10"/>
        <rFont val="Arial"/>
        <family val="2"/>
      </rPr>
      <t>H-alpha</t>
    </r>
    <r>
      <rPr>
        <sz val="10"/>
        <rFont val="Arial"/>
        <family val="2"/>
      </rPr>
      <t xml:space="preserve"> image series (52x5min; only</t>
    </r>
    <r>
      <rPr>
        <b/>
        <sz val="10"/>
        <rFont val="Arial"/>
        <family val="2"/>
      </rPr>
      <t xml:space="preserve"> 2h00m useful</t>
    </r>
    <r>
      <rPr>
        <sz val="10"/>
        <rFont val="Arial"/>
        <family val="2"/>
      </rPr>
      <t>) with ST2000 and C8 at 1260mm (f/6.3).  Had bad guiding issues with slippage on the y-axis (N-S "ish").  Also after a quick stacking, I found out that three of the five dark frames showed anomalous 'banding'. When removed from the stack, the final image was quite good. Tccd=-20C, no fan. Seeing 3/5.  Transparency 4/5 degrading to 0/5.</t>
    </r>
  </si>
  <si>
    <t>2012 Mar 22</t>
  </si>
  <si>
    <r>
      <t>Imaging</t>
    </r>
    <r>
      <rPr>
        <sz val="10"/>
        <rFont val="Arial"/>
        <family val="2"/>
      </rPr>
      <t>: Took 7h00m r</t>
    </r>
    <r>
      <rPr>
        <b/>
        <sz val="10"/>
        <rFont val="Arial"/>
        <family val="2"/>
      </rPr>
      <t>ed</t>
    </r>
    <r>
      <rPr>
        <sz val="10"/>
        <rFont val="Arial"/>
        <family val="2"/>
      </rPr>
      <t xml:space="preserve"> image series (84x5min each; 3</t>
    </r>
    <r>
      <rPr>
        <b/>
        <sz val="10"/>
        <rFont val="Arial"/>
        <family val="2"/>
      </rPr>
      <t>h25m useful</t>
    </r>
    <r>
      <rPr>
        <sz val="10"/>
        <rFont val="Arial"/>
        <family val="2"/>
      </rPr>
      <t xml:space="preserve">) with ST2000 and C8 at 1260mm (f/6.3). Guiding had more Y-axis slips than with the clear filter the previous night. Tccd=-20C, no fan. Seeing 3/5.  </t>
    </r>
  </si>
  <si>
    <r>
      <t>Imaging</t>
    </r>
    <r>
      <rPr>
        <sz val="10"/>
        <rFont val="Arial"/>
        <family val="2"/>
      </rPr>
      <t xml:space="preserve">: Took 7h00m </t>
    </r>
    <r>
      <rPr>
        <b/>
        <sz val="10"/>
        <rFont val="Arial"/>
        <family val="2"/>
      </rPr>
      <t>clear</t>
    </r>
    <r>
      <rPr>
        <sz val="10"/>
        <rFont val="Arial"/>
        <family val="2"/>
      </rPr>
      <t xml:space="preserve"> image series (84x5min each; </t>
    </r>
    <r>
      <rPr>
        <b/>
        <sz val="10"/>
        <rFont val="Arial"/>
        <family val="2"/>
      </rPr>
      <t>4h05m useful</t>
    </r>
    <r>
      <rPr>
        <sz val="10"/>
        <rFont val="Arial"/>
        <family val="2"/>
      </rPr>
      <t>) with ST2000 and C8 at 1260mm (f/6.3). Didn't seem to have substantial guiding issues. Tccd=-20C, no fan. Seeing 3/5.  Transparency 3/5. Took clear and red sky-flats the following morning.</t>
    </r>
  </si>
  <si>
    <t>2012 Mar 24</t>
  </si>
  <si>
    <r>
      <t>Imaging</t>
    </r>
    <r>
      <rPr>
        <sz val="10"/>
        <rFont val="Arial"/>
        <family val="2"/>
      </rPr>
      <t xml:space="preserve">: Took 4h54m </t>
    </r>
    <r>
      <rPr>
        <b/>
        <sz val="10"/>
        <rFont val="Arial"/>
        <family val="2"/>
      </rPr>
      <t>NUV</t>
    </r>
    <r>
      <rPr>
        <sz val="10"/>
        <rFont val="Arial"/>
        <family val="2"/>
      </rPr>
      <t xml:space="preserve"> image series (147x2min each; 3</t>
    </r>
    <r>
      <rPr>
        <b/>
        <sz val="10"/>
        <rFont val="Arial"/>
        <family val="2"/>
      </rPr>
      <t>h48m useful</t>
    </r>
    <r>
      <rPr>
        <sz val="10"/>
        <rFont val="Arial"/>
        <family val="2"/>
      </rPr>
      <t>) with ST2000 and C8 at 1260mm (f/6.3). Tccd=-20C, no fan. Seeing 3/5.  Transparency 4/5 degrading to overcast.</t>
    </r>
  </si>
  <si>
    <t>2012 Apr 04</t>
  </si>
  <si>
    <r>
      <t>Imaging</t>
    </r>
    <r>
      <rPr>
        <sz val="10"/>
        <rFont val="Arial"/>
        <family val="2"/>
      </rPr>
      <t>: Took one 2-min videos in a single orientation with ToUcam and C8 at 5500mm (f/27.5). Seeing was 3/5.</t>
    </r>
  </si>
  <si>
    <t>Y</t>
  </si>
  <si>
    <t>2012 Apr 16</t>
  </si>
  <si>
    <t>2012 Apr 17</t>
  </si>
  <si>
    <t>2012 Apr 22</t>
  </si>
  <si>
    <t>2012 Apr 24</t>
  </si>
  <si>
    <r>
      <t>Imaging</t>
    </r>
    <r>
      <rPr>
        <sz val="10"/>
        <rFont val="Arial"/>
        <family val="2"/>
      </rPr>
      <t>: Took 2h30m (useful) NIR images with ST2000 and C8 at 1260mm (f/6.3). Tccd=?</t>
    </r>
  </si>
  <si>
    <r>
      <t>Imaging</t>
    </r>
    <r>
      <rPr>
        <sz val="10"/>
        <rFont val="Arial"/>
        <family val="2"/>
      </rPr>
      <t>: Took 2h15m (useful) H-alpha images with ST2000 and C8 at 1260mm (f/6.3). Tccd=?</t>
    </r>
  </si>
  <si>
    <r>
      <t>Imaging</t>
    </r>
    <r>
      <rPr>
        <sz val="10"/>
        <rFont val="Arial"/>
        <family val="2"/>
      </rPr>
      <t>: Took 4h10m (useful) Clear images with ST2000 and C8 at 1260mm (f/6.3). Tccd=?</t>
    </r>
  </si>
  <si>
    <t>2012 Apr 20</t>
  </si>
  <si>
    <r>
      <t>Imaging</t>
    </r>
    <r>
      <rPr>
        <sz val="10"/>
        <rFont val="Arial"/>
        <family val="2"/>
      </rPr>
      <t>: NUV</t>
    </r>
  </si>
  <si>
    <t>2012 May 09</t>
  </si>
  <si>
    <r>
      <rPr>
        <u/>
        <sz val="10"/>
        <rFont val="Arial"/>
        <family val="2"/>
      </rPr>
      <t>Imaging</t>
    </r>
    <r>
      <rPr>
        <sz val="10"/>
        <rFont val="Arial"/>
        <family val="2"/>
      </rPr>
      <t>: …</t>
    </r>
  </si>
  <si>
    <t>2012 Mar 29</t>
  </si>
  <si>
    <r>
      <t>Imaging</t>
    </r>
    <r>
      <rPr>
        <sz val="10"/>
        <rFont val="Arial"/>
        <family val="2"/>
      </rPr>
      <t>: NUV??</t>
    </r>
  </si>
  <si>
    <t>2012 Mar 09</t>
  </si>
  <si>
    <t>2012 Mar 05</t>
  </si>
  <si>
    <r>
      <t>Imaging</t>
    </r>
    <r>
      <rPr>
        <sz val="10"/>
        <rFont val="Arial"/>
        <family val="2"/>
      </rPr>
      <t>. 50 min H-alpha with 135mm lens.</t>
    </r>
  </si>
  <si>
    <t>2012 Jan 09</t>
  </si>
  <si>
    <r>
      <t>Imaging</t>
    </r>
    <r>
      <rPr>
        <sz val="10"/>
        <rFont val="Arial"/>
        <family val="2"/>
      </rPr>
      <t>: H-alpha?</t>
    </r>
  </si>
  <si>
    <t>2012 Jan 03</t>
  </si>
  <si>
    <r>
      <t>Imaging</t>
    </r>
    <r>
      <rPr>
        <sz val="10"/>
        <rFont val="Arial"/>
        <family val="2"/>
      </rPr>
      <t>. Took 2h40m NUV image series with 135mm lens at f/2.5 and ST-2000. Tccd=?</t>
    </r>
  </si>
  <si>
    <r>
      <t>Imaging</t>
    </r>
    <r>
      <rPr>
        <sz val="10"/>
        <rFont val="Arial"/>
        <family val="2"/>
      </rPr>
      <t xml:space="preserve">: Took 45 min (usable) IRRGB series (15:20:10:10) with ST2000 and TKE130 at 430mm (f/3.3). Binned 1x1. Tccd=-15C. Image included M86 and all of Markarian's chain.  One of the green and one of the blue images had bad guiding and had to be thrown out leaving only a total exposure of 45min. </t>
    </r>
  </si>
  <si>
    <t>Small cluster</t>
  </si>
  <si>
    <r>
      <t>Imaging</t>
    </r>
    <r>
      <rPr>
        <sz val="10"/>
        <rFont val="Arial"/>
        <family val="2"/>
      </rPr>
      <t>: Took 10min R image series (2x5min) with ST2000 and 135mm lens (f/2.5). L binned 1x1.  Originally mistook for M46 or M47 in wide-field shot. NGC2360 and sh2-301</t>
    </r>
  </si>
  <si>
    <t>2013 Jan 03</t>
  </si>
  <si>
    <t>2013 Jan 04</t>
  </si>
  <si>
    <r>
      <t>Imaging</t>
    </r>
    <r>
      <rPr>
        <sz val="10"/>
        <rFont val="Arial"/>
        <family val="2"/>
      </rPr>
      <t>. Took 2h30m 889nm Methand image series with 135mm lens at f/2.5 and ST-2000. Tccd=-25C, no fan. Transparency 4/5. Imagers were very well focused and I dud use guiding for the 2 minutete exposures. There was no nebulocity whatsoever visible in individual, uncalibrated images.</t>
    </r>
  </si>
  <si>
    <r>
      <t>Imaging</t>
    </r>
    <r>
      <rPr>
        <sz val="10"/>
        <rFont val="Arial"/>
        <family val="2"/>
      </rPr>
      <t>. More 889 Methane?</t>
    </r>
  </si>
  <si>
    <t>2013 Jan 16</t>
  </si>
  <si>
    <t>2013 Mar 05</t>
  </si>
  <si>
    <r>
      <t>Spectra</t>
    </r>
    <r>
      <rPr>
        <sz val="10"/>
        <rFont val="Arial"/>
        <family val="2"/>
      </rPr>
      <t>:Took spectra of Rigel with C8 at 1260mm (f/6.3) and ST-2000. StarAnalyzer 100 line/mm grating was placed between the focal reducer and the filter wheel. The spectra were taken through NIR and NUV filters to avoid 2nd order contamination. There was not time to get a spectrum through a blue filter.</t>
    </r>
  </si>
  <si>
    <t>Alpha Orionis
Betelgeuse</t>
  </si>
  <si>
    <r>
      <t>General</t>
    </r>
    <r>
      <rPr>
        <sz val="10"/>
        <rFont val="Arial"/>
        <family val="2"/>
      </rPr>
      <t>. M2Iab giant</t>
    </r>
  </si>
  <si>
    <r>
      <t>Spectra</t>
    </r>
    <r>
      <rPr>
        <sz val="10"/>
        <rFont val="Arial"/>
        <family val="2"/>
      </rPr>
      <t xml:space="preserve">:Took spectra with C8 at 1260mm (f/6.3) and ST-2000. StarAnalyzer 100 line/mm grating was placed between the focal reducer and the filter wheel. The spectra were taken through NIR,  NUV and Blue filters to avoid 2nd order contamination. </t>
    </r>
  </si>
  <si>
    <t>YY Gemorium
Castor</t>
  </si>
  <si>
    <t>DS/VS</t>
  </si>
  <si>
    <r>
      <t>General</t>
    </r>
    <r>
      <rPr>
        <sz val="10"/>
        <rFont val="Arial"/>
        <family val="2"/>
      </rPr>
      <t>. Eclipsing binary star orbiting Castor</t>
    </r>
  </si>
  <si>
    <r>
      <t>Imaging</t>
    </r>
    <r>
      <rPr>
        <sz val="10"/>
        <rFont val="Arial"/>
        <family val="2"/>
      </rPr>
      <t>: Took 130x5sec NIR images with ST-2000 and C8 at 1260mm (f/6.3) for eclipse photometry. Total exposure was 650 sec (10m50s). Tccd=-10C</t>
    </r>
  </si>
  <si>
    <t>2013 Mar 31</t>
  </si>
  <si>
    <r>
      <t>Spectra</t>
    </r>
    <r>
      <rPr>
        <sz val="10"/>
        <rFont val="Arial"/>
        <family val="2"/>
      </rPr>
      <t xml:space="preserve">:Took spectra with C8 at 1260mm (f/6.3) and ST-2000. StarAnalyzer 100 line/mm grating was placed between the focal reducer and the filter wheel. The spectra were taken through clear, green, red  filters to avoid 2nd order contamination. </t>
    </r>
  </si>
  <si>
    <r>
      <t>Spectra</t>
    </r>
    <r>
      <rPr>
        <sz val="10"/>
        <rFont val="Arial"/>
        <family val="2"/>
      </rPr>
      <t xml:space="preserve">:Took spectra with C8 at 1260mm (f/6.3) and ST-2000. StarAnalyzer 100 line/mm grating was placed between the focal reducer and the filter wheel. The spectra were taken through NUV, clear, green, red, and NIR filters to avoid 2nd order contamination. </t>
    </r>
  </si>
  <si>
    <t>2013 Jul 16</t>
  </si>
  <si>
    <r>
      <t>Imaging</t>
    </r>
    <r>
      <rPr>
        <sz val="10"/>
        <rFont val="Arial"/>
        <family val="2"/>
      </rPr>
      <t>: Took two 120 second videos - each in a different orientation - at 5500mm (f/27.5) with C8 and ToUcam 840.  Seeing was extremely good ~4.5/5.0.</t>
    </r>
  </si>
  <si>
    <r>
      <t>Imaging</t>
    </r>
    <r>
      <rPr>
        <sz val="10"/>
        <rFont val="Arial"/>
        <family val="2"/>
      </rPr>
      <t>: Took one 120 second video (along with a 5 sec drift video) at 5500mm (f/27.5) with C8 and ToUcam 840.  Seeing was extremely good, 4.5/5.</t>
    </r>
  </si>
  <si>
    <r>
      <t>Imaging</t>
    </r>
    <r>
      <rPr>
        <sz val="10"/>
        <rFont val="Arial"/>
        <family val="2"/>
      </rPr>
      <t>: Took wide angle RGB series (10:5:5) with ST2000 and 135mm lens (f/2.5). View included M81.</t>
    </r>
  </si>
  <si>
    <r>
      <t>Imaging</t>
    </r>
    <r>
      <rPr>
        <sz val="10"/>
        <rFont val="Arial"/>
        <family val="2"/>
      </rPr>
      <t>: Took wide angle RGB series (10:5:5) with ST2000 and 135mm lens (f/2.5). View included M82.</t>
    </r>
  </si>
  <si>
    <r>
      <t>Imaging</t>
    </r>
    <r>
      <rPr>
        <sz val="10"/>
        <rFont val="Arial"/>
        <family val="2"/>
      </rPr>
      <t xml:space="preserve">. Took 20min RGB series (10:5:5) with ST2000 and 135mm lens (f/2.5).  </t>
    </r>
  </si>
  <si>
    <t>2011 Dec 31</t>
  </si>
  <si>
    <r>
      <t>Imaging</t>
    </r>
    <r>
      <rPr>
        <sz val="10"/>
        <rFont val="Arial"/>
        <family val="2"/>
      </rPr>
      <t xml:space="preserve">: Took 3h10m NUV series with ST2000 and 135mm lens (f/2.5).  Removed 'fringe killer' filter to use UV filter.  </t>
    </r>
  </si>
  <si>
    <t>2014 Jan 28</t>
  </si>
  <si>
    <t>Specta: Took TBD? min spectral image series (C:44;Ha:5;I:34) with ST2000 and C8 at 1260mm (f/6.3). Tccd=-20C.</t>
  </si>
  <si>
    <t>2013 Sep 20</t>
  </si>
  <si>
    <t>2011 Oct 30</t>
  </si>
  <si>
    <r>
      <t>Visual</t>
    </r>
    <r>
      <rPr>
        <sz val="10"/>
        <rFont val="Arial"/>
        <family val="2"/>
      </rPr>
      <t>: Observed with the C8 and the 32mm and 14mm eyepieces with Shira, Nathan and Noah.</t>
    </r>
  </si>
  <si>
    <t>2014 Jun 29</t>
  </si>
  <si>
    <t>2014 Jul 05</t>
  </si>
  <si>
    <r>
      <t>General</t>
    </r>
    <r>
      <rPr>
        <sz val="10"/>
        <rFont val="Arial"/>
        <family val="2"/>
      </rPr>
      <t>: Vega, the brightest star in Lyra, an A0V calibration star and the foundation of the magnitude system.</t>
    </r>
  </si>
  <si>
    <t>Vega
Alpha Lyr</t>
  </si>
  <si>
    <t>2011 Aug 18</t>
  </si>
  <si>
    <r>
      <t>Imaging</t>
    </r>
    <r>
      <rPr>
        <sz val="10"/>
        <rFont val="Arial"/>
        <family val="2"/>
      </rPr>
      <t>: Took multi-band (IRGBU) images of Vega with the ST2000 and the C8 at f/27.5 (5500mm). No neutral density filter was in the optical train. Tccd~-8C. Fan off. Some scattered cumulous clouds came into an otherwise transparent sky.</t>
    </r>
  </si>
  <si>
    <r>
      <t>Imaging</t>
    </r>
    <r>
      <rPr>
        <sz val="10"/>
        <rFont val="Arial"/>
        <family val="2"/>
      </rPr>
      <t xml:space="preserve">: Took multi-band (IRGBU) images of Vega with the ST2000 and the TKE130 at f/3.3 (430mm) Tccd=-10C. Fan off. </t>
    </r>
  </si>
  <si>
    <t>S</t>
  </si>
  <si>
    <t>2014 Aug 16</t>
  </si>
  <si>
    <t>2014 Aug 28</t>
  </si>
  <si>
    <t>2014 Aug 31</t>
  </si>
  <si>
    <r>
      <t>Imaging</t>
    </r>
    <r>
      <rPr>
        <sz val="10"/>
        <rFont val="Arial"/>
        <family val="2"/>
      </rPr>
      <t xml:space="preserve">: I took (1h00m) videos with NIR and SII filters and the ASI120MM at f/6.3 (1260mm) of M57 along with a dark frame video. </t>
    </r>
  </si>
  <si>
    <t>2014 Sep 02</t>
  </si>
  <si>
    <r>
      <t>Imaging</t>
    </r>
    <r>
      <rPr>
        <sz val="10"/>
        <rFont val="Arial"/>
        <family val="2"/>
      </rPr>
      <t xml:space="preserve">: I took (3h00m) series of images with the NUV filter and the ST2000 at f/6.3 (1260mm) of M57 along with dark and bias frames. </t>
    </r>
  </si>
  <si>
    <r>
      <t>Imaging</t>
    </r>
    <r>
      <rPr>
        <sz val="10"/>
        <rFont val="Arial"/>
        <family val="2"/>
      </rPr>
      <t xml:space="preserve">: I took ~3 hours videos with the HAL filter  and the ASI120MM at f/6.3 (1260mm) along with a dark frame video. </t>
    </r>
  </si>
  <si>
    <r>
      <t>Imaging</t>
    </r>
    <r>
      <rPr>
        <sz val="10"/>
        <rFont val="Arial"/>
        <family val="2"/>
      </rPr>
      <t xml:space="preserve">: I took (1h25m) videos with the OIII filter  and the ASI120MM at f/6.3 (1260mm) along with a dark frame video. </t>
    </r>
  </si>
  <si>
    <t>2014 Sep 03</t>
  </si>
  <si>
    <r>
      <t>Imaging</t>
    </r>
    <r>
      <rPr>
        <sz val="10"/>
        <rFont val="Arial"/>
        <family val="2"/>
      </rPr>
      <t>: I took image series (NIR:1h, SII:1h, CH4:2h) with an ST2000 at f/6.3 (1260mm) of M57 along with bias and dark frames.</t>
    </r>
  </si>
  <si>
    <t>2014 Sep 01</t>
  </si>
  <si>
    <r>
      <t>Spectra</t>
    </r>
    <r>
      <rPr>
        <sz val="10"/>
        <rFont val="Arial"/>
        <family val="2"/>
      </rPr>
      <t>: I took (1h00m) image (primary target was Bet Lyr) with 135mm lens and ST2000 with CLR filter and StarAnalyzer 100 objective grating.  By bad coincidence the M57 spectrum partially overlaps the Bet Lyr spectrum.</t>
    </r>
  </si>
  <si>
    <t>2014 Sep 15</t>
  </si>
  <si>
    <t>2014 Sep 18</t>
  </si>
  <si>
    <r>
      <t>Spectra</t>
    </r>
    <r>
      <rPr>
        <sz val="10"/>
        <rFont val="Arial"/>
        <family val="2"/>
      </rPr>
      <t>: I took (1h00m) CLR image FOV included  Bet Lyr) with 135mm lens and ST2000 with CLR filter and StarAnalyzer 100 objective grating.  Also took 30 min NIR and NUV images to look for out-of-band contamination. Tccd=-10C, no fan.</t>
    </r>
  </si>
  <si>
    <r>
      <t>Spectra</t>
    </r>
    <r>
      <rPr>
        <sz val="10"/>
        <rFont val="Arial"/>
        <family val="2"/>
      </rPr>
      <t>: I took (3h16m) CLR image FOV included  Bet Lyr) with 135mm lens and ST2000 with CLR filter and StarAnalyzer 100 objective grating.   Tccd=-10C, no fan.</t>
    </r>
  </si>
  <si>
    <r>
      <t>Spectra</t>
    </r>
    <r>
      <rPr>
        <sz val="10"/>
        <rFont val="Arial"/>
        <family val="2"/>
      </rPr>
      <t>: Took specta with passband filters, ST2000, and C8. Exposures were 630s (CLR), 300s (HAL), and 600s (NIR).</t>
    </r>
  </si>
  <si>
    <r>
      <t>Spectra</t>
    </r>
    <r>
      <rPr>
        <sz val="10"/>
        <rFont val="Arial"/>
        <family val="2"/>
      </rPr>
      <t>: Took spectra using Star Analyzer 100/mm grating, ST2000, and 135mm lens at f/22. Used CLR filter along with NIR for 2nd order rejection in the NIR.</t>
    </r>
  </si>
  <si>
    <r>
      <t>Spectra</t>
    </r>
    <r>
      <rPr>
        <sz val="10"/>
        <rFont val="Arial"/>
        <family val="2"/>
      </rPr>
      <t>: Took spectra using Star Analyzer 100/mm grating, ST2000, and 135mm lens at f/22. Used CLR filter along with NIR for 2nd order rejection in the NIR. Also added NUV to characterize NUV response.</t>
    </r>
  </si>
  <si>
    <t>2013 Oct 23</t>
  </si>
  <si>
    <t>2013 Oct 26</t>
  </si>
  <si>
    <r>
      <t>Imaging</t>
    </r>
    <r>
      <rPr>
        <sz val="10"/>
        <rFont val="Arial"/>
        <family val="2"/>
      </rPr>
      <t>: Took video of both doubles with ToUcam and ST2000 at f/27.5 (5500mm).</t>
    </r>
  </si>
  <si>
    <r>
      <t>Imaging</t>
    </r>
    <r>
      <rPr>
        <sz val="10"/>
        <rFont val="Arial"/>
        <family val="2"/>
      </rPr>
      <t>: Took video of both doubles with ToUcam and ST2000 at f/27.5 (5500mm). Seeing was 2-3/5.</t>
    </r>
  </si>
  <si>
    <t>2014 Aug 11</t>
  </si>
  <si>
    <r>
      <t>Imaging</t>
    </r>
    <r>
      <rPr>
        <sz val="10"/>
        <rFont val="Arial"/>
        <family val="2"/>
      </rPr>
      <t>: Took video of both doubles with ASI120MM and ST2000 at f/27.5 (5500mm). Seeing was extremely good 4-5/5.</t>
    </r>
  </si>
  <si>
    <r>
      <t>Spectra</t>
    </r>
    <r>
      <rPr>
        <sz val="10"/>
        <rFont val="Arial"/>
        <family val="2"/>
      </rPr>
      <t>: Took spectra (incidentally while taking spectra of Vega) with 135mm lens at f/22 and ST2000.</t>
    </r>
  </si>
  <si>
    <t>XY Lyr</t>
  </si>
  <si>
    <r>
      <rPr>
        <u/>
        <sz val="10"/>
        <rFont val="Arial"/>
        <family val="2"/>
      </rPr>
      <t>General</t>
    </r>
    <r>
      <rPr>
        <sz val="10"/>
        <rFont val="Arial"/>
        <family val="2"/>
      </rPr>
      <t>: Very red star (M3 or M4). Not much info but my spectra may indicate H-alpha emission. Also a variable star.</t>
    </r>
  </si>
  <si>
    <r>
      <t>Spectra</t>
    </r>
    <r>
      <rPr>
        <sz val="10"/>
        <rFont val="Arial"/>
        <family val="2"/>
      </rPr>
      <t>: Incidental spectrum while observing Vega with 135mm lens at f/22 and ASI120MM camera.  Strong infrared signal. Lots of molecular bands.  Possible H-alpha emission.</t>
    </r>
  </si>
  <si>
    <t>18h38m06.5s</t>
  </si>
  <si>
    <t>+39°40'5''</t>
  </si>
  <si>
    <t xml:space="preserve">    </t>
  </si>
  <si>
    <t>2014 Oct 14</t>
  </si>
  <si>
    <r>
      <t>Imaging</t>
    </r>
    <r>
      <rPr>
        <sz val="10"/>
        <rFont val="Arial"/>
        <family val="2"/>
      </rPr>
      <t>: Took 4h00m OIII image series with ST2000 and 135mm lens (f/2.5). Tccd=-10C. Image includes M52 and Cave nebula</t>
    </r>
  </si>
  <si>
    <t>2014 Oct 20</t>
  </si>
  <si>
    <r>
      <t>Imaging</t>
    </r>
    <r>
      <rPr>
        <sz val="10"/>
        <rFont val="Arial"/>
        <family val="2"/>
      </rPr>
      <t>: Took 4h00m SII image series with ST2000 and 135mm lens (f/2.5). Tccd=-10C. Image includes M52 and Cave nebula</t>
    </r>
  </si>
  <si>
    <t>2014 Oct 26</t>
  </si>
  <si>
    <r>
      <t>Imaging</t>
    </r>
    <r>
      <rPr>
        <sz val="10"/>
        <rFont val="Arial"/>
        <family val="2"/>
      </rPr>
      <t>: Took 4h03m07 HI alpha image series with ST2000 and 135mm lens (f/2.5). Tccd=-10C. Image includes M52 and Cave nebula</t>
    </r>
  </si>
  <si>
    <t>2014 Nov 04</t>
  </si>
  <si>
    <r>
      <t>Imaging</t>
    </r>
    <r>
      <rPr>
        <sz val="10"/>
        <rFont val="Arial"/>
        <family val="2"/>
      </rPr>
      <t>: Took 3h00m HI alpha image series with ST2000 and TE130 (f/3.3). Tccd=-10C. Also had one 5-min image in SII. Image includes M52.</t>
    </r>
  </si>
  <si>
    <t>2014 Nov 05</t>
  </si>
  <si>
    <t>2014 Nov 08</t>
  </si>
  <si>
    <t>2014 Nov 17</t>
  </si>
  <si>
    <t>2014 Dec 01</t>
  </si>
  <si>
    <r>
      <t>Imaging</t>
    </r>
    <r>
      <rPr>
        <sz val="10"/>
        <rFont val="Arial"/>
        <family val="2"/>
      </rPr>
      <t>: Took 5h54m NIR&gt;685nm image series with ST2000 and TE130 (f/3.3). Tccd=-20C. Image also includes M52. Dealing with some focus/collimation issues.  Still couldn't get pin point stars.</t>
    </r>
  </si>
  <si>
    <r>
      <t>Imaging</t>
    </r>
    <r>
      <rPr>
        <sz val="10"/>
        <rFont val="Arial"/>
        <family val="2"/>
      </rPr>
      <t>: Took 6h00m OIII image series with ST2000 and TE130 (f/3.3). Tccd=-10C. Image also includes M52. Dealing with some focus/collimation issues.  Couldn't get pin point stars.</t>
    </r>
  </si>
  <si>
    <r>
      <t>Imaging</t>
    </r>
    <r>
      <rPr>
        <sz val="10"/>
        <rFont val="Arial"/>
        <family val="2"/>
      </rPr>
      <t>: Took 1h17m OIII image series with ST2000 and TE130 (f/3.3). Tccd=-10C. Image also includes M52.</t>
    </r>
  </si>
  <si>
    <r>
      <t>Imaging</t>
    </r>
    <r>
      <rPr>
        <sz val="10"/>
        <rFont val="Arial"/>
        <family val="2"/>
      </rPr>
      <t>: Took 8h13m07s SII image series with ST2000 and TE130 (f/3.3). Tccd=-10C. Image also includes M52.</t>
    </r>
  </si>
  <si>
    <t>2015 Jun 29</t>
  </si>
  <si>
    <t>2015 Jul 05</t>
  </si>
  <si>
    <r>
      <t>Imaging</t>
    </r>
    <r>
      <rPr>
        <sz val="10"/>
        <rFont val="Arial"/>
        <family val="2"/>
      </rPr>
      <t>: I took 6 min(?) of clear video (2x3min?) (might have been 4 min video) with the ASI120MM and the C8 using the 2x Barlow at prime focus (plate scale of ~0.16 arcsec/pix).</t>
    </r>
  </si>
  <si>
    <t>2011 Jul 22</t>
  </si>
  <si>
    <t>2011 Jul 23</t>
  </si>
  <si>
    <r>
      <t>Imaging</t>
    </r>
    <r>
      <rPr>
        <sz val="10"/>
        <rFont val="Arial"/>
        <family val="2"/>
      </rPr>
      <t>: Took 4h00m CHaR series (120:60:60) with ST2000 and C8 at 1260mm FL (/f/6.3).  Had some CCD frosting problems so had to operate at Tccd=-5C. Seeing 3/5. Trans. 2/5.  Had some occassional high clouds. Usable image time was 35:20:25.</t>
    </r>
  </si>
  <si>
    <r>
      <t>Imaging</t>
    </r>
    <r>
      <rPr>
        <sz val="10"/>
        <rFont val="Arial"/>
        <family val="2"/>
      </rPr>
      <t xml:space="preserve">: Took 1x120 sec video with ToUcam and C8 at 5500mm (f/27.5). </t>
    </r>
  </si>
  <si>
    <t>2013 Mar 06</t>
  </si>
  <si>
    <r>
      <t>Imaging</t>
    </r>
    <r>
      <rPr>
        <sz val="10"/>
        <rFont val="Arial"/>
        <family val="2"/>
      </rPr>
      <t xml:space="preserve">:Took multispectral HDR images with C8 at 1260mm (f/6.3) and ST-2000. </t>
    </r>
  </si>
  <si>
    <r>
      <t>Imaging</t>
    </r>
    <r>
      <rPr>
        <sz val="10"/>
        <rFont val="Arial"/>
        <family val="2"/>
      </rPr>
      <t>:See entry for YY Geminorium</t>
    </r>
  </si>
  <si>
    <t>2015 Sep 13</t>
  </si>
  <si>
    <r>
      <t>Spectra</t>
    </r>
    <r>
      <rPr>
        <sz val="10"/>
        <rFont val="Arial"/>
        <family val="2"/>
      </rPr>
      <t>: Took spectra using Star Analyzer 200/mm grating, ST2000, and C8 at f/6.3 (1260mm). Used CLR filter.</t>
    </r>
  </si>
  <si>
    <t>2015 Oct 14</t>
  </si>
  <si>
    <t>2015 Sep 20</t>
  </si>
  <si>
    <t>2015 Sep 24</t>
  </si>
  <si>
    <r>
      <t>Spectra</t>
    </r>
    <r>
      <rPr>
        <sz val="10"/>
        <rFont val="Arial"/>
        <family val="2"/>
      </rPr>
      <t>: Took spectra using Star Analyzer 200/mm grating, ST2000, and C8 at f/6.3 (1260mm). Used CLR and NIR742 filters for order separation.</t>
    </r>
  </si>
  <si>
    <t>2015 Oct 13</t>
  </si>
  <si>
    <t>2015 Sep 09</t>
  </si>
  <si>
    <t>2015 Dec 03</t>
  </si>
  <si>
    <r>
      <t>Imaging</t>
    </r>
    <r>
      <rPr>
        <sz val="10"/>
        <rFont val="Arial"/>
        <family val="2"/>
      </rPr>
      <t>: See entry for NGC7822</t>
    </r>
  </si>
  <si>
    <r>
      <t>Imaging</t>
    </r>
    <r>
      <rPr>
        <sz val="10"/>
        <rFont val="Arial"/>
        <family val="2"/>
      </rPr>
      <t>: Took 3hr16m SII-HI-OIII image (60:60:76) through 135mm lens (f/2.5). Image also includes nebula Ced 214 and open clusters NGC7762. Tccd=0C. Seeing 3/5. Transparency 4/5. Note that flat-field images for SII and HI have file names and FITS header filter keywords swapped, e.g., SII is really HI and visa versa.</t>
    </r>
  </si>
  <si>
    <t>Aldebaran, Alpha Tauri</t>
  </si>
  <si>
    <r>
      <rPr>
        <u/>
        <sz val="10"/>
        <rFont val="Arial"/>
        <family val="2"/>
      </rPr>
      <t>General</t>
    </r>
    <r>
      <rPr>
        <sz val="10"/>
        <rFont val="Arial"/>
        <family val="2"/>
      </rPr>
      <t>: Brightest star in Taurus. K5III spectral type. Variable 0.75-0.95).</t>
    </r>
  </si>
  <si>
    <r>
      <t>Spectra</t>
    </r>
    <r>
      <rPr>
        <sz val="10"/>
        <rFont val="Arial"/>
        <family val="2"/>
      </rPr>
      <t>:Took spectra of Rigel with 135mm lens (f/2.5) and ST-2000 using StarAnalyzer 100 line/mm grating as an objective grating. The spectra were taken through IRGB filters to avoid 2nd order contamination and the spherical chromatism aberrations of this particular lens. Refocusing was necessary between filters. No NUV data were taken because in test images no signal was evident.</t>
    </r>
  </si>
  <si>
    <r>
      <t>Spectra</t>
    </r>
    <r>
      <rPr>
        <sz val="10"/>
        <rFont val="Arial"/>
        <family val="2"/>
      </rPr>
      <t>:Took spectra of Rigel with 135mm lens (f/2.5) and ST-2000 using StarAnalyzer 100 line/mm grating as an objective grating. The spectra were taken through IRGBU filters to avoid 2nd order contamination and the spherical chromatism aberrations of this particular lens. Refocusing was necessary between filters.</t>
    </r>
  </si>
  <si>
    <t>Alpha Aurigae, Capella</t>
  </si>
  <si>
    <r>
      <t>Spectra</t>
    </r>
    <r>
      <rPr>
        <sz val="10"/>
        <rFont val="Arial"/>
        <family val="2"/>
      </rPr>
      <t>:Took spectrum of Capella with 135mm lens (f/2.5) and ST-2000 using StarAnalyzer 100 line/mm grating as an objective grating. The spectrum was taken through the NUV filters</t>
    </r>
  </si>
  <si>
    <t>2014 Aug 02</t>
  </si>
  <si>
    <r>
      <t>Imaging</t>
    </r>
    <r>
      <rPr>
        <sz val="10"/>
        <rFont val="Arial"/>
        <family val="2"/>
      </rPr>
      <t>: 1h50m H-alpha wide field (135mm, f/2.5) imaging of Butterfly nebula that included NGC 6888.</t>
    </r>
  </si>
  <si>
    <t>2014 Oct 06</t>
  </si>
  <si>
    <r>
      <t>Imaging</t>
    </r>
    <r>
      <rPr>
        <sz val="10"/>
        <rFont val="Arial"/>
        <family val="2"/>
      </rPr>
      <t>: 10m OIII wide field (135mm, f/2.5) imaging of Butterfly nebula that included NGC 6888.</t>
    </r>
  </si>
  <si>
    <t>2014 Oct 13</t>
  </si>
  <si>
    <r>
      <t>Imaging</t>
    </r>
    <r>
      <rPr>
        <sz val="10"/>
        <rFont val="Arial"/>
        <family val="2"/>
      </rPr>
      <t>: 3h00m OIII wide field (135mm, f/2.5) imaging of Butterfly nebula that included NGC 6888.</t>
    </r>
  </si>
  <si>
    <t>2014 Oct 18</t>
  </si>
  <si>
    <r>
      <t>Imaging</t>
    </r>
    <r>
      <rPr>
        <sz val="10"/>
        <rFont val="Arial"/>
        <family val="2"/>
      </rPr>
      <t>: 2h56m SII wide field (135mm, f/2.5) imaging of Butterfly nebula that included NGC 6888.</t>
    </r>
  </si>
  <si>
    <t>2016 Sep 08</t>
  </si>
  <si>
    <r>
      <t>Imaging</t>
    </r>
    <r>
      <rPr>
        <sz val="10"/>
        <rFont val="Arial"/>
        <family val="2"/>
      </rPr>
      <t>: HIA, HIB, OIII, SII image series (56m, 56m, 50m, 54m) at 430mm with ST2000 and TKE130. Should nicely complement 2009 Oct 11 CRGB imaging.</t>
    </r>
  </si>
  <si>
    <r>
      <t>Spectra</t>
    </r>
    <r>
      <rPr>
        <sz val="10"/>
        <rFont val="Arial"/>
        <family val="2"/>
      </rPr>
      <t>: Took spectra using Star Analyzer 100/mm grating, ST2000, and C8 at f/6.3 (1260mm).  Took the spectra through multiple filters (NUV, CLR, NIR685, HIA)  to isolate filter response and eliminate second order effects at long wavelengths.</t>
    </r>
  </si>
  <si>
    <t>2016 Nov 14</t>
  </si>
  <si>
    <t>2016 Nov 15</t>
  </si>
  <si>
    <t>2016 Nov 24</t>
  </si>
  <si>
    <t>2016 Nov 05</t>
  </si>
  <si>
    <t>2016 Nov 09</t>
  </si>
  <si>
    <t>2016 Nov 13</t>
  </si>
  <si>
    <t>2016 Nov 23</t>
  </si>
  <si>
    <t>2016 Nov 30</t>
  </si>
  <si>
    <t>2016 Dec 03</t>
  </si>
  <si>
    <r>
      <t>Imaging</t>
    </r>
    <r>
      <rPr>
        <sz val="10"/>
        <rFont val="Arial"/>
        <family val="2"/>
      </rPr>
      <t xml:space="preserve">. Took 4h33m image series (NUV: 273m) with ST2000 and TKE130 at 430 (f/3.3) with 1x1 binning. </t>
    </r>
  </si>
  <si>
    <r>
      <t>Imaging</t>
    </r>
    <r>
      <rPr>
        <sz val="10"/>
        <rFont val="Arial"/>
        <family val="2"/>
      </rPr>
      <t xml:space="preserve">. Took 3h30m image series (807NIR: 210m) with ST2000 and TKE130 at 430 (f/3.3) with 1x1 binning. </t>
    </r>
  </si>
  <si>
    <r>
      <t>Imaging</t>
    </r>
    <r>
      <rPr>
        <sz val="10"/>
        <rFont val="Arial"/>
        <family val="2"/>
      </rPr>
      <t xml:space="preserve">. Took 20m image series (685NIR: 20m) with ST2000 and TKE130 at 430 (f/3.3) with 1x1 binning. </t>
    </r>
  </si>
  <si>
    <r>
      <t>Imaging</t>
    </r>
    <r>
      <rPr>
        <sz val="10"/>
        <rFont val="Arial"/>
        <family val="2"/>
      </rPr>
      <t xml:space="preserve">. Took 1h04m image series (742NIR: 28; 685NIR: 36m) with ST2000 and TKE130 at 430 (f/3.3) with 1x1 binning. </t>
    </r>
  </si>
  <si>
    <r>
      <t>Imaging</t>
    </r>
    <r>
      <rPr>
        <sz val="10"/>
        <rFont val="Arial"/>
        <family val="2"/>
      </rPr>
      <t xml:space="preserve">. Took 1h35.5m image series (742NIR: 36; 380NUV 59.5m) with ST2000 and TKE130 at 430 (f/3.3) with 1x1 binning. </t>
    </r>
  </si>
  <si>
    <r>
      <t>Imaging</t>
    </r>
    <r>
      <rPr>
        <sz val="10"/>
        <rFont val="Arial"/>
        <family val="2"/>
      </rPr>
      <t xml:space="preserve">. Took 3h00m image series (656HIA: 180m) with ST2000 and TKE130 at 430 (f/3.3) with 1x1 binning. </t>
    </r>
  </si>
  <si>
    <r>
      <t>Imaging</t>
    </r>
    <r>
      <rPr>
        <sz val="10"/>
        <rFont val="Arial"/>
        <family val="2"/>
      </rPr>
      <t xml:space="preserve">. Took 4h02m image series (672SII: 242m) with ST2000 and TKE130 at 430 (f/3.3) with 1x1 binning. </t>
    </r>
  </si>
  <si>
    <r>
      <t>Imaging</t>
    </r>
    <r>
      <rPr>
        <sz val="10"/>
        <rFont val="Arial"/>
        <family val="2"/>
      </rPr>
      <t xml:space="preserve">. Took 2h11m image series (501OIII: 131m) with ST2000 and TKE130 at 430 (f/3.3) with 1x1 binning. </t>
    </r>
  </si>
  <si>
    <r>
      <t>Imaging</t>
    </r>
    <r>
      <rPr>
        <sz val="10"/>
        <rFont val="Arial"/>
        <family val="2"/>
      </rPr>
      <t xml:space="preserve">. Took 3h10m image series (486HIB: 190m) with ST2000 and TKE130 at 430 (f/3.3) with 1x1 binning. </t>
    </r>
  </si>
  <si>
    <t>2016 Oct 15</t>
  </si>
  <si>
    <t>2016 Oct 19</t>
  </si>
  <si>
    <t>2016 Oct 20</t>
  </si>
  <si>
    <r>
      <t>Imaging</t>
    </r>
    <r>
      <rPr>
        <sz val="10"/>
        <rFont val="Arial"/>
        <family val="2"/>
      </rPr>
      <t xml:space="preserve">: NIR807, NIR742, NIR685 image series (58m, 60m, 30m) at 430mm with ST2000 and TKE130. </t>
    </r>
  </si>
  <si>
    <r>
      <t>Imaging</t>
    </r>
    <r>
      <rPr>
        <sz val="10"/>
        <rFont val="Arial"/>
        <family val="2"/>
      </rPr>
      <t xml:space="preserve">: HIA, HIB, OIII, SII380NUV image series (42m) at 430mm with ST2000 and TKE130. </t>
    </r>
  </si>
  <si>
    <r>
      <t>Imaging</t>
    </r>
    <r>
      <rPr>
        <sz val="10"/>
        <rFont val="Arial"/>
        <family val="2"/>
      </rPr>
      <t xml:space="preserve">: HIA, HIB, OIII, SII380NUV image series (200.5m) at 430mm with ST2000 and TKE130. </t>
    </r>
  </si>
  <si>
    <r>
      <t>Imaging</t>
    </r>
    <r>
      <rPr>
        <sz val="10"/>
        <rFont val="Arial"/>
        <family val="2"/>
      </rPr>
      <t>.  Took 40 min. RGB series with 135mm FL lens (f/2.5).  Ten minute individual exposures R:20, G:10, B:10.  Part of field when imaging the Butterfly nebula (IC1318)</t>
    </r>
  </si>
  <si>
    <t xml:space="preserve">General: Star with hot Jupiter. 12.57mV. V-shaped eclipse with depth 0.027mV. 2.26h eclipse duration; 1.74 day orbital period. Very crowded field in Milky Way. Needs to be imaged at 1260mm! Near 35 Aql. Good 9.63mV star (HD 183042) to the NNE for self-guiding at 1260mm (Requires some off-point, better star, 8.12mV to the NNW requires more off-point).
Eclipse Observing Windows:
Wednesday 9/03/10: 9:19pm to 11:35pm MDT
</t>
  </si>
  <si>
    <t>Imaging: Took 45min RGB series (25:10:10)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</si>
  <si>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20min RGB series (10:5:5) with ST2000 and ZS66 at 400mm (f/6.1).  Binning was 1x1. Imaging was done while on vacation in Texas.  Imaging was done from Brazos Bend State Park.  Transparency was 4/5, seeing 5/5 early changing to 4/5.  Light pollution at the site was worse than at home in Boulder. Tamb~80F, Tccd=-10C.</t>
  </si>
  <si>
    <t>Imaging.  Took RGB series with ST2000 binned 2x2 at 1260mm FL (f/6.3). First time using 10min long individual exposures.  Total exposure was 40 min.  Self guiding was relatively poor with 0.5 sec exposures and aggressiveness set to 8-11.  Had RMS errors of 1.0-1.5 high-res. pixels.  This could be due to poor seeing, but I thought the seeing was relatively good. Overall, I'll need more depth for this object.</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</si>
  <si>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t>
  </si>
  <si>
    <t>Imaging: Took 105 min. luminance (clear) series with ST2000 and ZS66 at 250mm (f/3.8) of the WESTERN Veil (or Broomstick). Binning 1x1. Tccd=-25C? Seeing - didn't check.  Transparency 3/5, with intermittent patches of cloud. At least one 15 min subexposure was ruined by clouds.  Intent of this image is to mosaic with similar image to be taken (done on Oct 16 2006) of Eastern Veil and then use this luminosity mosaic as the L component in a composite with last years RGB image taken at 135mm.</t>
  </si>
  <si>
    <t>Imaging: Took 105 min. luminance (clear) series with ST2000 and ZS66 at 250mm (f/3.8) of the EASTERN Veil (or Broomstick). Binning 1x1. Tccd=-25C? Seeing - didn't check.  Transparency 3/5, with intermittent patches of cloud. At least one 15 min subexposure was ruined by clouds.  Intent of this image is to mosaic with similar image   taken on Oct. 13 2006 of Eastern Veil and then use this luminosity mosaic as the L component in a composite with last years RGB image taken at 135mm.</t>
  </si>
  <si>
    <t xml:space="preserve">Imaging: Took 80 min. LRGB image series (40:20:10:10) of the Western Veil nebula component (NGC6960 a.k.a. Witch's Broom) with ST2000 and TKE130 at 430mm (f/3.3). Binned 1x1. Tccd=-20C. Seeing 4/5. Transparency 5/5. Had some problems guiding. Used 5.68mV star to the W for self-guiding.  0.05 s exposures in L:R:G and 0.1 s exposure for Blue.  Aggressiveness set to 15.  Max move of 200ms. With longer max moves had great problems, even seemed like guiding cut out totally. May have come back in response to wiggling ribbon cable.  Maybe should order new one.  But for the short exposures and moves, it guided relatively well (+/-0.7-1.0 pixel each axis).  Used guiding calibration from NGC7023 at Dec 68N.  Veil was at Dec 30N. </t>
  </si>
  <si>
    <t>Imaging. Took 40 minute self-guided RGB exposure series with 135mm lens at f/2.5. Binned 1x1. Individual exposures were 5 minutes each.  Self-guiding was simple as many stars appeared in the field.  Used 5 sec guiding exposures, aggressiveness set to 9 and maximum correction to 2 seconds. RMS errors were generally &lt;0.2 high res. pixels. Probably guided on nu Cyg (m3.94) or could have been 59 Cyg (m4.74). Image includes Pelican Nebula (IC5070), open clusters NGC 6996, 6997, 7039 and Cr 428, as well as dark nebulae B352 and LDN 335.</t>
  </si>
  <si>
    <t>Imaging. Took 60 minute clear exposure series with ZS66 at 250mm (F/3.8). Binned 1x1.  Tccd=-30C. Seeing - didn't check.  Transparency 4/5. Intent of this image is to mosaic with similar image taken tonight of Pelican Nebula (IC5070) and then use this luminosity mosaic as the L component in a composite with last years RGB image taken at 135mm.</t>
  </si>
  <si>
    <t>Imaging. Took 100 minute clear exposure series with TKE130 at 430mm (f/3.3). Binned 1x1. Tccd=-15C. Seeing 3-4/5, Transparency 4/5. Intended to take LRGB series, but apparently there is a problem with the filter wheel.  CCDOps indicated filter changes, but images were the same intensity values and when RGB were combined, they were grey scale rather than color.  Self-guided with aggressiveness set to 10, min move to 25ms, max move to 400ms, and exposures of 200ms. Guide star was about 6.0mV. Had no backlash set on mount or in CCDOps. Guiding RMS typically about 0.25 pix in Y (N-S) and 0.5 pix in X (E-W).</t>
  </si>
  <si>
    <t>Imaging.  Took 50 min. clear series with ZS66 at 250mm (f/3.8). Ten minute individual exposures were binned 1x1. Intent is to use as luminance component with last year's 135mm RGB image. Transparency 5/5. Seeing 4/5. Moon was above horizon for last few shots. Tccd=-15C. Had frosting problems on detector at -20C - time to bake the dessicant. Series ended up substantially out of focus and discarded all data.</t>
  </si>
  <si>
    <t>Imaging. Took 60 minute clear exposure series with ZS66 at 250mm (F/3.8). Binned 1x1.  Tccd=-30C. Seeing - didn't check.  Transparency 4/5. Intent of this image is to mosaic with similar image taken tonight of NA Nebula (NGC7000) and then use this luminosity mosaic as the L component in a composite with last years RGB image taken at 135mm.</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</si>
  <si>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t>
  </si>
  <si>
    <t>Imaging. Took 80 minute self-guided RGB exposure series with C8 at 1260mm (F/6.3). Binned 2x2.  With self-guiding attained star images with FWHM estimated to be about 6".  Trained self-guiding at 2x, played back at 2x with exposures of 0.5 sec. and aggressiveness set to 5.  Also, refocused half way through series to help mitigate thermal effects, which were seen really badly in M63 exposure on 6/6/05.</t>
  </si>
  <si>
    <t>Imaging. Took 60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pretty well.</t>
  </si>
  <si>
    <t>Imaging. Took ZS66 400mm (f/6.1) RGB series. Total exposure was 20 minutes (10:5:5) with 1x1 binning. Used selfguiding with 1/2 second exposures. Tccd=-10C.  Tamb~70F. Seeing 3-4/5. Transparency 4-5/5. The intent was to have an image equivalent to the Omega Centauri image taken in Jun 2006 in Texas for comparison.</t>
  </si>
  <si>
    <t>Imaging. Took 5500mm (f/27.5) luminance series (lucky imaging approach) using C8 and ST2000. Total exposure was 17 minutes (300 x 3sec plus 200 x 1sec). 2x2 binning gives ~0.44" pixels. Images were unguiding. Intent is to combine with 1260mm and 430mm for multifocal length composite. Transparency was 4/5 and seeing 3.5/5.</t>
  </si>
  <si>
    <t>Imaging. Took 1260mm (f/6.3) luminance series. Total exposure was 125 min (25x5min) with 1x1 binning. Used selfguiding with 0.2 second exposures. Guiding was typically accurate to 0.3-0.7 pixels.  Seeing was rather good (3.5?). Transparency 4.5/5.  First few (3) images seem to be affected by frost on the CCD window.  Thawed the detector and reset the Tccd to -10C from -20C for the rest of the images. Didn't use fan.  Thus, I probably have ~22 images with which to work. Stars looked really sharp, so I think this will be a good complement to the 7/09/09 high-resolution imaging.</t>
  </si>
  <si>
    <t>Imaging. Took 2hr (8x15min) 1260mm (f/6.3) RGB series. 1x1 binning. Used selfguiding with 0.2 second exposures. Guiding was typically accurate to 0.3-0.6 pixels.  Seeing was rather good (3.5/5). Transparency 3/5 - very good early, but with high cirrus late. Tccd to -10C with no fan.  This will be a good complement to the 7/09/09 high-resolution imaging and 7/12/09 luminance imaging.</t>
  </si>
  <si>
    <t>Imaging. Took 65 min RGB image series with ST2000 and TKE130 at 430mm (f/3.3). 1x1 binning. Used selfguiding with 0.2 second exposures. Guiding was typically accurate to 0.1-0.2 pixels.  Seeing was rather good (3.5/5). Transparency 2.5/5 -some high cirrus passing through occassionally. Tccd to -10C with no fan.  This will be integrated with 1260mm images to create multi-instrument composite. One G image was rather cloudy, may need to throw out and only use 60min.</t>
  </si>
  <si>
    <t>Imaging. Took 60 min Lum (clear) image series with ST2000 and TKE130 at 430mm (f/3.3). 1x1 binning. Guiding was typically accurate to 0.2-0.3 pixels.  Transparency 3/5. Tccd to -10C with no fan.  This will be integrated with 1260mm images to create multi-instrument composite. One G image was rather cloudy, may need to throw out and only use 60min.</t>
  </si>
  <si>
    <t>Imaging: I took 40 min of LRGB video (10:10:10:10) with the ASI120MM and the C8 using the 2x Barlow at prime focus (plate scale of ~0.16 arcsec/pix). Each video was 2 min long.  The clear videos were full resolution (1280x960) and the RGB videos were 2x2 binned (640x480).</t>
  </si>
  <si>
    <t>Imaging. Took RGB series with ST2000 at 1260mm (f/6.3). Binned 2x2. Not sure I had the 8.6m star, but it was definitely a good one. I was able to guide with 0.5 sec exposures. Got the RMS down to 0.8-1.1 high-res pixel. Total exposure was 20 min (R:G:B-&gt;10:5:5).  Would have done 40 min, but wanted to catch M17 as it came out of the trees.</t>
  </si>
  <si>
    <t>Imaging: Took two 5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 From first test stacks, it appears I clearly split the star!</t>
  </si>
  <si>
    <t>Imaging: Took eleven 60 second videos: Six min, 3 in each of two orientations, 1 min after refocusing and then 3 more with different settings.  The result is effectively 4 images. Data were taken at 5500mm (f/27.5) with C8 and ToUcam 840.  Seeing was nearly the best I've seen - comparable to 8/18/08 (see Xi Boo for details on seeing).</t>
  </si>
  <si>
    <t xml:space="preserve">General: Star with hot Jupiter. 12.4mV. V-shaped eclipse with depth 0.027mV. 1.29h eclipse duration; 31 hr orbital period. Good 8.08mV star (HD 162752) to the NW for self-guiding at 1260mm. Close to HD162752 and not far from 91 Her (3.86mV).
Eclipse Observing Windows:
Wednesday 8/19/09: 9:00pm to 10:45pm MDT
</t>
  </si>
  <si>
    <t>Imaging: Took 24x5min red images with ST2000 and C8 at 1260mm (f/6.3) over about at 2.5 hr period.  The period spanned the eclipse of TrES-3 by its planet. Tccd=-10C - no fan. Seeing 3/5.  Transparency 4/5.  Had a waxing gibbous moon. Still had some twilight when I started imaging. Date was 8/03 UT.</t>
  </si>
  <si>
    <t>Imaging: I took 12 25-minute videos with an open filter position and the ASI120MM at f/6.3 (1260mm) of M57 along with a 30-second dark frame video. Individual exposures were 0.93 sec, so less than 1/3rd the duration of my last attempt at lucky imaging.  Plate scale was measured to be about 0.55 arcsec/pixel.</t>
  </si>
  <si>
    <t>Imaging: Took multi-band (IRGBU) images of Vega with the ST2000 and the C8 at f/27.5 (5500mm) while doing multi-band double star imaging.  Imaging was accidentally done with two neutral density filters in series in the imaging train - left there from prior Moon imaging. Tccd~-11C. Fan off.</t>
  </si>
  <si>
    <t>Spectra: Took spectra using Star Analyzer 200/mm grating, ST2000, and C8 at f/6.3 (1260mm). Used CLR filter. Unfortunately I discovered that there was icing on the detector at -10C.  This  ruined the spectra for any quantitative purposes.  I’ve permanently deleted the data files.</t>
  </si>
  <si>
    <t>Imaging: Took 120 sec (4x30sec) video with ToUcam and C8 at 2000mm (f/10).  Used extreme camera settings to go as deep as possible. Saw evidence in video of 10.12mV star. Note that experimentation showed no difference in sensitivity between color and b&amp;w mode on camera.  This is as expected.  However, color mode made stars easier to see because of their color. Also took dark image. Transparency 4/5, seeing 3/5.</t>
  </si>
  <si>
    <t>Imaging: Took two 4? min videos (5X1min) with ToUcam and C8 at 5500mm (f/27.5).  Transparency 4/5.  Seeing 4-5/5, among the 2-3 best nights I've ever seen in Boulder.  Vega showed only a small pulse of scintillation every 10-20 seconds - otherwise it shown like a planet. Rotated camera by 90 deg PA between videos to ensure any possible detection was not an artifact.  Also took a 5 sec drift video in each camera position to determine PA and scale.</t>
  </si>
  <si>
    <t>Imaging: Took eight 60 second videos - three in the first orientation and five in the second orientation. FL was 5500mm (f/27.5) with C8 and ToUcam 840.  Seeing was very good, 3.5/5. Seeing was steady enough that I was able to check collimation on Vega and make some improvements.</t>
  </si>
  <si>
    <t>Imaging: Took RGB series with ST2000 at 1260mm (f/6.3). Binning 2x2.  Guide star was probably not the 7.63m star because I had to use 1-3 sec exposures for guiding.  Got an RMS of 1.2-1.5 high-res pixels. Total exposure 13 min (R:G:B-&gt;5:3:5).  The G was taken last and had to be aborted due to interference from a roof.</t>
  </si>
  <si>
    <t>Imaging: Started 20 min RGB image series with ST2000 and TKE130 at 430mm (f/3.3). Managed to get (5:5:5) with the blue image partly occulted by the nextdoor neighbor's roof.  Took this from the front driveway right by the sidewalk.  Unlikely to get a longer imaging window than this. Set's the lowest Dec I can see from the house (at least verified at the front yard) to 30S deg. Still have high frequency RA issues after loosening worm a tiny bit. Unclear if they are worse or better.</t>
  </si>
  <si>
    <t>Imaging. Took short RGB series with 405mm (f/7.5) lens.  2x2 binned. Tccd=-15C. Total exposure time 8 minutes (R:G:B-&gt;4:2:2). A the SE part of the red exposure was blocked by a fence due to the low elevation. Guided with 5-8 sec exposures and agressiveness of 7-9.</t>
  </si>
  <si>
    <t>Visual. Observed and sketched this globular.  It showed some slight mottling with the 14mm E.P. But, it was basically a smallish fuzzy ball. Used the deep sky light pollution filter.  It definitely improved contrast, even though the absolute brightness of the cluster was also slightly decreased.</t>
  </si>
  <si>
    <t>Imaging. Took 40 min RGB series (20:10:10) with ST2000 and C8 at 1260mm (f/6.3). Binning was 1x1. Tccd=-15. Initially had some strange artifacts (frost?) in image. Let it warm and cool again and all was fine.  Seeing was decent 3-4/5 Transparency started good 4/5 but degraded with high cirrus down to 2-3/5.</t>
  </si>
  <si>
    <t>Imaging: The brightest star in the image is 66 Oph.  Near the  center of the right edge of the print is a small red star that may be Barnard's star.  Taken from Boulder. F/L:  600 F/R:  7.9 ISO:  1600 Exp:  600.000. 10:24pm MDT from Boulder. Same night as some Hale-Bopp imaging.</t>
  </si>
  <si>
    <t>Visual. I found it to be “faint, but otherwise okay.” This sort of rating seems to indicate that it is more easily visible than M4. This seems pretty clear when one looks at the relative surface brightness of the two objects and finds that M80 is better by between 1.0 and 2.3 magnitudes per square arcminute.</t>
  </si>
  <si>
    <t>Imaging. Took 1260mm (f/6.3) RGB series. Total exposure was 20 minutes with 2x2 binning. Used selfguiding with 1 sec exps for B&amp;G and 2 sec exps for R. I believe the guide star was mag 9.05 (but it could have been a 7.55m star).  However, the signal was quite low because of the low elevation, 19 degrees. The guiding ended up being rather poor and the stars, at least in a quick examination looked large and blurry. If I could image this at its culmination, it would be 27 degrees in altitude giving about 38% less airmass. At 19 deg, the airmass is about 3.0 and the extinction is about 0.6m, thus my 9.05m star would look more like 9.65m, in a relatively clear sky (which this was).</t>
  </si>
  <si>
    <t>Visual. I noted that “averted vision may be necessary.”  Thus, probably due to low elevation and bad light pollution, M4 was a difficult object! My sketch shows three neighboring stars to the north of the nebula that supports this observation being M4, as opposed to the smaller and more difficult NGC 6144.</t>
  </si>
  <si>
    <t>Visual. Viewed M4 from Grand Lake with C8.  Beautiful as always.  Actually, it was a rather quick look with the TeleVue eyepieces and seemed a bit less dramatic than I remember.  This could be because the cluster was set in such a wide field with the new eyepieces.</t>
  </si>
  <si>
    <t>Imaging. Took 1260mm (f/6.3) RGB series. Total exposure was 28 minutes with 2x2 binning. Used selfguiding with 2 second exposures. High airmass dimmed guide star so had to go to longer exposures.  Increased aggressiveness to about 10 and that seemed to work fine. Had to cut exposure short because of trees.</t>
  </si>
  <si>
    <t>Visual (Assisted): Observed with 10x50 binoculars from Endicott 'alley' while setting up to take images with TKE130. Trimmed crabapple tree on Sunday 8/16 to see if I could view M6 &amp; M7 from the alley.
Also, took RGB image series (several 'color grabs'; 60:30:30 sec).  Unguided - no time to set up guiding on something this low.  Had clouds and poor transparency.  Only 4min good exposure. Tccd=-10C. Threw data away because of poor quality.</t>
  </si>
  <si>
    <t>Imaging: Attempted 4 images at with Ricoh camera ISO 1000 film and 405mm lens (f/10.5). Two images had lens cap on.  Other two were 75 and 360 seconds in duration. Both successful images had the cluster at the very edge of the field and one was under-exposed.</t>
  </si>
  <si>
    <t>Imaging: Took one image with Ricoh camera ISO 1600 film and 600mm JCI telescope (f/7.9). Exposure was 900 seconds. Best shot of M7 to date.  Good focus and guiding.  Stars at least 1-2 mags dimmer than previously recorded for this cluster.  Taken from Longmont.</t>
  </si>
  <si>
    <t>Visual: Observed with 10x50 binoculars from Endicott 'alley' while setting up to take images with TKE130. Trimmed crabapple tree on Sunday 8/16 to see if I could view M6 &amp; M7 from the alley. 
Visual: Also viewed M7 via ST2000 while trying to take RGB image series ('color grabs'; 60:30:30 sec).  Unguided - no time to set up guiding on something this low.  Had clouds and poor transparency.  Images were so poor I didn't save them.  Tccd=-10C.</t>
  </si>
  <si>
    <t>Imaging: Took TBD min video (?X1min) with ToUcam and C8 at 5500mm (f/27.5).  Transparency 4/5.  Seeing 4-5/5, among the 2-3 best nights I've ever seen in Boulder.  Vega showed only a small pulse of scintillation every 10-20 seconds - otherwise it shown like a planet.  Very beautiful gold and blue. MIGHT BE GOOD TO TRY A ROTATIONAL FILTER.</t>
  </si>
  <si>
    <t>Visual. Must photograph. Near globular star density.  Smallish. Shows structure and has bright stars. Blows away Auriga clusters.  Spectacular with both 32mm and 14mm eyepieces. Only fills 1/3rd of 14mm FOV. This cluster was also easily visible in 7x50 binocs as a 'very bright' fuzzball.</t>
  </si>
  <si>
    <t>Imaging.  Took RGB series with ST2000 binned 2x2 at 1260mm FL (f/6.3). First time using 10min long individual exposures.  Total exposure was 40 min.  Self guiding was relatively poor with 0.5 sec exposures and aggressiveness set to 8-11.  Had RMS errors of 1.1-1.5 high-res. pixels.  This could be due to poor seeing, but I thought the seeing was relatively good.</t>
  </si>
  <si>
    <t>Imaging. Took 40 minute self-guided RGB exposure series with C8 at 1260mm (F/6.3). Binned 2x2.  With self-guiding attained star images with FWHM estimated to be about 8".  Trained self-guiding at 2x, played back at 2x with exposures of 0.5 sec. and aggressiveness set to 5. Though not as good as for NGC5907, note that this object is at 0 deg DEC while 5907 is at +56 deg.</t>
  </si>
  <si>
    <t>Imaging. Took 20 minute clear exposure series with C8 at 1260mm (F/6.3). Binned 1x1.  Tccd=-20C. Seeing was 5/5 - best I've seen in Boulder - Arcturus, near the zenith was not twinkling at all - almost like a planet.  Transparency 4-5/5. Intent of this image was to obtain very high resolution Luminance image to combine with last year's RGB. Had some problems with flats.  Sky flats didn't work well with actual images, but lamp flats taken after the session worked very well.</t>
  </si>
  <si>
    <t>Imaging. Took 80 minute LRGB image (40:20:10:10) with ST2000 at 1260mm (f/6.3). Binned 1x1. Tccd=-15C. Seeing 3/5, Transparency 4/5.  First time with new worm installed.  'Grinding' in bearings noted in old worm assembly when blocks were twisted.  New assy. is very smooth, even when twisted.  Self-guiding was the best ever!  Had errors of 0.7-0.9 in each axis. Trained at 2x but guided at 0.5x just like the manual indicates.  The lack of big RA  jumps made it uneccessary to guide at 2x as I have always previously needed to do!  Set aggressiveness to 9-14. Will combine this image with prior image to get deepest yet globular image.  Also, it is probably time to create new dark frames and clean the C8 corrector plate - it is covered with pollen.</t>
  </si>
  <si>
    <t>Visual.  Observed with 7x50 binocs very easily.  It was larger and more easily visible than M17. It looked almost like a comet with a wide, very short tail.  In the C8 it was a medium sized cluster of rather bright stars in a fan-like shape.  No sign of nebulosity.</t>
  </si>
  <si>
    <t>Imaging: Took 20 min. RGB series (10:5:5) with ST2000 at 1260mm FL (f/6.3). Binning was 1x1. Seeing 3-4/5. Transparency 4-5/5. Tccd=-25C. Made a big mistake.  Didn't refer to the guidestar location cited above, instead just looked at CDC map. Somehow transposed east and west and ended up guiding with 2 sec exposures on an 11mV star!  Poor compensation for periodic error (E-W).</t>
  </si>
  <si>
    <t>Imaging: Took 40 min. RGB series (20:10:10) with ST2000 at 1260mm FL (f/6.3). Binning was 1x1. Seeing 3-4/5. Transparency 3/5. Tccd=-20C. Had the right guidestar this time, good guiding accuracy with 0.5 sec exposures. Had some high, scattered clouds roll in, I think mostly on the final exposure, which was the red channel.</t>
  </si>
  <si>
    <t>Visual. Unfortunately I didn’t record the date, only the time of 11:55 pm EDT, of my next observation of M20.  It occurred some time between 1982 Jul 18 and 1983 May 5. I observed it at 50x and drew a sketch showing that I thought I had seen the red and blue regions (presumably just using the colors seen in photographs as labels for the regions seen, since the surface brightness would have been well below the color threshold of the eye).</t>
  </si>
  <si>
    <t>Imaging. Took two images of the M8 and M20 (together) 5min (bad guiding) and 6 min (at 10:23pm). Used Ricoh film camera with TBD ISO film and 405mm (f/10.5) lens. The first image had M8 &amp; M20 near the edge of the field.  The second image was better with the Lagoon Nebula showing slight nebulosity.  About 12 stars in NGC 6530.  M20 - Trifid - shows no nebulosity. This imaging took place at Brazos Bend State Park in Texas.</t>
  </si>
  <si>
    <t>Visual. Using C8 and light pollution filter, the dark lanes were just barely visible.  The emission and reflection nebulae were widely separated and just hugged their illuminating stars.  The bright four stars associated with M20 were also easily seen in the 10x50 binocs, but no nebulosity.</t>
  </si>
  <si>
    <t>Visual: A 9:15pm I was observing from 3200 Bellefontaine in Houston and found this cluster while scanning at 50x. Due to high levels of light polution, I was unable to locate this object in binoculars. It looked like a globular cluster, but could have been a faint, symmetric open cluster. A distant possibility is the Lagoon Nebula cluster (base on nearby field star patterns). Saw a star pattern looking like stars around the Trifid a little bit to the north and west of this smudge. Seeing 4/10, Trans. 2/5. C8, 40mm (50x). Recorded a sketch on an observing log sheet kept in a 3-ring binder.</t>
  </si>
  <si>
    <t>Imaging. Took two images of the M8 (2.5 min at 9:05pm and 6 min at 9:11pm). Images were on color 35mm film (ISO 1000) using the JCI at 600mm (f/7.9).  This imaging took place at Brazos Bend State Park in Texas. Notes indicate that these images were somewhat out of focus.</t>
  </si>
  <si>
    <t>Visual. In C8 with light pollution filter, it was absolutely stunning.  The bright know east of the cluster seemed to have an almost M42-like surface brightness.  Delicate structure and dark and light streams were seen, highlihgted by the dark lagoon itself. The cluster was like a treasure of diamonds on a luminous background of velvet. I made a sketch of the view in the 32mm EP, but didn't even try to draw it in the 14mm EP.  Nebulaosity and the cluster were plainly visible in the 10x50 binocs.</t>
  </si>
  <si>
    <t xml:space="preserve">Imaging. Took RGB series with ST2000 at 1260mm (f/6.3). Binned 2x2. Not sure I had the 5.39m star to guide on and it was brilliant. I set the exposure time to 0.2 sec, but the update rate was still about 1Hz. Got the RMS down to 0.7-1.0 high-res pixel even though the object is a -16 declination. Total exposure was 40 min (R:G:B-&gt;20:10:10).  </t>
  </si>
  <si>
    <t>Imaging.  Took RGB series at 1260mm FL (f/6.3) with 1x1 binning.  Got the CCD down to -30C!  Ten minute individual exposures for a total exposure of 40 minutes (R:20, G:10, B:10).  Self guiding was with 1-2 sec exposures, aggressiveness of 5-9 and resulted in RMS values of 1.2-1.7.</t>
  </si>
  <si>
    <t xml:space="preserve">Visual. While imaging M24 I panned the sky in Sagittarius with 10x50mm binoculars. I didn't have a specific intent to observe anything, just wanted to see what was visible.  Many objects like M8, M20, M17 etc. were easily seen - but not really observed.  However, M22 stood out as boldly as I can remember in binoculars.  The transparency was so good. It really looked like a 'bright' grey ball of stars.  Pretty much like the 400mm image I took in July (except with less contrast). I was rather stunned. I'm used to seeing globulars look like that only through the C8. Anyway, it was even brighter than Omega Centauri from Houston, but the Boulder sky conditions were much better.  </t>
  </si>
  <si>
    <t>Visual. In 10x50s looked like a large extended cluster with a nebulous background. Many stars resolved.  Not too great a range in star brightnesses, maybe 2 magnitudes. Beyond that was the unresolved background.  Filled about 1/3rd to 1/2 the binocular field-of-view.</t>
  </si>
  <si>
    <t>Imaging.  Took 20 min. clear series with ZS66 at 250mm (f/3.8). Ten minute individual exposures were binned 1x1. Intent is to use as luminance component with last year's 135mm RGB image. Transparency 5/5. Seeing 4/5. Tccd=-15C. Had frosting problems on detector at -20C - time to bake the dessicant.</t>
  </si>
  <si>
    <t>General: Very large, very low surface brightness galaxy.  However, purported to be visible visually by T. Trusock! Might make a nice image. At this surface brightness, it is much dimmer than Leo I, but at least there is no "Regulus" nearby. Good 8.52mV star to the ESE for self guiding at 1260mm - REQUIRES slight offpoint.  Good 6.13mV star to the SSW for self guiding at 400mm. B&amp;W test shot.</t>
  </si>
  <si>
    <t>Imaging: Took 3h50m IRRGBUV series (60:55:30:30:55) with ST2000 and TKE130 at 430mm (f/3.3).  Tccd=-15C. Not quite sure that I got the pointing correct.  Centered the galaxy based on nearby star positions.  Actually took more images but the times listed are for those that were usable. Green and blue are somewhat unfocused. UV is very defocused - stars show as small rings.</t>
  </si>
  <si>
    <t>Imaging. Took 430mm (f/3.3) NIR+NUV image series.  I took 30 min of IR images, but had the X-axis guiding aggressiveness set to 1/10 and so had significant RA wander in some images.  I’m not sure how many will be useable.  I then set up to take 120 min. of UV images and got a good 90 min of images before the neighbor’s roof obscured the view.  These images were taken with Tccd=-10C and the fan disabled.</t>
  </si>
  <si>
    <t>General: Transiting exoplanet. Very bright star and very deep transit (29mMag). Period 2.2 days. Very close to M27. In fact M27 is in the same 430mm FOV and could be in the same 1260mm FOV.  Probably want wider FOV to get more stars of appropriate brightness as comparison stars. Good 7.37mV star to the N for self-guiding at 430mm. With TKE130 at 430mm, may be able to do quite short (~1min?) exposures with clear filter due to good flat field capability with this scope and filter combination. May still want to stay with red filter to minimize variations in sky background.</t>
  </si>
  <si>
    <t>2017 Oct 07</t>
  </si>
  <si>
    <r>
      <t>Imaging</t>
    </r>
    <r>
      <rPr>
        <sz val="10"/>
        <rFont val="Arial"/>
        <family val="2"/>
      </rPr>
      <t>: Took video of both doubles with ASI120MM and ST2000 at f/27.5 (5500mm). Seeing was poor 2-3/5. Used 685NIR filter.</t>
    </r>
  </si>
  <si>
    <t>15h34m48.061s</t>
  </si>
  <si>
    <t>RA (J2000)</t>
  </si>
  <si>
    <t>Dec (J2000)</t>
  </si>
  <si>
    <t>+10°32'20.24"</t>
  </si>
  <si>
    <t>18h05m27.701s</t>
  </si>
  <si>
    <t>+02°29'39.82"</t>
  </si>
  <si>
    <t>17h15m20.368s</t>
  </si>
  <si>
    <t>-26°36'30.43"</t>
  </si>
  <si>
    <t>18h03m04.927s</t>
  </si>
  <si>
    <t>-08°10'50.20"</t>
  </si>
  <si>
    <t>16h25m35.189s</t>
  </si>
  <si>
    <t>-23°26'50.47"</t>
  </si>
  <si>
    <t>16h30m54.804s</t>
  </si>
  <si>
    <t>+01°59'00.43"</t>
  </si>
  <si>
    <t>17h10m22.736s</t>
  </si>
  <si>
    <t>-15°43'27.91"</t>
  </si>
  <si>
    <t>18h45m22.502s</t>
  </si>
  <si>
    <t>+37°37'51.78"</t>
  </si>
  <si>
    <t>16h41m16.518s</t>
  </si>
  <si>
    <t>+31°36'15.86"</t>
  </si>
  <si>
    <t>17h05m19.976s</t>
  </si>
  <si>
    <t>+54°28'13.87"</t>
  </si>
  <si>
    <t>21h44m08.963s</t>
  </si>
  <si>
    <t>+28°44'28.95"</t>
  </si>
  <si>
    <t>A19:30</t>
  </si>
  <si>
    <t>17h30m 23.8s</t>
  </si>
  <si>
    <t>-01°03' 46"</t>
  </si>
  <si>
    <t>A22:30</t>
  </si>
  <si>
    <t>F22:30</t>
  </si>
  <si>
    <t>B19:45</t>
  </si>
  <si>
    <t>C20:00</t>
  </si>
  <si>
    <t>D20:15</t>
  </si>
  <si>
    <t>E20:30</t>
  </si>
  <si>
    <t>Imaging: Took TBD min video (two rotations?) with ToUcam 840k and C8 at 5500mm (f/27.5).  Seeing was very good, 3.5/5. Seeing was steady enough that I was able to check collimation on Vega and make some improvements. Used short exposures (1/50 s) and higher gamma to minimize primaries size and maximize signal of secondary.</t>
  </si>
  <si>
    <t>Imaging: Took 60 min RGB series (30:15:15) with ST2000 and C8 at 1260mm. Tccd=-20C. Seeing 3/5, transparency 3/5. Tamb~55F. Had substantial problems with guiding, despite bright star.  Worst issue was slips in the DEC of order 10 pixels that lasted for several seconds.  Had backlash set to a middle value on the mount. But also added it to the CCDOps options to the tune of 20ms.  Didn't seem to help the slips, but when there weren't slips, guiding did seem to do better. Without the slips, guiding was about 0.3 pix RMS N-S and about 0.7pix RMS E-W. Only the B image is free of a slip.  The second R image only has a minor slip. Will have to see if they can be used as the RGB in an LRGB where the L is well guided.</t>
  </si>
  <si>
    <t>Imaging: Took 23 min clear series (15, 8 min - cut short by clouds) with ST2000 and C8 at 1260mm (f/6.3). Tccd=-15C. Trans. ~1-2/5, Seeing 3/5. Had very good guiding - 2nd time with new RA worm and blocks.  EW errors were +/-0.5 pix and NS errors were +/-0.25 pix.</t>
  </si>
  <si>
    <t>Imaging: Took 60 min Clear series (4x15min) with ST2000 and C8 at 1260mm (f/6.3). Binned 1x1. Some frost problems on first image, so only 45min probably usable. This is after baking the dessicant for 3hrs at 350F! Subsequent images through the night appeared fine with no frost. Tccd=-10C, fan off. Seeing 3/5. Transparency 4/5. Guiding was +/- 0.4-0.6 pixels - excellent!</t>
  </si>
  <si>
    <r>
      <t>Spectra</t>
    </r>
    <r>
      <rPr>
        <sz val="10"/>
        <rFont val="Arial"/>
        <family val="2"/>
      </rPr>
      <t>: Took spectra using Star Analyzer 200/mm grating, ST2000, and C8 at f/6.3 (1260mm). Used CLR filter. Unfortunately I discovered that there was icing on the detector at -10C.  This  ruined the spectra for any quantitative purposes.  I’ve permanently deleted the data files.</t>
    </r>
  </si>
  <si>
    <t>2016 Sep 05UT</t>
  </si>
  <si>
    <r>
      <t>Spectra</t>
    </r>
    <r>
      <rPr>
        <sz val="10"/>
        <rFont val="Arial"/>
        <family val="2"/>
      </rPr>
      <t>: Took spectra using Star Analyzer 200/mm grating, ST2000, and the 135mm lens. Used CLR and NIR742 filters for order separation.</t>
    </r>
  </si>
  <si>
    <t>2018 Sep 23</t>
  </si>
  <si>
    <r>
      <t>Imaging</t>
    </r>
    <r>
      <rPr>
        <sz val="10"/>
        <rFont val="Arial"/>
        <family val="2"/>
      </rPr>
      <t>: Took video of both doubles with ASI120MM and ST2000 with barlow (plate scale ~0.175"/pix. Used 685NIR filter. Seeing was excellent 5/5. Transparency was very good 4/5.</t>
    </r>
  </si>
  <si>
    <r>
      <t>Imaging</t>
    </r>
    <r>
      <rPr>
        <sz val="10"/>
        <rFont val="Arial"/>
        <family val="2"/>
      </rPr>
      <t xml:space="preserve">: Took two 2? min videos (5X1min) with ToUcam and C8 at 5500mm (f/27.5) - one of each pair. Transparency 4/5.  Seeing 4-5/5, among the 2-3 best nights I've ever seen in Boulder.  Vega showed only a small pulse of scintillation every 10-20 seconds - otherwise it shown like a planet.  Also took a 5 sec drift video for each pair to determine PA and scale. </t>
    </r>
  </si>
  <si>
    <r>
      <t>General</t>
    </r>
    <r>
      <rPr>
        <sz val="10"/>
        <rFont val="Arial"/>
        <family val="2"/>
      </rPr>
      <t>: The most famous double-double. 4 Eps 1 Lyr 5.01mV primary and 6.00m secondary separated by 2.5". Orbit determined. 5 Eps 2 Lyr 5.21mV primary and 5.38m secondary separated by 2.3". Orbit determined. Eps 1 Lyr moves at 13mas/yr (epoch 2013). Eps 2 Lyr moves at 7mas/yr (epoch 2015) Error est. for 2008 is ~110mas.  With 2-3 more measurements, could probably knock this down to &lt;50mas. Would require very good seeing!</t>
    </r>
  </si>
  <si>
    <r>
      <t>Imaging:</t>
    </r>
    <r>
      <rPr>
        <sz val="10"/>
        <rFont val="Arial"/>
        <family val="2"/>
      </rPr>
      <t xml:space="preserve"> Took 40 minute RGB series at 1260mm (f/6.3). Binning 1x1. Had a good guide star and a declination of +66.6 deg so achieved RMS errors of 0.5-0.8 high-res pixel.  RGB was 20:10:10 min.  Unfortunately, the G &amp; B channels were saturated!  But I got a bit of the outer envelope.</t>
    </r>
  </si>
  <si>
    <r>
      <t>Imaging</t>
    </r>
    <r>
      <rPr>
        <sz val="10"/>
        <rFont val="Arial"/>
        <family val="2"/>
      </rPr>
      <t>: Took 12 minute RGB series at 1260mm (f/6.3). Binning 1x1. Used the same guide star as on Sep 01 with 0.5 sec tracking exposures aggressiveness set to 9.  Remarkably achieved RMS guiding errors of 0.2 to 0.7 high-res pixel.  Individual exposures were shortened to 2 min. for R and 1 min. for G &amp; B to avoid saturation.  Took three images in each channel.</t>
    </r>
  </si>
  <si>
    <r>
      <t>Imaging</t>
    </r>
    <r>
      <rPr>
        <sz val="10"/>
        <rFont val="Arial"/>
        <family val="2"/>
      </rPr>
      <t>: I took 28 5-minute (2h20m) videos with an open filter position and the ASI120MM at f/6.3 (1260mm) of M57 along with a 30-second dark frame video. Individual exposures were 0.93 sec, so less than 1/3rd the duration of my last attempt at lucky imaging.  I also took HaRGB videos with 2x2 binning (1x5min, 3x5min, 2x5min, 2x5min). Each of these filtered videos used 4.0sec individual exposures. I included a 30 dark frame video for the filtered exposures.  The final stacked CLR images from 6/29 and 7/5 showed a FWHM of 1.94 arcsec for bright but unsaturated stars.</t>
    </r>
  </si>
  <si>
    <r>
      <t>Imaging</t>
    </r>
    <r>
      <rPr>
        <sz val="10"/>
        <rFont val="Arial"/>
        <family val="2"/>
      </rPr>
      <t>: Took 700x3sec clear images with ST2000 and C8 at 5500mm (f/27.5).  Binned 2x2. Seeing was 3.5/5. Transparency 4/5. Tccd=-5C (no fan). Dark autosubtracted.  No flat was made. Approximately 10 min (600 sec) to get 100 images (5 min), i.e., 50% duty cycle.</t>
    </r>
  </si>
  <si>
    <r>
      <t>Imaging</t>
    </r>
    <r>
      <rPr>
        <sz val="10"/>
        <rFont val="Arial"/>
        <family val="2"/>
      </rPr>
      <t>. Took 5500mm (f/27.5) luminance series (lucky imaging approach) using C8 and ST2000. Total exposure was 5 minutes (100 x 3sec). 2x2 binning gives ~0.44" pixels. Images were unguiding. Intent is to combine with 1260mm for multifocal length composite. Transparency was 4/5 and seeing 3.5/5.</t>
    </r>
  </si>
  <si>
    <r>
      <t>Imaging</t>
    </r>
    <r>
      <rPr>
        <sz val="10"/>
        <rFont val="Arial"/>
        <family val="2"/>
      </rPr>
      <t>. Took 1260mm (f/6.3) luminance series. Total exposure was 45 minutes with 1x1 binning. Used selfguiding with 1/2 second exposures. Seeing was very good (4/5) and transparency was also very good (4/5). Will combine this luminance data with last year's RGB data.</t>
    </r>
  </si>
  <si>
    <r>
      <t>Imaging</t>
    </r>
    <r>
      <rPr>
        <sz val="10"/>
        <rFont val="Arial"/>
        <family val="2"/>
      </rPr>
      <t>: Took two images series with ST2000 and C8 at 1260mm (f/6.3).  The first was a short IRGBU series for unsaturated images and photometry (4x2min: 4x2min: 4x1min: 4x1min: 15x2min). The second was an NIR series NEED TO KNOW HOW MUCH GOOD EXPOSURE TIME THERE WAS.  Captured 26x5min.</t>
    </r>
  </si>
  <si>
    <r>
      <t>Imaging</t>
    </r>
    <r>
      <rPr>
        <sz val="10"/>
        <rFont val="Arial"/>
        <family val="2"/>
      </rPr>
      <t>: Took 4h00m CHaRGB series (120:30:30:30:30) with ST2000 and C8 at 1260mm FL (/f/6.3).  Seeing was rated as above average and I was able to focus quite accurately.  Tccd=-15C. Seeing 4/5. Trans. 4/5.  Good tracking had ended by about 3:20am MDT and shortly thereafter the neighbor's house blocked the view.  Fairly substantial tracking issues were evident in images throughout the evening however. Usable image timewas 50:0:10:0:10.</t>
    </r>
  </si>
  <si>
    <r>
      <t>Imaging</t>
    </r>
    <r>
      <rPr>
        <sz val="10"/>
        <rFont val="Arial"/>
        <family val="2"/>
      </rPr>
      <t>: Took TBDhTBDm CHa series (180:120) with ST2000 and C8 at 1260mm FL (/f/6.3).  Had some CCD frosting problems so had to operate at Tccd=-5C. Seeing 3/5. Trans. 3/5. Had some tracking problems, notably in the X axis (E-W).  Would get sudden slips of 3 or more pixels. Whether this was measured against pixels binned 3x3 or high-res, I'm not sure. But the resulting images certainly suggest it was 3 binned pixels that represented the error.  I'll have to try user defined filters to reduce the tracking PSF in MaximDL. Usable image time was 90:30.</t>
    </r>
  </si>
  <si>
    <r>
      <t>Imaging</t>
    </r>
    <r>
      <rPr>
        <sz val="10"/>
        <rFont val="Arial"/>
        <family val="2"/>
      </rPr>
      <t>: Made attempt to image in NIR and NUV with ST2000 and C8 at 1260mm (f/6.3).  Test in NIR (thrown out) worked well, showed more the star than the nebula.  Same for NUV.  Needed to refocus substantially from NIR to NUV as expected.  Seeing-?  Transparency 1/5.  Worst transparency I've tried to image through.  Started as patchy cirrus but thickened through the night.  May have gotten 10% useful data.  But, it is a starting point for NUV.  Total planned NUV exposure was 180 min (90x2min). Actual usable was 36 min.</t>
    </r>
  </si>
  <si>
    <r>
      <t>Imaging</t>
    </r>
    <r>
      <rPr>
        <sz val="10"/>
        <rFont val="Arial"/>
        <family val="2"/>
      </rPr>
      <t>: Took 60min RGB image series (30:15:15)  with ST2000 and C8 at 1260mm (f/6.3). Tccd=-10C.  Binning=1x1.  Seeing 3/5. Transparency 4/5. Took new set of dark frames for 15 and 10 min exposures.  Focus was poor.  Could this have been due to fan vibrations?</t>
    </r>
  </si>
  <si>
    <t>2015 Sep 10</t>
  </si>
  <si>
    <r>
      <t>Spectra</t>
    </r>
    <r>
      <rPr>
        <sz val="10"/>
        <rFont val="Arial"/>
        <family val="2"/>
      </rPr>
      <t>: I took 30m integration with C8 at 1260mm ST2000 with CLR filter and 200lpm objective grating.   Tccd=-10C.</t>
    </r>
  </si>
  <si>
    <r>
      <t>Spectra</t>
    </r>
    <r>
      <rPr>
        <sz val="10"/>
        <rFont val="Arial"/>
        <family val="2"/>
      </rPr>
      <t>: I took 20-46m (depending on number of images stacked) integration with C8 at 1260mm ST2000 with CLR filter and 200lpm objective grating.   Tccd=-10C.</t>
    </r>
  </si>
  <si>
    <t>2016 Sep 05</t>
  </si>
  <si>
    <r>
      <t>Spectra</t>
    </r>
    <r>
      <rPr>
        <sz val="10"/>
        <rFont val="Arial"/>
        <family val="2"/>
      </rPr>
      <t>: I took 2h15m integration with 135mm lens and ST2000 with CLR filter and StarAnalyzer 200 objective grating.   Tccd=-10C. Spectrum separates N II from HIA!</t>
    </r>
  </si>
  <si>
    <t>2018 Jun 05UT</t>
  </si>
  <si>
    <t>2018 Sep 13UT</t>
  </si>
  <si>
    <r>
      <t>Spectra</t>
    </r>
    <r>
      <rPr>
        <sz val="10"/>
        <rFont val="Arial"/>
        <family val="2"/>
      </rPr>
      <t>: Took spectra using Star Analyzer 200/mm grating, ST2000, and the 135mm lens. Used CLR filter only. Spectrum was taken for calibrating Saturn and Titan spectra.</t>
    </r>
  </si>
  <si>
    <r>
      <t>Spectra</t>
    </r>
    <r>
      <rPr>
        <sz val="10"/>
        <rFont val="Arial"/>
        <family val="2"/>
      </rPr>
      <t>: Took spectra using Star Analyzer 200/mm grating, ST2000, and the C8 at 1260mm. Used CLR, 486HIB, 501OII, 658NII, and 672SII filters for calibration. Also took Jupiter and moons spectra.</t>
    </r>
  </si>
  <si>
    <r>
      <t>Imaging</t>
    </r>
    <r>
      <rPr>
        <sz val="10"/>
        <rFont val="Arial"/>
        <family val="2"/>
      </rPr>
      <t>.  Took RGB series at 1260mm FL (f/6.3) with 1x1 binning.  Got the CCD down to -30C!  Two minute individual exposures for a total exposure of 16 minutes (R:8, G:4, B:4).  Signal levels at center of nebula were 6000DN (R) to 12000 (B).  Somewhat lower than I expected.  At the end of the session I noted heavy dew on the SCT corrector plate which probably resulted in attenuation and possibly poor focus.  Self guiding was with 1 sec exposures, aggressiveness of 5-8 and resulted in RMS values of 1-1.5.</t>
    </r>
  </si>
  <si>
    <t>1996 Oct 07</t>
  </si>
  <si>
    <r>
      <t>Imaging</t>
    </r>
    <r>
      <rPr>
        <sz val="10"/>
        <rFont val="Arial"/>
        <family val="2"/>
      </rPr>
      <t>: Took exposure of unknown duration with the SBO telescope and TI camera. No filter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</si>
</sst>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m\-dd"/>
    <numFmt numFmtId="166" formatCode="yyyy\ mmm\ dd"/>
  </numFmts>
  <fonts count="47" x14ac:knownFonts="1">
    <font>
      <sz val="10"/>
      <name val="Arial"/>
    </font>
    <font>
      <sz val="10"/>
      <name val="Arial"/>
      <family val="2"/>
    </font>
    <font>
      <b/>
      <sz val="10"/>
      <name val="Arial"/>
      <family val="2"/>
    </font>
    <font>
      <sz val="10"/>
      <name val="Arial"/>
      <family val="2"/>
    </font>
    <font>
      <b/>
      <sz val="10"/>
      <color indexed="9"/>
      <name val="Arial"/>
      <family val="2"/>
    </font>
    <font>
      <u/>
      <sz val="10"/>
      <name val="Arial"/>
      <family val="2"/>
    </font>
    <font>
      <b/>
      <sz val="10"/>
      <color indexed="10"/>
      <name val="Arial"/>
      <family val="2"/>
    </font>
    <font>
      <u/>
      <sz val="10"/>
      <color indexed="12"/>
      <name val="Arial"/>
      <family val="2"/>
    </font>
    <font>
      <sz val="10"/>
      <color indexed="10"/>
      <name val="Arial"/>
      <family val="2"/>
    </font>
    <font>
      <sz val="10"/>
      <color indexed="17"/>
      <name val="Arial"/>
      <family val="2"/>
    </font>
    <font>
      <sz val="10"/>
      <color indexed="52"/>
      <name val="Arial"/>
      <family val="2"/>
    </font>
    <font>
      <b/>
      <sz val="10"/>
      <color indexed="17"/>
      <name val="Arial"/>
      <family val="2"/>
    </font>
    <font>
      <sz val="10"/>
      <color indexed="53"/>
      <name val="Arial"/>
      <family val="2"/>
    </font>
    <font>
      <i/>
      <sz val="10"/>
      <name val="Arial"/>
      <family val="2"/>
    </font>
    <font>
      <b/>
      <i/>
      <sz val="10"/>
      <name val="Arial"/>
      <family val="2"/>
    </font>
    <font>
      <sz val="10"/>
      <color indexed="10"/>
      <name val="Arial"/>
      <family val="2"/>
    </font>
    <font>
      <sz val="10"/>
      <color indexed="17"/>
      <name val="Arial"/>
      <family val="2"/>
    </font>
    <font>
      <sz val="10"/>
      <color indexed="40"/>
      <name val="Arial"/>
      <family val="2"/>
    </font>
    <font>
      <b/>
      <sz val="10"/>
      <color indexed="53"/>
      <name val="Arial"/>
      <family val="2"/>
    </font>
    <font>
      <u/>
      <sz val="10"/>
      <color indexed="8"/>
      <name val="Arial"/>
      <family val="2"/>
    </font>
    <font>
      <sz val="10"/>
      <color indexed="51"/>
      <name val="Arial"/>
      <family val="2"/>
    </font>
    <font>
      <sz val="10"/>
      <color indexed="13"/>
      <name val="Arial"/>
      <family val="2"/>
    </font>
    <font>
      <sz val="10"/>
      <color indexed="10"/>
      <name val="Arial"/>
      <family val="2"/>
    </font>
    <font>
      <b/>
      <sz val="10"/>
      <color indexed="10"/>
      <name val="Arial"/>
      <family val="2"/>
    </font>
    <font>
      <sz val="10"/>
      <color indexed="62"/>
      <name val="Arial"/>
      <family val="2"/>
    </font>
    <font>
      <sz val="10"/>
      <color indexed="10"/>
      <name val="Arial"/>
      <family val="2"/>
    </font>
    <font>
      <sz val="10"/>
      <color indexed="58"/>
      <name val="Arial"/>
      <family val="2"/>
    </font>
    <font>
      <b/>
      <sz val="10"/>
      <color indexed="10"/>
      <name val="Arial"/>
      <family val="2"/>
    </font>
    <font>
      <sz val="10"/>
      <color theme="1"/>
      <name val="Arial"/>
      <family val="2"/>
    </font>
    <font>
      <b/>
      <sz val="10"/>
      <color rgb="FFFF0000"/>
      <name val="Arial"/>
      <family val="2"/>
    </font>
    <font>
      <sz val="10"/>
      <color rgb="FFFF0000"/>
      <name val="Arial"/>
      <family val="2"/>
    </font>
    <font>
      <b/>
      <sz val="10"/>
      <color rgb="FF008000"/>
      <name val="Arial"/>
      <family val="2"/>
    </font>
    <font>
      <sz val="10"/>
      <color rgb="FFC00000"/>
      <name val="Arial"/>
      <family val="2"/>
    </font>
    <font>
      <sz val="11"/>
      <color rgb="FF9C0006"/>
      <name val="Calibri"/>
      <family val="2"/>
      <scheme val="minor"/>
    </font>
    <font>
      <b/>
      <sz val="10"/>
      <color indexed="9"/>
      <name val="Arial"/>
      <family val="2"/>
    </font>
    <font>
      <sz val="10"/>
      <name val="Arial"/>
      <family val="2"/>
    </font>
    <font>
      <u/>
      <sz val="10"/>
      <name val="Arial"/>
      <family val="2"/>
    </font>
    <font>
      <b/>
      <sz val="10"/>
      <name val="Arial"/>
      <family val="2"/>
    </font>
    <font>
      <b/>
      <sz val="10"/>
      <color rgb="FFFF0000"/>
      <name val="Arial"/>
      <family val="2"/>
    </font>
    <font>
      <u/>
      <sz val="10"/>
      <color indexed="12"/>
      <name val="Arial"/>
      <family val="2"/>
    </font>
    <font>
      <sz val="10"/>
      <color theme="5" tint="0.59999389629810485"/>
      <name val="Arial"/>
      <family val="2"/>
    </font>
    <font>
      <b/>
      <sz val="10"/>
      <color theme="5" tint="0.39997558519241921"/>
      <name val="Arial"/>
      <family val="2"/>
    </font>
    <font>
      <b/>
      <sz val="10"/>
      <color indexed="10"/>
      <name val="Arial"/>
      <family val="2"/>
    </font>
    <font>
      <b/>
      <sz val="10"/>
      <color theme="5" tint="0.59999389629810485"/>
      <name val="Arial"/>
      <family val="2"/>
    </font>
    <font>
      <b/>
      <sz val="10"/>
      <color indexed="60"/>
      <name val="Arial"/>
      <family val="2"/>
    </font>
    <font>
      <b/>
      <sz val="10"/>
      <color theme="0"/>
      <name val="Arial"/>
      <family val="2"/>
    </font>
    <font>
      <sz val="10"/>
      <color indexed="10"/>
      <name val="Arial"/>
      <family val="2"/>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3"/>
        <bgColor indexed="64"/>
      </patternFill>
    </fill>
    <fill>
      <patternFill patternType="solid">
        <fgColor theme="0" tint="-0.249977111117893"/>
        <bgColor indexed="64"/>
      </patternFill>
    </fill>
    <fill>
      <patternFill patternType="solid">
        <fgColor rgb="FF7030A0"/>
        <bgColor indexed="64"/>
      </patternFill>
    </fill>
    <fill>
      <patternFill patternType="solid">
        <fgColor rgb="FFFFC7CE"/>
      </patternFill>
    </fill>
    <fill>
      <patternFill patternType="solid">
        <fgColor theme="0"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33" fillId="9" borderId="0" applyNumberFormat="0" applyBorder="0" applyAlignment="0" applyProtection="0"/>
  </cellStyleXfs>
  <cellXfs count="361">
    <xf numFmtId="0" fontId="0" fillId="0" borderId="0" xfId="0"/>
    <xf numFmtId="0" fontId="0" fillId="0" borderId="0" xfId="0" applyAlignment="1">
      <alignment vertical="top"/>
    </xf>
    <xf numFmtId="0" fontId="0" fillId="0" borderId="0" xfId="0" applyAlignment="1">
      <alignment vertical="top" wrapText="1"/>
    </xf>
    <xf numFmtId="164" fontId="0" fillId="0" borderId="0" xfId="0" applyNumberFormat="1" applyAlignment="1">
      <alignment vertical="top"/>
    </xf>
    <xf numFmtId="165" fontId="0" fillId="0" borderId="0" xfId="0" applyNumberFormat="1" applyAlignment="1">
      <alignment vertical="top"/>
    </xf>
    <xf numFmtId="0" fontId="0" fillId="0" borderId="0" xfId="0" applyFill="1" applyAlignment="1">
      <alignment vertical="top"/>
    </xf>
    <xf numFmtId="165" fontId="0" fillId="0" borderId="0" xfId="0" applyNumberFormat="1" applyFill="1" applyAlignment="1">
      <alignment vertical="top"/>
    </xf>
    <xf numFmtId="0" fontId="4" fillId="2" borderId="0" xfId="0" applyFont="1" applyFill="1" applyAlignment="1"/>
    <xf numFmtId="164" fontId="4" fillId="2" borderId="0" xfId="0" applyNumberFormat="1" applyFont="1" applyFill="1" applyAlignment="1"/>
    <xf numFmtId="164" fontId="4" fillId="2" borderId="0" xfId="0" applyNumberFormat="1" applyFont="1" applyFill="1" applyAlignment="1">
      <alignment textRotation="90"/>
    </xf>
    <xf numFmtId="0" fontId="4" fillId="2" borderId="0" xfId="0" applyFont="1" applyFill="1" applyAlignment="1">
      <alignment textRotation="90"/>
    </xf>
    <xf numFmtId="0" fontId="4" fillId="2" borderId="0" xfId="0" applyFont="1" applyFill="1" applyAlignment="1">
      <alignment wrapText="1"/>
    </xf>
    <xf numFmtId="165" fontId="4" fillId="2" borderId="0" xfId="0" applyNumberFormat="1" applyFont="1" applyFill="1" applyAlignment="1"/>
    <xf numFmtId="0" fontId="4" fillId="0" borderId="0" xfId="0" applyFont="1" applyFill="1" applyAlignment="1"/>
    <xf numFmtId="164" fontId="0" fillId="0" borderId="0" xfId="0" applyNumberFormat="1" applyFill="1" applyAlignment="1">
      <alignment vertical="top"/>
    </xf>
    <xf numFmtId="0" fontId="5" fillId="0" borderId="0" xfId="0" applyFont="1" applyFill="1" applyAlignment="1">
      <alignment vertical="top" wrapText="1"/>
    </xf>
    <xf numFmtId="0" fontId="2" fillId="0" borderId="0" xfId="0" applyFont="1" applyAlignment="1">
      <alignment vertical="top"/>
    </xf>
    <xf numFmtId="0" fontId="2" fillId="0" borderId="0" xfId="0" applyFont="1" applyFill="1" applyAlignment="1">
      <alignment vertical="top"/>
    </xf>
    <xf numFmtId="0" fontId="3" fillId="0" borderId="0" xfId="0" applyFont="1" applyAlignment="1">
      <alignment vertical="top"/>
    </xf>
    <xf numFmtId="0" fontId="3" fillId="0" borderId="0" xfId="0" applyFont="1" applyFill="1" applyAlignment="1">
      <alignment vertical="top"/>
    </xf>
    <xf numFmtId="164" fontId="3" fillId="0" borderId="0" xfId="0" applyNumberFormat="1" applyFont="1" applyFill="1" applyAlignment="1">
      <alignment vertical="top"/>
    </xf>
    <xf numFmtId="165" fontId="3" fillId="0" borderId="0" xfId="0" applyNumberFormat="1" applyFont="1" applyFill="1" applyAlignment="1">
      <alignment vertical="top"/>
    </xf>
    <xf numFmtId="0" fontId="5" fillId="0" borderId="0" xfId="0" applyFont="1" applyAlignment="1">
      <alignment vertical="top" wrapText="1"/>
    </xf>
    <xf numFmtId="0" fontId="0" fillId="0" borderId="0" xfId="0" applyFill="1" applyAlignment="1">
      <alignment vertical="top" wrapText="1"/>
    </xf>
    <xf numFmtId="164" fontId="3" fillId="0" borderId="0" xfId="0" applyNumberFormat="1" applyFont="1" applyAlignment="1">
      <alignment vertical="top"/>
    </xf>
    <xf numFmtId="0" fontId="3" fillId="0" borderId="0" xfId="0" applyFont="1" applyAlignment="1">
      <alignment vertical="top" wrapText="1"/>
    </xf>
    <xf numFmtId="0" fontId="3" fillId="0" borderId="0" xfId="0" applyFont="1" applyFill="1" applyAlignment="1">
      <alignment vertical="top" wrapText="1"/>
    </xf>
    <xf numFmtId="0" fontId="2" fillId="0" borderId="0" xfId="0" applyFont="1" applyFill="1" applyAlignment="1">
      <alignment vertical="top" wrapText="1"/>
    </xf>
    <xf numFmtId="0" fontId="2" fillId="0" borderId="0" xfId="0" applyFont="1" applyAlignment="1">
      <alignment vertical="top" wrapText="1"/>
    </xf>
    <xf numFmtId="0" fontId="3" fillId="0" borderId="0" xfId="0" quotePrefix="1" applyFont="1" applyFill="1" applyAlignment="1">
      <alignment vertical="top"/>
    </xf>
    <xf numFmtId="0" fontId="4" fillId="2" borderId="0" xfId="0" applyFont="1" applyFill="1" applyAlignment="1">
      <alignment horizontal="right"/>
    </xf>
    <xf numFmtId="0" fontId="0" fillId="0" borderId="0" xfId="0" applyFill="1" applyAlignment="1">
      <alignment horizontal="right" vertical="top"/>
    </xf>
    <xf numFmtId="0" fontId="3" fillId="0" borderId="0" xfId="0" applyFont="1" applyFill="1" applyAlignment="1">
      <alignment horizontal="right" vertical="top"/>
    </xf>
    <xf numFmtId="0" fontId="0" fillId="0" borderId="0" xfId="0" applyAlignment="1">
      <alignment horizontal="right" vertical="top"/>
    </xf>
    <xf numFmtId="0" fontId="3" fillId="0" borderId="0" xfId="0" applyFont="1" applyAlignment="1">
      <alignment horizontal="right" vertical="top"/>
    </xf>
    <xf numFmtId="0" fontId="2" fillId="0" borderId="0" xfId="0" applyFont="1" applyFill="1" applyAlignment="1">
      <alignment horizontal="right" vertical="top"/>
    </xf>
    <xf numFmtId="0" fontId="2" fillId="0" borderId="0" xfId="0" applyFont="1" applyAlignment="1">
      <alignment horizontal="right" vertical="top"/>
    </xf>
    <xf numFmtId="0" fontId="0" fillId="0" borderId="0" xfId="0" quotePrefix="1" applyFill="1" applyAlignment="1">
      <alignment vertical="top" wrapText="1"/>
    </xf>
    <xf numFmtId="0" fontId="4" fillId="2" borderId="0" xfId="0" applyFont="1" applyFill="1" applyAlignment="1">
      <alignment horizontal="center"/>
    </xf>
    <xf numFmtId="0" fontId="3" fillId="0" borderId="0" xfId="0" applyFont="1" applyFill="1" applyAlignment="1">
      <alignment horizontal="center" vertical="top" wrapText="1"/>
    </xf>
    <xf numFmtId="165" fontId="3" fillId="0" borderId="0" xfId="0" applyNumberFormat="1" applyFont="1" applyFill="1" applyAlignment="1">
      <alignment horizontal="center" vertical="top"/>
    </xf>
    <xf numFmtId="0" fontId="5" fillId="0" borderId="0" xfId="0" applyFont="1" applyFill="1" applyAlignment="1">
      <alignment horizontal="center" vertical="top" wrapText="1"/>
    </xf>
    <xf numFmtId="0" fontId="0" fillId="0" borderId="0" xfId="0" applyFill="1" applyAlignment="1">
      <alignment horizontal="center" vertical="top" wrapText="1"/>
    </xf>
    <xf numFmtId="0" fontId="2" fillId="0" borderId="0" xfId="0" applyFont="1" applyFill="1" applyAlignment="1">
      <alignment horizontal="center"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0" xfId="0" applyAlignment="1">
      <alignment horizontal="center" vertical="top"/>
    </xf>
    <xf numFmtId="0" fontId="3" fillId="0" borderId="0" xfId="0" applyFont="1" applyFill="1" applyAlignment="1">
      <alignment horizontal="center" vertical="top"/>
    </xf>
    <xf numFmtId="0" fontId="3" fillId="0" borderId="0" xfId="0" applyFont="1" applyAlignment="1">
      <alignment horizontal="center" vertical="top"/>
    </xf>
    <xf numFmtId="0" fontId="0" fillId="0" borderId="0" xfId="0" applyFill="1" applyAlignment="1">
      <alignment horizontal="center" vertical="top"/>
    </xf>
    <xf numFmtId="0" fontId="2" fillId="0" borderId="0" xfId="0" applyFont="1" applyFill="1" applyAlignment="1">
      <alignment horizontal="center" vertical="top"/>
    </xf>
    <xf numFmtId="0" fontId="2" fillId="0" borderId="0" xfId="0" applyFont="1" applyAlignment="1">
      <alignment horizontal="center" vertical="top"/>
    </xf>
    <xf numFmtId="166" fontId="0" fillId="0" borderId="0" xfId="0" applyNumberFormat="1" applyFill="1" applyAlignment="1">
      <alignment horizontal="right" vertical="top"/>
    </xf>
    <xf numFmtId="165" fontId="4" fillId="2" borderId="0" xfId="0" applyNumberFormat="1" applyFont="1" applyFill="1" applyAlignment="1">
      <alignment horizontal="center"/>
    </xf>
    <xf numFmtId="165" fontId="3" fillId="0" borderId="0" xfId="0" applyNumberFormat="1" applyFont="1" applyFill="1" applyAlignment="1">
      <alignment horizontal="right" vertical="top"/>
    </xf>
    <xf numFmtId="0" fontId="7" fillId="0" borderId="0" xfId="1" applyFill="1" applyAlignment="1" applyProtection="1">
      <alignment vertical="top"/>
    </xf>
    <xf numFmtId="166" fontId="4" fillId="2" borderId="0" xfId="0" applyNumberFormat="1" applyFont="1" applyFill="1" applyAlignment="1"/>
    <xf numFmtId="166" fontId="3" fillId="0" borderId="0" xfId="0" applyNumberFormat="1" applyFont="1" applyFill="1" applyAlignment="1">
      <alignment vertical="top"/>
    </xf>
    <xf numFmtId="166" fontId="0" fillId="0" borderId="0" xfId="0" applyNumberFormat="1" applyFill="1" applyAlignment="1">
      <alignment vertical="top"/>
    </xf>
    <xf numFmtId="166" fontId="2" fillId="0" borderId="0" xfId="0" applyNumberFormat="1" applyFont="1" applyFill="1" applyAlignment="1">
      <alignment vertical="top"/>
    </xf>
    <xf numFmtId="166" fontId="0" fillId="0" borderId="0" xfId="0" applyNumberFormat="1" applyAlignment="1">
      <alignment vertical="top"/>
    </xf>
    <xf numFmtId="166" fontId="2" fillId="0" borderId="0" xfId="0" applyNumberFormat="1" applyFont="1" applyAlignment="1">
      <alignment vertical="top"/>
    </xf>
    <xf numFmtId="0" fontId="3" fillId="3" borderId="0" xfId="0" applyFont="1" applyFill="1" applyAlignment="1">
      <alignment vertical="top"/>
    </xf>
    <xf numFmtId="164" fontId="3" fillId="3" borderId="0" xfId="0" applyNumberFormat="1" applyFont="1" applyFill="1" applyAlignment="1">
      <alignment vertical="top"/>
    </xf>
    <xf numFmtId="0" fontId="5" fillId="3" borderId="0" xfId="0" applyFont="1" applyFill="1" applyAlignment="1">
      <alignment vertical="top" wrapText="1"/>
    </xf>
    <xf numFmtId="165" fontId="3" fillId="3" borderId="0" xfId="0" applyNumberFormat="1" applyFont="1" applyFill="1" applyAlignment="1">
      <alignment horizontal="right" vertical="top"/>
    </xf>
    <xf numFmtId="165" fontId="3" fillId="3" borderId="0" xfId="0" applyNumberFormat="1" applyFont="1" applyFill="1" applyAlignment="1">
      <alignment vertical="top"/>
    </xf>
    <xf numFmtId="0" fontId="3" fillId="3" borderId="0" xfId="0" applyFont="1" applyFill="1" applyAlignment="1">
      <alignment vertical="top" wrapText="1"/>
    </xf>
    <xf numFmtId="0" fontId="0" fillId="3" borderId="0" xfId="0" applyFill="1" applyAlignment="1">
      <alignment vertical="top"/>
    </xf>
    <xf numFmtId="0" fontId="3" fillId="3" borderId="0" xfId="0" applyFont="1" applyFill="1" applyAlignment="1">
      <alignment horizontal="right" vertical="top"/>
    </xf>
    <xf numFmtId="165" fontId="0" fillId="3" borderId="0" xfId="0" applyNumberFormat="1" applyFill="1" applyAlignment="1">
      <alignment vertical="top"/>
    </xf>
    <xf numFmtId="164" fontId="0" fillId="3" borderId="0" xfId="0" applyNumberFormat="1" applyFill="1" applyAlignment="1">
      <alignment vertical="top"/>
    </xf>
    <xf numFmtId="0" fontId="0" fillId="3" borderId="0" xfId="0" applyFill="1" applyAlignment="1">
      <alignment vertical="top" wrapText="1"/>
    </xf>
    <xf numFmtId="20" fontId="3" fillId="3" borderId="0" xfId="0" applyNumberFormat="1" applyFont="1" applyFill="1" applyAlignment="1">
      <alignment vertical="top"/>
    </xf>
    <xf numFmtId="20" fontId="3" fillId="0" borderId="0" xfId="0" applyNumberFormat="1" applyFont="1" applyFill="1" applyAlignment="1">
      <alignment vertical="top"/>
    </xf>
    <xf numFmtId="166" fontId="3" fillId="3" borderId="0" xfId="0" applyNumberFormat="1" applyFont="1" applyFill="1" applyAlignment="1">
      <alignment vertical="top"/>
    </xf>
    <xf numFmtId="0" fontId="3" fillId="3" borderId="0" xfId="0" applyFont="1" applyFill="1" applyAlignment="1">
      <alignment horizontal="center" vertical="top" wrapText="1"/>
    </xf>
    <xf numFmtId="165" fontId="3" fillId="3" borderId="0" xfId="0" applyNumberFormat="1" applyFont="1" applyFill="1" applyAlignment="1">
      <alignment horizontal="center" vertical="top"/>
    </xf>
    <xf numFmtId="0" fontId="0" fillId="3" borderId="0" xfId="0" applyFill="1" applyAlignment="1">
      <alignment horizontal="right" vertical="top"/>
    </xf>
    <xf numFmtId="166" fontId="0" fillId="3" borderId="0" xfId="0" applyNumberFormat="1" applyFill="1" applyAlignment="1">
      <alignment vertical="top"/>
    </xf>
    <xf numFmtId="0" fontId="5" fillId="3" borderId="0" xfId="0" applyFont="1" applyFill="1" applyAlignment="1">
      <alignment horizontal="center" vertical="top" wrapText="1"/>
    </xf>
    <xf numFmtId="0" fontId="7" fillId="0" borderId="0" xfId="1" applyFill="1" applyAlignment="1" applyProtection="1">
      <alignment vertical="top" wrapText="1"/>
    </xf>
    <xf numFmtId="0" fontId="0" fillId="0" borderId="0" xfId="0" applyAlignment="1">
      <alignment wrapText="1"/>
    </xf>
    <xf numFmtId="0" fontId="7" fillId="3" borderId="0" xfId="1" applyFill="1" applyAlignment="1" applyProtection="1">
      <alignment vertical="top" wrapText="1"/>
    </xf>
    <xf numFmtId="0" fontId="3" fillId="4" borderId="0" xfId="0" applyFont="1" applyFill="1" applyAlignment="1">
      <alignment vertical="top"/>
    </xf>
    <xf numFmtId="0" fontId="3" fillId="4" borderId="0" xfId="0" applyFont="1" applyFill="1" applyAlignment="1">
      <alignment vertical="top" wrapText="1"/>
    </xf>
    <xf numFmtId="164" fontId="3" fillId="4" borderId="0" xfId="0" applyNumberFormat="1" applyFont="1" applyFill="1" applyAlignment="1">
      <alignment vertical="top"/>
    </xf>
    <xf numFmtId="165" fontId="3" fillId="4" borderId="0" xfId="0" applyNumberFormat="1" applyFont="1" applyFill="1" applyAlignment="1">
      <alignment vertical="top"/>
    </xf>
    <xf numFmtId="0" fontId="5" fillId="4" borderId="0" xfId="0" applyFont="1" applyFill="1" applyAlignment="1">
      <alignment vertical="top" wrapText="1"/>
    </xf>
    <xf numFmtId="0" fontId="2" fillId="3" borderId="0" xfId="0" applyFont="1" applyFill="1" applyAlignment="1">
      <alignment vertical="top"/>
    </xf>
    <xf numFmtId="0" fontId="9" fillId="3" borderId="0" xfId="0" applyFont="1" applyFill="1" applyAlignment="1">
      <alignment vertical="top" wrapText="1"/>
    </xf>
    <xf numFmtId="20" fontId="8" fillId="0" borderId="0" xfId="0" applyNumberFormat="1" applyFont="1" applyFill="1" applyAlignment="1">
      <alignment vertical="top"/>
    </xf>
    <xf numFmtId="0" fontId="0" fillId="3" borderId="0" xfId="0" quotePrefix="1" applyFill="1" applyAlignment="1">
      <alignment vertical="top" wrapText="1"/>
    </xf>
    <xf numFmtId="0" fontId="7" fillId="0" borderId="0" xfId="1" applyAlignment="1" applyProtection="1">
      <alignment vertical="top" wrapText="1"/>
    </xf>
    <xf numFmtId="0" fontId="7" fillId="0" borderId="0" xfId="1" applyFont="1" applyAlignment="1" applyProtection="1">
      <alignment vertical="top"/>
    </xf>
    <xf numFmtId="16" fontId="3" fillId="3" borderId="0" xfId="0" applyNumberFormat="1" applyFont="1" applyFill="1" applyAlignment="1">
      <alignment vertical="top"/>
    </xf>
    <xf numFmtId="0" fontId="7" fillId="0" borderId="0" xfId="1" applyAlignment="1" applyProtection="1">
      <alignment vertical="top"/>
    </xf>
    <xf numFmtId="0" fontId="7" fillId="0" borderId="0" xfId="1" applyFill="1" applyAlignment="1" applyProtection="1">
      <alignment horizontal="right" vertical="top"/>
    </xf>
    <xf numFmtId="16" fontId="3" fillId="0" borderId="0" xfId="0" applyNumberFormat="1" applyFont="1" applyFill="1" applyAlignment="1">
      <alignment vertical="top"/>
    </xf>
    <xf numFmtId="0" fontId="0" fillId="4" borderId="0" xfId="0" applyFill="1" applyAlignment="1">
      <alignment vertical="top"/>
    </xf>
    <xf numFmtId="20" fontId="15" fillId="0" borderId="0" xfId="0" applyNumberFormat="1" applyFont="1" applyFill="1" applyAlignment="1">
      <alignment vertical="top"/>
    </xf>
    <xf numFmtId="20" fontId="2" fillId="0" borderId="0" xfId="0" applyNumberFormat="1" applyFont="1" applyFill="1" applyAlignment="1">
      <alignment vertical="top"/>
    </xf>
    <xf numFmtId="0" fontId="3" fillId="3" borderId="0" xfId="0" applyFont="1" applyFill="1" applyAlignment="1">
      <alignment horizontal="center" vertical="top"/>
    </xf>
    <xf numFmtId="0" fontId="3" fillId="3" borderId="0" xfId="0" quotePrefix="1" applyFont="1" applyFill="1" applyAlignment="1">
      <alignment vertical="top"/>
    </xf>
    <xf numFmtId="0" fontId="3" fillId="3" borderId="0" xfId="0" quotePrefix="1" applyFont="1" applyFill="1" applyAlignment="1">
      <alignment vertical="top" wrapText="1"/>
    </xf>
    <xf numFmtId="0" fontId="0" fillId="3" borderId="0" xfId="0" applyFill="1" applyAlignment="1">
      <alignment horizontal="center" vertical="top"/>
    </xf>
    <xf numFmtId="0" fontId="4" fillId="2" borderId="0" xfId="0" applyFont="1" applyFill="1" applyAlignment="1">
      <alignment textRotation="90" wrapText="1"/>
    </xf>
    <xf numFmtId="20" fontId="3" fillId="3" borderId="0" xfId="0" applyNumberFormat="1" applyFont="1" applyFill="1" applyAlignment="1">
      <alignment vertical="top" wrapText="1"/>
    </xf>
    <xf numFmtId="20" fontId="3" fillId="0" borderId="0" xfId="0" applyNumberFormat="1" applyFont="1" applyFill="1" applyAlignment="1">
      <alignment vertical="top" wrapText="1"/>
    </xf>
    <xf numFmtId="16" fontId="0" fillId="0" borderId="0" xfId="0" applyNumberFormat="1" applyFill="1" applyAlignment="1">
      <alignment vertical="top"/>
    </xf>
    <xf numFmtId="20" fontId="1" fillId="3" borderId="0" xfId="0" applyNumberFormat="1" applyFont="1" applyFill="1" applyAlignment="1">
      <alignment vertical="top" wrapText="1"/>
    </xf>
    <xf numFmtId="166" fontId="0" fillId="0" borderId="0" xfId="0" applyNumberFormat="1" applyFill="1" applyAlignment="1">
      <alignment horizontal="left" vertical="top" indent="1"/>
    </xf>
    <xf numFmtId="165" fontId="3" fillId="3" borderId="1" xfId="0" applyNumberFormat="1" applyFont="1" applyFill="1" applyBorder="1" applyAlignment="1">
      <alignment vertical="top"/>
    </xf>
    <xf numFmtId="0" fontId="6" fillId="0" borderId="0" xfId="0" applyFont="1" applyFill="1" applyBorder="1" applyAlignment="1">
      <alignment vertical="top" wrapText="1"/>
    </xf>
    <xf numFmtId="20" fontId="2" fillId="3" borderId="0" xfId="0" applyNumberFormat="1" applyFont="1" applyFill="1" applyAlignment="1">
      <alignment vertical="top" wrapText="1"/>
    </xf>
    <xf numFmtId="20" fontId="2" fillId="0" borderId="0" xfId="0" applyNumberFormat="1" applyFont="1" applyFill="1" applyAlignment="1">
      <alignment vertical="top" wrapText="1"/>
    </xf>
    <xf numFmtId="0" fontId="16" fillId="0" borderId="0" xfId="0" applyFont="1"/>
    <xf numFmtId="0" fontId="3" fillId="3" borderId="0" xfId="0" applyFont="1" applyFill="1" applyBorder="1" applyAlignment="1">
      <alignment vertical="top" wrapText="1"/>
    </xf>
    <xf numFmtId="20" fontId="3" fillId="3" borderId="0" xfId="0" applyNumberFormat="1" applyFont="1" applyFill="1" applyBorder="1" applyAlignment="1">
      <alignment vertical="top" wrapText="1"/>
    </xf>
    <xf numFmtId="20" fontId="15" fillId="3" borderId="0" xfId="0" applyNumberFormat="1" applyFont="1" applyFill="1" applyAlignment="1">
      <alignment vertical="top" wrapText="1"/>
    </xf>
    <xf numFmtId="0" fontId="6" fillId="3" borderId="0" xfId="0" applyFont="1" applyFill="1" applyBorder="1" applyAlignment="1">
      <alignment vertical="top" wrapText="1"/>
    </xf>
    <xf numFmtId="0" fontId="3" fillId="0" borderId="0" xfId="1" applyFont="1" applyFill="1" applyAlignment="1" applyProtection="1">
      <alignment vertical="top"/>
    </xf>
    <xf numFmtId="0" fontId="7" fillId="3" borderId="0" xfId="1" applyFill="1" applyAlignment="1" applyProtection="1">
      <alignment vertical="top"/>
    </xf>
    <xf numFmtId="20" fontId="3" fillId="5" borderId="0" xfId="0" applyNumberFormat="1" applyFont="1" applyFill="1" applyAlignment="1">
      <alignment vertical="top" wrapText="1"/>
    </xf>
    <xf numFmtId="0" fontId="3" fillId="5" borderId="0" xfId="0" applyFont="1" applyFill="1" applyAlignment="1">
      <alignment vertical="top" wrapText="1"/>
    </xf>
    <xf numFmtId="0" fontId="2" fillId="5" borderId="0" xfId="0" applyFont="1" applyFill="1" applyAlignment="1">
      <alignment vertical="top" wrapText="1"/>
    </xf>
    <xf numFmtId="20" fontId="17" fillId="0" borderId="0" xfId="0" applyNumberFormat="1" applyFont="1" applyFill="1" applyAlignment="1">
      <alignment vertical="top" wrapText="1"/>
    </xf>
    <xf numFmtId="20" fontId="1" fillId="0" borderId="0" xfId="0" applyNumberFormat="1" applyFont="1" applyFill="1" applyAlignment="1">
      <alignment vertical="top" wrapText="1"/>
    </xf>
    <xf numFmtId="0" fontId="3" fillId="3" borderId="0" xfId="0" applyFont="1" applyFill="1" applyAlignment="1">
      <alignment horizontal="left" vertical="top" wrapText="1"/>
    </xf>
    <xf numFmtId="20" fontId="16" fillId="0" borderId="0" xfId="0" applyNumberFormat="1" applyFont="1" applyFill="1" applyBorder="1" applyAlignment="1">
      <alignment vertical="top" wrapText="1"/>
    </xf>
    <xf numFmtId="0" fontId="3" fillId="3" borderId="0" xfId="0" applyFont="1" applyFill="1" applyBorder="1" applyAlignment="1">
      <alignment vertical="top"/>
    </xf>
    <xf numFmtId="0" fontId="3" fillId="5" borderId="0" xfId="0" applyFont="1" applyFill="1" applyAlignment="1">
      <alignment vertical="top"/>
    </xf>
    <xf numFmtId="0" fontId="3" fillId="5" borderId="0" xfId="0" applyFont="1" applyFill="1" applyAlignment="1">
      <alignment horizontal="right" vertical="top"/>
    </xf>
    <xf numFmtId="164" fontId="3" fillId="5" borderId="0" xfId="0" applyNumberFormat="1" applyFont="1" applyFill="1" applyAlignment="1">
      <alignment vertical="top"/>
    </xf>
    <xf numFmtId="0" fontId="5" fillId="5" borderId="0" xfId="0" applyFont="1" applyFill="1" applyAlignment="1">
      <alignment vertical="top" wrapText="1"/>
    </xf>
    <xf numFmtId="165" fontId="3" fillId="5" borderId="0" xfId="0" applyNumberFormat="1" applyFont="1" applyFill="1" applyAlignment="1">
      <alignment vertical="top"/>
    </xf>
    <xf numFmtId="20" fontId="18" fillId="0" borderId="0" xfId="0" applyNumberFormat="1" applyFont="1" applyFill="1" applyBorder="1" applyAlignment="1">
      <alignment vertical="top" wrapText="1"/>
    </xf>
    <xf numFmtId="14" fontId="3" fillId="0" borderId="0" xfId="0" applyNumberFormat="1" applyFont="1" applyFill="1" applyAlignment="1">
      <alignment vertical="top"/>
    </xf>
    <xf numFmtId="0" fontId="19" fillId="3" borderId="0" xfId="0" applyFont="1" applyFill="1" applyAlignment="1">
      <alignment vertical="top" wrapText="1"/>
    </xf>
    <xf numFmtId="20" fontId="6" fillId="0" borderId="0" xfId="0" applyNumberFormat="1" applyFont="1" applyFill="1" applyAlignment="1">
      <alignment vertical="top" wrapText="1"/>
    </xf>
    <xf numFmtId="20" fontId="2" fillId="5" borderId="0" xfId="0" applyNumberFormat="1" applyFont="1" applyFill="1" applyAlignment="1">
      <alignment vertical="top" wrapText="1"/>
    </xf>
    <xf numFmtId="0" fontId="0" fillId="5" borderId="0" xfId="0" applyFill="1" applyAlignment="1">
      <alignment vertical="top"/>
    </xf>
    <xf numFmtId="0" fontId="5" fillId="0" borderId="0" xfId="0" applyFont="1" applyFill="1" applyAlignment="1">
      <alignment horizontal="left" vertical="top" wrapText="1"/>
    </xf>
    <xf numFmtId="0" fontId="0" fillId="5" borderId="0" xfId="0" applyFill="1" applyAlignment="1">
      <alignment horizontal="right" vertical="top"/>
    </xf>
    <xf numFmtId="164" fontId="0" fillId="5" borderId="0" xfId="0" applyNumberFormat="1" applyFill="1" applyAlignment="1">
      <alignment vertical="top"/>
    </xf>
    <xf numFmtId="20" fontId="22" fillId="0" borderId="0" xfId="0" applyNumberFormat="1" applyFont="1" applyFill="1" applyAlignment="1">
      <alignment vertical="top" wrapText="1"/>
    </xf>
    <xf numFmtId="20" fontId="15" fillId="0" borderId="0" xfId="0" applyNumberFormat="1" applyFont="1" applyFill="1" applyAlignment="1">
      <alignment vertical="top" wrapText="1"/>
    </xf>
    <xf numFmtId="0" fontId="3" fillId="0" borderId="0" xfId="0" applyFont="1"/>
    <xf numFmtId="0" fontId="3" fillId="5" borderId="0" xfId="0" quotePrefix="1" applyFont="1" applyFill="1" applyAlignment="1">
      <alignment vertical="top"/>
    </xf>
    <xf numFmtId="0" fontId="0" fillId="5" borderId="0" xfId="0" applyFill="1" applyAlignment="1">
      <alignment vertical="top" wrapText="1"/>
    </xf>
    <xf numFmtId="0" fontId="4" fillId="2" borderId="0" xfId="0" applyFont="1" applyFill="1" applyAlignment="1">
      <alignment horizontal="center" textRotation="90"/>
    </xf>
    <xf numFmtId="0" fontId="2" fillId="3" borderId="0" xfId="0" applyFont="1" applyFill="1" applyAlignment="1">
      <alignment horizontal="center" vertical="top"/>
    </xf>
    <xf numFmtId="0" fontId="0" fillId="5" borderId="0" xfId="0" applyFill="1" applyAlignment="1">
      <alignment horizontal="center" vertical="top"/>
    </xf>
    <xf numFmtId="0" fontId="0" fillId="4" borderId="0" xfId="0" applyFill="1" applyAlignment="1">
      <alignment horizontal="center" vertical="top"/>
    </xf>
    <xf numFmtId="166" fontId="3" fillId="0" borderId="0" xfId="0" applyNumberFormat="1" applyFont="1" applyFill="1" applyAlignment="1">
      <alignment horizontal="right" vertical="top"/>
    </xf>
    <xf numFmtId="0" fontId="23" fillId="0" borderId="0" xfId="0" applyFont="1" applyFill="1" applyAlignment="1">
      <alignment vertical="top" wrapText="1"/>
    </xf>
    <xf numFmtId="0" fontId="3" fillId="5" borderId="0" xfId="0" applyFont="1" applyFill="1" applyBorder="1" applyAlignment="1">
      <alignment vertical="top" wrapText="1"/>
    </xf>
    <xf numFmtId="166" fontId="0" fillId="5" borderId="0" xfId="0" applyNumberFormat="1" applyFill="1" applyAlignment="1">
      <alignment vertical="top"/>
    </xf>
    <xf numFmtId="0" fontId="5" fillId="5" borderId="0" xfId="0" applyFont="1" applyFill="1" applyAlignment="1">
      <alignment horizontal="center" vertical="top" wrapText="1"/>
    </xf>
    <xf numFmtId="165" fontId="3" fillId="5" borderId="0" xfId="0" applyNumberFormat="1" applyFont="1" applyFill="1" applyAlignment="1">
      <alignment horizontal="center" vertical="top"/>
    </xf>
    <xf numFmtId="0" fontId="3" fillId="5" borderId="0" xfId="1" applyFont="1" applyFill="1" applyAlignment="1" applyProtection="1">
      <alignment vertical="top"/>
    </xf>
    <xf numFmtId="2" fontId="3" fillId="3" borderId="0" xfId="0" applyNumberFormat="1" applyFont="1" applyFill="1" applyAlignment="1">
      <alignment vertical="top"/>
    </xf>
    <xf numFmtId="2" fontId="0" fillId="3" borderId="0" xfId="0" applyNumberFormat="1" applyFill="1" applyAlignment="1">
      <alignment vertical="top"/>
    </xf>
    <xf numFmtId="2" fontId="0" fillId="0" borderId="0" xfId="0" applyNumberFormat="1" applyFill="1" applyAlignment="1">
      <alignment vertical="top"/>
    </xf>
    <xf numFmtId="2" fontId="3" fillId="0" borderId="0" xfId="0" applyNumberFormat="1" applyFont="1" applyFill="1" applyAlignment="1">
      <alignment vertical="top"/>
    </xf>
    <xf numFmtId="165" fontId="4" fillId="2" borderId="0" xfId="0" applyNumberFormat="1" applyFont="1" applyFill="1" applyAlignment="1">
      <alignment wrapText="1"/>
    </xf>
    <xf numFmtId="165" fontId="0" fillId="0" borderId="0" xfId="0" applyNumberFormat="1" applyAlignment="1">
      <alignment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6" fillId="5" borderId="0" xfId="0" applyFont="1" applyFill="1" applyAlignment="1">
      <alignment vertical="top" wrapText="1"/>
    </xf>
    <xf numFmtId="20" fontId="25" fillId="5" borderId="0" xfId="0" applyNumberFormat="1" applyFont="1" applyFill="1" applyAlignment="1">
      <alignment vertical="top" wrapText="1"/>
    </xf>
    <xf numFmtId="165" fontId="0" fillId="0" borderId="0" xfId="0" applyNumberForma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7" fillId="5" borderId="0" xfId="1" applyFill="1" applyAlignment="1" applyProtection="1">
      <alignment vertical="top"/>
    </xf>
    <xf numFmtId="0" fontId="3" fillId="5" borderId="0" xfId="0" applyFont="1" applyFill="1" applyAlignment="1">
      <alignment horizontal="left" vertical="top" wrapText="1"/>
    </xf>
    <xf numFmtId="165" fontId="0" fillId="5" borderId="0" xfId="0" applyNumberFormat="1" applyFill="1" applyAlignment="1">
      <alignment vertical="top"/>
    </xf>
    <xf numFmtId="0" fontId="6" fillId="3" borderId="0" xfId="0" applyFont="1" applyFill="1" applyAlignment="1">
      <alignment vertical="top" wrapText="1"/>
    </xf>
    <xf numFmtId="2" fontId="0" fillId="5" borderId="0" xfId="0" applyNumberFormat="1" applyFill="1" applyAlignment="1">
      <alignment vertical="top"/>
    </xf>
    <xf numFmtId="2" fontId="3" fillId="5" borderId="0" xfId="0" applyNumberFormat="1" applyFont="1" applyFill="1" applyAlignment="1">
      <alignment vertical="top"/>
    </xf>
    <xf numFmtId="16" fontId="3" fillId="5" borderId="0" xfId="0" applyNumberFormat="1" applyFont="1" applyFill="1" applyAlignment="1">
      <alignment vertical="top"/>
    </xf>
    <xf numFmtId="20" fontId="6" fillId="5" borderId="0" xfId="0" applyNumberFormat="1" applyFont="1" applyFill="1" applyAlignment="1">
      <alignment vertical="top" wrapText="1"/>
    </xf>
    <xf numFmtId="20" fontId="3" fillId="5" borderId="0" xfId="0" applyNumberFormat="1" applyFont="1" applyFill="1" applyBorder="1" applyAlignment="1">
      <alignment vertical="top" wrapText="1"/>
    </xf>
    <xf numFmtId="20" fontId="2" fillId="5" borderId="0" xfId="0" applyNumberFormat="1" applyFont="1" applyFill="1" applyBorder="1" applyAlignment="1">
      <alignment vertical="top" wrapText="1"/>
    </xf>
    <xf numFmtId="20" fontId="2" fillId="6" borderId="0" xfId="0" applyNumberFormat="1" applyFont="1" applyFill="1" applyAlignment="1">
      <alignment vertical="top" wrapText="1"/>
    </xf>
    <xf numFmtId="20" fontId="1" fillId="5" borderId="0" xfId="0" applyNumberFormat="1" applyFont="1" applyFill="1" applyAlignment="1">
      <alignment vertical="top" wrapText="1"/>
    </xf>
    <xf numFmtId="20" fontId="22" fillId="5" borderId="0" xfId="0" applyNumberFormat="1" applyFont="1" applyFill="1" applyAlignment="1">
      <alignment vertical="top" wrapText="1"/>
    </xf>
    <xf numFmtId="20" fontId="2" fillId="5" borderId="0" xfId="0" applyNumberFormat="1" applyFont="1" applyFill="1" applyAlignment="1">
      <alignment vertical="top"/>
    </xf>
    <xf numFmtId="20" fontId="24" fillId="5" borderId="0" xfId="0" applyNumberFormat="1" applyFont="1" applyFill="1" applyAlignment="1">
      <alignment vertical="top" wrapText="1"/>
    </xf>
    <xf numFmtId="0" fontId="11" fillId="0" borderId="0" xfId="0" applyFont="1" applyFill="1" applyAlignment="1">
      <alignment vertical="top" wrapText="1"/>
    </xf>
    <xf numFmtId="166" fontId="3" fillId="0" borderId="0" xfId="0" applyNumberFormat="1" applyFont="1" applyFill="1" applyAlignment="1">
      <alignment horizontal="center" vertical="top"/>
    </xf>
    <xf numFmtId="0" fontId="2" fillId="5" borderId="0" xfId="0" applyFont="1" applyFill="1" applyBorder="1" applyAlignment="1">
      <alignment vertical="top" wrapText="1"/>
    </xf>
    <xf numFmtId="0" fontId="27" fillId="5" borderId="0" xfId="0" applyFont="1" applyFill="1" applyAlignment="1">
      <alignment vertical="top" wrapText="1"/>
    </xf>
    <xf numFmtId="0" fontId="28" fillId="0" borderId="0" xfId="0" applyFont="1" applyFill="1" applyAlignment="1">
      <alignment vertical="top" wrapText="1"/>
    </xf>
    <xf numFmtId="0" fontId="2" fillId="7" borderId="0" xfId="0" applyFont="1" applyFill="1" applyAlignment="1">
      <alignment vertical="top" wrapText="1"/>
    </xf>
    <xf numFmtId="0" fontId="3" fillId="7" borderId="0" xfId="0" applyFont="1" applyFill="1" applyAlignment="1">
      <alignment vertical="top" wrapText="1"/>
    </xf>
    <xf numFmtId="0" fontId="0" fillId="7" borderId="0" xfId="0" applyFill="1" applyAlignment="1">
      <alignment vertical="top"/>
    </xf>
    <xf numFmtId="0" fontId="3" fillId="7" borderId="0" xfId="0" applyFont="1" applyFill="1" applyAlignment="1">
      <alignment vertical="top"/>
    </xf>
    <xf numFmtId="0" fontId="0" fillId="7" borderId="0" xfId="0" applyFill="1" applyAlignment="1">
      <alignment horizontal="right" vertical="top"/>
    </xf>
    <xf numFmtId="164" fontId="0" fillId="7" borderId="0" xfId="0" applyNumberFormat="1" applyFill="1" applyAlignment="1">
      <alignment vertical="top"/>
    </xf>
    <xf numFmtId="2" fontId="0" fillId="7" borderId="0" xfId="0" applyNumberFormat="1" applyFill="1" applyAlignment="1">
      <alignment vertical="top"/>
    </xf>
    <xf numFmtId="2" fontId="3" fillId="7" borderId="0" xfId="0" applyNumberFormat="1" applyFont="1" applyFill="1" applyAlignment="1">
      <alignment vertical="top"/>
    </xf>
    <xf numFmtId="0" fontId="0" fillId="7" borderId="0" xfId="0" applyFill="1" applyAlignment="1">
      <alignment vertical="top" wrapText="1"/>
    </xf>
    <xf numFmtId="165" fontId="0" fillId="7" borderId="0" xfId="0" applyNumberFormat="1" applyFill="1" applyAlignment="1">
      <alignment vertical="top"/>
    </xf>
    <xf numFmtId="20" fontId="3" fillId="7" borderId="0" xfId="0" applyNumberFormat="1" applyFont="1" applyFill="1" applyAlignment="1">
      <alignment vertical="top" wrapText="1"/>
    </xf>
    <xf numFmtId="164" fontId="3" fillId="7" borderId="0" xfId="0" applyNumberFormat="1" applyFont="1" applyFill="1" applyAlignment="1">
      <alignment vertical="top"/>
    </xf>
    <xf numFmtId="165" fontId="3" fillId="7" borderId="0" xfId="0" applyNumberFormat="1" applyFont="1" applyFill="1" applyAlignment="1">
      <alignment vertical="top"/>
    </xf>
    <xf numFmtId="16" fontId="3" fillId="7" borderId="0" xfId="0" applyNumberFormat="1" applyFont="1" applyFill="1" applyAlignment="1">
      <alignment vertical="top"/>
    </xf>
    <xf numFmtId="0" fontId="5" fillId="7" borderId="0" xfId="0" applyFont="1" applyFill="1" applyAlignment="1">
      <alignment vertical="top" wrapText="1"/>
    </xf>
    <xf numFmtId="20" fontId="29" fillId="7" borderId="0" xfId="0" applyNumberFormat="1" applyFont="1" applyFill="1" applyAlignment="1">
      <alignment vertical="top" wrapText="1"/>
    </xf>
    <xf numFmtId="20" fontId="29" fillId="0" borderId="0" xfId="0" applyNumberFormat="1" applyFont="1" applyFill="1" applyAlignment="1">
      <alignment vertical="top" wrapText="1"/>
    </xf>
    <xf numFmtId="20" fontId="2" fillId="7" borderId="0" xfId="0" applyNumberFormat="1" applyFont="1" applyFill="1" applyAlignment="1">
      <alignment vertical="top" wrapText="1"/>
    </xf>
    <xf numFmtId="0" fontId="3" fillId="7" borderId="0" xfId="0" applyFont="1" applyFill="1" applyAlignment="1">
      <alignment horizontal="center" vertical="top"/>
    </xf>
    <xf numFmtId="0" fontId="1" fillId="0" borderId="0" xfId="0" applyFont="1" applyFill="1" applyAlignment="1">
      <alignment vertical="top"/>
    </xf>
    <xf numFmtId="0" fontId="1" fillId="0" borderId="0" xfId="0" applyFont="1" applyFill="1" applyAlignment="1">
      <alignment horizontal="right" vertical="top"/>
    </xf>
    <xf numFmtId="0" fontId="1" fillId="7" borderId="0" xfId="0" applyFont="1" applyFill="1" applyAlignment="1">
      <alignment vertical="top" wrapText="1"/>
    </xf>
    <xf numFmtId="16" fontId="1" fillId="0" borderId="0" xfId="0" applyNumberFormat="1" applyFont="1" applyFill="1" applyAlignment="1">
      <alignment vertical="top"/>
    </xf>
    <xf numFmtId="166" fontId="1" fillId="0" borderId="0" xfId="0" applyNumberFormat="1" applyFont="1" applyFill="1" applyAlignment="1">
      <alignment horizontal="right" vertical="top"/>
    </xf>
    <xf numFmtId="0" fontId="1" fillId="0" borderId="0" xfId="0" applyFont="1" applyFill="1" applyAlignment="1">
      <alignment vertical="top" wrapText="1"/>
    </xf>
    <xf numFmtId="20" fontId="1" fillId="7" borderId="0" xfId="0" applyNumberFormat="1" applyFont="1" applyFill="1" applyBorder="1" applyAlignment="1">
      <alignment vertical="top" wrapText="1"/>
    </xf>
    <xf numFmtId="20" fontId="1" fillId="7" borderId="0" xfId="0" applyNumberFormat="1" applyFont="1" applyFill="1" applyAlignment="1">
      <alignment vertical="top" wrapText="1"/>
    </xf>
    <xf numFmtId="0" fontId="0" fillId="7" borderId="0" xfId="0" applyFill="1" applyAlignment="1">
      <alignment horizontal="center" vertical="top"/>
    </xf>
    <xf numFmtId="0" fontId="1" fillId="7" borderId="0" xfId="0" applyFont="1" applyFill="1" applyAlignment="1">
      <alignment vertical="top"/>
    </xf>
    <xf numFmtId="0" fontId="1" fillId="5" borderId="0" xfId="0" applyFont="1" applyFill="1" applyAlignment="1">
      <alignment vertical="top" wrapText="1"/>
    </xf>
    <xf numFmtId="0" fontId="1" fillId="0" borderId="0" xfId="0" applyFont="1" applyAlignment="1">
      <alignment horizontal="center" vertical="top"/>
    </xf>
    <xf numFmtId="0" fontId="1" fillId="0" borderId="0" xfId="0" applyFont="1" applyFill="1" applyAlignment="1">
      <alignment horizontal="center" vertical="top"/>
    </xf>
    <xf numFmtId="0" fontId="1" fillId="3" borderId="0" xfId="0" applyFont="1" applyFill="1" applyAlignment="1">
      <alignment vertical="top" wrapText="1"/>
    </xf>
    <xf numFmtId="0" fontId="1" fillId="3" borderId="0" xfId="0" applyFont="1" applyFill="1" applyAlignment="1">
      <alignment vertical="top"/>
    </xf>
    <xf numFmtId="0" fontId="1" fillId="0" borderId="0" xfId="0" applyFont="1"/>
    <xf numFmtId="0" fontId="30" fillId="0" borderId="0" xfId="0" applyFont="1"/>
    <xf numFmtId="0" fontId="31" fillId="0" borderId="0" xfId="0" applyFont="1"/>
    <xf numFmtId="0" fontId="1" fillId="3" borderId="0" xfId="0" applyFont="1" applyFill="1" applyAlignment="1">
      <alignment horizontal="right" vertical="top"/>
    </xf>
    <xf numFmtId="164" fontId="1" fillId="3" borderId="0" xfId="0" applyNumberFormat="1" applyFont="1" applyFill="1" applyAlignment="1">
      <alignment vertical="top"/>
    </xf>
    <xf numFmtId="166" fontId="1" fillId="3" borderId="0" xfId="0" applyNumberFormat="1" applyFont="1" applyFill="1" applyAlignment="1">
      <alignment vertical="top"/>
    </xf>
    <xf numFmtId="165" fontId="1" fillId="3" borderId="0" xfId="0" applyNumberFormat="1" applyFont="1" applyFill="1" applyAlignment="1">
      <alignment vertical="top"/>
    </xf>
    <xf numFmtId="0" fontId="0" fillId="0" borderId="0" xfId="0" applyAlignment="1">
      <alignment horizontal="left" vertical="top"/>
    </xf>
    <xf numFmtId="164" fontId="1" fillId="7" borderId="0" xfId="0" applyNumberFormat="1" applyFont="1" applyFill="1" applyAlignment="1">
      <alignment vertical="top"/>
    </xf>
    <xf numFmtId="0" fontId="1" fillId="5" borderId="0" xfId="0" applyFont="1" applyFill="1" applyAlignment="1">
      <alignment vertical="top"/>
    </xf>
    <xf numFmtId="0" fontId="33" fillId="9" borderId="0" xfId="2" applyAlignment="1">
      <alignment vertical="top" wrapText="1"/>
    </xf>
    <xf numFmtId="0" fontId="1" fillId="0" borderId="0" xfId="0" applyFont="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vertical="top"/>
    </xf>
    <xf numFmtId="0" fontId="3" fillId="3" borderId="0" xfId="0" applyFont="1" applyFill="1" applyBorder="1" applyAlignment="1">
      <alignment horizontal="right" vertical="top"/>
    </xf>
    <xf numFmtId="0" fontId="34" fillId="2" borderId="0" xfId="0" applyFont="1" applyFill="1" applyAlignment="1">
      <alignment horizontal="center" textRotation="90"/>
    </xf>
    <xf numFmtId="0" fontId="34" fillId="2" borderId="0" xfId="0" applyFont="1" applyFill="1" applyAlignment="1">
      <alignment textRotation="90" wrapText="1"/>
    </xf>
    <xf numFmtId="0" fontId="34" fillId="2" borderId="0" xfId="0" applyFont="1" applyFill="1" applyAlignment="1">
      <alignment textRotation="90"/>
    </xf>
    <xf numFmtId="0" fontId="34" fillId="2" borderId="0" xfId="0" applyFont="1" applyFill="1" applyAlignment="1">
      <alignment horizontal="right"/>
    </xf>
    <xf numFmtId="0" fontId="34" fillId="2" borderId="0" xfId="0" applyFont="1" applyFill="1" applyAlignment="1"/>
    <xf numFmtId="164" fontId="34" fillId="2" borderId="0" xfId="0" applyNumberFormat="1" applyFont="1" applyFill="1" applyAlignment="1">
      <alignment textRotation="90"/>
    </xf>
    <xf numFmtId="0" fontId="34" fillId="2" borderId="0" xfId="0" applyFont="1" applyFill="1" applyAlignment="1">
      <alignment wrapText="1"/>
    </xf>
    <xf numFmtId="165" fontId="34" fillId="2" borderId="0" xfId="0" applyNumberFormat="1" applyFont="1" applyFill="1" applyAlignment="1"/>
    <xf numFmtId="0" fontId="34" fillId="2" borderId="0" xfId="0" applyFont="1" applyFill="1" applyAlignment="1">
      <alignment horizontal="center"/>
    </xf>
    <xf numFmtId="0" fontId="34" fillId="0" borderId="0" xfId="0" applyFont="1" applyFill="1" applyAlignment="1"/>
    <xf numFmtId="0" fontId="35" fillId="3" borderId="0" xfId="0" applyFont="1" applyFill="1" applyAlignment="1">
      <alignment horizontal="center" vertical="top" wrapText="1"/>
    </xf>
    <xf numFmtId="0" fontId="35" fillId="3" borderId="0" xfId="0" applyFont="1" applyFill="1" applyAlignment="1">
      <alignment vertical="top" wrapText="1"/>
    </xf>
    <xf numFmtId="164" fontId="35" fillId="3" borderId="0" xfId="0" applyNumberFormat="1" applyFont="1" applyFill="1" applyAlignment="1">
      <alignment vertical="top" wrapText="1"/>
    </xf>
    <xf numFmtId="0" fontId="35" fillId="3" borderId="0" xfId="0" quotePrefix="1" applyFont="1" applyFill="1" applyAlignment="1">
      <alignment vertical="top" wrapText="1"/>
    </xf>
    <xf numFmtId="0" fontId="36" fillId="3" borderId="0" xfId="0" applyFont="1" applyFill="1" applyAlignment="1">
      <alignment vertical="top" wrapText="1"/>
    </xf>
    <xf numFmtId="165" fontId="35" fillId="3" borderId="0" xfId="0" applyNumberFormat="1" applyFont="1" applyFill="1" applyAlignment="1">
      <alignment vertical="top"/>
    </xf>
    <xf numFmtId="0" fontId="37" fillId="3" borderId="0" xfId="0" applyFont="1" applyFill="1" applyAlignment="1">
      <alignment vertical="top" wrapText="1"/>
    </xf>
    <xf numFmtId="0" fontId="35" fillId="5" borderId="0" xfId="0" applyFont="1" applyFill="1" applyAlignment="1">
      <alignment vertical="top" wrapText="1"/>
    </xf>
    <xf numFmtId="0" fontId="35" fillId="0" borderId="0" xfId="0" applyFont="1" applyFill="1" applyAlignment="1">
      <alignment horizontal="center" vertical="top" wrapText="1"/>
    </xf>
    <xf numFmtId="0" fontId="35" fillId="0" borderId="0" xfId="0" applyFont="1" applyFill="1" applyAlignment="1">
      <alignment vertical="top" wrapText="1"/>
    </xf>
    <xf numFmtId="164" fontId="35" fillId="0" borderId="0" xfId="0" applyNumberFormat="1" applyFont="1" applyFill="1" applyAlignment="1">
      <alignment vertical="top" wrapText="1"/>
    </xf>
    <xf numFmtId="0" fontId="35" fillId="0" borderId="0" xfId="0" quotePrefix="1" applyFont="1" applyFill="1" applyAlignment="1">
      <alignment vertical="top" wrapText="1"/>
    </xf>
    <xf numFmtId="0" fontId="36" fillId="0" borderId="0" xfId="0" applyFont="1" applyFill="1" applyAlignment="1">
      <alignment vertical="top" wrapText="1"/>
    </xf>
    <xf numFmtId="165" fontId="35" fillId="0" borderId="0" xfId="0" applyNumberFormat="1" applyFont="1" applyFill="1" applyAlignment="1">
      <alignment vertical="top"/>
    </xf>
    <xf numFmtId="0" fontId="37" fillId="5" borderId="0" xfId="0" applyFont="1" applyFill="1" applyAlignment="1">
      <alignment vertical="top" wrapText="1"/>
    </xf>
    <xf numFmtId="0" fontId="37" fillId="0" borderId="0" xfId="0" applyFont="1" applyFill="1" applyAlignment="1">
      <alignment vertical="top" wrapText="1"/>
    </xf>
    <xf numFmtId="0" fontId="35" fillId="5" borderId="0" xfId="0" applyFont="1" applyFill="1" applyAlignment="1">
      <alignment horizontal="center" vertical="top" wrapText="1"/>
    </xf>
    <xf numFmtId="0" fontId="35" fillId="5" borderId="0" xfId="0" applyFont="1" applyFill="1" applyAlignment="1">
      <alignment vertical="top"/>
    </xf>
    <xf numFmtId="164" fontId="35" fillId="5" borderId="0" xfId="0" applyNumberFormat="1" applyFont="1" applyFill="1" applyAlignment="1">
      <alignment vertical="top" wrapText="1"/>
    </xf>
    <xf numFmtId="0" fontId="35" fillId="5" borderId="0" xfId="0" quotePrefix="1" applyFont="1" applyFill="1" applyAlignment="1">
      <alignment vertical="top" wrapText="1"/>
    </xf>
    <xf numFmtId="0" fontId="36" fillId="5" borderId="0" xfId="0" applyFont="1" applyFill="1" applyAlignment="1">
      <alignment vertical="top" wrapText="1"/>
    </xf>
    <xf numFmtId="165" fontId="35" fillId="5" borderId="0" xfId="0" applyNumberFormat="1" applyFont="1" applyFill="1" applyAlignment="1">
      <alignment vertical="top"/>
    </xf>
    <xf numFmtId="0" fontId="35" fillId="7" borderId="0" xfId="0" applyFont="1" applyFill="1" applyAlignment="1">
      <alignment horizontal="center" vertical="top" wrapText="1"/>
    </xf>
    <xf numFmtId="0" fontId="38" fillId="7" borderId="0" xfId="0" applyFont="1" applyFill="1" applyAlignment="1">
      <alignment vertical="top" wrapText="1"/>
    </xf>
    <xf numFmtId="0" fontId="35" fillId="7" borderId="0" xfId="0" applyFont="1" applyFill="1" applyAlignment="1">
      <alignment vertical="top" wrapText="1"/>
    </xf>
    <xf numFmtId="164" fontId="35" fillId="7" borderId="0" xfId="0" applyNumberFormat="1" applyFont="1" applyFill="1" applyAlignment="1">
      <alignment vertical="top" wrapText="1"/>
    </xf>
    <xf numFmtId="0" fontId="35" fillId="7" borderId="0" xfId="0" quotePrefix="1" applyFont="1" applyFill="1" applyAlignment="1">
      <alignment vertical="top" wrapText="1"/>
    </xf>
    <xf numFmtId="165" fontId="35" fillId="7" borderId="0" xfId="0" applyNumberFormat="1" applyFont="1" applyFill="1" applyAlignment="1">
      <alignment vertical="top"/>
    </xf>
    <xf numFmtId="0" fontId="39" fillId="0" borderId="0" xfId="1" applyFont="1" applyFill="1" applyAlignment="1" applyProtection="1">
      <alignment vertical="top" wrapText="1"/>
    </xf>
    <xf numFmtId="164" fontId="35" fillId="3" borderId="0" xfId="0" applyNumberFormat="1" applyFont="1" applyFill="1" applyAlignment="1">
      <alignment vertical="top"/>
    </xf>
    <xf numFmtId="164" fontId="35" fillId="0" borderId="0" xfId="0" applyNumberFormat="1" applyFont="1" applyFill="1" applyAlignment="1">
      <alignment vertical="top"/>
    </xf>
    <xf numFmtId="0" fontId="40" fillId="7" borderId="0" xfId="0" applyFont="1" applyFill="1" applyAlignment="1">
      <alignment vertical="top" wrapText="1"/>
    </xf>
    <xf numFmtId="2" fontId="35" fillId="7" borderId="0" xfId="0" applyNumberFormat="1" applyFont="1" applyFill="1" applyAlignment="1">
      <alignment vertical="top"/>
    </xf>
    <xf numFmtId="0" fontId="36" fillId="7" borderId="0" xfId="0" applyFont="1" applyFill="1" applyAlignment="1">
      <alignment vertical="top" wrapText="1"/>
    </xf>
    <xf numFmtId="0" fontId="41" fillId="7" borderId="0" xfId="0" applyFont="1" applyFill="1" applyAlignment="1">
      <alignment vertical="top" wrapText="1"/>
    </xf>
    <xf numFmtId="2" fontId="35" fillId="0" borderId="0" xfId="0" applyNumberFormat="1" applyFont="1" applyFill="1" applyAlignment="1">
      <alignment vertical="top"/>
    </xf>
    <xf numFmtId="0" fontId="37" fillId="7" borderId="0" xfId="0" applyFont="1" applyFill="1" applyAlignment="1">
      <alignment vertical="top" wrapText="1"/>
    </xf>
    <xf numFmtId="0" fontId="35" fillId="0" borderId="0" xfId="0" applyFont="1" applyFill="1" applyAlignment="1">
      <alignment vertical="top"/>
    </xf>
    <xf numFmtId="0" fontId="35" fillId="3" borderId="0" xfId="0" applyFont="1" applyFill="1" applyAlignment="1">
      <alignment horizontal="center" vertical="top"/>
    </xf>
    <xf numFmtId="0" fontId="35" fillId="3" borderId="0" xfId="0" applyFont="1" applyFill="1" applyAlignment="1">
      <alignment vertical="top"/>
    </xf>
    <xf numFmtId="0" fontId="35" fillId="3" borderId="0" xfId="0" applyFont="1" applyFill="1" applyAlignment="1">
      <alignment horizontal="right" vertical="top"/>
    </xf>
    <xf numFmtId="0" fontId="35" fillId="0" borderId="0" xfId="0" applyFont="1" applyFill="1" applyAlignment="1">
      <alignment horizontal="center" vertical="top"/>
    </xf>
    <xf numFmtId="0" fontId="35" fillId="0" borderId="0" xfId="0" applyFont="1" applyFill="1" applyAlignment="1">
      <alignment horizontal="right" vertical="top"/>
    </xf>
    <xf numFmtId="0" fontId="35" fillId="0" borderId="0" xfId="0" applyFont="1" applyAlignment="1">
      <alignment horizontal="center" vertical="top"/>
    </xf>
    <xf numFmtId="0" fontId="35" fillId="0" borderId="0" xfId="0" applyFont="1" applyAlignment="1">
      <alignment vertical="top"/>
    </xf>
    <xf numFmtId="0" fontId="39" fillId="0" borderId="0" xfId="1" applyFont="1" applyFill="1" applyAlignment="1" applyProtection="1">
      <alignment vertical="top"/>
    </xf>
    <xf numFmtId="0" fontId="35" fillId="5" borderId="0" xfId="0" applyFont="1" applyFill="1" applyAlignment="1">
      <alignment horizontal="center" vertical="top"/>
    </xf>
    <xf numFmtId="0" fontId="35" fillId="5" borderId="0" xfId="0" applyFont="1" applyFill="1" applyAlignment="1">
      <alignment horizontal="right" vertical="top"/>
    </xf>
    <xf numFmtId="164" fontId="35" fillId="5" borderId="0" xfId="0" applyNumberFormat="1" applyFont="1" applyFill="1" applyAlignment="1">
      <alignment vertical="top"/>
    </xf>
    <xf numFmtId="0" fontId="35" fillId="3" borderId="0" xfId="0" applyFont="1" applyFill="1" applyAlignment="1">
      <alignment horizontal="right" vertical="top" wrapText="1"/>
    </xf>
    <xf numFmtId="0" fontId="35" fillId="0" borderId="0" xfId="0" applyFont="1" applyFill="1" applyAlignment="1">
      <alignment horizontal="right" vertical="top" wrapText="1"/>
    </xf>
    <xf numFmtId="0" fontId="37" fillId="3" borderId="0" xfId="0" applyFont="1" applyFill="1" applyAlignment="1">
      <alignment vertical="top"/>
    </xf>
    <xf numFmtId="2" fontId="35" fillId="3" borderId="0" xfId="0" applyNumberFormat="1" applyFont="1" applyFill="1" applyAlignment="1">
      <alignment vertical="top"/>
    </xf>
    <xf numFmtId="2" fontId="35" fillId="5" borderId="0" xfId="0" applyNumberFormat="1" applyFont="1" applyFill="1" applyAlignment="1">
      <alignment vertical="top"/>
    </xf>
    <xf numFmtId="0" fontId="42" fillId="0" borderId="0" xfId="0" applyFont="1" applyFill="1" applyAlignment="1">
      <alignment vertical="top" wrapText="1"/>
    </xf>
    <xf numFmtId="0" fontId="35" fillId="3" borderId="0" xfId="0" quotePrefix="1" applyFont="1" applyFill="1" applyAlignment="1">
      <alignment vertical="top"/>
    </xf>
    <xf numFmtId="0" fontId="35" fillId="0" borderId="0" xfId="0" quotePrefix="1" applyFont="1" applyFill="1" applyAlignment="1">
      <alignment vertical="top"/>
    </xf>
    <xf numFmtId="14" fontId="35" fillId="0" borderId="0" xfId="0" applyNumberFormat="1" applyFont="1" applyFill="1" applyAlignment="1">
      <alignment vertical="top"/>
    </xf>
    <xf numFmtId="0" fontId="37" fillId="15" borderId="0" xfId="0" applyFont="1" applyFill="1" applyAlignment="1">
      <alignment horizontal="center" vertical="top" wrapText="1"/>
    </xf>
    <xf numFmtId="0" fontId="43" fillId="7" borderId="0" xfId="0" applyFont="1" applyFill="1" applyAlignment="1">
      <alignment vertical="top" wrapText="1"/>
    </xf>
    <xf numFmtId="0" fontId="35" fillId="5" borderId="0" xfId="0" quotePrefix="1" applyFont="1" applyFill="1" applyAlignment="1">
      <alignment vertical="top"/>
    </xf>
    <xf numFmtId="0" fontId="35" fillId="7" borderId="0" xfId="0" applyFont="1" applyFill="1" applyAlignment="1">
      <alignment horizontal="center" vertical="top"/>
    </xf>
    <xf numFmtId="0" fontId="35" fillId="7" borderId="0" xfId="0" applyFont="1" applyFill="1" applyAlignment="1">
      <alignment vertical="top"/>
    </xf>
    <xf numFmtId="0" fontId="35" fillId="7" borderId="0" xfId="0" applyFont="1" applyFill="1" applyAlignment="1">
      <alignment horizontal="right" vertical="top"/>
    </xf>
    <xf numFmtId="0" fontId="35" fillId="7" borderId="0" xfId="0" quotePrefix="1" applyFont="1" applyFill="1" applyAlignment="1">
      <alignment vertical="top"/>
    </xf>
    <xf numFmtId="0" fontId="37" fillId="11" borderId="0" xfId="0" applyFont="1" applyFill="1" applyAlignment="1">
      <alignment horizontal="center" vertical="top" wrapText="1"/>
    </xf>
    <xf numFmtId="0" fontId="44" fillId="5" borderId="0" xfId="0" applyFont="1" applyFill="1" applyAlignment="1">
      <alignment vertical="top" wrapText="1"/>
    </xf>
    <xf numFmtId="0" fontId="44" fillId="0" borderId="0" xfId="0" applyFont="1" applyFill="1" applyAlignment="1">
      <alignment vertical="top" wrapText="1"/>
    </xf>
    <xf numFmtId="0" fontId="35" fillId="0" borderId="0" xfId="0" applyFont="1" applyAlignment="1">
      <alignment horizontal="right" vertical="top"/>
    </xf>
    <xf numFmtId="164" fontId="35" fillId="0" borderId="0" xfId="0" applyNumberFormat="1" applyFont="1" applyAlignment="1">
      <alignment vertical="top"/>
    </xf>
    <xf numFmtId="0" fontId="35" fillId="0" borderId="0" xfId="0" quotePrefix="1" applyFont="1" applyAlignment="1">
      <alignment vertical="top" wrapText="1"/>
    </xf>
    <xf numFmtId="0" fontId="35" fillId="0" borderId="0" xfId="0" applyFont="1" applyAlignment="1">
      <alignment vertical="top" wrapText="1"/>
    </xf>
    <xf numFmtId="0" fontId="36" fillId="0" borderId="0" xfId="0" applyFont="1" applyAlignment="1">
      <alignment vertical="top" wrapText="1"/>
    </xf>
    <xf numFmtId="0" fontId="39" fillId="0" borderId="0" xfId="1" applyFont="1" applyAlignment="1" applyProtection="1">
      <alignment vertical="top"/>
    </xf>
    <xf numFmtId="0" fontId="45" fillId="10" borderId="0" xfId="0" applyFont="1" applyFill="1" applyAlignment="1">
      <alignment vertical="top" wrapText="1"/>
    </xf>
    <xf numFmtId="0" fontId="45" fillId="16" borderId="0" xfId="0" applyFont="1" applyFill="1" applyAlignment="1">
      <alignment vertical="top" wrapText="1"/>
    </xf>
    <xf numFmtId="0" fontId="35" fillId="8" borderId="0" xfId="0" applyFont="1" applyFill="1" applyAlignment="1">
      <alignment vertical="top" wrapText="1"/>
    </xf>
    <xf numFmtId="20" fontId="37" fillId="3" borderId="0" xfId="0" applyNumberFormat="1" applyFont="1" applyFill="1" applyAlignment="1">
      <alignment vertical="top" wrapText="1"/>
    </xf>
    <xf numFmtId="20" fontId="37" fillId="0" borderId="0" xfId="0" applyNumberFormat="1" applyFont="1" applyFill="1" applyAlignment="1">
      <alignment vertical="top" wrapText="1"/>
    </xf>
    <xf numFmtId="20" fontId="35" fillId="5" borderId="0" xfId="0" applyNumberFormat="1" applyFont="1" applyFill="1" applyAlignment="1">
      <alignment vertical="top" wrapText="1"/>
    </xf>
    <xf numFmtId="20" fontId="42" fillId="5" borderId="0" xfId="0" applyNumberFormat="1" applyFont="1" applyFill="1" applyAlignment="1">
      <alignment vertical="top" wrapText="1"/>
    </xf>
    <xf numFmtId="20" fontId="35" fillId="0" borderId="0" xfId="0" applyNumberFormat="1" applyFont="1" applyFill="1" applyAlignment="1">
      <alignment vertical="top" wrapText="1"/>
    </xf>
    <xf numFmtId="16" fontId="35" fillId="0" borderId="0" xfId="0" applyNumberFormat="1" applyFont="1" applyFill="1" applyAlignment="1">
      <alignment vertical="top"/>
    </xf>
    <xf numFmtId="0" fontId="37" fillId="12" borderId="0" xfId="0" applyFont="1" applyFill="1" applyAlignment="1">
      <alignment horizontal="center" vertical="top" wrapText="1"/>
    </xf>
    <xf numFmtId="0" fontId="37" fillId="14" borderId="0" xfId="0" applyFont="1" applyFill="1" applyAlignment="1">
      <alignment horizontal="center" vertical="top" wrapText="1"/>
    </xf>
    <xf numFmtId="0" fontId="37" fillId="13" borderId="0" xfId="0" applyFont="1" applyFill="1" applyAlignment="1">
      <alignment horizontal="center" vertical="top" wrapText="1"/>
    </xf>
    <xf numFmtId="0" fontId="35" fillId="5" borderId="0" xfId="0" applyNumberFormat="1" applyFont="1" applyFill="1" applyAlignment="1">
      <alignment vertical="top"/>
    </xf>
    <xf numFmtId="0" fontId="35" fillId="0" borderId="0" xfId="0" applyNumberFormat="1" applyFont="1" applyFill="1" applyAlignment="1">
      <alignment vertical="top" wrapText="1"/>
    </xf>
    <xf numFmtId="0" fontId="35" fillId="0" borderId="0" xfId="0" applyNumberFormat="1" applyFont="1" applyFill="1" applyAlignment="1">
      <alignment vertical="top"/>
    </xf>
    <xf numFmtId="165" fontId="35" fillId="0" borderId="0" xfId="0" applyNumberFormat="1" applyFont="1" applyFill="1" applyAlignment="1">
      <alignment horizontal="right" vertical="top"/>
    </xf>
    <xf numFmtId="0" fontId="45" fillId="7" borderId="0" xfId="0" applyFont="1" applyFill="1" applyAlignment="1">
      <alignment vertical="top" wrapText="1"/>
    </xf>
    <xf numFmtId="20" fontId="44" fillId="5" borderId="0" xfId="0" applyNumberFormat="1" applyFont="1" applyFill="1" applyAlignment="1">
      <alignment vertical="top" wrapText="1"/>
    </xf>
    <xf numFmtId="0" fontId="46" fillId="0" borderId="0" xfId="0" applyFont="1" applyFill="1" applyAlignment="1">
      <alignment vertical="top" wrapText="1"/>
    </xf>
    <xf numFmtId="20" fontId="35" fillId="3" borderId="0" xfId="0" applyNumberFormat="1" applyFont="1" applyFill="1" applyAlignment="1">
      <alignment vertical="top"/>
    </xf>
    <xf numFmtId="20" fontId="35" fillId="0" borderId="0" xfId="0" applyNumberFormat="1" applyFont="1" applyFill="1" applyAlignment="1">
      <alignment vertical="top"/>
    </xf>
    <xf numFmtId="0" fontId="37" fillId="0" borderId="0" xfId="0" applyFont="1" applyFill="1" applyAlignment="1">
      <alignment horizontal="center" vertical="top"/>
    </xf>
    <xf numFmtId="0" fontId="37" fillId="0" borderId="0" xfId="0" applyFont="1" applyFill="1" applyAlignment="1">
      <alignment vertical="top"/>
    </xf>
    <xf numFmtId="0" fontId="37" fillId="0" borderId="0" xfId="0" applyFont="1" applyFill="1" applyAlignment="1">
      <alignment horizontal="right" vertical="top"/>
    </xf>
    <xf numFmtId="0" fontId="37" fillId="0" borderId="0" xfId="0" applyFont="1" applyAlignment="1">
      <alignment horizontal="center" vertical="top"/>
    </xf>
    <xf numFmtId="0" fontId="37" fillId="0" borderId="0" xfId="0" applyFont="1" applyAlignment="1">
      <alignment vertical="top" wrapText="1"/>
    </xf>
    <xf numFmtId="0" fontId="37" fillId="0" borderId="0" xfId="0" applyFont="1" applyAlignment="1">
      <alignment vertical="top"/>
    </xf>
    <xf numFmtId="0" fontId="37" fillId="0" borderId="0" xfId="0" applyFont="1" applyAlignment="1">
      <alignment horizontal="right" vertical="top"/>
    </xf>
    <xf numFmtId="0" fontId="1" fillId="3" borderId="0" xfId="0" applyFont="1" applyFill="1" applyAlignment="1">
      <alignment horizontal="center" vertical="top"/>
    </xf>
    <xf numFmtId="0" fontId="2" fillId="3" borderId="0" xfId="0" applyFont="1" applyFill="1" applyAlignment="1">
      <alignment vertical="top" wrapText="1"/>
    </xf>
    <xf numFmtId="2" fontId="1" fillId="3" borderId="0" xfId="0" applyNumberFormat="1" applyFont="1" applyFill="1" applyAlignment="1">
      <alignment vertical="top"/>
    </xf>
    <xf numFmtId="2" fontId="1" fillId="5" borderId="0" xfId="0" applyNumberFormat="1" applyFont="1" applyFill="1" applyAlignment="1">
      <alignment vertical="top"/>
    </xf>
    <xf numFmtId="0" fontId="1" fillId="3" borderId="0" xfId="0" quotePrefix="1" applyFont="1" applyFill="1" applyAlignment="1">
      <alignment vertical="top" wrapText="1"/>
    </xf>
    <xf numFmtId="0" fontId="0" fillId="0" borderId="0" xfId="0" applyAlignment="1">
      <alignment horizontal="center"/>
    </xf>
  </cellXfs>
  <cellStyles count="3">
    <cellStyle name="Bad" xfId="2" builtinId="27"/>
    <cellStyle name="Hyperlink" xfId="1" builtinId="8"/>
    <cellStyle name="Normal" xfId="0" builtinId="0"/>
  </cellStyles>
  <dxfs count="191">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indexed="17"/>
      </font>
      <fill>
        <patternFill>
          <bgColor indexed="42"/>
        </patternFill>
      </fill>
    </dxf>
    <dxf>
      <font>
        <condense val="0"/>
        <extend val="0"/>
        <color indexed="20"/>
      </font>
      <fill>
        <patternFill>
          <bgColor indexed="45"/>
        </patternFill>
      </fill>
    </dxf>
    <dxf>
      <font>
        <condense val="0"/>
        <extend val="0"/>
        <color indexed="60"/>
      </font>
      <fill>
        <patternFill>
          <bgColor indexed="43"/>
        </patternFill>
      </fill>
    </dxf>
    <dxf>
      <font>
        <condense val="0"/>
        <extend val="0"/>
        <color indexed="20"/>
      </font>
      <fill>
        <patternFill>
          <bgColor indexed="45"/>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008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sharedStrings" Target="sharedStrings.xml"/><Relationship Id="rId3" Type="http://schemas.openxmlformats.org/officeDocument/2006/relationships/chartsheet" Target="chartsheets/sheet3.xml"/><Relationship Id="rId7" Type="http://schemas.openxmlformats.org/officeDocument/2006/relationships/worksheet" Target="worksheets/sheet4.xml"/><Relationship Id="rId12" Type="http://schemas.openxmlformats.org/officeDocument/2006/relationships/styles" Target="style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theme" Target="theme/theme1.xml"/><Relationship Id="rId5" Type="http://schemas.openxmlformats.org/officeDocument/2006/relationships/worksheet" Target="worksheets/sheet2.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32075473899096796"/>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80065359477122777"/>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Summary!$I$3:$I$6</c:f>
              <c:strCache>
                <c:ptCount val="4"/>
                <c:pt idx="0">
                  <c:v>Winter</c:v>
                </c:pt>
                <c:pt idx="1">
                  <c:v>Spring</c:v>
                </c:pt>
                <c:pt idx="2">
                  <c:v>Summer</c:v>
                </c:pt>
                <c:pt idx="3">
                  <c:v>Fall</c:v>
                </c:pt>
              </c:strCache>
            </c:strRef>
          </c:cat>
          <c:val>
            <c:numRef>
              <c:f>Summary!$J$3:$J$6</c:f>
              <c:numCache>
                <c:formatCode>General</c:formatCode>
                <c:ptCount val="4"/>
                <c:pt idx="0">
                  <c:v>50</c:v>
                </c:pt>
                <c:pt idx="1">
                  <c:v>48</c:v>
                </c:pt>
                <c:pt idx="2">
                  <c:v>63</c:v>
                </c:pt>
                <c:pt idx="3">
                  <c:v>20</c:v>
                </c:pt>
              </c:numCache>
            </c:numRef>
          </c:val>
          <c:extLst>
            <c:ext xmlns:c16="http://schemas.microsoft.com/office/drawing/2014/chart" uri="{C3380CC4-5D6E-409C-BE32-E72D297353CC}">
              <c16:uniqueId val="{00000000-FC40-4493-A109-19AB22A142ED}"/>
            </c:ext>
          </c:extLst>
        </c:ser>
        <c:ser>
          <c:idx val="1"/>
          <c:order val="1"/>
          <c:tx>
            <c:strRef>
              <c:f>Summary!$C$2</c:f>
              <c:strCache>
                <c:ptCount val="1"/>
                <c:pt idx="0">
                  <c:v>Imaging</c:v>
                </c:pt>
              </c:strCache>
            </c:strRef>
          </c:tx>
          <c:spPr>
            <a:solidFill>
              <a:srgbClr val="993366"/>
            </a:solidFill>
            <a:ln w="25400">
              <a:noFill/>
            </a:ln>
          </c:spPr>
          <c:invertIfNegative val="0"/>
          <c:cat>
            <c:strRef>
              <c:f>Summary!$I$3:$I$6</c:f>
              <c:strCache>
                <c:ptCount val="4"/>
                <c:pt idx="0">
                  <c:v>Winter</c:v>
                </c:pt>
                <c:pt idx="1">
                  <c:v>Spring</c:v>
                </c:pt>
                <c:pt idx="2">
                  <c:v>Summer</c:v>
                </c:pt>
                <c:pt idx="3">
                  <c:v>Fall</c:v>
                </c:pt>
              </c:strCache>
            </c:strRef>
          </c:cat>
          <c:val>
            <c:numRef>
              <c:f>Summary!$K$3:$K$6</c:f>
              <c:numCache>
                <c:formatCode>General</c:formatCode>
                <c:ptCount val="4"/>
                <c:pt idx="0">
                  <c:v>83</c:v>
                </c:pt>
                <c:pt idx="1">
                  <c:v>78</c:v>
                </c:pt>
                <c:pt idx="2">
                  <c:v>156</c:v>
                </c:pt>
                <c:pt idx="3">
                  <c:v>95</c:v>
                </c:pt>
              </c:numCache>
            </c:numRef>
          </c:val>
          <c:extLst>
            <c:ext xmlns:c16="http://schemas.microsoft.com/office/drawing/2014/chart" uri="{C3380CC4-5D6E-409C-BE32-E72D297353CC}">
              <c16:uniqueId val="{00000001-FC40-4493-A109-19AB22A142ED}"/>
            </c:ext>
          </c:extLst>
        </c:ser>
        <c:dLbls>
          <c:showLegendKey val="0"/>
          <c:showVal val="0"/>
          <c:showCatName val="0"/>
          <c:showSerName val="0"/>
          <c:showPercent val="0"/>
          <c:showBubbleSize val="0"/>
        </c:dLbls>
        <c:gapWidth val="0"/>
        <c:overlap val="100"/>
        <c:axId val="50325760"/>
        <c:axId val="73207808"/>
      </c:barChart>
      <c:catAx>
        <c:axId val="50325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3207808"/>
        <c:crosses val="autoZero"/>
        <c:auto val="1"/>
        <c:lblAlgn val="ctr"/>
        <c:lblOffset val="100"/>
        <c:tickLblSkip val="1"/>
        <c:tickMarkSkip val="4"/>
        <c:noMultiLvlLbl val="0"/>
      </c:catAx>
      <c:valAx>
        <c:axId val="732078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5032576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614379084967638"/>
          <c:w val="8.1111111111120182E-2"/>
          <c:h val="7.5163398692812119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Year</a:t>
            </a:r>
          </a:p>
        </c:rich>
      </c:tx>
      <c:layout>
        <c:manualLayout>
          <c:xMode val="edge"/>
          <c:yMode val="edge"/>
          <c:x val="0.36293006707496384"/>
          <c:y val="1.9575935361021049E-2"/>
        </c:manualLayout>
      </c:layout>
      <c:overlay val="0"/>
      <c:spPr>
        <a:noFill/>
        <a:ln w="25400">
          <a:noFill/>
        </a:ln>
      </c:spPr>
    </c:title>
    <c:autoTitleDeleted val="0"/>
    <c:plotArea>
      <c:layout>
        <c:manualLayout>
          <c:layoutTarget val="inner"/>
          <c:xMode val="edge"/>
          <c:yMode val="edge"/>
          <c:x val="5.1111111111111114E-2"/>
          <c:y val="0.12091503267973855"/>
          <c:w val="0.91222222222222227"/>
          <c:h val="0.79411764705882371"/>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Summary!$F$3:$F$34</c:f>
              <c:numCache>
                <c:formatCode>General</c:formatCode>
                <c:ptCount val="32"/>
                <c:pt idx="0">
                  <c:v>1</c:v>
                </c:pt>
                <c:pt idx="1">
                  <c:v>5</c:v>
                </c:pt>
                <c:pt idx="2">
                  <c:v>0</c:v>
                </c:pt>
                <c:pt idx="3">
                  <c:v>0</c:v>
                </c:pt>
                <c:pt idx="4">
                  <c:v>2</c:v>
                </c:pt>
                <c:pt idx="5">
                  <c:v>13</c:v>
                </c:pt>
                <c:pt idx="6">
                  <c:v>18</c:v>
                </c:pt>
                <c:pt idx="7">
                  <c:v>2</c:v>
                </c:pt>
                <c:pt idx="8">
                  <c:v>0</c:v>
                </c:pt>
                <c:pt idx="9">
                  <c:v>1</c:v>
                </c:pt>
                <c:pt idx="10">
                  <c:v>0</c:v>
                </c:pt>
                <c:pt idx="11">
                  <c:v>0</c:v>
                </c:pt>
                <c:pt idx="12">
                  <c:v>0</c:v>
                </c:pt>
                <c:pt idx="13">
                  <c:v>9</c:v>
                </c:pt>
                <c:pt idx="14">
                  <c:v>8</c:v>
                </c:pt>
                <c:pt idx="15">
                  <c:v>1</c:v>
                </c:pt>
                <c:pt idx="16">
                  <c:v>0</c:v>
                </c:pt>
                <c:pt idx="17">
                  <c:v>4</c:v>
                </c:pt>
                <c:pt idx="18">
                  <c:v>21</c:v>
                </c:pt>
                <c:pt idx="19">
                  <c:v>22</c:v>
                </c:pt>
                <c:pt idx="20">
                  <c:v>0</c:v>
                </c:pt>
                <c:pt idx="21">
                  <c:v>0</c:v>
                </c:pt>
                <c:pt idx="22">
                  <c:v>0</c:v>
                </c:pt>
                <c:pt idx="23">
                  <c:v>0</c:v>
                </c:pt>
                <c:pt idx="24">
                  <c:v>0</c:v>
                </c:pt>
                <c:pt idx="25">
                  <c:v>0</c:v>
                </c:pt>
                <c:pt idx="26">
                  <c:v>0</c:v>
                </c:pt>
                <c:pt idx="27">
                  <c:v>11</c:v>
                </c:pt>
                <c:pt idx="28">
                  <c:v>31</c:v>
                </c:pt>
                <c:pt idx="29">
                  <c:v>10</c:v>
                </c:pt>
                <c:pt idx="30">
                  <c:v>7</c:v>
                </c:pt>
                <c:pt idx="31">
                  <c:v>15</c:v>
                </c:pt>
              </c:numCache>
            </c:numRef>
          </c:val>
          <c:extLst>
            <c:ext xmlns:c16="http://schemas.microsoft.com/office/drawing/2014/chart" uri="{C3380CC4-5D6E-409C-BE32-E72D297353CC}">
              <c16:uniqueId val="{00000000-281E-4DCD-A979-A3B8715497C9}"/>
            </c:ext>
          </c:extLst>
        </c:ser>
        <c:ser>
          <c:idx val="1"/>
          <c:order val="1"/>
          <c:tx>
            <c:strRef>
              <c:f>Summary!$C$2</c:f>
              <c:strCache>
                <c:ptCount val="1"/>
                <c:pt idx="0">
                  <c:v>Imaging</c:v>
                </c:pt>
              </c:strCache>
            </c:strRef>
          </c:tx>
          <c:spPr>
            <a:solidFill>
              <a:srgbClr val="993366"/>
            </a:solidFill>
            <a:ln w="25400">
              <a:noFill/>
            </a:ln>
          </c:spPr>
          <c:invertIfNegative val="0"/>
          <c:cat>
            <c:numRef>
              <c:f>Summary!$E$3:$E$34</c:f>
              <c:numCache>
                <c:formatCode>General</c:formatCode>
                <c:ptCount val="32"/>
                <c:pt idx="0">
                  <c:v>1977</c:v>
                </c:pt>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numCache>
            </c:numRef>
          </c:cat>
          <c:val>
            <c:numRef>
              <c:f>Summary!$G$3:$G$34</c:f>
              <c:numCache>
                <c:formatCode>General</c:formatCode>
                <c:ptCount val="32"/>
                <c:pt idx="0">
                  <c:v>1</c:v>
                </c:pt>
                <c:pt idx="1">
                  <c:v>0</c:v>
                </c:pt>
                <c:pt idx="2">
                  <c:v>0</c:v>
                </c:pt>
                <c:pt idx="3">
                  <c:v>0</c:v>
                </c:pt>
                <c:pt idx="4">
                  <c:v>0</c:v>
                </c:pt>
                <c:pt idx="5">
                  <c:v>0</c:v>
                </c:pt>
                <c:pt idx="6">
                  <c:v>0</c:v>
                </c:pt>
                <c:pt idx="7">
                  <c:v>0</c:v>
                </c:pt>
                <c:pt idx="8">
                  <c:v>0</c:v>
                </c:pt>
                <c:pt idx="9">
                  <c:v>1</c:v>
                </c:pt>
                <c:pt idx="10">
                  <c:v>0</c:v>
                </c:pt>
                <c:pt idx="11">
                  <c:v>0</c:v>
                </c:pt>
                <c:pt idx="12">
                  <c:v>0</c:v>
                </c:pt>
                <c:pt idx="13">
                  <c:v>1</c:v>
                </c:pt>
                <c:pt idx="14">
                  <c:v>0</c:v>
                </c:pt>
                <c:pt idx="15">
                  <c:v>0</c:v>
                </c:pt>
                <c:pt idx="16">
                  <c:v>0</c:v>
                </c:pt>
                <c:pt idx="17">
                  <c:v>2</c:v>
                </c:pt>
                <c:pt idx="18">
                  <c:v>4</c:v>
                </c:pt>
                <c:pt idx="19">
                  <c:v>5</c:v>
                </c:pt>
                <c:pt idx="20">
                  <c:v>0</c:v>
                </c:pt>
                <c:pt idx="21">
                  <c:v>0</c:v>
                </c:pt>
                <c:pt idx="22">
                  <c:v>0</c:v>
                </c:pt>
                <c:pt idx="23">
                  <c:v>0</c:v>
                </c:pt>
                <c:pt idx="24">
                  <c:v>0</c:v>
                </c:pt>
                <c:pt idx="25">
                  <c:v>0</c:v>
                </c:pt>
                <c:pt idx="26">
                  <c:v>0</c:v>
                </c:pt>
                <c:pt idx="27">
                  <c:v>34</c:v>
                </c:pt>
                <c:pt idx="28">
                  <c:v>99</c:v>
                </c:pt>
                <c:pt idx="29">
                  <c:v>90</c:v>
                </c:pt>
                <c:pt idx="30">
                  <c:v>79</c:v>
                </c:pt>
                <c:pt idx="31">
                  <c:v>96</c:v>
                </c:pt>
              </c:numCache>
            </c:numRef>
          </c:val>
          <c:extLst>
            <c:ext xmlns:c16="http://schemas.microsoft.com/office/drawing/2014/chart" uri="{C3380CC4-5D6E-409C-BE32-E72D297353CC}">
              <c16:uniqueId val="{00000001-281E-4DCD-A979-A3B8715497C9}"/>
            </c:ext>
          </c:extLst>
        </c:ser>
        <c:dLbls>
          <c:showLegendKey val="0"/>
          <c:showVal val="0"/>
          <c:showCatName val="0"/>
          <c:showSerName val="0"/>
          <c:showPercent val="0"/>
          <c:showBubbleSize val="0"/>
        </c:dLbls>
        <c:gapWidth val="0"/>
        <c:overlap val="100"/>
        <c:axId val="79366400"/>
        <c:axId val="79384576"/>
      </c:barChart>
      <c:catAx>
        <c:axId val="79366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79384576"/>
        <c:crosses val="autoZero"/>
        <c:auto val="1"/>
        <c:lblAlgn val="ctr"/>
        <c:lblOffset val="100"/>
        <c:tickLblSkip val="1"/>
        <c:tickMarkSkip val="4"/>
        <c:noMultiLvlLbl val="0"/>
      </c:catAx>
      <c:valAx>
        <c:axId val="79384576"/>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366400"/>
        <c:crosses val="autoZero"/>
        <c:crossBetween val="between"/>
      </c:valAx>
      <c:spPr>
        <a:solidFill>
          <a:srgbClr val="C0C0C0"/>
        </a:solidFill>
        <a:ln w="12700">
          <a:solidFill>
            <a:srgbClr val="808080"/>
          </a:solidFill>
          <a:prstDash val="solid"/>
        </a:ln>
      </c:spPr>
    </c:plotArea>
    <c:legend>
      <c:legendPos val="r"/>
      <c:layout>
        <c:manualLayout>
          <c:xMode val="edge"/>
          <c:yMode val="edge"/>
          <c:x val="0.21777777777777776"/>
          <c:y val="0.27777777777778534"/>
          <c:w val="8.1111111111120182E-2"/>
          <c:h val="7.5163398692806194E-2"/>
        </c:manualLayout>
      </c:layout>
      <c:overlay val="0"/>
      <c:spPr>
        <a:solidFill>
          <a:srgbClr val="FFFFFF"/>
        </a:solidFill>
        <a:ln w="3175">
          <a:solidFill>
            <a:srgbClr val="000000"/>
          </a:solidFill>
          <a:prstDash val="solid"/>
        </a:ln>
      </c:spPr>
      <c:txPr>
        <a:bodyPr/>
        <a:lstStyle/>
        <a:p>
          <a:pPr>
            <a:defRPr sz="21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Deep Sky Observations by Object Season and Year</a:t>
            </a:r>
          </a:p>
        </c:rich>
      </c:tx>
      <c:layout>
        <c:manualLayout>
          <c:xMode val="edge"/>
          <c:yMode val="edge"/>
          <c:x val="0.28079918343540389"/>
          <c:y val="1.9575935361021049E-2"/>
        </c:manualLayout>
      </c:layout>
      <c:overlay val="0"/>
      <c:spPr>
        <a:noFill/>
        <a:ln w="25400">
          <a:noFill/>
        </a:ln>
      </c:spPr>
    </c:title>
    <c:autoTitleDeleted val="0"/>
    <c:plotArea>
      <c:layout>
        <c:manualLayout>
          <c:layoutTarget val="inner"/>
          <c:xMode val="edge"/>
          <c:yMode val="edge"/>
          <c:x val="6.4444444444444512E-2"/>
          <c:y val="0.11928104575163781"/>
          <c:w val="0.89111111111111108"/>
          <c:h val="0.74346405228759893"/>
        </c:manualLayout>
      </c:layout>
      <c:barChart>
        <c:barDir val="col"/>
        <c:grouping val="stacked"/>
        <c:varyColors val="0"/>
        <c:ser>
          <c:idx val="0"/>
          <c:order val="0"/>
          <c:tx>
            <c:strRef>
              <c:f>Summary!$B$2</c:f>
              <c:strCache>
                <c:ptCount val="1"/>
                <c:pt idx="0">
                  <c:v>Visual</c:v>
                </c:pt>
              </c:strCache>
            </c:strRef>
          </c:tx>
          <c:spPr>
            <a:solidFill>
              <a:srgbClr val="9999FF"/>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Summary!$B$3:$B$130</c:f>
              <c:numCache>
                <c:formatCode>General</c:formatCode>
                <c:ptCount val="128"/>
                <c:pt idx="0">
                  <c:v>0</c:v>
                </c:pt>
                <c:pt idx="1">
                  <c:v>0</c:v>
                </c:pt>
                <c:pt idx="2">
                  <c:v>0</c:v>
                </c:pt>
                <c:pt idx="3">
                  <c:v>1</c:v>
                </c:pt>
                <c:pt idx="4">
                  <c:v>0</c:v>
                </c:pt>
                <c:pt idx="5">
                  <c:v>0</c:v>
                </c:pt>
                <c:pt idx="6">
                  <c:v>4</c:v>
                </c:pt>
                <c:pt idx="7">
                  <c:v>1</c:v>
                </c:pt>
                <c:pt idx="8">
                  <c:v>0</c:v>
                </c:pt>
                <c:pt idx="9">
                  <c:v>0</c:v>
                </c:pt>
                <c:pt idx="10">
                  <c:v>0</c:v>
                </c:pt>
                <c:pt idx="11">
                  <c:v>0</c:v>
                </c:pt>
                <c:pt idx="12">
                  <c:v>0</c:v>
                </c:pt>
                <c:pt idx="13">
                  <c:v>0</c:v>
                </c:pt>
                <c:pt idx="14">
                  <c:v>0</c:v>
                </c:pt>
                <c:pt idx="15">
                  <c:v>0</c:v>
                </c:pt>
                <c:pt idx="16">
                  <c:v>0</c:v>
                </c:pt>
                <c:pt idx="17">
                  <c:v>0</c:v>
                </c:pt>
                <c:pt idx="18">
                  <c:v>2</c:v>
                </c:pt>
                <c:pt idx="19">
                  <c:v>0</c:v>
                </c:pt>
                <c:pt idx="20">
                  <c:v>3</c:v>
                </c:pt>
                <c:pt idx="21">
                  <c:v>0</c:v>
                </c:pt>
                <c:pt idx="22">
                  <c:v>10</c:v>
                </c:pt>
                <c:pt idx="23">
                  <c:v>0</c:v>
                </c:pt>
                <c:pt idx="24">
                  <c:v>1</c:v>
                </c:pt>
                <c:pt idx="25">
                  <c:v>6</c:v>
                </c:pt>
                <c:pt idx="26">
                  <c:v>9</c:v>
                </c:pt>
                <c:pt idx="27">
                  <c:v>2</c:v>
                </c:pt>
                <c:pt idx="28">
                  <c:v>2</c:v>
                </c:pt>
                <c:pt idx="29">
                  <c:v>0</c:v>
                </c:pt>
                <c:pt idx="30">
                  <c:v>0</c:v>
                </c:pt>
                <c:pt idx="31">
                  <c:v>0</c:v>
                </c:pt>
                <c:pt idx="32">
                  <c:v>0</c:v>
                </c:pt>
                <c:pt idx="33">
                  <c:v>0</c:v>
                </c:pt>
                <c:pt idx="34">
                  <c:v>0</c:v>
                </c:pt>
                <c:pt idx="35">
                  <c:v>0</c:v>
                </c:pt>
                <c:pt idx="36">
                  <c:v>0</c:v>
                </c:pt>
                <c:pt idx="37">
                  <c:v>0</c:v>
                </c:pt>
                <c:pt idx="38">
                  <c:v>0</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8</c:v>
                </c:pt>
                <c:pt idx="55">
                  <c:v>1</c:v>
                </c:pt>
                <c:pt idx="56">
                  <c:v>8</c:v>
                </c:pt>
                <c:pt idx="57">
                  <c:v>0</c:v>
                </c:pt>
                <c:pt idx="58">
                  <c:v>0</c:v>
                </c:pt>
                <c:pt idx="59">
                  <c:v>0</c:v>
                </c:pt>
                <c:pt idx="60">
                  <c:v>0</c:v>
                </c:pt>
                <c:pt idx="61">
                  <c:v>0</c:v>
                </c:pt>
                <c:pt idx="62">
                  <c:v>0</c:v>
                </c:pt>
                <c:pt idx="63">
                  <c:v>1</c:v>
                </c:pt>
                <c:pt idx="64">
                  <c:v>0</c:v>
                </c:pt>
                <c:pt idx="65">
                  <c:v>0</c:v>
                </c:pt>
                <c:pt idx="66">
                  <c:v>0</c:v>
                </c:pt>
                <c:pt idx="67">
                  <c:v>0</c:v>
                </c:pt>
                <c:pt idx="68">
                  <c:v>0</c:v>
                </c:pt>
                <c:pt idx="69">
                  <c:v>0</c:v>
                </c:pt>
                <c:pt idx="70">
                  <c:v>4</c:v>
                </c:pt>
                <c:pt idx="71">
                  <c:v>0</c:v>
                </c:pt>
                <c:pt idx="72">
                  <c:v>12</c:v>
                </c:pt>
                <c:pt idx="73">
                  <c:v>9</c:v>
                </c:pt>
                <c:pt idx="74">
                  <c:v>0</c:v>
                </c:pt>
                <c:pt idx="75">
                  <c:v>0</c:v>
                </c:pt>
                <c:pt idx="76">
                  <c:v>5</c:v>
                </c:pt>
                <c:pt idx="77">
                  <c:v>17</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11</c:v>
                </c:pt>
                <c:pt idx="112">
                  <c:v>14</c:v>
                </c:pt>
                <c:pt idx="113">
                  <c:v>1</c:v>
                </c:pt>
                <c:pt idx="114">
                  <c:v>15</c:v>
                </c:pt>
                <c:pt idx="115">
                  <c:v>1</c:v>
                </c:pt>
                <c:pt idx="116">
                  <c:v>0</c:v>
                </c:pt>
                <c:pt idx="117">
                  <c:v>0</c:v>
                </c:pt>
                <c:pt idx="118">
                  <c:v>9</c:v>
                </c:pt>
                <c:pt idx="119">
                  <c:v>1</c:v>
                </c:pt>
                <c:pt idx="120">
                  <c:v>5</c:v>
                </c:pt>
                <c:pt idx="121">
                  <c:v>0</c:v>
                </c:pt>
                <c:pt idx="122">
                  <c:v>2</c:v>
                </c:pt>
                <c:pt idx="123">
                  <c:v>0</c:v>
                </c:pt>
                <c:pt idx="124">
                  <c:v>0</c:v>
                </c:pt>
                <c:pt idx="125">
                  <c:v>15</c:v>
                </c:pt>
                <c:pt idx="126">
                  <c:v>0</c:v>
                </c:pt>
                <c:pt idx="127">
                  <c:v>0</c:v>
                </c:pt>
              </c:numCache>
            </c:numRef>
          </c:val>
          <c:extLst>
            <c:ext xmlns:c16="http://schemas.microsoft.com/office/drawing/2014/chart" uri="{C3380CC4-5D6E-409C-BE32-E72D297353CC}">
              <c16:uniqueId val="{00000000-1D77-4DF8-8D9C-E05CB950A21C}"/>
            </c:ext>
          </c:extLst>
        </c:ser>
        <c:ser>
          <c:idx val="1"/>
          <c:order val="1"/>
          <c:tx>
            <c:strRef>
              <c:f>Summary!$C$2</c:f>
              <c:strCache>
                <c:ptCount val="1"/>
                <c:pt idx="0">
                  <c:v>Imaging</c:v>
                </c:pt>
              </c:strCache>
            </c:strRef>
          </c:tx>
          <c:spPr>
            <a:solidFill>
              <a:srgbClr val="993366"/>
            </a:solidFill>
            <a:ln w="25400">
              <a:noFill/>
            </a:ln>
          </c:spPr>
          <c:invertIfNegative val="0"/>
          <c:cat>
            <c:strRef>
              <c:f>Summary!$A$3:$A$130</c:f>
              <c:strCache>
                <c:ptCount val="128"/>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pt idx="124">
                  <c:v>2008 Winter</c:v>
                </c:pt>
                <c:pt idx="125">
                  <c:v>2008 Spring</c:v>
                </c:pt>
                <c:pt idx="126">
                  <c:v>2008 Summer</c:v>
                </c:pt>
                <c:pt idx="127">
                  <c:v>2008 Fall</c:v>
                </c:pt>
              </c:strCache>
            </c:strRef>
          </c:cat>
          <c:val>
            <c:numRef>
              <c:f>Summary!$C$3:$C$130</c:f>
              <c:numCache>
                <c:formatCode>General</c:formatCode>
                <c:ptCount val="128"/>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2</c:v>
                </c:pt>
                <c:pt idx="72">
                  <c:v>0</c:v>
                </c:pt>
                <c:pt idx="73">
                  <c:v>3</c:v>
                </c:pt>
                <c:pt idx="74">
                  <c:v>0</c:v>
                </c:pt>
                <c:pt idx="75">
                  <c:v>1</c:v>
                </c:pt>
                <c:pt idx="76">
                  <c:v>3</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18</c:v>
                </c:pt>
                <c:pt idx="111">
                  <c:v>16</c:v>
                </c:pt>
                <c:pt idx="112">
                  <c:v>14</c:v>
                </c:pt>
                <c:pt idx="113">
                  <c:v>26</c:v>
                </c:pt>
                <c:pt idx="114">
                  <c:v>40</c:v>
                </c:pt>
                <c:pt idx="115">
                  <c:v>19</c:v>
                </c:pt>
                <c:pt idx="116">
                  <c:v>26</c:v>
                </c:pt>
                <c:pt idx="117">
                  <c:v>13</c:v>
                </c:pt>
                <c:pt idx="118">
                  <c:v>31</c:v>
                </c:pt>
                <c:pt idx="119">
                  <c:v>20</c:v>
                </c:pt>
                <c:pt idx="120">
                  <c:v>21</c:v>
                </c:pt>
                <c:pt idx="121">
                  <c:v>16</c:v>
                </c:pt>
                <c:pt idx="122">
                  <c:v>24</c:v>
                </c:pt>
                <c:pt idx="123">
                  <c:v>18</c:v>
                </c:pt>
                <c:pt idx="124">
                  <c:v>18</c:v>
                </c:pt>
                <c:pt idx="125">
                  <c:v>20</c:v>
                </c:pt>
                <c:pt idx="126">
                  <c:v>43</c:v>
                </c:pt>
                <c:pt idx="127">
                  <c:v>15</c:v>
                </c:pt>
              </c:numCache>
            </c:numRef>
          </c:val>
          <c:extLst>
            <c:ext xmlns:c16="http://schemas.microsoft.com/office/drawing/2014/chart" uri="{C3380CC4-5D6E-409C-BE32-E72D297353CC}">
              <c16:uniqueId val="{00000001-1D77-4DF8-8D9C-E05CB950A21C}"/>
            </c:ext>
          </c:extLst>
        </c:ser>
        <c:dLbls>
          <c:showLegendKey val="0"/>
          <c:showVal val="0"/>
          <c:showCatName val="0"/>
          <c:showSerName val="0"/>
          <c:showPercent val="0"/>
          <c:showBubbleSize val="0"/>
        </c:dLbls>
        <c:gapWidth val="0"/>
        <c:overlap val="100"/>
        <c:axId val="79415552"/>
        <c:axId val="83038208"/>
      </c:barChart>
      <c:catAx>
        <c:axId val="79415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83038208"/>
        <c:crosses val="autoZero"/>
        <c:auto val="1"/>
        <c:lblAlgn val="ctr"/>
        <c:lblOffset val="100"/>
        <c:tickLblSkip val="4"/>
        <c:tickMarkSkip val="4"/>
        <c:noMultiLvlLbl val="0"/>
      </c:catAx>
      <c:valAx>
        <c:axId val="83038208"/>
        <c:scaling>
          <c:orientation val="minMax"/>
        </c:scaling>
        <c:delete val="0"/>
        <c:axPos val="l"/>
        <c:majorGridlines>
          <c:spPr>
            <a:ln w="3175">
              <a:solidFill>
                <a:srgbClr val="000000"/>
              </a:solidFill>
              <a:prstDash val="solid"/>
            </a:ln>
          </c:spPr>
        </c:majorGridlines>
        <c:numFmt formatCode="General" sourceLinked="1"/>
        <c:majorTickMark val="out"/>
        <c:minorTickMark val="out"/>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79415552"/>
        <c:crosses val="autoZero"/>
        <c:crossBetween val="between"/>
      </c:valAx>
      <c:spPr>
        <a:solidFill>
          <a:srgbClr val="C0C0C0"/>
        </a:solidFill>
        <a:ln w="12700">
          <a:solidFill>
            <a:srgbClr val="808080"/>
          </a:solidFill>
          <a:prstDash val="solid"/>
        </a:ln>
      </c:spPr>
    </c:plotArea>
    <c:legend>
      <c:legendPos val="r"/>
      <c:layout>
        <c:manualLayout>
          <c:xMode val="edge"/>
          <c:yMode val="edge"/>
          <c:x val="0.23333333333333686"/>
          <c:y val="0.26470588235294867"/>
          <c:w val="8.3333333333338033E-2"/>
          <c:h val="7.8431372549015332E-2"/>
        </c:manualLayout>
      </c:layout>
      <c:overlay val="0"/>
      <c:spPr>
        <a:solidFill>
          <a:srgbClr val="FFFFFF"/>
        </a:solidFill>
        <a:ln w="3175">
          <a:solidFill>
            <a:srgbClr val="000000"/>
          </a:solidFill>
          <a:prstDash val="solid"/>
        </a:ln>
      </c:spPr>
      <c:txPr>
        <a:bodyPr/>
        <a:lstStyle/>
        <a:p>
          <a:pPr>
            <a:defRPr sz="33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15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4"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04"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31_LVALarge.JPG"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26\I1396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2\M77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0\01\N7023LVA.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3_LVALarge.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4\M103_LVB.JPG"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0\N7331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N0752LVALarge.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4\09\16\M15.JPG"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CNTA_LVA.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6\14\OMG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9\25\N6888LVB.JPG" TargetMode="External"/><Relationship Id="rId6" Type="http://schemas.openxmlformats.org/officeDocument/2006/relationships/printerSettings" Target="../printerSettings/printerSettings7.bin"/><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8\16\M57_LVB.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7\02\M57_LVA.JP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3"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0\M41_LVA.JPG" TargetMode="External"/><Relationship Id="rId1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2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9"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42_LVCX.JPG" TargetMode="External"/><Relationship Id="rId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2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N869LVB.JPG" TargetMode="External"/><Relationship Id="rId34"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ROSSLVAX.TIF" TargetMode="External"/><Relationship Id="rId7"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4\IC342LVA.JPG" TargetMode="External"/><Relationship Id="rId1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ROS_LVA.JPG" TargetMode="External"/><Relationship Id="rId17"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M34_LVA.JPG" TargetMode="External"/><Relationship Id="rId2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3"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2244LVAX.JPG" TargetMode="External"/><Relationship Id="rId38"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18\M42_LVAX.JPG" TargetMode="External"/><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M38_LVA.JPG" TargetMode="External"/><Relationship Id="rId16"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2\1499LVAX.JPG" TargetMode="External"/><Relationship Id="rId20"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9"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M45_LVA.JPG" TargetMode="External"/><Relationship Id="rId41" Type="http://schemas.openxmlformats.org/officeDocument/2006/relationships/printerSettings" Target="../printerSettings/printerSettings8.bin"/><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50302\M37_LV.JPG" TargetMode="External"/><Relationship Id="rId6"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9\I405_LVALarge.JPG" TargetMode="External"/><Relationship Id="rId1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24"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6_LVA.JPG" TargetMode="External"/><Relationship Id="rId32"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15\M1_LVAX.JPG" TargetMode="External"/><Relationship Id="rId37" Type="http://schemas.openxmlformats.org/officeDocument/2006/relationships/hyperlink" Target="file:///C:\Users\Steven%20Hill\AppData\Roaming\Microsoft\Briefcase\Briefcase\Documents%20and%20Settings\steven.hill\Application%20Data\Microsoft\Documents%20and%20Settings\steven.hill\Application%20Data\Microsoft\Excel\Images\2004\12\01\M42_LVA.TIF" TargetMode="External"/><Relationship Id="rId40" Type="http://schemas.openxmlformats.org/officeDocument/2006/relationships/hyperlink" Target="file:///C:\Users\Steven%20Hill\AppData\Roaming\Microsoft\Briefcase\Briefcase\Documents%20and%20Settings\steven.hill\Application%20Data\Microsoft\Documents%20and%20Settings\steven.hill\Application%20Data\Microsoft\Excel\Images\2005\01\01\HH_LVCX.JPG" TargetMode="External"/><Relationship Id="rId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21\M37_LVAS.JPG" TargetMode="External"/><Relationship Id="rId15"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1\N1499LVALarge.JPG" TargetMode="External"/><Relationship Id="rId23" Type="http://schemas.openxmlformats.org/officeDocument/2006/relationships/hyperlink" Target="file:///C:\Users\Steven%20Hill\AppData\Roaming\Microsoft\Briefcase\Briefcase\Documents%20and%20Settings\steven.hill\Application%20Data\Microsoft\Documents%20and%20Settings\steven.hill\Application%20Data\Microsoft\Excel\Images\2005\12\21\N0869LVB.JPG" TargetMode="External"/><Relationship Id="rId28"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M45_LVALarge.JPG" TargetMode="External"/><Relationship Id="rId36"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2_LVA.TIF" TargetMode="External"/><Relationship Id="rId10"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0\M42_LVA.JPG" TargetMode="External"/><Relationship Id="rId1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3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3\M1_LVA.JPG" TargetMode="External"/><Relationship Id="rId4" Type="http://schemas.openxmlformats.org/officeDocument/2006/relationships/hyperlink" Target="file:///C:\Users\Steven%20Hill\AppData\Roaming\Microsoft\Briefcase\Briefcase\Documents%20and%20Settings\steven.hill\Application%20Data\Microsoft\Documents%20and%20Settings\steven.hill\Application%20Data\Microsoft\Excel\Images\2006\02\02\M36_LVAS.JPG" TargetMode="External"/><Relationship Id="rId9"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24\HHS_LVA.JPG" TargetMode="External"/><Relationship Id="rId14" Type="http://schemas.openxmlformats.org/officeDocument/2006/relationships/hyperlink" Target="file:///C:\Users\Steven%20Hill\AppData\Roaming\Microsoft\Briefcase\Briefcase\Documents%20and%20Settings\steven.hill\Application%20Data\Microsoft\Documents%20and%20Settings\steven.hill\Application%20Data\Microsoft\Excel\Images\2005\11\29\M76_LVALarge.JPG" TargetMode="External"/><Relationship Id="rId2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1\05\N869_LVA.JPG" TargetMode="External"/><Relationship Id="rId27"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09\M46_LVA.JPG" TargetMode="External"/><Relationship Id="rId30" Type="http://schemas.openxmlformats.org/officeDocument/2006/relationships/hyperlink" Target="file:///C:\Users\Steven%20Hill\AppData\Roaming\Microsoft\Briefcase\Briefcase\Documents%20and%20Settings\steven.hill\Application%20Data\Microsoft\Documents%20and%20Settings\steven.hill\Application%20Data\Microsoft\Excel\Images\2004\11\14\M45_LV.TIF" TargetMode="External"/><Relationship Id="rId35" Type="http://schemas.openxmlformats.org/officeDocument/2006/relationships/hyperlink" Target="file:///C:\Users\Steven%20Hill\AppData\Roaming\Microsoft\Briefcase\Briefcase\Documents%20and%20Settings\steven.hill\Application%20Data\Microsoft\Documents%20and%20Settings\steven.hill\Application%20Data\Microsoft\Excel\Images\2005\02\17\M41_LVA.JPG"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LEOI_LVA.JPG" TargetMode="External"/><Relationship Id="rId1" Type="http://schemas.openxmlformats.org/officeDocument/2006/relationships/hyperlink" Target="file:///C:\Users\Steven%20Hill\AppData\Roaming\Microsoft\Briefcase\Briefcase\Documents%20and%20Settings\steven.hill\Application%20Data\Microsoft\Documents%20and%20Settings\steven.hill\Application%20Data\Microsoft\Excel\Images\2006\04\15\N2903LVA.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2"/>
  <sheetViews>
    <sheetView workbookViewId="0">
      <pane ySplit="2" topLeftCell="A105" activePane="bottomLeft" state="frozenSplit"/>
      <selection pane="bottomLeft" activeCell="G136" sqref="G136"/>
    </sheetView>
  </sheetViews>
  <sheetFormatPr defaultRowHeight="12.5" x14ac:dyDescent="0.25"/>
  <cols>
    <col min="1" max="1" width="16.54296875" customWidth="1"/>
  </cols>
  <sheetData>
    <row r="1" spans="1:12" x14ac:dyDescent="0.25">
      <c r="B1" s="360" t="s">
        <v>1350</v>
      </c>
      <c r="C1" s="360"/>
      <c r="D1" s="360"/>
      <c r="F1" s="360" t="s">
        <v>1351</v>
      </c>
      <c r="G1" s="360"/>
      <c r="H1" s="360"/>
      <c r="J1" s="360" t="s">
        <v>1356</v>
      </c>
      <c r="K1" s="360"/>
      <c r="L1" s="360"/>
    </row>
    <row r="2" spans="1:12" x14ac:dyDescent="0.25">
      <c r="B2" t="s">
        <v>1289</v>
      </c>
      <c r="C2" t="s">
        <v>1290</v>
      </c>
      <c r="D2" t="s">
        <v>1291</v>
      </c>
      <c r="F2" t="s">
        <v>1289</v>
      </c>
      <c r="G2" t="s">
        <v>1290</v>
      </c>
      <c r="H2" t="s">
        <v>1291</v>
      </c>
      <c r="J2" t="s">
        <v>1289</v>
      </c>
      <c r="K2" t="s">
        <v>1290</v>
      </c>
      <c r="L2" t="s">
        <v>1291</v>
      </c>
    </row>
    <row r="3" spans="1:12" x14ac:dyDescent="0.25">
      <c r="A3" t="s">
        <v>461</v>
      </c>
      <c r="B3">
        <v>0</v>
      </c>
      <c r="C3">
        <v>0</v>
      </c>
      <c r="D3">
        <f>SUM(B3:C3)</f>
        <v>0</v>
      </c>
      <c r="E3">
        <v>1977</v>
      </c>
      <c r="F3">
        <f>SUM(B3:B6)</f>
        <v>1</v>
      </c>
      <c r="G3">
        <f>SUM(C3:C6)</f>
        <v>1</v>
      </c>
      <c r="H3">
        <f>SUM(D3:D6)</f>
        <v>2</v>
      </c>
      <c r="I3" t="s">
        <v>1352</v>
      </c>
      <c r="J3">
        <f t="shared" ref="J3:L6" si="0">B3+B7+B11+B15+B19+B23+B27+B31+B35+B39+B43+B47+B51+B55+B59+B63+B67+B71+B75+B79+B83+B87+B91+B95+B99+B103+B107+B111+B115+B119+B123+B127</f>
        <v>50</v>
      </c>
      <c r="K3">
        <f t="shared" si="0"/>
        <v>83</v>
      </c>
      <c r="L3">
        <f t="shared" si="0"/>
        <v>133</v>
      </c>
    </row>
    <row r="4" spans="1:12" x14ac:dyDescent="0.25">
      <c r="A4" t="s">
        <v>462</v>
      </c>
      <c r="B4">
        <v>0</v>
      </c>
      <c r="C4">
        <v>0</v>
      </c>
      <c r="D4">
        <f>SUM(B4:C4)</f>
        <v>0</v>
      </c>
      <c r="E4">
        <v>1978</v>
      </c>
      <c r="F4">
        <f>SUM(B7:B10)</f>
        <v>5</v>
      </c>
      <c r="G4">
        <f>SUM(C7:C10)</f>
        <v>0</v>
      </c>
      <c r="H4">
        <f>SUM(D7:D10)</f>
        <v>5</v>
      </c>
      <c r="I4" t="s">
        <v>1353</v>
      </c>
      <c r="J4">
        <f t="shared" si="0"/>
        <v>48</v>
      </c>
      <c r="K4">
        <f t="shared" si="0"/>
        <v>78</v>
      </c>
      <c r="L4">
        <f t="shared" si="0"/>
        <v>126</v>
      </c>
    </row>
    <row r="5" spans="1:12" x14ac:dyDescent="0.25">
      <c r="A5" t="s">
        <v>463</v>
      </c>
      <c r="B5">
        <v>0</v>
      </c>
      <c r="C5">
        <v>0</v>
      </c>
      <c r="D5">
        <f>SUM(B5:C5)</f>
        <v>0</v>
      </c>
      <c r="E5">
        <v>1979</v>
      </c>
      <c r="F5">
        <f>SUM(B11:B14)</f>
        <v>0</v>
      </c>
      <c r="G5">
        <f>SUM(C11:C14)</f>
        <v>0</v>
      </c>
      <c r="H5">
        <f>SUM(D11:D14)</f>
        <v>0</v>
      </c>
      <c r="I5" t="s">
        <v>1354</v>
      </c>
      <c r="J5">
        <f t="shared" si="0"/>
        <v>63</v>
      </c>
      <c r="K5">
        <f t="shared" si="0"/>
        <v>156</v>
      </c>
      <c r="L5">
        <f t="shared" si="0"/>
        <v>219</v>
      </c>
    </row>
    <row r="6" spans="1:12" x14ac:dyDescent="0.25">
      <c r="A6" t="s">
        <v>1292</v>
      </c>
      <c r="B6">
        <v>1</v>
      </c>
      <c r="C6">
        <v>1</v>
      </c>
      <c r="D6">
        <f t="shared" ref="D6:D69" si="1">SUM(B6:C6)</f>
        <v>2</v>
      </c>
      <c r="E6">
        <v>1980</v>
      </c>
      <c r="F6">
        <f>SUM(B15:B18)</f>
        <v>0</v>
      </c>
      <c r="G6">
        <f>SUM(C15:C18)</f>
        <v>0</v>
      </c>
      <c r="H6">
        <f>SUM(D15:D18)</f>
        <v>0</v>
      </c>
      <c r="I6" t="s">
        <v>1355</v>
      </c>
      <c r="J6">
        <f t="shared" si="0"/>
        <v>20</v>
      </c>
      <c r="K6">
        <f t="shared" si="0"/>
        <v>95</v>
      </c>
      <c r="L6">
        <f t="shared" si="0"/>
        <v>115</v>
      </c>
    </row>
    <row r="7" spans="1:12" x14ac:dyDescent="0.25">
      <c r="A7" t="s">
        <v>1294</v>
      </c>
      <c r="B7">
        <v>0</v>
      </c>
      <c r="C7">
        <v>0</v>
      </c>
      <c r="D7">
        <f t="shared" si="1"/>
        <v>0</v>
      </c>
      <c r="E7">
        <v>1981</v>
      </c>
      <c r="F7">
        <f>SUM(B19:B22)</f>
        <v>2</v>
      </c>
      <c r="G7">
        <f>SUM(C19:C22)</f>
        <v>0</v>
      </c>
      <c r="H7">
        <f>SUM(D19:D22)</f>
        <v>2</v>
      </c>
    </row>
    <row r="8" spans="1:12" x14ac:dyDescent="0.25">
      <c r="A8" t="s">
        <v>1295</v>
      </c>
      <c r="B8">
        <v>0</v>
      </c>
      <c r="C8">
        <v>0</v>
      </c>
      <c r="D8">
        <f t="shared" si="1"/>
        <v>0</v>
      </c>
      <c r="E8">
        <v>1982</v>
      </c>
      <c r="F8">
        <f>SUM(B23:B26)</f>
        <v>13</v>
      </c>
      <c r="G8">
        <f>SUM(C23:C26)</f>
        <v>0</v>
      </c>
      <c r="H8">
        <f>SUM(D23:D26)</f>
        <v>13</v>
      </c>
    </row>
    <row r="9" spans="1:12" x14ac:dyDescent="0.25">
      <c r="A9" t="s">
        <v>1296</v>
      </c>
      <c r="B9">
        <v>4</v>
      </c>
      <c r="C9">
        <v>0</v>
      </c>
      <c r="D9">
        <f t="shared" si="1"/>
        <v>4</v>
      </c>
      <c r="E9">
        <v>1983</v>
      </c>
      <c r="F9">
        <f>SUM(B27:B30)</f>
        <v>18</v>
      </c>
      <c r="G9">
        <f>SUM(C27:C30)</f>
        <v>0</v>
      </c>
      <c r="H9">
        <f>SUM(D27:D30)</f>
        <v>18</v>
      </c>
    </row>
    <row r="10" spans="1:12" x14ac:dyDescent="0.25">
      <c r="A10" t="s">
        <v>1293</v>
      </c>
      <c r="B10">
        <v>1</v>
      </c>
      <c r="C10">
        <v>0</v>
      </c>
      <c r="D10">
        <f t="shared" si="1"/>
        <v>1</v>
      </c>
      <c r="E10">
        <v>1984</v>
      </c>
      <c r="F10">
        <f>SUM(B31:B34)</f>
        <v>2</v>
      </c>
      <c r="G10">
        <f>SUM(C31:C34)</f>
        <v>0</v>
      </c>
      <c r="H10">
        <f>SUM(D31:D34)</f>
        <v>2</v>
      </c>
    </row>
    <row r="11" spans="1:12" x14ac:dyDescent="0.25">
      <c r="A11" t="s">
        <v>1298</v>
      </c>
      <c r="B11">
        <v>0</v>
      </c>
      <c r="C11">
        <v>0</v>
      </c>
      <c r="D11">
        <f t="shared" si="1"/>
        <v>0</v>
      </c>
      <c r="E11">
        <v>1985</v>
      </c>
      <c r="F11">
        <f>SUM(B35:B38)</f>
        <v>0</v>
      </c>
      <c r="G11">
        <f>SUM(C35:C38)</f>
        <v>0</v>
      </c>
      <c r="H11">
        <f>SUM(D35:D38)</f>
        <v>0</v>
      </c>
    </row>
    <row r="12" spans="1:12" x14ac:dyDescent="0.25">
      <c r="A12" t="s">
        <v>1299</v>
      </c>
      <c r="B12">
        <v>0</v>
      </c>
      <c r="C12">
        <v>0</v>
      </c>
      <c r="D12">
        <f t="shared" si="1"/>
        <v>0</v>
      </c>
      <c r="E12">
        <v>1986</v>
      </c>
      <c r="F12">
        <f>SUM(B39:B42)</f>
        <v>1</v>
      </c>
      <c r="G12">
        <f>SUM(C39:C42)</f>
        <v>1</v>
      </c>
      <c r="H12">
        <f>SUM(D39:D42)</f>
        <v>2</v>
      </c>
    </row>
    <row r="13" spans="1:12" x14ac:dyDescent="0.25">
      <c r="A13" t="s">
        <v>1300</v>
      </c>
      <c r="B13">
        <v>0</v>
      </c>
      <c r="C13">
        <v>0</v>
      </c>
      <c r="D13">
        <f t="shared" si="1"/>
        <v>0</v>
      </c>
      <c r="E13">
        <v>1987</v>
      </c>
      <c r="F13">
        <f>SUM(B43:B46)</f>
        <v>0</v>
      </c>
      <c r="G13">
        <f>SUM(C43:C46)</f>
        <v>0</v>
      </c>
      <c r="H13">
        <f>SUM(D43:D46)</f>
        <v>0</v>
      </c>
    </row>
    <row r="14" spans="1:12" x14ac:dyDescent="0.25">
      <c r="A14" t="s">
        <v>1297</v>
      </c>
      <c r="B14">
        <v>0</v>
      </c>
      <c r="C14">
        <v>0</v>
      </c>
      <c r="D14">
        <f t="shared" si="1"/>
        <v>0</v>
      </c>
      <c r="E14">
        <v>1988</v>
      </c>
      <c r="F14">
        <f>SUM(B47:B50)</f>
        <v>0</v>
      </c>
      <c r="G14">
        <f>SUM(C47:C50)</f>
        <v>0</v>
      </c>
      <c r="H14">
        <f>SUM(D47:D50)</f>
        <v>0</v>
      </c>
    </row>
    <row r="15" spans="1:12" x14ac:dyDescent="0.25">
      <c r="A15" t="s">
        <v>1302</v>
      </c>
      <c r="B15">
        <v>0</v>
      </c>
      <c r="C15">
        <v>0</v>
      </c>
      <c r="D15">
        <f t="shared" si="1"/>
        <v>0</v>
      </c>
      <c r="E15">
        <v>1989</v>
      </c>
      <c r="F15">
        <f>SUM(B51:B54)</f>
        <v>0</v>
      </c>
      <c r="G15">
        <f>SUM(C51:C54)</f>
        <v>0</v>
      </c>
      <c r="H15">
        <f>SUM(D51:D54)</f>
        <v>0</v>
      </c>
    </row>
    <row r="16" spans="1:12" x14ac:dyDescent="0.25">
      <c r="A16" t="s">
        <v>1303</v>
      </c>
      <c r="B16">
        <v>0</v>
      </c>
      <c r="C16">
        <v>0</v>
      </c>
      <c r="D16">
        <f t="shared" si="1"/>
        <v>0</v>
      </c>
      <c r="E16">
        <v>1990</v>
      </c>
      <c r="F16">
        <f>SUM(B55:B58)</f>
        <v>9</v>
      </c>
      <c r="G16">
        <f>SUM(C55:C58)</f>
        <v>1</v>
      </c>
      <c r="H16">
        <f>SUM(D55:D58)</f>
        <v>10</v>
      </c>
    </row>
    <row r="17" spans="1:8" x14ac:dyDescent="0.25">
      <c r="A17" t="s">
        <v>1304</v>
      </c>
      <c r="B17">
        <v>0</v>
      </c>
      <c r="C17">
        <v>0</v>
      </c>
      <c r="D17">
        <f t="shared" si="1"/>
        <v>0</v>
      </c>
      <c r="E17">
        <v>1991</v>
      </c>
      <c r="F17">
        <f>SUM(B59:B62)</f>
        <v>8</v>
      </c>
      <c r="G17">
        <f>SUM(C59:C62)</f>
        <v>0</v>
      </c>
      <c r="H17">
        <f>SUM(D59:D62)</f>
        <v>8</v>
      </c>
    </row>
    <row r="18" spans="1:8" x14ac:dyDescent="0.25">
      <c r="A18" t="s">
        <v>1301</v>
      </c>
      <c r="B18">
        <v>0</v>
      </c>
      <c r="C18">
        <v>0</v>
      </c>
      <c r="D18">
        <f t="shared" si="1"/>
        <v>0</v>
      </c>
      <c r="E18">
        <v>1992</v>
      </c>
      <c r="F18">
        <f>SUM(B63:B66)</f>
        <v>1</v>
      </c>
      <c r="G18">
        <f>SUM(C63:C66)</f>
        <v>0</v>
      </c>
      <c r="H18">
        <f>SUM(D63:D66)</f>
        <v>1</v>
      </c>
    </row>
    <row r="19" spans="1:8" x14ac:dyDescent="0.25">
      <c r="A19" t="s">
        <v>1306</v>
      </c>
      <c r="B19">
        <v>0</v>
      </c>
      <c r="C19">
        <v>0</v>
      </c>
      <c r="D19">
        <f t="shared" si="1"/>
        <v>0</v>
      </c>
      <c r="E19">
        <v>1993</v>
      </c>
      <c r="F19">
        <f>SUM(B67:B70)</f>
        <v>0</v>
      </c>
      <c r="G19">
        <f>SUM(C67:C70)</f>
        <v>0</v>
      </c>
      <c r="H19">
        <f>SUM(D67:D70)</f>
        <v>0</v>
      </c>
    </row>
    <row r="20" spans="1:8" x14ac:dyDescent="0.25">
      <c r="A20" t="s">
        <v>1307</v>
      </c>
      <c r="B20">
        <v>0</v>
      </c>
      <c r="C20">
        <v>0</v>
      </c>
      <c r="D20">
        <f t="shared" si="1"/>
        <v>0</v>
      </c>
      <c r="E20">
        <v>1994</v>
      </c>
      <c r="F20">
        <f>SUM(B71:B74)</f>
        <v>4</v>
      </c>
      <c r="G20">
        <f>SUM(C71:C74)</f>
        <v>2</v>
      </c>
      <c r="H20">
        <f>SUM(D71:D74)</f>
        <v>6</v>
      </c>
    </row>
    <row r="21" spans="1:8" x14ac:dyDescent="0.25">
      <c r="A21" t="s">
        <v>1308</v>
      </c>
      <c r="B21">
        <v>2</v>
      </c>
      <c r="C21">
        <v>0</v>
      </c>
      <c r="D21">
        <f t="shared" si="1"/>
        <v>2</v>
      </c>
      <c r="E21">
        <v>1995</v>
      </c>
      <c r="F21">
        <f>SUM(B75:B78)</f>
        <v>21</v>
      </c>
      <c r="G21">
        <f>SUM(C75:C78)</f>
        <v>4</v>
      </c>
      <c r="H21">
        <f>SUM(D75:D78)</f>
        <v>25</v>
      </c>
    </row>
    <row r="22" spans="1:8" x14ac:dyDescent="0.25">
      <c r="A22" t="s">
        <v>1305</v>
      </c>
      <c r="B22">
        <v>0</v>
      </c>
      <c r="C22">
        <v>0</v>
      </c>
      <c r="D22">
        <f t="shared" si="1"/>
        <v>0</v>
      </c>
      <c r="E22">
        <v>1996</v>
      </c>
      <c r="F22">
        <f>SUM(B79:B82)</f>
        <v>22</v>
      </c>
      <c r="G22">
        <f>SUM(C79:C82)</f>
        <v>5</v>
      </c>
      <c r="H22">
        <f>SUM(D79:D82)</f>
        <v>27</v>
      </c>
    </row>
    <row r="23" spans="1:8" x14ac:dyDescent="0.25">
      <c r="A23" t="s">
        <v>1309</v>
      </c>
      <c r="B23">
        <v>3</v>
      </c>
      <c r="C23">
        <v>0</v>
      </c>
      <c r="D23">
        <f t="shared" si="1"/>
        <v>3</v>
      </c>
      <c r="E23">
        <v>1997</v>
      </c>
      <c r="F23">
        <f>SUM(B83:B86)</f>
        <v>0</v>
      </c>
      <c r="G23">
        <f>SUM(C83:C86)</f>
        <v>0</v>
      </c>
      <c r="H23">
        <f>SUM(D83:D86)</f>
        <v>0</v>
      </c>
    </row>
    <row r="24" spans="1:8" x14ac:dyDescent="0.25">
      <c r="A24" t="s">
        <v>1310</v>
      </c>
      <c r="B24">
        <v>0</v>
      </c>
      <c r="C24">
        <v>0</v>
      </c>
      <c r="D24">
        <f t="shared" si="1"/>
        <v>0</v>
      </c>
      <c r="E24">
        <v>1998</v>
      </c>
      <c r="F24">
        <f>SUM(B87:B90)</f>
        <v>0</v>
      </c>
      <c r="G24">
        <f>SUM(C87:C90)</f>
        <v>0</v>
      </c>
      <c r="H24">
        <f>SUM(D87:D90)</f>
        <v>0</v>
      </c>
    </row>
    <row r="25" spans="1:8" x14ac:dyDescent="0.25">
      <c r="A25" t="s">
        <v>1311</v>
      </c>
      <c r="B25">
        <v>10</v>
      </c>
      <c r="C25">
        <v>0</v>
      </c>
      <c r="D25">
        <f t="shared" si="1"/>
        <v>10</v>
      </c>
      <c r="E25">
        <v>1999</v>
      </c>
      <c r="F25">
        <f>SUM(B91:B94)</f>
        <v>0</v>
      </c>
      <c r="G25">
        <f>SUM(C91:C94)</f>
        <v>0</v>
      </c>
      <c r="H25">
        <f>SUM(D91:D94)</f>
        <v>0</v>
      </c>
    </row>
    <row r="26" spans="1:8" x14ac:dyDescent="0.25">
      <c r="A26" t="s">
        <v>1312</v>
      </c>
      <c r="B26">
        <v>0</v>
      </c>
      <c r="C26">
        <v>0</v>
      </c>
      <c r="D26">
        <f t="shared" si="1"/>
        <v>0</v>
      </c>
      <c r="E26">
        <v>2000</v>
      </c>
      <c r="F26">
        <f>SUM(B95:B98)</f>
        <v>0</v>
      </c>
      <c r="G26">
        <f>SUM(C95:C98)</f>
        <v>0</v>
      </c>
      <c r="H26">
        <f>SUM(D95:D98)</f>
        <v>0</v>
      </c>
    </row>
    <row r="27" spans="1:8" x14ac:dyDescent="0.25">
      <c r="A27" t="s">
        <v>1313</v>
      </c>
      <c r="B27">
        <v>1</v>
      </c>
      <c r="C27">
        <v>0</v>
      </c>
      <c r="D27">
        <f t="shared" si="1"/>
        <v>1</v>
      </c>
      <c r="E27">
        <v>2001</v>
      </c>
      <c r="F27">
        <f>SUM(B99:B102)</f>
        <v>0</v>
      </c>
      <c r="G27">
        <f>SUM(C99:C102)</f>
        <v>0</v>
      </c>
      <c r="H27">
        <f>SUM(D99:D102)</f>
        <v>0</v>
      </c>
    </row>
    <row r="28" spans="1:8" x14ac:dyDescent="0.25">
      <c r="A28" t="s">
        <v>1314</v>
      </c>
      <c r="B28">
        <v>6</v>
      </c>
      <c r="C28">
        <v>0</v>
      </c>
      <c r="D28">
        <f t="shared" si="1"/>
        <v>6</v>
      </c>
      <c r="E28">
        <v>2002</v>
      </c>
      <c r="F28">
        <f>SUM(B103:B106)</f>
        <v>0</v>
      </c>
      <c r="G28">
        <f>SUM(C103:C106)</f>
        <v>0</v>
      </c>
      <c r="H28">
        <f>SUM(D103:D106)</f>
        <v>0</v>
      </c>
    </row>
    <row r="29" spans="1:8" x14ac:dyDescent="0.25">
      <c r="A29" t="s">
        <v>1315</v>
      </c>
      <c r="B29">
        <v>9</v>
      </c>
      <c r="C29">
        <v>0</v>
      </c>
      <c r="D29">
        <f t="shared" si="1"/>
        <v>9</v>
      </c>
      <c r="E29">
        <v>2003</v>
      </c>
      <c r="F29">
        <f>SUM(B107:B110)</f>
        <v>0</v>
      </c>
      <c r="G29">
        <f>SUM(C107:C110)</f>
        <v>0</v>
      </c>
      <c r="H29">
        <f>SUM(D107:D110)</f>
        <v>0</v>
      </c>
    </row>
    <row r="30" spans="1:8" x14ac:dyDescent="0.25">
      <c r="A30" t="s">
        <v>1316</v>
      </c>
      <c r="B30">
        <v>2</v>
      </c>
      <c r="C30">
        <v>0</v>
      </c>
      <c r="D30">
        <f t="shared" si="1"/>
        <v>2</v>
      </c>
      <c r="E30">
        <v>2004</v>
      </c>
      <c r="F30">
        <f>SUM(B111:B114)</f>
        <v>11</v>
      </c>
      <c r="G30">
        <f>SUM(C111:C114)</f>
        <v>34</v>
      </c>
      <c r="H30">
        <f>SUM(D111:D114)</f>
        <v>45</v>
      </c>
    </row>
    <row r="31" spans="1:8" x14ac:dyDescent="0.25">
      <c r="A31" t="s">
        <v>1317</v>
      </c>
      <c r="B31">
        <v>2</v>
      </c>
      <c r="C31">
        <v>0</v>
      </c>
      <c r="D31">
        <f t="shared" si="1"/>
        <v>2</v>
      </c>
      <c r="E31">
        <v>2005</v>
      </c>
      <c r="F31">
        <f>SUM(B115:B118)</f>
        <v>31</v>
      </c>
      <c r="G31">
        <f>SUM(C115:C118)</f>
        <v>99</v>
      </c>
      <c r="H31">
        <f>SUM(D115:D118)</f>
        <v>130</v>
      </c>
    </row>
    <row r="32" spans="1:8" x14ac:dyDescent="0.25">
      <c r="A32" t="s">
        <v>1318</v>
      </c>
      <c r="B32">
        <v>0</v>
      </c>
      <c r="C32">
        <v>0</v>
      </c>
      <c r="D32">
        <f t="shared" si="1"/>
        <v>0</v>
      </c>
      <c r="E32">
        <v>2006</v>
      </c>
      <c r="F32">
        <f>SUM(B119:B122)</f>
        <v>10</v>
      </c>
      <c r="G32">
        <f>SUM(C119:C122)</f>
        <v>90</v>
      </c>
      <c r="H32">
        <f>SUM(D119:D122)</f>
        <v>100</v>
      </c>
    </row>
    <row r="33" spans="1:8" x14ac:dyDescent="0.25">
      <c r="A33" t="s">
        <v>1192</v>
      </c>
      <c r="B33">
        <v>0</v>
      </c>
      <c r="C33">
        <v>0</v>
      </c>
      <c r="D33">
        <f t="shared" si="1"/>
        <v>0</v>
      </c>
      <c r="E33">
        <v>2007</v>
      </c>
      <c r="F33">
        <f>SUM(B123:B126)</f>
        <v>7</v>
      </c>
      <c r="G33">
        <f>SUM(C123:C126)</f>
        <v>79</v>
      </c>
      <c r="H33">
        <f>SUM(D123:D126)</f>
        <v>86</v>
      </c>
    </row>
    <row r="34" spans="1:8" x14ac:dyDescent="0.25">
      <c r="A34" t="s">
        <v>1193</v>
      </c>
      <c r="B34">
        <v>0</v>
      </c>
      <c r="C34">
        <v>0</v>
      </c>
      <c r="D34">
        <f t="shared" si="1"/>
        <v>0</v>
      </c>
      <c r="E34">
        <v>2008</v>
      </c>
      <c r="F34">
        <f>SUM(B127:B130)</f>
        <v>15</v>
      </c>
      <c r="G34">
        <f>SUM(C127:C130)</f>
        <v>96</v>
      </c>
      <c r="H34">
        <f>SUM(D127:D130)</f>
        <v>111</v>
      </c>
    </row>
    <row r="35" spans="1:8" x14ac:dyDescent="0.25">
      <c r="A35" t="s">
        <v>1194</v>
      </c>
      <c r="B35">
        <v>0</v>
      </c>
      <c r="C35">
        <v>0</v>
      </c>
      <c r="D35">
        <f t="shared" si="1"/>
        <v>0</v>
      </c>
    </row>
    <row r="36" spans="1:8" x14ac:dyDescent="0.25">
      <c r="A36" t="s">
        <v>1086</v>
      </c>
      <c r="B36">
        <v>0</v>
      </c>
      <c r="C36">
        <v>0</v>
      </c>
      <c r="D36">
        <f t="shared" si="1"/>
        <v>0</v>
      </c>
    </row>
    <row r="37" spans="1:8" x14ac:dyDescent="0.25">
      <c r="A37" t="s">
        <v>1087</v>
      </c>
      <c r="B37">
        <v>0</v>
      </c>
      <c r="C37">
        <v>0</v>
      </c>
      <c r="D37">
        <f t="shared" si="1"/>
        <v>0</v>
      </c>
    </row>
    <row r="38" spans="1:8" x14ac:dyDescent="0.25">
      <c r="A38" t="s">
        <v>1088</v>
      </c>
      <c r="B38">
        <v>0</v>
      </c>
      <c r="C38">
        <v>0</v>
      </c>
      <c r="D38">
        <f t="shared" si="1"/>
        <v>0</v>
      </c>
    </row>
    <row r="39" spans="1:8" x14ac:dyDescent="0.25">
      <c r="A39" t="s">
        <v>1089</v>
      </c>
      <c r="B39">
        <v>0</v>
      </c>
      <c r="C39">
        <v>1</v>
      </c>
      <c r="D39">
        <f t="shared" si="1"/>
        <v>1</v>
      </c>
    </row>
    <row r="40" spans="1:8" x14ac:dyDescent="0.25">
      <c r="A40" t="s">
        <v>1090</v>
      </c>
      <c r="B40">
        <v>0</v>
      </c>
      <c r="C40">
        <v>0</v>
      </c>
      <c r="D40">
        <f t="shared" si="1"/>
        <v>0</v>
      </c>
    </row>
    <row r="41" spans="1:8" x14ac:dyDescent="0.25">
      <c r="A41" t="s">
        <v>1091</v>
      </c>
      <c r="B41">
        <v>0</v>
      </c>
      <c r="C41">
        <v>0</v>
      </c>
      <c r="D41">
        <f t="shared" si="1"/>
        <v>0</v>
      </c>
    </row>
    <row r="42" spans="1:8" x14ac:dyDescent="0.25">
      <c r="A42" t="s">
        <v>1092</v>
      </c>
      <c r="B42">
        <v>1</v>
      </c>
      <c r="C42">
        <v>0</v>
      </c>
      <c r="D42">
        <f t="shared" si="1"/>
        <v>1</v>
      </c>
    </row>
    <row r="43" spans="1:8" x14ac:dyDescent="0.25">
      <c r="A43" t="s">
        <v>1093</v>
      </c>
      <c r="B43">
        <v>0</v>
      </c>
      <c r="C43">
        <v>0</v>
      </c>
      <c r="D43">
        <f t="shared" si="1"/>
        <v>0</v>
      </c>
    </row>
    <row r="44" spans="1:8" x14ac:dyDescent="0.25">
      <c r="A44" t="s">
        <v>1094</v>
      </c>
      <c r="B44">
        <v>0</v>
      </c>
      <c r="C44">
        <v>0</v>
      </c>
      <c r="D44">
        <f t="shared" si="1"/>
        <v>0</v>
      </c>
    </row>
    <row r="45" spans="1:8" x14ac:dyDescent="0.25">
      <c r="A45" t="s">
        <v>1095</v>
      </c>
      <c r="B45">
        <v>0</v>
      </c>
      <c r="C45">
        <v>0</v>
      </c>
      <c r="D45">
        <f t="shared" si="1"/>
        <v>0</v>
      </c>
    </row>
    <row r="46" spans="1:8" x14ac:dyDescent="0.25">
      <c r="A46" t="s">
        <v>404</v>
      </c>
      <c r="B46">
        <v>0</v>
      </c>
      <c r="C46">
        <v>0</v>
      </c>
      <c r="D46">
        <f t="shared" si="1"/>
        <v>0</v>
      </c>
    </row>
    <row r="47" spans="1:8" x14ac:dyDescent="0.25">
      <c r="A47" t="s">
        <v>405</v>
      </c>
      <c r="B47">
        <v>0</v>
      </c>
      <c r="C47">
        <v>0</v>
      </c>
      <c r="D47">
        <f t="shared" si="1"/>
        <v>0</v>
      </c>
    </row>
    <row r="48" spans="1:8" x14ac:dyDescent="0.25">
      <c r="A48" t="s">
        <v>406</v>
      </c>
      <c r="B48">
        <v>0</v>
      </c>
      <c r="C48">
        <v>0</v>
      </c>
      <c r="D48">
        <f t="shared" si="1"/>
        <v>0</v>
      </c>
    </row>
    <row r="49" spans="1:4" x14ac:dyDescent="0.25">
      <c r="A49" t="s">
        <v>407</v>
      </c>
      <c r="B49">
        <v>0</v>
      </c>
      <c r="C49">
        <v>0</v>
      </c>
      <c r="D49">
        <f t="shared" si="1"/>
        <v>0</v>
      </c>
    </row>
    <row r="50" spans="1:4" x14ac:dyDescent="0.25">
      <c r="A50" t="s">
        <v>408</v>
      </c>
      <c r="B50">
        <v>0</v>
      </c>
      <c r="C50">
        <v>0</v>
      </c>
      <c r="D50">
        <f t="shared" si="1"/>
        <v>0</v>
      </c>
    </row>
    <row r="51" spans="1:4" x14ac:dyDescent="0.25">
      <c r="A51" t="s">
        <v>409</v>
      </c>
      <c r="B51">
        <v>0</v>
      </c>
      <c r="C51">
        <v>0</v>
      </c>
      <c r="D51">
        <f t="shared" si="1"/>
        <v>0</v>
      </c>
    </row>
    <row r="52" spans="1:4" x14ac:dyDescent="0.25">
      <c r="A52" t="s">
        <v>410</v>
      </c>
      <c r="B52">
        <v>0</v>
      </c>
      <c r="C52">
        <v>0</v>
      </c>
      <c r="D52">
        <f t="shared" si="1"/>
        <v>0</v>
      </c>
    </row>
    <row r="53" spans="1:4" x14ac:dyDescent="0.25">
      <c r="A53" t="s">
        <v>648</v>
      </c>
      <c r="B53">
        <v>0</v>
      </c>
      <c r="C53">
        <v>0</v>
      </c>
      <c r="D53">
        <f t="shared" si="1"/>
        <v>0</v>
      </c>
    </row>
    <row r="54" spans="1:4" x14ac:dyDescent="0.25">
      <c r="A54" t="s">
        <v>649</v>
      </c>
      <c r="B54">
        <v>0</v>
      </c>
      <c r="C54">
        <v>0</v>
      </c>
      <c r="D54">
        <f t="shared" si="1"/>
        <v>0</v>
      </c>
    </row>
    <row r="55" spans="1:4" x14ac:dyDescent="0.25">
      <c r="A55" t="s">
        <v>650</v>
      </c>
      <c r="B55">
        <v>0</v>
      </c>
      <c r="C55">
        <v>0</v>
      </c>
      <c r="D55">
        <f t="shared" si="1"/>
        <v>0</v>
      </c>
    </row>
    <row r="56" spans="1:4" x14ac:dyDescent="0.25">
      <c r="A56" t="s">
        <v>651</v>
      </c>
      <c r="B56">
        <v>0</v>
      </c>
      <c r="C56">
        <v>0</v>
      </c>
      <c r="D56">
        <f t="shared" si="1"/>
        <v>0</v>
      </c>
    </row>
    <row r="57" spans="1:4" x14ac:dyDescent="0.25">
      <c r="A57" t="s">
        <v>652</v>
      </c>
      <c r="B57">
        <v>8</v>
      </c>
      <c r="C57">
        <v>0</v>
      </c>
      <c r="D57">
        <f t="shared" si="1"/>
        <v>8</v>
      </c>
    </row>
    <row r="58" spans="1:4" x14ac:dyDescent="0.25">
      <c r="A58" t="s">
        <v>653</v>
      </c>
      <c r="B58">
        <v>1</v>
      </c>
      <c r="C58">
        <v>1</v>
      </c>
      <c r="D58">
        <f t="shared" si="1"/>
        <v>2</v>
      </c>
    </row>
    <row r="59" spans="1:4" x14ac:dyDescent="0.25">
      <c r="A59" t="s">
        <v>654</v>
      </c>
      <c r="B59">
        <v>8</v>
      </c>
      <c r="C59">
        <v>0</v>
      </c>
      <c r="D59">
        <f t="shared" si="1"/>
        <v>8</v>
      </c>
    </row>
    <row r="60" spans="1:4" x14ac:dyDescent="0.25">
      <c r="A60" t="s">
        <v>655</v>
      </c>
      <c r="B60">
        <v>0</v>
      </c>
      <c r="C60">
        <v>0</v>
      </c>
      <c r="D60">
        <f t="shared" si="1"/>
        <v>0</v>
      </c>
    </row>
    <row r="61" spans="1:4" x14ac:dyDescent="0.25">
      <c r="A61" t="s">
        <v>656</v>
      </c>
      <c r="B61">
        <v>0</v>
      </c>
      <c r="C61">
        <v>0</v>
      </c>
      <c r="D61">
        <f t="shared" si="1"/>
        <v>0</v>
      </c>
    </row>
    <row r="62" spans="1:4" x14ac:dyDescent="0.25">
      <c r="A62" t="s">
        <v>657</v>
      </c>
      <c r="B62">
        <v>0</v>
      </c>
      <c r="C62">
        <v>0</v>
      </c>
      <c r="D62">
        <f t="shared" si="1"/>
        <v>0</v>
      </c>
    </row>
    <row r="63" spans="1:4" x14ac:dyDescent="0.25">
      <c r="A63" t="s">
        <v>658</v>
      </c>
      <c r="B63">
        <v>0</v>
      </c>
      <c r="C63">
        <v>0</v>
      </c>
      <c r="D63">
        <f t="shared" si="1"/>
        <v>0</v>
      </c>
    </row>
    <row r="64" spans="1:4" x14ac:dyDescent="0.25">
      <c r="A64" t="s">
        <v>659</v>
      </c>
      <c r="B64">
        <v>0</v>
      </c>
      <c r="C64">
        <v>0</v>
      </c>
      <c r="D64">
        <f t="shared" si="1"/>
        <v>0</v>
      </c>
    </row>
    <row r="65" spans="1:4" x14ac:dyDescent="0.25">
      <c r="A65" t="s">
        <v>660</v>
      </c>
      <c r="B65">
        <v>0</v>
      </c>
      <c r="C65">
        <v>0</v>
      </c>
      <c r="D65">
        <f t="shared" si="1"/>
        <v>0</v>
      </c>
    </row>
    <row r="66" spans="1:4" x14ac:dyDescent="0.25">
      <c r="A66" t="s">
        <v>661</v>
      </c>
      <c r="B66">
        <v>1</v>
      </c>
      <c r="C66">
        <v>0</v>
      </c>
      <c r="D66">
        <f t="shared" si="1"/>
        <v>1</v>
      </c>
    </row>
    <row r="67" spans="1:4" x14ac:dyDescent="0.25">
      <c r="A67" t="s">
        <v>662</v>
      </c>
      <c r="B67">
        <v>0</v>
      </c>
      <c r="C67">
        <v>0</v>
      </c>
      <c r="D67">
        <f t="shared" si="1"/>
        <v>0</v>
      </c>
    </row>
    <row r="68" spans="1:4" x14ac:dyDescent="0.25">
      <c r="A68" t="s">
        <v>663</v>
      </c>
      <c r="B68">
        <v>0</v>
      </c>
      <c r="C68">
        <v>0</v>
      </c>
      <c r="D68">
        <f t="shared" si="1"/>
        <v>0</v>
      </c>
    </row>
    <row r="69" spans="1:4" x14ac:dyDescent="0.25">
      <c r="A69" t="s">
        <v>664</v>
      </c>
      <c r="B69">
        <v>0</v>
      </c>
      <c r="C69">
        <v>0</v>
      </c>
      <c r="D69">
        <f t="shared" si="1"/>
        <v>0</v>
      </c>
    </row>
    <row r="70" spans="1:4" x14ac:dyDescent="0.25">
      <c r="A70" t="s">
        <v>665</v>
      </c>
      <c r="B70">
        <v>0</v>
      </c>
      <c r="C70">
        <v>0</v>
      </c>
      <c r="D70">
        <f t="shared" ref="D70:D112" si="2">SUM(B70:C70)</f>
        <v>0</v>
      </c>
    </row>
    <row r="71" spans="1:4" x14ac:dyDescent="0.25">
      <c r="A71" t="s">
        <v>666</v>
      </c>
      <c r="B71">
        <v>0</v>
      </c>
      <c r="C71">
        <v>0</v>
      </c>
      <c r="D71">
        <f t="shared" si="2"/>
        <v>0</v>
      </c>
    </row>
    <row r="72" spans="1:4" x14ac:dyDescent="0.25">
      <c r="A72" t="s">
        <v>444</v>
      </c>
      <c r="B72">
        <v>0</v>
      </c>
      <c r="C72">
        <v>0</v>
      </c>
      <c r="D72">
        <f t="shared" si="2"/>
        <v>0</v>
      </c>
    </row>
    <row r="73" spans="1:4" x14ac:dyDescent="0.25">
      <c r="A73" t="s">
        <v>445</v>
      </c>
      <c r="B73">
        <v>4</v>
      </c>
      <c r="C73">
        <v>0</v>
      </c>
      <c r="D73">
        <f t="shared" si="2"/>
        <v>4</v>
      </c>
    </row>
    <row r="74" spans="1:4" x14ac:dyDescent="0.25">
      <c r="A74" t="s">
        <v>186</v>
      </c>
      <c r="B74">
        <v>0</v>
      </c>
      <c r="C74">
        <v>2</v>
      </c>
      <c r="D74">
        <f t="shared" si="2"/>
        <v>2</v>
      </c>
    </row>
    <row r="75" spans="1:4" x14ac:dyDescent="0.25">
      <c r="A75" t="s">
        <v>187</v>
      </c>
      <c r="B75">
        <v>12</v>
      </c>
      <c r="C75">
        <v>0</v>
      </c>
      <c r="D75">
        <f t="shared" si="2"/>
        <v>12</v>
      </c>
    </row>
    <row r="76" spans="1:4" x14ac:dyDescent="0.25">
      <c r="A76" t="s">
        <v>188</v>
      </c>
      <c r="B76">
        <v>9</v>
      </c>
      <c r="C76">
        <v>3</v>
      </c>
      <c r="D76">
        <f t="shared" si="2"/>
        <v>12</v>
      </c>
    </row>
    <row r="77" spans="1:4" x14ac:dyDescent="0.25">
      <c r="A77" t="s">
        <v>189</v>
      </c>
      <c r="B77">
        <v>0</v>
      </c>
      <c r="C77">
        <v>0</v>
      </c>
      <c r="D77">
        <f t="shared" si="2"/>
        <v>0</v>
      </c>
    </row>
    <row r="78" spans="1:4" x14ac:dyDescent="0.25">
      <c r="A78" t="s">
        <v>190</v>
      </c>
      <c r="B78">
        <v>0</v>
      </c>
      <c r="C78">
        <v>1</v>
      </c>
      <c r="D78">
        <f t="shared" si="2"/>
        <v>1</v>
      </c>
    </row>
    <row r="79" spans="1:4" x14ac:dyDescent="0.25">
      <c r="A79" t="s">
        <v>191</v>
      </c>
      <c r="B79">
        <v>5</v>
      </c>
      <c r="C79">
        <v>3</v>
      </c>
      <c r="D79">
        <f t="shared" si="2"/>
        <v>8</v>
      </c>
    </row>
    <row r="80" spans="1:4" x14ac:dyDescent="0.25">
      <c r="A80" t="s">
        <v>192</v>
      </c>
      <c r="B80">
        <v>17</v>
      </c>
      <c r="C80">
        <v>0</v>
      </c>
      <c r="D80">
        <f t="shared" si="2"/>
        <v>17</v>
      </c>
    </row>
    <row r="81" spans="1:4" x14ac:dyDescent="0.25">
      <c r="A81" t="s">
        <v>193</v>
      </c>
      <c r="B81">
        <v>0</v>
      </c>
      <c r="C81">
        <v>0</v>
      </c>
      <c r="D81">
        <f t="shared" si="2"/>
        <v>0</v>
      </c>
    </row>
    <row r="82" spans="1:4" x14ac:dyDescent="0.25">
      <c r="A82" t="s">
        <v>194</v>
      </c>
      <c r="B82">
        <v>0</v>
      </c>
      <c r="C82">
        <v>2</v>
      </c>
      <c r="D82">
        <f t="shared" si="2"/>
        <v>2</v>
      </c>
    </row>
    <row r="83" spans="1:4" x14ac:dyDescent="0.25">
      <c r="A83" t="s">
        <v>195</v>
      </c>
      <c r="B83">
        <v>0</v>
      </c>
      <c r="C83">
        <v>0</v>
      </c>
      <c r="D83">
        <f t="shared" si="2"/>
        <v>0</v>
      </c>
    </row>
    <row r="84" spans="1:4" x14ac:dyDescent="0.25">
      <c r="A84" t="s">
        <v>196</v>
      </c>
      <c r="B84">
        <v>0</v>
      </c>
      <c r="C84">
        <v>0</v>
      </c>
      <c r="D84">
        <f t="shared" si="2"/>
        <v>0</v>
      </c>
    </row>
    <row r="85" spans="1:4" x14ac:dyDescent="0.25">
      <c r="A85" t="s">
        <v>197</v>
      </c>
      <c r="B85">
        <v>0</v>
      </c>
      <c r="C85">
        <v>0</v>
      </c>
      <c r="D85">
        <f t="shared" si="2"/>
        <v>0</v>
      </c>
    </row>
    <row r="86" spans="1:4" x14ac:dyDescent="0.25">
      <c r="A86" t="s">
        <v>198</v>
      </c>
      <c r="B86">
        <v>0</v>
      </c>
      <c r="C86">
        <v>0</v>
      </c>
      <c r="D86">
        <f t="shared" si="2"/>
        <v>0</v>
      </c>
    </row>
    <row r="87" spans="1:4" x14ac:dyDescent="0.25">
      <c r="A87" t="s">
        <v>199</v>
      </c>
      <c r="B87">
        <v>0</v>
      </c>
      <c r="C87">
        <v>0</v>
      </c>
      <c r="D87">
        <f t="shared" si="2"/>
        <v>0</v>
      </c>
    </row>
    <row r="88" spans="1:4" x14ac:dyDescent="0.25">
      <c r="A88" t="s">
        <v>200</v>
      </c>
      <c r="B88">
        <v>0</v>
      </c>
      <c r="C88">
        <v>0</v>
      </c>
      <c r="D88">
        <f t="shared" si="2"/>
        <v>0</v>
      </c>
    </row>
    <row r="89" spans="1:4" x14ac:dyDescent="0.25">
      <c r="A89" t="s">
        <v>201</v>
      </c>
      <c r="B89">
        <v>0</v>
      </c>
      <c r="C89">
        <v>0</v>
      </c>
      <c r="D89">
        <f t="shared" si="2"/>
        <v>0</v>
      </c>
    </row>
    <row r="90" spans="1:4" x14ac:dyDescent="0.25">
      <c r="A90" t="s">
        <v>202</v>
      </c>
      <c r="B90">
        <v>0</v>
      </c>
      <c r="C90">
        <v>0</v>
      </c>
      <c r="D90">
        <f t="shared" si="2"/>
        <v>0</v>
      </c>
    </row>
    <row r="91" spans="1:4" x14ac:dyDescent="0.25">
      <c r="A91" t="s">
        <v>203</v>
      </c>
      <c r="B91">
        <v>0</v>
      </c>
      <c r="C91">
        <v>0</v>
      </c>
      <c r="D91">
        <f t="shared" si="2"/>
        <v>0</v>
      </c>
    </row>
    <row r="92" spans="1:4" x14ac:dyDescent="0.25">
      <c r="A92" t="s">
        <v>204</v>
      </c>
      <c r="B92">
        <v>0</v>
      </c>
      <c r="C92">
        <v>0</v>
      </c>
      <c r="D92">
        <f t="shared" si="2"/>
        <v>0</v>
      </c>
    </row>
    <row r="93" spans="1:4" x14ac:dyDescent="0.25">
      <c r="A93" t="s">
        <v>205</v>
      </c>
      <c r="B93">
        <v>0</v>
      </c>
      <c r="C93">
        <v>0</v>
      </c>
      <c r="D93">
        <f t="shared" si="2"/>
        <v>0</v>
      </c>
    </row>
    <row r="94" spans="1:4" x14ac:dyDescent="0.25">
      <c r="A94" t="s">
        <v>206</v>
      </c>
      <c r="B94">
        <v>0</v>
      </c>
      <c r="C94">
        <v>0</v>
      </c>
      <c r="D94">
        <f t="shared" si="2"/>
        <v>0</v>
      </c>
    </row>
    <row r="95" spans="1:4" x14ac:dyDescent="0.25">
      <c r="A95" t="s">
        <v>207</v>
      </c>
      <c r="B95">
        <v>0</v>
      </c>
      <c r="C95">
        <v>0</v>
      </c>
      <c r="D95">
        <f t="shared" si="2"/>
        <v>0</v>
      </c>
    </row>
    <row r="96" spans="1:4" x14ac:dyDescent="0.25">
      <c r="A96" t="s">
        <v>208</v>
      </c>
      <c r="B96">
        <v>0</v>
      </c>
      <c r="C96">
        <v>0</v>
      </c>
      <c r="D96">
        <f t="shared" si="2"/>
        <v>0</v>
      </c>
    </row>
    <row r="97" spans="1:4" x14ac:dyDescent="0.25">
      <c r="A97" t="s">
        <v>209</v>
      </c>
      <c r="B97">
        <v>0</v>
      </c>
      <c r="C97">
        <v>0</v>
      </c>
      <c r="D97">
        <f t="shared" si="2"/>
        <v>0</v>
      </c>
    </row>
    <row r="98" spans="1:4" x14ac:dyDescent="0.25">
      <c r="A98" t="s">
        <v>210</v>
      </c>
      <c r="B98">
        <v>0</v>
      </c>
      <c r="C98">
        <v>0</v>
      </c>
      <c r="D98">
        <f t="shared" si="2"/>
        <v>0</v>
      </c>
    </row>
    <row r="99" spans="1:4" x14ac:dyDescent="0.25">
      <c r="A99" t="s">
        <v>211</v>
      </c>
      <c r="B99">
        <v>0</v>
      </c>
      <c r="C99">
        <v>0</v>
      </c>
      <c r="D99">
        <f t="shared" si="2"/>
        <v>0</v>
      </c>
    </row>
    <row r="100" spans="1:4" x14ac:dyDescent="0.25">
      <c r="A100" t="s">
        <v>212</v>
      </c>
      <c r="B100">
        <v>0</v>
      </c>
      <c r="C100">
        <v>0</v>
      </c>
      <c r="D100">
        <f t="shared" si="2"/>
        <v>0</v>
      </c>
    </row>
    <row r="101" spans="1:4" x14ac:dyDescent="0.25">
      <c r="A101" t="s">
        <v>213</v>
      </c>
      <c r="B101">
        <v>0</v>
      </c>
      <c r="C101">
        <v>0</v>
      </c>
      <c r="D101">
        <f t="shared" si="2"/>
        <v>0</v>
      </c>
    </row>
    <row r="102" spans="1:4" x14ac:dyDescent="0.25">
      <c r="A102" t="s">
        <v>214</v>
      </c>
      <c r="B102">
        <v>0</v>
      </c>
      <c r="C102">
        <v>0</v>
      </c>
      <c r="D102">
        <f t="shared" si="2"/>
        <v>0</v>
      </c>
    </row>
    <row r="103" spans="1:4" x14ac:dyDescent="0.25">
      <c r="A103" t="s">
        <v>215</v>
      </c>
      <c r="B103">
        <v>0</v>
      </c>
      <c r="C103">
        <v>0</v>
      </c>
      <c r="D103">
        <f t="shared" si="2"/>
        <v>0</v>
      </c>
    </row>
    <row r="104" spans="1:4" x14ac:dyDescent="0.25">
      <c r="A104" t="s">
        <v>216</v>
      </c>
      <c r="B104">
        <v>0</v>
      </c>
      <c r="C104">
        <v>0</v>
      </c>
      <c r="D104">
        <f t="shared" si="2"/>
        <v>0</v>
      </c>
    </row>
    <row r="105" spans="1:4" x14ac:dyDescent="0.25">
      <c r="A105" t="s">
        <v>217</v>
      </c>
      <c r="B105">
        <v>0</v>
      </c>
      <c r="C105">
        <v>0</v>
      </c>
      <c r="D105">
        <f t="shared" si="2"/>
        <v>0</v>
      </c>
    </row>
    <row r="106" spans="1:4" x14ac:dyDescent="0.25">
      <c r="A106" t="s">
        <v>218</v>
      </c>
      <c r="B106">
        <v>0</v>
      </c>
      <c r="C106">
        <v>0</v>
      </c>
      <c r="D106">
        <f t="shared" si="2"/>
        <v>0</v>
      </c>
    </row>
    <row r="107" spans="1:4" x14ac:dyDescent="0.25">
      <c r="A107" t="s">
        <v>219</v>
      </c>
      <c r="B107">
        <v>0</v>
      </c>
      <c r="C107">
        <v>0</v>
      </c>
      <c r="D107">
        <f t="shared" si="2"/>
        <v>0</v>
      </c>
    </row>
    <row r="108" spans="1:4" x14ac:dyDescent="0.25">
      <c r="A108" t="s">
        <v>220</v>
      </c>
      <c r="B108">
        <v>0</v>
      </c>
      <c r="C108">
        <v>0</v>
      </c>
      <c r="D108">
        <f t="shared" si="2"/>
        <v>0</v>
      </c>
    </row>
    <row r="109" spans="1:4" x14ac:dyDescent="0.25">
      <c r="A109" t="s">
        <v>221</v>
      </c>
      <c r="B109">
        <v>0</v>
      </c>
      <c r="C109">
        <v>0</v>
      </c>
      <c r="D109">
        <f t="shared" si="2"/>
        <v>0</v>
      </c>
    </row>
    <row r="110" spans="1:4" x14ac:dyDescent="0.25">
      <c r="A110" t="s">
        <v>222</v>
      </c>
      <c r="B110">
        <v>0</v>
      </c>
      <c r="C110">
        <v>0</v>
      </c>
      <c r="D110">
        <f t="shared" si="2"/>
        <v>0</v>
      </c>
    </row>
    <row r="111" spans="1:4" x14ac:dyDescent="0.25">
      <c r="A111" t="s">
        <v>223</v>
      </c>
      <c r="B111">
        <v>0</v>
      </c>
      <c r="C111">
        <v>0</v>
      </c>
      <c r="D111">
        <f t="shared" si="2"/>
        <v>0</v>
      </c>
    </row>
    <row r="112" spans="1:4" x14ac:dyDescent="0.25">
      <c r="A112" t="s">
        <v>224</v>
      </c>
      <c r="B112">
        <v>0</v>
      </c>
      <c r="C112">
        <v>0</v>
      </c>
      <c r="D112">
        <f t="shared" si="2"/>
        <v>0</v>
      </c>
    </row>
    <row r="113" spans="1:4" x14ac:dyDescent="0.25">
      <c r="A113" t="s">
        <v>1769</v>
      </c>
      <c r="B113">
        <v>0</v>
      </c>
      <c r="C113">
        <v>18</v>
      </c>
      <c r="D113">
        <f t="shared" ref="D113:D118" si="3">SUM(B113:C113)</f>
        <v>18</v>
      </c>
    </row>
    <row r="114" spans="1:4" x14ac:dyDescent="0.25">
      <c r="A114" t="s">
        <v>1770</v>
      </c>
      <c r="B114">
        <v>11</v>
      </c>
      <c r="C114">
        <v>16</v>
      </c>
      <c r="D114">
        <f t="shared" si="3"/>
        <v>27</v>
      </c>
    </row>
    <row r="115" spans="1:4" x14ac:dyDescent="0.25">
      <c r="A115" t="s">
        <v>1771</v>
      </c>
      <c r="B115">
        <v>14</v>
      </c>
      <c r="C115">
        <v>14</v>
      </c>
      <c r="D115">
        <f t="shared" si="3"/>
        <v>28</v>
      </c>
    </row>
    <row r="116" spans="1:4" x14ac:dyDescent="0.25">
      <c r="A116" t="s">
        <v>1772</v>
      </c>
      <c r="B116">
        <v>1</v>
      </c>
      <c r="C116">
        <v>26</v>
      </c>
      <c r="D116">
        <f t="shared" si="3"/>
        <v>27</v>
      </c>
    </row>
    <row r="117" spans="1:4" x14ac:dyDescent="0.25">
      <c r="A117" t="s">
        <v>1288</v>
      </c>
      <c r="B117">
        <v>15</v>
      </c>
      <c r="C117">
        <v>40</v>
      </c>
      <c r="D117">
        <f t="shared" si="3"/>
        <v>55</v>
      </c>
    </row>
    <row r="118" spans="1:4" x14ac:dyDescent="0.25">
      <c r="A118" t="s">
        <v>1999</v>
      </c>
      <c r="B118">
        <v>1</v>
      </c>
      <c r="C118">
        <v>19</v>
      </c>
      <c r="D118">
        <f t="shared" si="3"/>
        <v>20</v>
      </c>
    </row>
    <row r="119" spans="1:4" x14ac:dyDescent="0.25">
      <c r="A119" t="s">
        <v>2000</v>
      </c>
      <c r="B119" s="116">
        <v>0</v>
      </c>
      <c r="C119" s="116">
        <v>26</v>
      </c>
      <c r="D119">
        <f t="shared" ref="D119:D126" si="4">SUM(B119:C119)</f>
        <v>26</v>
      </c>
    </row>
    <row r="120" spans="1:4" x14ac:dyDescent="0.25">
      <c r="A120" t="s">
        <v>2001</v>
      </c>
      <c r="B120" s="116">
        <v>0</v>
      </c>
      <c r="C120" s="116">
        <v>13</v>
      </c>
      <c r="D120">
        <f t="shared" si="4"/>
        <v>13</v>
      </c>
    </row>
    <row r="121" spans="1:4" x14ac:dyDescent="0.25">
      <c r="A121" t="s">
        <v>2002</v>
      </c>
      <c r="B121" s="116">
        <v>9</v>
      </c>
      <c r="C121" s="116">
        <v>31</v>
      </c>
      <c r="D121">
        <f t="shared" si="4"/>
        <v>40</v>
      </c>
    </row>
    <row r="122" spans="1:4" x14ac:dyDescent="0.25">
      <c r="A122" t="s">
        <v>1215</v>
      </c>
      <c r="B122" s="116">
        <v>1</v>
      </c>
      <c r="C122" s="116">
        <v>20</v>
      </c>
      <c r="D122">
        <f t="shared" si="4"/>
        <v>21</v>
      </c>
    </row>
    <row r="123" spans="1:4" x14ac:dyDescent="0.25">
      <c r="A123" t="s">
        <v>1460</v>
      </c>
      <c r="B123" s="116">
        <v>5</v>
      </c>
      <c r="C123" s="116">
        <v>21</v>
      </c>
      <c r="D123">
        <f t="shared" si="4"/>
        <v>26</v>
      </c>
    </row>
    <row r="124" spans="1:4" x14ac:dyDescent="0.25">
      <c r="A124" t="s">
        <v>1461</v>
      </c>
      <c r="B124" s="116">
        <v>0</v>
      </c>
      <c r="C124" s="116">
        <v>16</v>
      </c>
      <c r="D124">
        <f t="shared" si="4"/>
        <v>16</v>
      </c>
    </row>
    <row r="125" spans="1:4" x14ac:dyDescent="0.25">
      <c r="A125" t="s">
        <v>1462</v>
      </c>
      <c r="B125" s="116">
        <v>2</v>
      </c>
      <c r="C125" s="116">
        <v>24</v>
      </c>
      <c r="D125">
        <f t="shared" si="4"/>
        <v>26</v>
      </c>
    </row>
    <row r="126" spans="1:4" x14ac:dyDescent="0.25">
      <c r="A126" t="s">
        <v>1463</v>
      </c>
      <c r="B126" s="116">
        <v>0</v>
      </c>
      <c r="C126" s="116">
        <v>18</v>
      </c>
      <c r="D126">
        <f t="shared" si="4"/>
        <v>18</v>
      </c>
    </row>
    <row r="127" spans="1:4" x14ac:dyDescent="0.25">
      <c r="A127" s="147" t="s">
        <v>879</v>
      </c>
      <c r="B127" s="116">
        <v>0</v>
      </c>
      <c r="C127" s="116">
        <v>18</v>
      </c>
      <c r="D127">
        <f t="shared" ref="D127:D142" si="5">SUM(B127:C127)</f>
        <v>18</v>
      </c>
    </row>
    <row r="128" spans="1:4" x14ac:dyDescent="0.25">
      <c r="A128" s="147" t="s">
        <v>880</v>
      </c>
      <c r="B128" s="116">
        <v>15</v>
      </c>
      <c r="C128" s="116">
        <v>20</v>
      </c>
      <c r="D128">
        <f t="shared" si="5"/>
        <v>35</v>
      </c>
    </row>
    <row r="129" spans="1:5" x14ac:dyDescent="0.25">
      <c r="A129" s="147" t="s">
        <v>882</v>
      </c>
      <c r="B129" s="116">
        <v>0</v>
      </c>
      <c r="C129" s="116">
        <v>43</v>
      </c>
      <c r="D129">
        <f t="shared" si="5"/>
        <v>43</v>
      </c>
    </row>
    <row r="130" spans="1:5" x14ac:dyDescent="0.25">
      <c r="A130" s="147" t="s">
        <v>881</v>
      </c>
      <c r="B130" s="116">
        <v>0</v>
      </c>
      <c r="C130" s="116">
        <v>15</v>
      </c>
      <c r="D130">
        <f t="shared" si="5"/>
        <v>15</v>
      </c>
    </row>
    <row r="131" spans="1:5" ht="13" x14ac:dyDescent="0.3">
      <c r="A131" s="228" t="s">
        <v>2183</v>
      </c>
      <c r="B131" s="230">
        <v>4</v>
      </c>
      <c r="C131" s="230">
        <v>46</v>
      </c>
      <c r="D131" s="229">
        <f t="shared" si="5"/>
        <v>50</v>
      </c>
      <c r="E131" s="228" t="s">
        <v>2195</v>
      </c>
    </row>
    <row r="132" spans="1:5" x14ac:dyDescent="0.25">
      <c r="A132" s="228" t="s">
        <v>2184</v>
      </c>
      <c r="B132" s="229">
        <v>15</v>
      </c>
      <c r="C132" s="229">
        <v>20</v>
      </c>
      <c r="D132" s="229">
        <f t="shared" si="5"/>
        <v>35</v>
      </c>
    </row>
    <row r="133" spans="1:5" x14ac:dyDescent="0.25">
      <c r="A133" s="228" t="s">
        <v>2185</v>
      </c>
      <c r="B133" s="229">
        <v>0</v>
      </c>
      <c r="C133" s="229">
        <v>43</v>
      </c>
      <c r="D133" s="229">
        <f t="shared" si="5"/>
        <v>43</v>
      </c>
    </row>
    <row r="134" spans="1:5" x14ac:dyDescent="0.25">
      <c r="A134" s="228" t="s">
        <v>2186</v>
      </c>
      <c r="B134" s="229">
        <v>0</v>
      </c>
      <c r="C134" s="229">
        <v>15</v>
      </c>
      <c r="D134" s="229">
        <f t="shared" si="5"/>
        <v>15</v>
      </c>
    </row>
    <row r="135" spans="1:5" ht="13" x14ac:dyDescent="0.3">
      <c r="A135" s="228" t="s">
        <v>2187</v>
      </c>
      <c r="B135" s="230">
        <v>0</v>
      </c>
      <c r="C135" s="230">
        <v>20</v>
      </c>
      <c r="D135" s="229">
        <f t="shared" si="5"/>
        <v>20</v>
      </c>
    </row>
    <row r="136" spans="1:5" x14ac:dyDescent="0.25">
      <c r="A136" s="228" t="s">
        <v>2188</v>
      </c>
      <c r="B136" s="229">
        <v>15</v>
      </c>
      <c r="C136" s="229">
        <v>20</v>
      </c>
      <c r="D136" s="229">
        <f t="shared" si="5"/>
        <v>35</v>
      </c>
    </row>
    <row r="137" spans="1:5" x14ac:dyDescent="0.25">
      <c r="A137" s="228" t="s">
        <v>2189</v>
      </c>
      <c r="B137" s="229">
        <v>0</v>
      </c>
      <c r="C137" s="229">
        <v>43</v>
      </c>
      <c r="D137" s="229">
        <f t="shared" si="5"/>
        <v>43</v>
      </c>
    </row>
    <row r="138" spans="1:5" x14ac:dyDescent="0.25">
      <c r="A138" s="228" t="s">
        <v>2190</v>
      </c>
      <c r="B138" s="229">
        <v>0</v>
      </c>
      <c r="C138" s="229">
        <v>15</v>
      </c>
      <c r="D138" s="229">
        <f t="shared" si="5"/>
        <v>15</v>
      </c>
    </row>
    <row r="139" spans="1:5" x14ac:dyDescent="0.25">
      <c r="A139" s="228" t="s">
        <v>2191</v>
      </c>
      <c r="B139" s="229">
        <v>0</v>
      </c>
      <c r="C139" s="229">
        <v>18</v>
      </c>
      <c r="D139" s="229">
        <f t="shared" si="5"/>
        <v>18</v>
      </c>
    </row>
    <row r="140" spans="1:5" x14ac:dyDescent="0.25">
      <c r="A140" s="228" t="s">
        <v>2192</v>
      </c>
      <c r="B140" s="229">
        <v>15</v>
      </c>
      <c r="C140" s="229">
        <v>20</v>
      </c>
      <c r="D140" s="229">
        <f t="shared" si="5"/>
        <v>35</v>
      </c>
    </row>
    <row r="141" spans="1:5" x14ac:dyDescent="0.25">
      <c r="A141" s="228" t="s">
        <v>2193</v>
      </c>
      <c r="B141" s="229">
        <v>0</v>
      </c>
      <c r="C141" s="229">
        <v>43</v>
      </c>
      <c r="D141" s="229">
        <f t="shared" si="5"/>
        <v>43</v>
      </c>
    </row>
    <row r="142" spans="1:5" x14ac:dyDescent="0.25">
      <c r="A142" s="228" t="s">
        <v>2194</v>
      </c>
      <c r="B142" s="229">
        <v>0</v>
      </c>
      <c r="C142" s="229">
        <v>15</v>
      </c>
      <c r="D142" s="229">
        <f t="shared" si="5"/>
        <v>15</v>
      </c>
    </row>
  </sheetData>
  <mergeCells count="3">
    <mergeCell ref="B1:D1"/>
    <mergeCell ref="F1:H1"/>
    <mergeCell ref="J1:L1"/>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P21"/>
  <sheetViews>
    <sheetView zoomScale="85" workbookViewId="0">
      <pane ySplit="1" topLeftCell="A8" activePane="bottomLeft" state="frozenSplit"/>
      <selection pane="bottomLeft" activeCell="M6" sqref="M6"/>
    </sheetView>
  </sheetViews>
  <sheetFormatPr defaultColWidth="9.1796875" defaultRowHeight="12.5" x14ac:dyDescent="0.25"/>
  <cols>
    <col min="1" max="1" width="3.7265625" style="1" customWidth="1"/>
    <col min="2" max="2" width="5.7265625" style="1" customWidth="1"/>
    <col min="3" max="3" width="14.1796875" style="1" customWidth="1"/>
    <col min="4" max="4" width="5.54296875" style="1" customWidth="1"/>
    <col min="5" max="5" width="5.54296875" style="3" customWidth="1"/>
    <col min="6" max="6" width="5.26953125" style="3" customWidth="1"/>
    <col min="7" max="7" width="4.7265625" style="3" customWidth="1"/>
    <col min="8" max="8" width="5" style="3" customWidth="1"/>
    <col min="9" max="9" width="4.7265625" style="3" customWidth="1"/>
    <col min="10" max="10" width="4.81640625" style="1" customWidth="1"/>
    <col min="11" max="11" width="2.7265625" style="1" customWidth="1"/>
    <col min="12" max="12" width="2.81640625" style="1" customWidth="1"/>
    <col min="13" max="13" width="40.7265625" style="2" customWidth="1"/>
    <col min="14" max="14" width="11.81640625" style="4" bestFit="1" customWidth="1"/>
    <col min="15" max="16384" width="9.1796875" style="1"/>
  </cols>
  <sheetData>
    <row r="1" spans="1:16" s="13" customFormat="1" ht="47" x14ac:dyDescent="0.3">
      <c r="A1" s="10" t="s">
        <v>576</v>
      </c>
      <c r="B1" s="7" t="s">
        <v>1518</v>
      </c>
      <c r="C1" s="7" t="s">
        <v>783</v>
      </c>
      <c r="D1" s="7" t="s">
        <v>271</v>
      </c>
      <c r="E1" s="9" t="s">
        <v>1519</v>
      </c>
      <c r="F1" s="9" t="s">
        <v>1520</v>
      </c>
      <c r="G1" s="8" t="s">
        <v>263</v>
      </c>
      <c r="H1" s="9" t="s">
        <v>1232</v>
      </c>
      <c r="I1" s="9" t="s">
        <v>97</v>
      </c>
      <c r="J1" s="10" t="s">
        <v>264</v>
      </c>
      <c r="K1" s="10" t="s">
        <v>1531</v>
      </c>
      <c r="L1" s="10" t="s">
        <v>261</v>
      </c>
      <c r="M1" s="11" t="s">
        <v>1529</v>
      </c>
      <c r="N1" s="12" t="s">
        <v>270</v>
      </c>
      <c r="O1" s="7">
        <f>SUM(K2:K22)</f>
        <v>1</v>
      </c>
      <c r="P1" s="7">
        <f>SUM(L2:L22)</f>
        <v>26</v>
      </c>
    </row>
    <row r="2" spans="1:16" s="18" customFormat="1" ht="112.5" hidden="1" x14ac:dyDescent="0.25">
      <c r="A2" s="19"/>
      <c r="B2" s="19">
        <v>5024</v>
      </c>
      <c r="C2" s="19" t="s">
        <v>1964</v>
      </c>
      <c r="D2" s="19" t="s">
        <v>274</v>
      </c>
      <c r="E2" s="1">
        <v>14.4</v>
      </c>
      <c r="F2" s="1">
        <v>14.4</v>
      </c>
      <c r="G2" s="1">
        <v>7.7</v>
      </c>
      <c r="H2" s="24">
        <f t="shared" ref="H2:H7" si="0">-LOG((1/(F2*E2))*(2.511^(-G2)))/LOG(2.511)</f>
        <v>13.494032839414229</v>
      </c>
      <c r="I2" s="20">
        <v>12</v>
      </c>
      <c r="J2" s="1" t="s">
        <v>764</v>
      </c>
      <c r="K2" s="19"/>
      <c r="L2" s="19">
        <v>1</v>
      </c>
      <c r="M2" s="15" t="s">
        <v>702</v>
      </c>
      <c r="N2" s="21">
        <v>38503</v>
      </c>
    </row>
    <row r="3" spans="1:16" s="18" customFormat="1" ht="100" hidden="1" x14ac:dyDescent="0.25">
      <c r="A3" s="19"/>
      <c r="B3" s="19">
        <v>5053</v>
      </c>
      <c r="C3" s="19"/>
      <c r="D3" s="19" t="s">
        <v>274</v>
      </c>
      <c r="E3" s="20">
        <v>8.9</v>
      </c>
      <c r="F3" s="20">
        <v>8.9</v>
      </c>
      <c r="G3" s="20">
        <v>9.8000000000000007</v>
      </c>
      <c r="H3" s="24">
        <f t="shared" si="0"/>
        <v>14.548769848342086</v>
      </c>
      <c r="I3" s="20">
        <v>14.3</v>
      </c>
      <c r="J3" s="1" t="s">
        <v>764</v>
      </c>
      <c r="K3" s="19"/>
      <c r="L3" s="19">
        <v>1</v>
      </c>
      <c r="M3" s="15" t="s">
        <v>65</v>
      </c>
      <c r="N3" s="21">
        <v>38503</v>
      </c>
    </row>
    <row r="4" spans="1:16" s="16" customFormat="1" ht="125" x14ac:dyDescent="0.25">
      <c r="A4" s="19"/>
      <c r="B4" s="19">
        <v>4736</v>
      </c>
      <c r="C4" s="19" t="s">
        <v>623</v>
      </c>
      <c r="D4" s="19" t="s">
        <v>55</v>
      </c>
      <c r="E4" s="19">
        <v>12.3</v>
      </c>
      <c r="F4" s="19">
        <v>10.8</v>
      </c>
      <c r="G4" s="19">
        <v>8.1999999999999993</v>
      </c>
      <c r="H4" s="20">
        <f t="shared" si="0"/>
        <v>13.510357192934663</v>
      </c>
      <c r="I4" s="20">
        <v>13.1</v>
      </c>
      <c r="J4" s="19" t="s">
        <v>1966</v>
      </c>
      <c r="K4" s="19"/>
      <c r="L4" s="19">
        <v>1</v>
      </c>
      <c r="M4" s="15" t="s">
        <v>886</v>
      </c>
      <c r="N4" s="21">
        <v>38509</v>
      </c>
    </row>
    <row r="5" spans="1:16" s="18" customFormat="1" ht="275" x14ac:dyDescent="0.25">
      <c r="A5" s="19"/>
      <c r="B5" s="19">
        <v>5055</v>
      </c>
      <c r="C5" s="19" t="s">
        <v>625</v>
      </c>
      <c r="D5" s="19" t="s">
        <v>55</v>
      </c>
      <c r="E5" s="19">
        <v>10</v>
      </c>
      <c r="F5" s="19">
        <v>6</v>
      </c>
      <c r="G5" s="19">
        <v>8.6</v>
      </c>
      <c r="H5" s="20">
        <f t="shared" si="0"/>
        <v>13.047082328923137</v>
      </c>
      <c r="I5" s="20">
        <v>13.3</v>
      </c>
      <c r="J5" s="19" t="s">
        <v>1966</v>
      </c>
      <c r="K5" s="19"/>
      <c r="L5" s="19">
        <v>1</v>
      </c>
      <c r="M5" s="15" t="s">
        <v>1500</v>
      </c>
      <c r="N5" s="21">
        <v>38510</v>
      </c>
    </row>
    <row r="6" spans="1:16" ht="162.5" x14ac:dyDescent="0.25">
      <c r="A6" s="5"/>
      <c r="B6" s="5">
        <v>5194</v>
      </c>
      <c r="C6" s="5" t="s">
        <v>626</v>
      </c>
      <c r="D6" s="5" t="s">
        <v>55</v>
      </c>
      <c r="E6" s="5">
        <v>11</v>
      </c>
      <c r="F6" s="5">
        <v>7</v>
      </c>
      <c r="G6" s="5">
        <v>8.4</v>
      </c>
      <c r="H6" s="20">
        <f t="shared" si="0"/>
        <v>13.118034849837379</v>
      </c>
      <c r="I6" s="20">
        <v>12.9</v>
      </c>
      <c r="J6" s="5" t="s">
        <v>1966</v>
      </c>
      <c r="K6" s="5"/>
      <c r="L6" s="5">
        <v>1</v>
      </c>
      <c r="M6" s="15" t="s">
        <v>694</v>
      </c>
      <c r="N6" s="21">
        <v>38488</v>
      </c>
    </row>
    <row r="7" spans="1:16" ht="62.5" hidden="1" x14ac:dyDescent="0.25">
      <c r="A7" s="19"/>
      <c r="B7" s="19">
        <v>5272</v>
      </c>
      <c r="C7" s="19" t="s">
        <v>1965</v>
      </c>
      <c r="D7" s="19" t="s">
        <v>274</v>
      </c>
      <c r="E7" s="1">
        <v>16.2</v>
      </c>
      <c r="F7" s="1">
        <v>16.2</v>
      </c>
      <c r="G7" s="1">
        <v>6.2</v>
      </c>
      <c r="H7" s="24">
        <f t="shared" si="0"/>
        <v>12.249893502118274</v>
      </c>
      <c r="I7" s="20"/>
      <c r="J7" s="19" t="s">
        <v>1966</v>
      </c>
      <c r="K7" s="19"/>
      <c r="L7" s="19">
        <v>1</v>
      </c>
      <c r="M7" s="15" t="s">
        <v>1973</v>
      </c>
      <c r="N7" s="21">
        <v>38429</v>
      </c>
      <c r="O7" s="18"/>
      <c r="P7" s="18"/>
    </row>
    <row r="8" spans="1:16" ht="137.5" x14ac:dyDescent="0.25">
      <c r="A8" s="5"/>
      <c r="B8" s="5">
        <v>3351</v>
      </c>
      <c r="C8" s="5" t="s">
        <v>1961</v>
      </c>
      <c r="D8" s="5" t="s">
        <v>55</v>
      </c>
      <c r="E8" s="5">
        <v>7.3</v>
      </c>
      <c r="F8" s="5">
        <v>4.4000000000000004</v>
      </c>
      <c r="G8" s="5">
        <v>9.6999999999999993</v>
      </c>
      <c r="H8" s="20">
        <f t="shared" ref="H8:H15" si="1">-LOG((1/(F8*E8))*(2.511^(-G8)))/LOG(2.511)</f>
        <v>13.468382954516025</v>
      </c>
      <c r="I8" s="20">
        <v>13.5</v>
      </c>
      <c r="J8" s="5" t="s">
        <v>779</v>
      </c>
      <c r="K8" s="5"/>
      <c r="L8" s="5">
        <v>2</v>
      </c>
      <c r="M8" s="15" t="s">
        <v>893</v>
      </c>
      <c r="N8" s="21">
        <v>38489</v>
      </c>
    </row>
    <row r="9" spans="1:16" ht="137.5" x14ac:dyDescent="0.25">
      <c r="A9" s="5"/>
      <c r="B9" s="5">
        <v>3368</v>
      </c>
      <c r="C9" s="5" t="s">
        <v>1960</v>
      </c>
      <c r="D9" s="5" t="s">
        <v>55</v>
      </c>
      <c r="E9" s="5">
        <v>7.8</v>
      </c>
      <c r="F9" s="5">
        <v>5.2</v>
      </c>
      <c r="G9" s="5">
        <v>9.1999999999999993</v>
      </c>
      <c r="H9" s="20">
        <f t="shared" si="1"/>
        <v>13.221786087509599</v>
      </c>
      <c r="I9" s="20">
        <v>13.1</v>
      </c>
      <c r="J9" s="5" t="s">
        <v>779</v>
      </c>
      <c r="K9" s="5">
        <v>1</v>
      </c>
      <c r="L9" s="5">
        <v>1</v>
      </c>
      <c r="M9" s="15" t="s">
        <v>1450</v>
      </c>
      <c r="N9" s="21">
        <v>38482</v>
      </c>
    </row>
    <row r="10" spans="1:16" ht="37.5" x14ac:dyDescent="0.25">
      <c r="A10" s="19"/>
      <c r="B10" s="19">
        <v>3371</v>
      </c>
      <c r="C10" s="19"/>
      <c r="D10" s="19" t="s">
        <v>55</v>
      </c>
      <c r="E10" s="20">
        <v>5.4</v>
      </c>
      <c r="F10" s="20">
        <v>2.7</v>
      </c>
      <c r="G10" s="20">
        <v>10.9</v>
      </c>
      <c r="H10" s="20">
        <f t="shared" si="1"/>
        <v>13.810509170091636</v>
      </c>
      <c r="I10" s="19">
        <v>13.6</v>
      </c>
      <c r="J10" s="19" t="s">
        <v>779</v>
      </c>
      <c r="K10" s="19"/>
      <c r="L10" s="19">
        <v>1</v>
      </c>
      <c r="M10" s="15" t="s">
        <v>54</v>
      </c>
      <c r="N10" s="21">
        <v>38453</v>
      </c>
      <c r="O10" s="19"/>
      <c r="P10" s="19"/>
    </row>
    <row r="11" spans="1:16" ht="37.5" x14ac:dyDescent="0.25">
      <c r="A11" s="19"/>
      <c r="B11" s="19">
        <v>3373</v>
      </c>
      <c r="C11" s="19"/>
      <c r="D11" s="19" t="s">
        <v>55</v>
      </c>
      <c r="E11" s="20">
        <v>2.9</v>
      </c>
      <c r="F11" s="20">
        <v>1.3</v>
      </c>
      <c r="G11" s="20">
        <v>12.5</v>
      </c>
      <c r="H11" s="20">
        <f t="shared" si="1"/>
        <v>13.941405748456381</v>
      </c>
      <c r="I11" s="19">
        <v>13.7</v>
      </c>
      <c r="J11" s="19" t="s">
        <v>779</v>
      </c>
      <c r="K11" s="19"/>
      <c r="L11" s="19">
        <v>1</v>
      </c>
      <c r="M11" s="15" t="s">
        <v>54</v>
      </c>
      <c r="N11" s="21">
        <v>38453</v>
      </c>
      <c r="O11" s="19"/>
      <c r="P11" s="19"/>
    </row>
    <row r="12" spans="1:16" ht="62.5" x14ac:dyDescent="0.25">
      <c r="A12" s="19"/>
      <c r="B12" s="19">
        <v>3379</v>
      </c>
      <c r="C12" s="19" t="s">
        <v>1962</v>
      </c>
      <c r="D12" s="19" t="s">
        <v>55</v>
      </c>
      <c r="E12" s="5">
        <v>5.3</v>
      </c>
      <c r="F12" s="5">
        <v>4.8</v>
      </c>
      <c r="G12" s="5">
        <v>9.3000000000000007</v>
      </c>
      <c r="H12" s="20">
        <f t="shared" si="1"/>
        <v>12.815139833062712</v>
      </c>
      <c r="I12" s="20">
        <v>12.8</v>
      </c>
      <c r="J12" s="19" t="s">
        <v>779</v>
      </c>
      <c r="K12" s="19"/>
      <c r="L12" s="19">
        <v>1</v>
      </c>
      <c r="M12" s="15" t="s">
        <v>53</v>
      </c>
      <c r="N12" s="21">
        <v>38456</v>
      </c>
      <c r="O12" s="19"/>
      <c r="P12" s="19"/>
    </row>
    <row r="13" spans="1:16" ht="212.5" x14ac:dyDescent="0.25">
      <c r="A13" s="19"/>
      <c r="B13" s="19">
        <v>3623</v>
      </c>
      <c r="C13" s="19" t="s">
        <v>1971</v>
      </c>
      <c r="D13" s="19" t="s">
        <v>55</v>
      </c>
      <c r="E13" s="1">
        <v>8</v>
      </c>
      <c r="F13" s="1">
        <v>1.5</v>
      </c>
      <c r="G13" s="1">
        <v>9.3000000000000007</v>
      </c>
      <c r="H13" s="24">
        <f t="shared" si="1"/>
        <v>11.998987416266303</v>
      </c>
      <c r="I13" s="20"/>
      <c r="J13" s="19" t="s">
        <v>779</v>
      </c>
      <c r="K13" s="19">
        <v>0</v>
      </c>
      <c r="L13" s="19">
        <v>3</v>
      </c>
      <c r="M13" s="15" t="s">
        <v>1893</v>
      </c>
      <c r="N13" s="21">
        <v>38503</v>
      </c>
      <c r="O13" s="19"/>
      <c r="P13" s="19"/>
    </row>
    <row r="14" spans="1:16" ht="212.5" x14ac:dyDescent="0.25">
      <c r="A14" s="19"/>
      <c r="B14" s="19">
        <v>3627</v>
      </c>
      <c r="C14" s="19" t="s">
        <v>1972</v>
      </c>
      <c r="D14" s="19" t="s">
        <v>55</v>
      </c>
      <c r="E14" s="1">
        <v>8</v>
      </c>
      <c r="F14" s="1">
        <v>2.5</v>
      </c>
      <c r="G14" s="1">
        <v>8.9</v>
      </c>
      <c r="H14" s="24">
        <f t="shared" si="1"/>
        <v>12.153821912994145</v>
      </c>
      <c r="I14" s="20"/>
      <c r="J14" s="19" t="s">
        <v>779</v>
      </c>
      <c r="K14" s="19">
        <v>0</v>
      </c>
      <c r="L14" s="19">
        <v>3</v>
      </c>
      <c r="M14" s="15" t="s">
        <v>1616</v>
      </c>
      <c r="N14" s="21">
        <v>38503</v>
      </c>
      <c r="O14" s="19"/>
      <c r="P14" s="19"/>
    </row>
    <row r="15" spans="1:16" ht="150" x14ac:dyDescent="0.25">
      <c r="A15" s="19"/>
      <c r="B15" s="19">
        <v>3628</v>
      </c>
      <c r="C15" s="19"/>
      <c r="D15" s="19" t="s">
        <v>55</v>
      </c>
      <c r="E15" s="20">
        <v>13.1</v>
      </c>
      <c r="F15" s="20">
        <v>3.1</v>
      </c>
      <c r="G15" s="20">
        <v>9.5</v>
      </c>
      <c r="H15" s="24">
        <f t="shared" si="1"/>
        <v>13.523124208213725</v>
      </c>
      <c r="I15" s="20">
        <v>13.4</v>
      </c>
      <c r="J15" s="19" t="s">
        <v>779</v>
      </c>
      <c r="K15" s="19"/>
      <c r="L15" s="19">
        <v>2</v>
      </c>
      <c r="M15" s="15" t="s">
        <v>1957</v>
      </c>
      <c r="N15" s="21">
        <v>38503</v>
      </c>
      <c r="O15" s="19"/>
      <c r="P15" s="19"/>
    </row>
    <row r="16" spans="1:16" ht="250" x14ac:dyDescent="0.25">
      <c r="A16" s="5"/>
      <c r="B16" s="5">
        <v>3031</v>
      </c>
      <c r="C16" s="5" t="s">
        <v>1968</v>
      </c>
      <c r="D16" s="5" t="s">
        <v>55</v>
      </c>
      <c r="E16" s="5">
        <v>21</v>
      </c>
      <c r="F16" s="5">
        <v>10</v>
      </c>
      <c r="G16" s="5">
        <v>6.9</v>
      </c>
      <c r="H16" s="20">
        <f t="shared" ref="H16:H21" si="2">-LOG((1/(F16*E16))*(2.511^(-G16)))/LOG(2.511)</f>
        <v>12.707773881590471</v>
      </c>
      <c r="I16" s="20"/>
      <c r="J16" s="5" t="s">
        <v>1970</v>
      </c>
      <c r="K16" s="5"/>
      <c r="L16" s="5">
        <v>1</v>
      </c>
      <c r="M16" s="15" t="s">
        <v>641</v>
      </c>
      <c r="N16" s="21">
        <v>38503</v>
      </c>
    </row>
    <row r="17" spans="1:16" ht="225" x14ac:dyDescent="0.25">
      <c r="A17" s="5"/>
      <c r="B17" s="5">
        <v>3034</v>
      </c>
      <c r="C17" s="5" t="s">
        <v>1969</v>
      </c>
      <c r="D17" s="5" t="s">
        <v>55</v>
      </c>
      <c r="E17" s="5">
        <v>9</v>
      </c>
      <c r="F17" s="5">
        <v>4</v>
      </c>
      <c r="G17" s="5">
        <v>8.4</v>
      </c>
      <c r="H17" s="20">
        <f t="shared" si="2"/>
        <v>12.292247832195295</v>
      </c>
      <c r="I17" s="20"/>
      <c r="J17" s="5" t="s">
        <v>1970</v>
      </c>
      <c r="K17" s="5"/>
      <c r="L17" s="5">
        <v>1</v>
      </c>
      <c r="M17" s="15" t="s">
        <v>2005</v>
      </c>
      <c r="N17" s="21">
        <v>38503</v>
      </c>
    </row>
    <row r="18" spans="1:16" ht="162.5" hidden="1" x14ac:dyDescent="0.25">
      <c r="A18" s="19"/>
      <c r="B18" s="19">
        <v>3587</v>
      </c>
      <c r="C18" s="19" t="s">
        <v>1977</v>
      </c>
      <c r="D18" s="19" t="s">
        <v>275</v>
      </c>
      <c r="E18" s="5">
        <v>3.4</v>
      </c>
      <c r="F18" s="5">
        <v>3.3</v>
      </c>
      <c r="G18" s="5">
        <v>9.9</v>
      </c>
      <c r="H18" s="20">
        <f t="shared" si="2"/>
        <v>12.525988468921103</v>
      </c>
      <c r="I18" s="20">
        <v>14.39</v>
      </c>
      <c r="J18" s="19" t="s">
        <v>1978</v>
      </c>
      <c r="K18" s="19"/>
      <c r="L18" s="19">
        <v>1</v>
      </c>
      <c r="M18" s="15" t="s">
        <v>41</v>
      </c>
      <c r="N18" s="21">
        <v>38488</v>
      </c>
      <c r="O18" s="19"/>
      <c r="P18" s="19"/>
    </row>
    <row r="19" spans="1:16" ht="100" x14ac:dyDescent="0.25">
      <c r="A19" s="5"/>
      <c r="B19" s="5"/>
      <c r="C19" s="5" t="s">
        <v>1582</v>
      </c>
      <c r="D19" s="5" t="s">
        <v>55</v>
      </c>
      <c r="E19" s="5">
        <v>28.3</v>
      </c>
      <c r="F19" s="5">
        <v>28.3</v>
      </c>
      <c r="G19" s="5">
        <v>7.9</v>
      </c>
      <c r="H19" s="20">
        <f t="shared" si="2"/>
        <v>15.161714999100809</v>
      </c>
      <c r="I19" s="20">
        <v>14.9</v>
      </c>
      <c r="J19" s="5" t="s">
        <v>1978</v>
      </c>
      <c r="K19" s="5"/>
      <c r="L19" s="5">
        <v>1</v>
      </c>
      <c r="M19" s="15" t="s">
        <v>66</v>
      </c>
      <c r="N19" s="21">
        <v>38503</v>
      </c>
    </row>
    <row r="20" spans="1:16" ht="100" x14ac:dyDescent="0.25">
      <c r="B20" s="1">
        <v>4303</v>
      </c>
      <c r="C20" s="1" t="s">
        <v>1974</v>
      </c>
      <c r="D20" s="1" t="s">
        <v>55</v>
      </c>
      <c r="E20" s="1">
        <v>6</v>
      </c>
      <c r="F20" s="1">
        <v>5.5</v>
      </c>
      <c r="G20" s="1">
        <v>9.6999999999999993</v>
      </c>
      <c r="H20" s="24">
        <f t="shared" si="2"/>
        <v>13.497740212930383</v>
      </c>
      <c r="I20" s="20"/>
      <c r="J20" s="1" t="s">
        <v>1975</v>
      </c>
      <c r="L20" s="1">
        <v>1</v>
      </c>
      <c r="M20" s="15" t="s">
        <v>776</v>
      </c>
      <c r="N20" s="21">
        <v>38489</v>
      </c>
    </row>
    <row r="21" spans="1:16" ht="163" x14ac:dyDescent="0.25">
      <c r="A21" s="5"/>
      <c r="B21" s="5">
        <v>4594</v>
      </c>
      <c r="C21" s="5" t="s">
        <v>620</v>
      </c>
      <c r="D21" s="5" t="s">
        <v>55</v>
      </c>
      <c r="E21" s="5">
        <v>9</v>
      </c>
      <c r="F21" s="5">
        <v>4</v>
      </c>
      <c r="G21" s="5">
        <v>8</v>
      </c>
      <c r="H21" s="20">
        <f t="shared" si="2"/>
        <v>11.892247832195295</v>
      </c>
      <c r="I21" s="20">
        <v>11.6</v>
      </c>
      <c r="J21" s="5" t="s">
        <v>1975</v>
      </c>
      <c r="K21" s="5"/>
      <c r="L21" s="5">
        <v>1</v>
      </c>
      <c r="M21" s="15" t="s">
        <v>456</v>
      </c>
      <c r="N21" s="21">
        <v>38502</v>
      </c>
    </row>
  </sheetData>
  <autoFilter ref="A1:P21" xr:uid="{00000000-0009-0000-0000-000004000000}">
    <filterColumn colId="3">
      <filters>
        <filter val="GX"/>
      </filters>
    </filterColumn>
  </autoFilter>
  <phoneticPr fontId="0" type="noConversion"/>
  <printOptions gridLines="1"/>
  <pageMargins left="0.75" right="0.75" top="1" bottom="1" header="0.5" footer="0.5"/>
  <pageSetup scale="75" orientation="portrait"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V563"/>
  <sheetViews>
    <sheetView zoomScale="80" zoomScaleNormal="80" workbookViewId="0">
      <pane ySplit="1" topLeftCell="A277" activePane="bottomLeft" state="frozenSplit"/>
      <selection pane="bottomLeft" activeCell="Q150" sqref="Q150"/>
    </sheetView>
  </sheetViews>
  <sheetFormatPr defaultColWidth="9.1796875" defaultRowHeight="12.5" x14ac:dyDescent="0.25"/>
  <cols>
    <col min="1" max="1" width="5" style="1" customWidth="1"/>
    <col min="2" max="2" width="8.54296875" style="2" customWidth="1"/>
    <col min="3" max="3" width="11.54296875" style="1" customWidth="1"/>
    <col min="4" max="4" width="6.54296875" style="33" customWidth="1"/>
    <col min="5" max="5" width="14.1796875" style="1" customWidth="1"/>
    <col min="6" max="6" width="6.81640625" style="1" customWidth="1"/>
    <col min="7" max="7" width="6.453125" style="3" customWidth="1"/>
    <col min="8" max="8" width="6" style="3" customWidth="1"/>
    <col min="9" max="9" width="4.7265625" style="3" customWidth="1"/>
    <col min="10" max="10" width="9.81640625" style="3" customWidth="1"/>
    <col min="11" max="11" width="4.7265625" style="3" customWidth="1"/>
    <col min="12" max="12" width="4.81640625" style="1" customWidth="1"/>
    <col min="13" max="13" width="12.81640625" style="1" customWidth="1"/>
    <col min="14" max="14" width="11.453125" style="1" customWidth="1"/>
    <col min="15" max="15" width="2.7265625" style="1" customWidth="1"/>
    <col min="16" max="16" width="3.26953125" style="1" customWidth="1"/>
    <col min="17" max="17" width="40.7265625" style="2" customWidth="1"/>
    <col min="18" max="18" width="14" style="57" customWidth="1"/>
    <col min="19" max="20" width="9.1796875" style="46"/>
    <col min="21" max="16384" width="9.1796875" style="1"/>
  </cols>
  <sheetData>
    <row r="1" spans="1:20" s="13" customFormat="1" ht="58" x14ac:dyDescent="0.3">
      <c r="A1" s="10" t="s">
        <v>1793</v>
      </c>
      <c r="B1" s="106" t="s">
        <v>96</v>
      </c>
      <c r="C1" s="10" t="s">
        <v>245</v>
      </c>
      <c r="D1" s="30" t="s">
        <v>1518</v>
      </c>
      <c r="E1" s="7" t="s">
        <v>783</v>
      </c>
      <c r="F1" s="7" t="s">
        <v>271</v>
      </c>
      <c r="G1" s="9" t="s">
        <v>736</v>
      </c>
      <c r="H1" s="9" t="s">
        <v>737</v>
      </c>
      <c r="I1" s="9" t="s">
        <v>738</v>
      </c>
      <c r="J1" s="9" t="s">
        <v>1232</v>
      </c>
      <c r="K1" s="9" t="s">
        <v>97</v>
      </c>
      <c r="L1" s="10" t="s">
        <v>264</v>
      </c>
      <c r="M1" s="10" t="s">
        <v>1164</v>
      </c>
      <c r="N1" s="10" t="s">
        <v>1165</v>
      </c>
      <c r="O1" s="10" t="s">
        <v>1531</v>
      </c>
      <c r="P1" s="10" t="s">
        <v>261</v>
      </c>
      <c r="Q1" s="11" t="s">
        <v>1529</v>
      </c>
      <c r="R1" s="56" t="s">
        <v>270</v>
      </c>
      <c r="S1" s="38"/>
      <c r="T1" s="38"/>
    </row>
    <row r="2" spans="1:20" s="19" customFormat="1" ht="25" x14ac:dyDescent="0.25">
      <c r="A2" s="62"/>
      <c r="B2" s="72"/>
      <c r="C2" s="78" t="s">
        <v>246</v>
      </c>
      <c r="D2" s="68">
        <v>45</v>
      </c>
      <c r="E2" s="68"/>
      <c r="F2" s="68" t="s">
        <v>55</v>
      </c>
      <c r="G2" s="71">
        <v>7.6</v>
      </c>
      <c r="H2" s="71">
        <v>5.4</v>
      </c>
      <c r="I2" s="71">
        <v>10.6</v>
      </c>
      <c r="J2" s="71">
        <f t="shared" ref="J2:J24" si="0">-LOG((1/(H2*G2))*(2.511^(-I2)))/LOG(2.511)</f>
        <v>14.634564498875831</v>
      </c>
      <c r="K2" s="71">
        <v>14.7</v>
      </c>
      <c r="L2" s="68" t="s">
        <v>597</v>
      </c>
      <c r="M2" s="68" t="s">
        <v>534</v>
      </c>
      <c r="N2" s="92" t="s">
        <v>535</v>
      </c>
      <c r="O2" s="68">
        <v>0</v>
      </c>
      <c r="P2" s="68">
        <v>0</v>
      </c>
      <c r="Q2" s="64"/>
      <c r="R2" s="79">
        <v>39013</v>
      </c>
      <c r="S2" s="64"/>
      <c r="T2" s="66"/>
    </row>
    <row r="3" spans="1:20" s="19" customFormat="1" ht="37.5" x14ac:dyDescent="0.25">
      <c r="A3" s="62"/>
      <c r="B3" s="169"/>
      <c r="C3" s="69" t="s">
        <v>246</v>
      </c>
      <c r="D3" s="62">
        <v>55</v>
      </c>
      <c r="E3" s="62"/>
      <c r="F3" s="62" t="s">
        <v>55</v>
      </c>
      <c r="G3" s="63">
        <v>31.2</v>
      </c>
      <c r="H3" s="63">
        <v>5.9</v>
      </c>
      <c r="I3" s="63">
        <v>7.9</v>
      </c>
      <c r="J3" s="63">
        <f t="shared" si="0"/>
        <v>13.564687325532152</v>
      </c>
      <c r="K3" s="63">
        <v>13.4</v>
      </c>
      <c r="L3" s="62" t="s">
        <v>99</v>
      </c>
      <c r="M3" s="62"/>
      <c r="N3" s="62"/>
      <c r="O3" s="62">
        <v>0</v>
      </c>
      <c r="P3" s="62">
        <v>0</v>
      </c>
      <c r="Q3" s="67" t="s">
        <v>1040</v>
      </c>
      <c r="R3" s="75">
        <v>39790</v>
      </c>
      <c r="S3" s="15"/>
      <c r="T3" s="21"/>
    </row>
    <row r="4" spans="1:20" s="19" customFormat="1" ht="37.5" x14ac:dyDescent="0.25">
      <c r="A4" s="62"/>
      <c r="B4" s="195"/>
      <c r="C4" s="78" t="s">
        <v>246</v>
      </c>
      <c r="D4" s="68">
        <v>80</v>
      </c>
      <c r="E4" s="68"/>
      <c r="F4" s="62" t="s">
        <v>703</v>
      </c>
      <c r="G4" s="71">
        <v>2.2000000000000002</v>
      </c>
      <c r="H4" s="71">
        <v>2</v>
      </c>
      <c r="I4" s="71">
        <v>12.1</v>
      </c>
      <c r="J4" s="71">
        <f t="shared" si="0"/>
        <v>13.709248384513208</v>
      </c>
      <c r="K4" s="71">
        <v>13.2</v>
      </c>
      <c r="L4" s="68" t="s">
        <v>1526</v>
      </c>
      <c r="M4" s="68"/>
      <c r="N4" s="68"/>
      <c r="O4" s="68">
        <f>SUM(O5)</f>
        <v>0</v>
      </c>
      <c r="P4" s="68">
        <f>SUM(P5)</f>
        <v>1</v>
      </c>
      <c r="Q4" s="67" t="s">
        <v>1280</v>
      </c>
      <c r="R4" s="75">
        <v>40102</v>
      </c>
      <c r="S4" s="64"/>
      <c r="T4" s="66"/>
    </row>
    <row r="5" spans="1:20" s="19" customFormat="1" ht="37.5" x14ac:dyDescent="0.25">
      <c r="A5" s="19" t="s">
        <v>1794</v>
      </c>
      <c r="B5" s="189"/>
      <c r="C5" s="32" t="s">
        <v>1428</v>
      </c>
      <c r="D5" s="5">
        <v>80</v>
      </c>
      <c r="E5" s="5"/>
      <c r="F5" s="19" t="s">
        <v>703</v>
      </c>
      <c r="G5" s="14">
        <v>2.2000000000000002</v>
      </c>
      <c r="H5" s="14">
        <v>2</v>
      </c>
      <c r="I5" s="14">
        <v>12.1</v>
      </c>
      <c r="J5" s="14">
        <f t="shared" si="0"/>
        <v>13.709248384513208</v>
      </c>
      <c r="K5" s="14">
        <v>13.2</v>
      </c>
      <c r="L5" s="5" t="s">
        <v>1526</v>
      </c>
      <c r="M5" s="5"/>
      <c r="N5" s="5"/>
      <c r="O5" s="5">
        <v>0</v>
      </c>
      <c r="P5" s="5">
        <v>1</v>
      </c>
      <c r="Q5" s="26" t="s">
        <v>1429</v>
      </c>
      <c r="R5" s="57">
        <v>40129</v>
      </c>
      <c r="S5" s="15"/>
      <c r="T5" s="21"/>
    </row>
    <row r="6" spans="1:20" s="19" customFormat="1" ht="50" x14ac:dyDescent="0.25">
      <c r="A6" s="62"/>
      <c r="B6" s="124"/>
      <c r="C6" s="78" t="s">
        <v>246</v>
      </c>
      <c r="D6" s="68">
        <v>147</v>
      </c>
      <c r="E6" s="68"/>
      <c r="F6" s="68" t="s">
        <v>55</v>
      </c>
      <c r="G6" s="71">
        <v>13.5</v>
      </c>
      <c r="H6" s="71">
        <v>8.1999999999999993</v>
      </c>
      <c r="I6" s="71">
        <v>9.5</v>
      </c>
      <c r="J6" s="71">
        <f t="shared" si="0"/>
        <v>14.612328189493851</v>
      </c>
      <c r="K6" s="71">
        <v>14.5</v>
      </c>
      <c r="L6" s="68" t="s">
        <v>100</v>
      </c>
      <c r="M6" s="68"/>
      <c r="N6" s="68"/>
      <c r="O6" s="68">
        <f>SUM(O7)</f>
        <v>0</v>
      </c>
      <c r="P6" s="68">
        <f>SUM(P7)</f>
        <v>1</v>
      </c>
      <c r="Q6" s="64" t="s">
        <v>1803</v>
      </c>
      <c r="R6" s="79">
        <v>39748</v>
      </c>
      <c r="S6" s="15"/>
      <c r="T6" s="21"/>
    </row>
    <row r="7" spans="1:20" s="19" customFormat="1" ht="37.5" x14ac:dyDescent="0.25">
      <c r="A7" s="19" t="s">
        <v>1794</v>
      </c>
      <c r="B7" s="27"/>
      <c r="C7" s="32" t="s">
        <v>986</v>
      </c>
      <c r="D7" s="5">
        <v>147</v>
      </c>
      <c r="E7" s="5"/>
      <c r="F7" s="5" t="s">
        <v>55</v>
      </c>
      <c r="G7" s="14">
        <v>13.5</v>
      </c>
      <c r="H7" s="14">
        <v>8.1999999999999993</v>
      </c>
      <c r="I7" s="14">
        <v>9.5</v>
      </c>
      <c r="J7" s="14">
        <f t="shared" si="0"/>
        <v>14.612328189493851</v>
      </c>
      <c r="K7" s="14">
        <v>14.5</v>
      </c>
      <c r="L7" s="5" t="s">
        <v>100</v>
      </c>
      <c r="M7" s="5"/>
      <c r="N7" s="5"/>
      <c r="O7" s="5">
        <v>0</v>
      </c>
      <c r="P7" s="5">
        <v>1</v>
      </c>
      <c r="Q7" s="15" t="s">
        <v>1184</v>
      </c>
      <c r="R7" s="58">
        <v>39836</v>
      </c>
      <c r="S7" s="15"/>
      <c r="T7" s="21"/>
    </row>
    <row r="8" spans="1:20" s="19" customFormat="1" ht="50" x14ac:dyDescent="0.25">
      <c r="A8" s="62"/>
      <c r="B8" s="124"/>
      <c r="C8" s="78" t="s">
        <v>246</v>
      </c>
      <c r="D8" s="68">
        <v>185</v>
      </c>
      <c r="E8" s="68"/>
      <c r="F8" s="68" t="s">
        <v>55</v>
      </c>
      <c r="G8" s="71">
        <v>12.5</v>
      </c>
      <c r="H8" s="71">
        <v>10.4</v>
      </c>
      <c r="I8" s="71">
        <v>9.1999999999999993</v>
      </c>
      <c r="J8" s="71">
        <f t="shared" si="0"/>
        <v>14.486884411188301</v>
      </c>
      <c r="K8" s="71">
        <v>14.3</v>
      </c>
      <c r="L8" s="68" t="s">
        <v>100</v>
      </c>
      <c r="M8" s="68"/>
      <c r="N8" s="68"/>
      <c r="O8" s="68">
        <f>SUM(O9)</f>
        <v>0</v>
      </c>
      <c r="P8" s="68">
        <f>SUM(P9)</f>
        <v>1</v>
      </c>
      <c r="Q8" s="64" t="s">
        <v>1804</v>
      </c>
      <c r="R8" s="79">
        <v>39748</v>
      </c>
      <c r="S8" s="15"/>
      <c r="T8" s="21"/>
    </row>
    <row r="9" spans="1:20" s="19" customFormat="1" ht="13" x14ac:dyDescent="0.25">
      <c r="A9" s="19" t="s">
        <v>1794</v>
      </c>
      <c r="B9" s="27"/>
      <c r="C9" s="32" t="s">
        <v>986</v>
      </c>
      <c r="D9" s="5">
        <v>185</v>
      </c>
      <c r="E9" s="5"/>
      <c r="F9" s="5" t="s">
        <v>55</v>
      </c>
      <c r="G9" s="14">
        <v>12.5</v>
      </c>
      <c r="H9" s="14">
        <v>10.4</v>
      </c>
      <c r="I9" s="14">
        <v>9.1999999999999993</v>
      </c>
      <c r="J9" s="14">
        <f t="shared" si="0"/>
        <v>14.486884411188301</v>
      </c>
      <c r="K9" s="14">
        <v>14.3</v>
      </c>
      <c r="L9" s="5" t="s">
        <v>100</v>
      </c>
      <c r="M9" s="5"/>
      <c r="N9" s="5"/>
      <c r="O9" s="5">
        <v>0</v>
      </c>
      <c r="P9" s="5">
        <v>1</v>
      </c>
      <c r="Q9" s="15" t="s">
        <v>987</v>
      </c>
      <c r="R9" s="58">
        <v>39755</v>
      </c>
      <c r="S9" s="15"/>
      <c r="T9" s="21"/>
    </row>
    <row r="10" spans="1:20" s="19" customFormat="1" ht="25" x14ac:dyDescent="0.25">
      <c r="A10" s="62"/>
      <c r="B10" s="124"/>
      <c r="C10" s="78" t="s">
        <v>246</v>
      </c>
      <c r="D10" s="68">
        <v>205</v>
      </c>
      <c r="E10" s="68" t="s">
        <v>1525</v>
      </c>
      <c r="F10" s="68" t="s">
        <v>55</v>
      </c>
      <c r="G10" s="71">
        <v>17</v>
      </c>
      <c r="H10" s="71">
        <v>10</v>
      </c>
      <c r="I10" s="71">
        <v>8.5</v>
      </c>
      <c r="J10" s="71">
        <f t="shared" si="0"/>
        <v>14.078259994298534</v>
      </c>
      <c r="K10" s="71">
        <v>21.67</v>
      </c>
      <c r="L10" s="68" t="s">
        <v>1526</v>
      </c>
      <c r="M10" s="68"/>
      <c r="N10" s="68"/>
      <c r="O10" s="68">
        <f>SUM(O11:O29)</f>
        <v>0</v>
      </c>
      <c r="P10" s="68">
        <f>SUM(P11:P29)</f>
        <v>34</v>
      </c>
      <c r="Q10" s="72" t="s">
        <v>248</v>
      </c>
      <c r="R10" s="75">
        <v>38684</v>
      </c>
      <c r="S10" s="15"/>
      <c r="T10" s="21"/>
    </row>
    <row r="11" spans="1:20" s="19" customFormat="1" ht="25" x14ac:dyDescent="0.25">
      <c r="A11" s="19" t="s">
        <v>1794</v>
      </c>
      <c r="B11" s="23"/>
      <c r="C11" s="32" t="s">
        <v>140</v>
      </c>
      <c r="D11" s="5">
        <v>205</v>
      </c>
      <c r="E11" s="5" t="s">
        <v>1525</v>
      </c>
      <c r="F11" s="5" t="s">
        <v>55</v>
      </c>
      <c r="G11" s="14">
        <v>17</v>
      </c>
      <c r="H11" s="14">
        <v>10</v>
      </c>
      <c r="I11" s="14">
        <v>8.5</v>
      </c>
      <c r="J11" s="14">
        <f t="shared" si="0"/>
        <v>14.078259994298534</v>
      </c>
      <c r="K11" s="14">
        <v>21.67</v>
      </c>
      <c r="L11" s="5" t="s">
        <v>1526</v>
      </c>
      <c r="M11" s="5"/>
      <c r="N11" s="5"/>
      <c r="O11" s="19">
        <v>0</v>
      </c>
      <c r="P11" s="19">
        <v>1</v>
      </c>
      <c r="Q11" s="26" t="s">
        <v>970</v>
      </c>
      <c r="R11" s="57">
        <v>40137</v>
      </c>
      <c r="S11" s="15"/>
      <c r="T11" s="21"/>
    </row>
    <row r="12" spans="1:20" s="19" customFormat="1" ht="37.5" x14ac:dyDescent="0.25">
      <c r="A12" s="19" t="s">
        <v>1794</v>
      </c>
      <c r="B12" s="23"/>
      <c r="C12" s="31" t="s">
        <v>254</v>
      </c>
      <c r="D12" s="5">
        <v>205</v>
      </c>
      <c r="E12" s="5" t="s">
        <v>1525</v>
      </c>
      <c r="F12" s="5" t="s">
        <v>55</v>
      </c>
      <c r="G12" s="14">
        <v>17</v>
      </c>
      <c r="H12" s="14">
        <v>10</v>
      </c>
      <c r="I12" s="14">
        <v>8.5</v>
      </c>
      <c r="J12" s="14">
        <f t="shared" si="0"/>
        <v>14.078259994298534</v>
      </c>
      <c r="K12" s="14">
        <v>21.67</v>
      </c>
      <c r="L12" s="5" t="s">
        <v>1526</v>
      </c>
      <c r="M12" s="5"/>
      <c r="N12" s="5"/>
      <c r="O12" s="5">
        <v>0</v>
      </c>
      <c r="P12" s="5">
        <v>1</v>
      </c>
      <c r="Q12" s="25" t="s">
        <v>1657</v>
      </c>
      <c r="R12" s="57">
        <v>38684</v>
      </c>
      <c r="S12" s="15"/>
      <c r="T12" s="21"/>
    </row>
    <row r="13" spans="1:20" s="19" customFormat="1" ht="25" x14ac:dyDescent="0.25">
      <c r="A13" s="19" t="s">
        <v>1794</v>
      </c>
      <c r="B13" s="23"/>
      <c r="C13" s="31" t="s">
        <v>255</v>
      </c>
      <c r="D13" s="5">
        <v>205</v>
      </c>
      <c r="E13" s="5" t="s">
        <v>1525</v>
      </c>
      <c r="F13" s="5" t="s">
        <v>55</v>
      </c>
      <c r="G13" s="14">
        <v>17</v>
      </c>
      <c r="H13" s="14">
        <v>10</v>
      </c>
      <c r="I13" s="14">
        <v>8.5</v>
      </c>
      <c r="J13" s="14">
        <f t="shared" si="0"/>
        <v>14.078259994298534</v>
      </c>
      <c r="K13" s="14">
        <v>21.67</v>
      </c>
      <c r="L13" s="5" t="s">
        <v>1526</v>
      </c>
      <c r="M13" s="5"/>
      <c r="N13" s="5"/>
      <c r="O13" s="5">
        <v>0</v>
      </c>
      <c r="P13" s="5">
        <v>1</v>
      </c>
      <c r="Q13" s="25" t="s">
        <v>1658</v>
      </c>
      <c r="R13" s="57">
        <v>38684</v>
      </c>
      <c r="S13" s="15"/>
      <c r="T13" s="21"/>
    </row>
    <row r="14" spans="1:20" s="19" customFormat="1" x14ac:dyDescent="0.25">
      <c r="A14" s="19" t="s">
        <v>1794</v>
      </c>
      <c r="B14" s="23"/>
      <c r="C14" s="52" t="s">
        <v>94</v>
      </c>
      <c r="D14" s="5">
        <v>205</v>
      </c>
      <c r="E14" s="5" t="s">
        <v>1525</v>
      </c>
      <c r="F14" s="5" t="s">
        <v>55</v>
      </c>
      <c r="G14" s="14">
        <v>17</v>
      </c>
      <c r="H14" s="14">
        <v>10</v>
      </c>
      <c r="I14" s="14">
        <v>8.5</v>
      </c>
      <c r="J14" s="14">
        <f t="shared" si="0"/>
        <v>14.078259994298534</v>
      </c>
      <c r="K14" s="14">
        <v>21.67</v>
      </c>
      <c r="L14" s="5" t="s">
        <v>1526</v>
      </c>
      <c r="M14" s="5"/>
      <c r="N14" s="5"/>
      <c r="O14" s="5">
        <v>0</v>
      </c>
      <c r="P14" s="5">
        <v>1</v>
      </c>
      <c r="Q14" s="26" t="s">
        <v>247</v>
      </c>
      <c r="R14" s="57">
        <v>38684</v>
      </c>
      <c r="S14" s="15"/>
      <c r="T14" s="21"/>
    </row>
    <row r="15" spans="1:20" s="19" customFormat="1" x14ac:dyDescent="0.25">
      <c r="A15" s="19" t="s">
        <v>1794</v>
      </c>
      <c r="B15" s="23"/>
      <c r="C15" s="52" t="s">
        <v>1558</v>
      </c>
      <c r="D15" s="5">
        <v>205</v>
      </c>
      <c r="E15" s="5" t="s">
        <v>1525</v>
      </c>
      <c r="F15" s="5" t="s">
        <v>55</v>
      </c>
      <c r="G15" s="14">
        <v>17</v>
      </c>
      <c r="H15" s="14">
        <v>10</v>
      </c>
      <c r="I15" s="14">
        <v>8.5</v>
      </c>
      <c r="J15" s="14">
        <f t="shared" si="0"/>
        <v>14.078259994298534</v>
      </c>
      <c r="K15" s="14">
        <v>21.67</v>
      </c>
      <c r="L15" s="5" t="s">
        <v>1526</v>
      </c>
      <c r="M15" s="5"/>
      <c r="N15" s="5"/>
      <c r="O15" s="5">
        <v>0</v>
      </c>
      <c r="P15" s="5">
        <v>1</v>
      </c>
      <c r="Q15" s="26" t="s">
        <v>247</v>
      </c>
      <c r="R15" s="57">
        <v>38711</v>
      </c>
      <c r="S15" s="15"/>
      <c r="T15" s="21"/>
    </row>
    <row r="16" spans="1:20" s="19" customFormat="1" x14ac:dyDescent="0.25">
      <c r="A16" s="19" t="s">
        <v>1794</v>
      </c>
      <c r="B16" s="23"/>
      <c r="C16" s="52" t="s">
        <v>330</v>
      </c>
      <c r="D16" s="5">
        <v>205</v>
      </c>
      <c r="E16" s="5" t="s">
        <v>1525</v>
      </c>
      <c r="F16" s="5" t="s">
        <v>55</v>
      </c>
      <c r="G16" s="14">
        <v>17</v>
      </c>
      <c r="H16" s="14">
        <v>10</v>
      </c>
      <c r="I16" s="14">
        <v>8.5</v>
      </c>
      <c r="J16" s="14">
        <f t="shared" si="0"/>
        <v>14.078259994298534</v>
      </c>
      <c r="K16" s="14">
        <v>21.67</v>
      </c>
      <c r="L16" s="5" t="s">
        <v>1526</v>
      </c>
      <c r="M16" s="5"/>
      <c r="N16" s="5"/>
      <c r="O16" s="5">
        <v>0</v>
      </c>
      <c r="P16" s="5">
        <v>1</v>
      </c>
      <c r="Q16" s="26" t="s">
        <v>247</v>
      </c>
      <c r="R16" s="57">
        <v>39039</v>
      </c>
      <c r="S16" s="15"/>
      <c r="T16" s="21"/>
    </row>
    <row r="17" spans="1:20" s="19" customFormat="1" x14ac:dyDescent="0.25">
      <c r="A17" s="19" t="s">
        <v>1794</v>
      </c>
      <c r="B17" s="23"/>
      <c r="C17" s="52" t="s">
        <v>331</v>
      </c>
      <c r="D17" s="5">
        <v>205</v>
      </c>
      <c r="E17" s="5" t="s">
        <v>1525</v>
      </c>
      <c r="F17" s="5" t="s">
        <v>55</v>
      </c>
      <c r="G17" s="14">
        <v>17</v>
      </c>
      <c r="H17" s="14">
        <v>10</v>
      </c>
      <c r="I17" s="14">
        <v>8.5</v>
      </c>
      <c r="J17" s="14">
        <f t="shared" si="0"/>
        <v>14.078259994298534</v>
      </c>
      <c r="K17" s="14">
        <v>21.67</v>
      </c>
      <c r="L17" s="5" t="s">
        <v>1526</v>
      </c>
      <c r="M17" s="5"/>
      <c r="N17" s="5"/>
      <c r="O17" s="5">
        <v>0</v>
      </c>
      <c r="P17" s="5">
        <v>1</v>
      </c>
      <c r="Q17" s="26" t="s">
        <v>247</v>
      </c>
      <c r="R17" s="57">
        <v>39039</v>
      </c>
      <c r="S17" s="15"/>
      <c r="T17" s="21"/>
    </row>
    <row r="18" spans="1:20" s="19" customFormat="1" x14ac:dyDescent="0.25">
      <c r="A18" s="19" t="s">
        <v>1794</v>
      </c>
      <c r="B18" s="23"/>
      <c r="C18" s="154" t="s">
        <v>1796</v>
      </c>
      <c r="D18" s="5">
        <v>205</v>
      </c>
      <c r="E18" s="5" t="s">
        <v>1525</v>
      </c>
      <c r="F18" s="5" t="s">
        <v>55</v>
      </c>
      <c r="G18" s="14">
        <v>17</v>
      </c>
      <c r="H18" s="14">
        <v>10</v>
      </c>
      <c r="I18" s="14">
        <v>8.5</v>
      </c>
      <c r="J18" s="14">
        <f t="shared" si="0"/>
        <v>14.078259994298534</v>
      </c>
      <c r="K18" s="14">
        <v>21.67</v>
      </c>
      <c r="L18" s="5" t="s">
        <v>1526</v>
      </c>
      <c r="M18" s="5"/>
      <c r="N18" s="5"/>
      <c r="O18" s="5">
        <v>0</v>
      </c>
      <c r="P18" s="5">
        <v>1</v>
      </c>
      <c r="Q18" s="26" t="s">
        <v>247</v>
      </c>
      <c r="R18" s="57">
        <v>39748</v>
      </c>
      <c r="S18" s="15"/>
      <c r="T18" s="21"/>
    </row>
    <row r="19" spans="1:20" s="19" customFormat="1" ht="37.5" x14ac:dyDescent="0.25">
      <c r="A19" s="19" t="s">
        <v>1795</v>
      </c>
      <c r="B19" s="23"/>
      <c r="C19" s="154" t="s">
        <v>291</v>
      </c>
      <c r="D19" s="5">
        <v>205</v>
      </c>
      <c r="E19" s="5" t="s">
        <v>1525</v>
      </c>
      <c r="F19" s="5" t="s">
        <v>55</v>
      </c>
      <c r="G19" s="14">
        <v>17</v>
      </c>
      <c r="H19" s="14">
        <v>10</v>
      </c>
      <c r="I19" s="14">
        <v>8.5</v>
      </c>
      <c r="J19" s="14">
        <f t="shared" si="0"/>
        <v>14.078259994298534</v>
      </c>
      <c r="K19" s="14">
        <v>21.67</v>
      </c>
      <c r="L19" s="5" t="s">
        <v>1526</v>
      </c>
      <c r="M19" s="5"/>
      <c r="N19" s="5"/>
      <c r="O19" s="5">
        <v>0</v>
      </c>
      <c r="P19" s="5">
        <v>1</v>
      </c>
      <c r="Q19" s="15" t="s">
        <v>945</v>
      </c>
      <c r="R19" s="57">
        <v>40134</v>
      </c>
      <c r="S19" s="15"/>
      <c r="T19" s="21"/>
    </row>
    <row r="20" spans="1:20" s="19" customFormat="1" x14ac:dyDescent="0.25">
      <c r="A20" s="19" t="s">
        <v>1795</v>
      </c>
      <c r="B20" s="23"/>
      <c r="C20" s="154" t="s">
        <v>978</v>
      </c>
      <c r="D20" s="5">
        <v>205</v>
      </c>
      <c r="E20" s="5" t="s">
        <v>1525</v>
      </c>
      <c r="F20" s="5" t="s">
        <v>55</v>
      </c>
      <c r="G20" s="14">
        <v>17</v>
      </c>
      <c r="H20" s="14">
        <v>10</v>
      </c>
      <c r="I20" s="14">
        <v>8.5</v>
      </c>
      <c r="J20" s="14">
        <f t="shared" si="0"/>
        <v>14.078259994298534</v>
      </c>
      <c r="K20" s="14">
        <v>21.67</v>
      </c>
      <c r="L20" s="5" t="s">
        <v>1526</v>
      </c>
      <c r="M20" s="5"/>
      <c r="N20" s="5"/>
      <c r="O20" s="5">
        <v>0</v>
      </c>
      <c r="P20" s="5">
        <v>1</v>
      </c>
      <c r="Q20" s="15" t="s">
        <v>949</v>
      </c>
      <c r="R20" s="57">
        <v>40140</v>
      </c>
      <c r="S20" s="15"/>
      <c r="T20" s="21"/>
    </row>
    <row r="21" spans="1:20" s="19" customFormat="1" x14ac:dyDescent="0.25">
      <c r="A21" s="19" t="s">
        <v>1794</v>
      </c>
      <c r="B21" s="23"/>
      <c r="C21" s="217" t="s">
        <v>2103</v>
      </c>
      <c r="D21" s="5">
        <v>205</v>
      </c>
      <c r="E21" s="5" t="s">
        <v>1525</v>
      </c>
      <c r="F21" s="5" t="s">
        <v>55</v>
      </c>
      <c r="G21" s="14">
        <v>17</v>
      </c>
      <c r="H21" s="14">
        <v>10</v>
      </c>
      <c r="I21" s="14">
        <v>8.5</v>
      </c>
      <c r="J21" s="14">
        <f t="shared" si="0"/>
        <v>14.078259994298534</v>
      </c>
      <c r="K21" s="14">
        <v>21.67</v>
      </c>
      <c r="L21" s="5" t="s">
        <v>1526</v>
      </c>
      <c r="O21" s="19">
        <v>0</v>
      </c>
      <c r="P21" s="19">
        <v>1</v>
      </c>
      <c r="Q21" s="15" t="s">
        <v>949</v>
      </c>
      <c r="R21" s="57">
        <v>40610</v>
      </c>
      <c r="S21" s="15"/>
      <c r="T21" s="21"/>
    </row>
    <row r="22" spans="1:20" s="19" customFormat="1" x14ac:dyDescent="0.25">
      <c r="A22" s="19" t="s">
        <v>1794</v>
      </c>
      <c r="B22" s="23"/>
      <c r="C22" s="217" t="s">
        <v>2104</v>
      </c>
      <c r="D22" s="5">
        <v>205</v>
      </c>
      <c r="E22" s="5" t="s">
        <v>1525</v>
      </c>
      <c r="F22" s="5" t="s">
        <v>55</v>
      </c>
      <c r="G22" s="14">
        <v>17</v>
      </c>
      <c r="H22" s="14">
        <v>10</v>
      </c>
      <c r="I22" s="14">
        <v>8.5</v>
      </c>
      <c r="J22" s="14">
        <f t="shared" si="0"/>
        <v>14.078259994298534</v>
      </c>
      <c r="K22" s="14">
        <v>21.67</v>
      </c>
      <c r="L22" s="5" t="s">
        <v>1526</v>
      </c>
      <c r="O22" s="19">
        <v>0</v>
      </c>
      <c r="P22" s="19">
        <v>1</v>
      </c>
      <c r="Q22" s="15" t="s">
        <v>949</v>
      </c>
      <c r="R22" s="57">
        <v>40610</v>
      </c>
      <c r="S22" s="15"/>
      <c r="T22" s="21"/>
    </row>
    <row r="23" spans="1:20" s="19" customFormat="1" x14ac:dyDescent="0.25">
      <c r="A23" s="19" t="s">
        <v>1794</v>
      </c>
      <c r="B23" s="23"/>
      <c r="C23" s="217" t="s">
        <v>2202</v>
      </c>
      <c r="D23" s="5">
        <v>205</v>
      </c>
      <c r="E23" s="5" t="s">
        <v>1525</v>
      </c>
      <c r="F23" s="5" t="s">
        <v>55</v>
      </c>
      <c r="G23" s="14">
        <v>17</v>
      </c>
      <c r="H23" s="14">
        <v>10</v>
      </c>
      <c r="I23" s="14">
        <v>8.5</v>
      </c>
      <c r="J23" s="14">
        <f t="shared" si="0"/>
        <v>14.078259994298534</v>
      </c>
      <c r="K23" s="14">
        <v>21.67</v>
      </c>
      <c r="L23" s="5" t="s">
        <v>1526</v>
      </c>
      <c r="O23" s="19">
        <v>0</v>
      </c>
      <c r="P23" s="19">
        <v>1</v>
      </c>
      <c r="Q23" s="15" t="s">
        <v>949</v>
      </c>
      <c r="R23" s="57">
        <v>40904</v>
      </c>
      <c r="S23" s="15"/>
      <c r="T23" s="21"/>
    </row>
    <row r="24" spans="1:20" s="19" customFormat="1" x14ac:dyDescent="0.25">
      <c r="A24" s="19" t="s">
        <v>1794</v>
      </c>
      <c r="B24" s="23"/>
      <c r="C24" s="217" t="s">
        <v>2204</v>
      </c>
      <c r="D24" s="5">
        <v>205</v>
      </c>
      <c r="E24" s="5" t="s">
        <v>1525</v>
      </c>
      <c r="F24" s="5" t="s">
        <v>55</v>
      </c>
      <c r="G24" s="14">
        <v>17</v>
      </c>
      <c r="H24" s="14">
        <v>10</v>
      </c>
      <c r="I24" s="14">
        <v>8.5</v>
      </c>
      <c r="J24" s="14">
        <f t="shared" si="0"/>
        <v>14.078259994298534</v>
      </c>
      <c r="K24" s="14">
        <v>21.67</v>
      </c>
      <c r="L24" s="5" t="s">
        <v>1526</v>
      </c>
      <c r="O24" s="19">
        <v>0</v>
      </c>
      <c r="P24" s="19">
        <v>1</v>
      </c>
      <c r="Q24" s="15" t="s">
        <v>949</v>
      </c>
      <c r="R24" s="57">
        <v>40904</v>
      </c>
      <c r="S24" s="15"/>
      <c r="T24" s="21"/>
    </row>
    <row r="25" spans="1:20" s="213" customFormat="1" hidden="1" x14ac:dyDescent="0.25">
      <c r="A25" s="227"/>
      <c r="B25" s="223"/>
      <c r="C25" s="231" t="s">
        <v>246</v>
      </c>
      <c r="D25" s="227">
        <v>206</v>
      </c>
      <c r="E25" s="227" t="s">
        <v>598</v>
      </c>
      <c r="F25" s="227" t="s">
        <v>273</v>
      </c>
      <c r="G25" s="232"/>
      <c r="H25" s="232"/>
      <c r="I25" s="232"/>
      <c r="J25" s="232"/>
      <c r="K25" s="232"/>
      <c r="L25" s="227" t="s">
        <v>1526</v>
      </c>
      <c r="M25" s="227"/>
      <c r="N25" s="227"/>
      <c r="O25" s="227">
        <f>SUM(O26:O41)</f>
        <v>0</v>
      </c>
      <c r="P25" s="227">
        <f>SUM(P26:P41)</f>
        <v>16</v>
      </c>
      <c r="Q25" s="90" t="s">
        <v>253</v>
      </c>
      <c r="R25" s="233">
        <v>38684</v>
      </c>
      <c r="S25" s="64"/>
      <c r="T25" s="234"/>
    </row>
    <row r="26" spans="1:20" s="19" customFormat="1" hidden="1" x14ac:dyDescent="0.25">
      <c r="A26" s="19" t="s">
        <v>1794</v>
      </c>
      <c r="B26" s="23"/>
      <c r="C26" s="52" t="s">
        <v>94</v>
      </c>
      <c r="D26" s="5">
        <v>206</v>
      </c>
      <c r="E26" s="5" t="s">
        <v>598</v>
      </c>
      <c r="F26" s="5" t="s">
        <v>273</v>
      </c>
      <c r="G26" s="14"/>
      <c r="H26" s="14"/>
      <c r="I26" s="14"/>
      <c r="J26" s="14"/>
      <c r="K26" s="14"/>
      <c r="L26" s="5" t="s">
        <v>1526</v>
      </c>
      <c r="M26" s="5"/>
      <c r="N26" s="5"/>
      <c r="O26" s="5">
        <v>0</v>
      </c>
      <c r="P26" s="5">
        <v>1</v>
      </c>
      <c r="Q26" s="26" t="s">
        <v>247</v>
      </c>
      <c r="R26" s="57">
        <v>38684</v>
      </c>
      <c r="S26" s="15"/>
      <c r="T26" s="21"/>
    </row>
    <row r="27" spans="1:20" s="19" customFormat="1" hidden="1" x14ac:dyDescent="0.25">
      <c r="A27" s="19" t="s">
        <v>1794</v>
      </c>
      <c r="B27" s="23"/>
      <c r="C27" s="52" t="s">
        <v>1558</v>
      </c>
      <c r="D27" s="5">
        <v>206</v>
      </c>
      <c r="E27" s="5" t="s">
        <v>598</v>
      </c>
      <c r="F27" s="5" t="s">
        <v>273</v>
      </c>
      <c r="G27" s="14"/>
      <c r="H27" s="14"/>
      <c r="I27" s="14"/>
      <c r="J27" s="14"/>
      <c r="K27" s="14"/>
      <c r="L27" s="5" t="s">
        <v>1526</v>
      </c>
      <c r="M27" s="5"/>
      <c r="N27" s="5"/>
      <c r="O27" s="5">
        <v>0</v>
      </c>
      <c r="P27" s="5">
        <v>1</v>
      </c>
      <c r="Q27" s="26" t="s">
        <v>247</v>
      </c>
      <c r="R27" s="57">
        <v>38711</v>
      </c>
      <c r="S27" s="15"/>
      <c r="T27" s="21"/>
    </row>
    <row r="28" spans="1:20" s="19" customFormat="1" hidden="1" x14ac:dyDescent="0.25">
      <c r="A28" s="19" t="s">
        <v>1794</v>
      </c>
      <c r="B28" s="23"/>
      <c r="C28" s="52" t="s">
        <v>330</v>
      </c>
      <c r="D28" s="5">
        <v>206</v>
      </c>
      <c r="E28" s="5" t="s">
        <v>598</v>
      </c>
      <c r="F28" s="5" t="s">
        <v>273</v>
      </c>
      <c r="G28" s="14"/>
      <c r="H28" s="14"/>
      <c r="I28" s="14"/>
      <c r="J28" s="14"/>
      <c r="K28" s="14"/>
      <c r="L28" s="5" t="s">
        <v>1526</v>
      </c>
      <c r="M28" s="5"/>
      <c r="N28" s="5"/>
      <c r="O28" s="5">
        <v>0</v>
      </c>
      <c r="P28" s="5">
        <v>1</v>
      </c>
      <c r="Q28" s="26" t="s">
        <v>247</v>
      </c>
      <c r="R28" s="57">
        <v>39039</v>
      </c>
      <c r="S28" s="15"/>
      <c r="T28" s="21"/>
    </row>
    <row r="29" spans="1:20" s="19" customFormat="1" hidden="1" x14ac:dyDescent="0.25">
      <c r="A29" s="19" t="s">
        <v>1794</v>
      </c>
      <c r="B29" s="23"/>
      <c r="C29" s="52" t="s">
        <v>331</v>
      </c>
      <c r="D29" s="5">
        <v>206</v>
      </c>
      <c r="E29" s="5" t="s">
        <v>598</v>
      </c>
      <c r="F29" s="5" t="s">
        <v>273</v>
      </c>
      <c r="G29" s="14"/>
      <c r="H29" s="14"/>
      <c r="I29" s="14"/>
      <c r="J29" s="14"/>
      <c r="K29" s="14"/>
      <c r="L29" s="5" t="s">
        <v>1526</v>
      </c>
      <c r="M29" s="5"/>
      <c r="N29" s="5"/>
      <c r="O29" s="5">
        <v>0</v>
      </c>
      <c r="P29" s="5">
        <v>1</v>
      </c>
      <c r="Q29" s="26" t="s">
        <v>247</v>
      </c>
      <c r="R29" s="57">
        <v>39039</v>
      </c>
      <c r="S29" s="15"/>
      <c r="T29" s="21"/>
    </row>
    <row r="30" spans="1:20" s="19" customFormat="1" hidden="1" x14ac:dyDescent="0.25">
      <c r="A30" s="19" t="s">
        <v>1794</v>
      </c>
      <c r="B30" s="23"/>
      <c r="C30" s="154" t="s">
        <v>1796</v>
      </c>
      <c r="D30" s="5">
        <v>206</v>
      </c>
      <c r="E30" s="5" t="s">
        <v>598</v>
      </c>
      <c r="F30" s="5" t="s">
        <v>273</v>
      </c>
      <c r="G30" s="14"/>
      <c r="H30" s="14"/>
      <c r="I30" s="14"/>
      <c r="J30" s="14"/>
      <c r="K30" s="14"/>
      <c r="L30" s="5" t="s">
        <v>1526</v>
      </c>
      <c r="M30" s="5"/>
      <c r="N30" s="5"/>
      <c r="O30" s="5">
        <v>0</v>
      </c>
      <c r="P30" s="5">
        <v>1</v>
      </c>
      <c r="Q30" s="26" t="s">
        <v>247</v>
      </c>
      <c r="R30" s="57">
        <v>39748</v>
      </c>
      <c r="S30" s="15"/>
      <c r="T30" s="21"/>
    </row>
    <row r="31" spans="1:20" s="19" customFormat="1" ht="37.5" hidden="1" x14ac:dyDescent="0.25">
      <c r="A31" s="19" t="s">
        <v>1795</v>
      </c>
      <c r="B31" s="23"/>
      <c r="C31" s="154" t="s">
        <v>291</v>
      </c>
      <c r="D31" s="5">
        <v>206</v>
      </c>
      <c r="E31" s="5" t="s">
        <v>598</v>
      </c>
      <c r="F31" s="5" t="s">
        <v>273</v>
      </c>
      <c r="G31" s="14"/>
      <c r="H31" s="14"/>
      <c r="I31" s="14"/>
      <c r="J31" s="14"/>
      <c r="K31" s="14"/>
      <c r="L31" s="5" t="s">
        <v>1526</v>
      </c>
      <c r="M31" s="5"/>
      <c r="N31" s="5"/>
      <c r="O31" s="5">
        <v>0</v>
      </c>
      <c r="P31" s="5">
        <v>1</v>
      </c>
      <c r="Q31" s="15" t="s">
        <v>945</v>
      </c>
      <c r="R31" s="57">
        <v>40134</v>
      </c>
      <c r="S31" s="15"/>
      <c r="T31" s="21"/>
    </row>
    <row r="32" spans="1:20" s="19" customFormat="1" hidden="1" x14ac:dyDescent="0.25">
      <c r="A32" s="19" t="s">
        <v>1794</v>
      </c>
      <c r="B32" s="23"/>
      <c r="C32" s="217" t="s">
        <v>2088</v>
      </c>
      <c r="D32" s="5">
        <v>206</v>
      </c>
      <c r="E32" s="5" t="s">
        <v>598</v>
      </c>
      <c r="F32" s="5" t="s">
        <v>273</v>
      </c>
      <c r="G32" s="14"/>
      <c r="H32" s="14"/>
      <c r="I32" s="14"/>
      <c r="J32" s="14"/>
      <c r="K32" s="14"/>
      <c r="L32" s="5" t="s">
        <v>1526</v>
      </c>
      <c r="O32" s="19">
        <v>0</v>
      </c>
      <c r="P32" s="19">
        <v>1</v>
      </c>
      <c r="Q32" s="15" t="s">
        <v>949</v>
      </c>
      <c r="R32" s="57">
        <v>40610</v>
      </c>
      <c r="S32" s="15"/>
      <c r="T32" s="21"/>
    </row>
    <row r="33" spans="1:20" s="19" customFormat="1" hidden="1" x14ac:dyDescent="0.25">
      <c r="A33" s="19" t="s">
        <v>1794</v>
      </c>
      <c r="B33" s="23"/>
      <c r="C33" s="217" t="s">
        <v>2103</v>
      </c>
      <c r="D33" s="5">
        <v>206</v>
      </c>
      <c r="E33" s="5" t="s">
        <v>598</v>
      </c>
      <c r="F33" s="5" t="s">
        <v>273</v>
      </c>
      <c r="G33" s="14"/>
      <c r="H33" s="14"/>
      <c r="I33" s="14"/>
      <c r="J33" s="14"/>
      <c r="K33" s="14"/>
      <c r="L33" s="5" t="s">
        <v>1526</v>
      </c>
      <c r="O33" s="19">
        <v>0</v>
      </c>
      <c r="P33" s="19">
        <v>1</v>
      </c>
      <c r="Q33" s="15" t="s">
        <v>949</v>
      </c>
      <c r="R33" s="57">
        <v>40610</v>
      </c>
      <c r="S33" s="15"/>
      <c r="T33" s="21"/>
    </row>
    <row r="34" spans="1:20" s="19" customFormat="1" hidden="1" x14ac:dyDescent="0.25">
      <c r="A34" s="19" t="s">
        <v>1794</v>
      </c>
      <c r="B34" s="23"/>
      <c r="C34" s="217" t="s">
        <v>2104</v>
      </c>
      <c r="D34" s="5">
        <v>206</v>
      </c>
      <c r="E34" s="5" t="s">
        <v>598</v>
      </c>
      <c r="F34" s="5" t="s">
        <v>273</v>
      </c>
      <c r="G34" s="14"/>
      <c r="H34" s="14"/>
      <c r="I34" s="14"/>
      <c r="J34" s="14"/>
      <c r="K34" s="14"/>
      <c r="L34" s="5" t="s">
        <v>1526</v>
      </c>
      <c r="O34" s="19">
        <v>0</v>
      </c>
      <c r="P34" s="19">
        <v>1</v>
      </c>
      <c r="Q34" s="15" t="s">
        <v>949</v>
      </c>
      <c r="R34" s="57">
        <v>40610</v>
      </c>
      <c r="S34" s="15"/>
      <c r="T34" s="21"/>
    </row>
    <row r="35" spans="1:20" s="19" customFormat="1" hidden="1" x14ac:dyDescent="0.25">
      <c r="A35" s="19" t="s">
        <v>1794</v>
      </c>
      <c r="B35" s="23"/>
      <c r="C35" s="217" t="s">
        <v>2202</v>
      </c>
      <c r="D35" s="5">
        <v>206</v>
      </c>
      <c r="E35" s="5" t="s">
        <v>598</v>
      </c>
      <c r="F35" s="5" t="s">
        <v>273</v>
      </c>
      <c r="G35" s="14"/>
      <c r="H35" s="14"/>
      <c r="I35" s="14"/>
      <c r="J35" s="14"/>
      <c r="K35" s="14"/>
      <c r="L35" s="5" t="s">
        <v>1526</v>
      </c>
      <c r="O35" s="19">
        <v>0</v>
      </c>
      <c r="P35" s="19">
        <v>1</v>
      </c>
      <c r="Q35" s="15" t="s">
        <v>949</v>
      </c>
      <c r="R35" s="57">
        <v>40904</v>
      </c>
      <c r="S35" s="15"/>
      <c r="T35" s="21"/>
    </row>
    <row r="36" spans="1:20" s="19" customFormat="1" hidden="1" x14ac:dyDescent="0.25">
      <c r="A36" s="19" t="s">
        <v>1794</v>
      </c>
      <c r="B36" s="23"/>
      <c r="C36" s="217" t="s">
        <v>2204</v>
      </c>
      <c r="D36" s="5">
        <v>206</v>
      </c>
      <c r="E36" s="5" t="s">
        <v>598</v>
      </c>
      <c r="F36" s="5" t="s">
        <v>273</v>
      </c>
      <c r="G36" s="14"/>
      <c r="H36" s="14"/>
      <c r="I36" s="14"/>
      <c r="J36" s="14"/>
      <c r="K36" s="14"/>
      <c r="L36" s="5" t="s">
        <v>1526</v>
      </c>
      <c r="O36" s="19">
        <v>0</v>
      </c>
      <c r="P36" s="19">
        <v>1</v>
      </c>
      <c r="Q36" s="15" t="s">
        <v>949</v>
      </c>
      <c r="R36" s="57">
        <v>40904</v>
      </c>
      <c r="S36" s="15"/>
      <c r="T36" s="21"/>
    </row>
    <row r="37" spans="1:20" s="19" customFormat="1" hidden="1" x14ac:dyDescent="0.25">
      <c r="A37" s="19" t="s">
        <v>1794</v>
      </c>
      <c r="B37" s="23"/>
      <c r="C37" s="217" t="s">
        <v>2206</v>
      </c>
      <c r="D37" s="5">
        <v>206</v>
      </c>
      <c r="E37" s="5" t="s">
        <v>598</v>
      </c>
      <c r="F37" s="5" t="s">
        <v>273</v>
      </c>
      <c r="G37" s="14"/>
      <c r="H37" s="14"/>
      <c r="I37" s="14"/>
      <c r="J37" s="14"/>
      <c r="K37" s="14"/>
      <c r="L37" s="5" t="s">
        <v>1526</v>
      </c>
      <c r="O37" s="19">
        <v>0</v>
      </c>
      <c r="P37" s="19">
        <v>1</v>
      </c>
      <c r="Q37" s="15" t="s">
        <v>949</v>
      </c>
      <c r="R37" s="57">
        <v>40904</v>
      </c>
      <c r="S37" s="15"/>
      <c r="T37" s="21"/>
    </row>
    <row r="38" spans="1:20" s="19" customFormat="1" hidden="1" x14ac:dyDescent="0.25">
      <c r="A38" s="19" t="s">
        <v>1794</v>
      </c>
      <c r="B38" s="23"/>
      <c r="C38" s="217" t="s">
        <v>2208</v>
      </c>
      <c r="D38" s="5">
        <v>206</v>
      </c>
      <c r="E38" s="5" t="s">
        <v>598</v>
      </c>
      <c r="F38" s="5" t="s">
        <v>273</v>
      </c>
      <c r="G38" s="14"/>
      <c r="H38" s="14"/>
      <c r="I38" s="14"/>
      <c r="J38" s="14"/>
      <c r="K38" s="14"/>
      <c r="L38" s="5" t="s">
        <v>1526</v>
      </c>
      <c r="O38" s="19">
        <v>0</v>
      </c>
      <c r="P38" s="19">
        <v>1</v>
      </c>
      <c r="Q38" s="15" t="s">
        <v>949</v>
      </c>
      <c r="R38" s="57">
        <v>40904</v>
      </c>
      <c r="S38" s="15"/>
      <c r="T38" s="21"/>
    </row>
    <row r="39" spans="1:20" s="19" customFormat="1" hidden="1" x14ac:dyDescent="0.25">
      <c r="A39" s="19" t="s">
        <v>1794</v>
      </c>
      <c r="B39" s="23"/>
      <c r="C39" s="217" t="s">
        <v>2210</v>
      </c>
      <c r="D39" s="5">
        <v>206</v>
      </c>
      <c r="E39" s="5" t="s">
        <v>598</v>
      </c>
      <c r="F39" s="5" t="s">
        <v>273</v>
      </c>
      <c r="G39" s="14"/>
      <c r="H39" s="14"/>
      <c r="I39" s="14"/>
      <c r="J39" s="14"/>
      <c r="K39" s="14"/>
      <c r="L39" s="5" t="s">
        <v>1526</v>
      </c>
      <c r="O39" s="19">
        <v>0</v>
      </c>
      <c r="P39" s="19">
        <v>1</v>
      </c>
      <c r="Q39" s="15" t="s">
        <v>949</v>
      </c>
      <c r="R39" s="57">
        <v>40904</v>
      </c>
      <c r="S39" s="15"/>
      <c r="T39" s="21"/>
    </row>
    <row r="40" spans="1:20" s="19" customFormat="1" hidden="1" x14ac:dyDescent="0.25">
      <c r="A40" s="19" t="s">
        <v>1794</v>
      </c>
      <c r="B40" s="23"/>
      <c r="C40" s="217" t="s">
        <v>2212</v>
      </c>
      <c r="D40" s="5">
        <v>206</v>
      </c>
      <c r="E40" s="5" t="s">
        <v>598</v>
      </c>
      <c r="F40" s="5" t="s">
        <v>273</v>
      </c>
      <c r="G40" s="14"/>
      <c r="H40" s="14"/>
      <c r="I40" s="14"/>
      <c r="J40" s="14"/>
      <c r="K40" s="14"/>
      <c r="L40" s="5" t="s">
        <v>1526</v>
      </c>
      <c r="O40" s="19">
        <v>0</v>
      </c>
      <c r="P40" s="19">
        <v>1</v>
      </c>
      <c r="Q40" s="15" t="s">
        <v>949</v>
      </c>
      <c r="R40" s="57">
        <v>40904</v>
      </c>
      <c r="S40" s="15"/>
      <c r="T40" s="21"/>
    </row>
    <row r="41" spans="1:20" s="19" customFormat="1" hidden="1" x14ac:dyDescent="0.25">
      <c r="A41" s="19" t="s">
        <v>1794</v>
      </c>
      <c r="B41" s="23"/>
      <c r="C41" s="217" t="s">
        <v>2215</v>
      </c>
      <c r="D41" s="5">
        <v>206</v>
      </c>
      <c r="E41" s="5" t="s">
        <v>598</v>
      </c>
      <c r="F41" s="5" t="s">
        <v>273</v>
      </c>
      <c r="G41" s="14"/>
      <c r="H41" s="14"/>
      <c r="I41" s="14"/>
      <c r="J41" s="14"/>
      <c r="K41" s="14"/>
      <c r="L41" s="5" t="s">
        <v>1526</v>
      </c>
      <c r="O41" s="19">
        <v>0</v>
      </c>
      <c r="P41" s="19">
        <v>1</v>
      </c>
      <c r="Q41" s="15" t="s">
        <v>949</v>
      </c>
      <c r="R41" s="57">
        <v>40905</v>
      </c>
      <c r="S41" s="15"/>
      <c r="T41" s="21"/>
    </row>
    <row r="42" spans="1:20" s="19" customFormat="1" hidden="1" x14ac:dyDescent="0.25">
      <c r="A42" s="19" t="s">
        <v>1794</v>
      </c>
      <c r="B42" s="23"/>
      <c r="C42" s="217" t="s">
        <v>2284</v>
      </c>
      <c r="D42" s="5">
        <v>206</v>
      </c>
      <c r="E42" s="5" t="s">
        <v>598</v>
      </c>
      <c r="F42" s="5" t="s">
        <v>273</v>
      </c>
      <c r="G42" s="14"/>
      <c r="H42" s="14"/>
      <c r="I42" s="14"/>
      <c r="J42" s="14"/>
      <c r="K42" s="14"/>
      <c r="L42" s="5" t="s">
        <v>1526</v>
      </c>
      <c r="O42" s="19">
        <v>0</v>
      </c>
      <c r="P42" s="19">
        <v>1</v>
      </c>
      <c r="Q42" s="15" t="s">
        <v>949</v>
      </c>
      <c r="R42" s="57">
        <v>40905</v>
      </c>
      <c r="S42" s="15"/>
      <c r="T42" s="21"/>
    </row>
    <row r="43" spans="1:20" s="19" customFormat="1" x14ac:dyDescent="0.25">
      <c r="A43" s="19" t="s">
        <v>1794</v>
      </c>
      <c r="B43" s="23"/>
      <c r="C43" s="217" t="s">
        <v>2206</v>
      </c>
      <c r="D43" s="5">
        <v>205</v>
      </c>
      <c r="E43" s="5" t="s">
        <v>1525</v>
      </c>
      <c r="F43" s="5" t="s">
        <v>55</v>
      </c>
      <c r="G43" s="14">
        <v>17</v>
      </c>
      <c r="H43" s="14">
        <v>10</v>
      </c>
      <c r="I43" s="14">
        <v>8.5</v>
      </c>
      <c r="J43" s="14">
        <f t="shared" ref="J43:J74" si="1">-LOG((1/(H43*G43))*(2.511^(-I43)))/LOG(2.511)</f>
        <v>14.078259994298534</v>
      </c>
      <c r="K43" s="14">
        <v>21.67</v>
      </c>
      <c r="L43" s="5" t="s">
        <v>1526</v>
      </c>
      <c r="O43" s="19">
        <v>0</v>
      </c>
      <c r="P43" s="19">
        <v>1</v>
      </c>
      <c r="Q43" s="15" t="s">
        <v>949</v>
      </c>
      <c r="R43" s="57">
        <v>40904</v>
      </c>
      <c r="S43" s="64"/>
      <c r="T43" s="66"/>
    </row>
    <row r="44" spans="1:20" s="19" customFormat="1" x14ac:dyDescent="0.25">
      <c r="A44" s="19" t="s">
        <v>1794</v>
      </c>
      <c r="B44" s="23"/>
      <c r="C44" s="217" t="s">
        <v>2208</v>
      </c>
      <c r="D44" s="5">
        <v>205</v>
      </c>
      <c r="E44" s="5" t="s">
        <v>1525</v>
      </c>
      <c r="F44" s="5" t="s">
        <v>55</v>
      </c>
      <c r="G44" s="14">
        <v>17</v>
      </c>
      <c r="H44" s="14">
        <v>10</v>
      </c>
      <c r="I44" s="14">
        <v>8.5</v>
      </c>
      <c r="J44" s="14">
        <f t="shared" si="1"/>
        <v>14.078259994298534</v>
      </c>
      <c r="K44" s="14">
        <v>21.67</v>
      </c>
      <c r="L44" s="5" t="s">
        <v>1526</v>
      </c>
      <c r="O44" s="19">
        <v>0</v>
      </c>
      <c r="P44" s="19">
        <v>1</v>
      </c>
      <c r="Q44" s="15" t="s">
        <v>949</v>
      </c>
      <c r="R44" s="57">
        <v>40904</v>
      </c>
      <c r="S44" s="15"/>
      <c r="T44" s="21"/>
    </row>
    <row r="45" spans="1:20" s="19" customFormat="1" x14ac:dyDescent="0.25">
      <c r="A45" s="19" t="s">
        <v>1794</v>
      </c>
      <c r="B45" s="23"/>
      <c r="C45" s="217" t="s">
        <v>2210</v>
      </c>
      <c r="D45" s="5">
        <v>205</v>
      </c>
      <c r="E45" s="5" t="s">
        <v>1525</v>
      </c>
      <c r="F45" s="5" t="s">
        <v>55</v>
      </c>
      <c r="G45" s="14">
        <v>17</v>
      </c>
      <c r="H45" s="14">
        <v>10</v>
      </c>
      <c r="I45" s="14">
        <v>8.5</v>
      </c>
      <c r="J45" s="14">
        <f t="shared" si="1"/>
        <v>14.078259994298534</v>
      </c>
      <c r="K45" s="14">
        <v>21.67</v>
      </c>
      <c r="L45" s="5" t="s">
        <v>1526</v>
      </c>
      <c r="O45" s="19">
        <v>0</v>
      </c>
      <c r="P45" s="19">
        <v>1</v>
      </c>
      <c r="Q45" s="15" t="s">
        <v>949</v>
      </c>
      <c r="R45" s="57">
        <v>40904</v>
      </c>
      <c r="S45" s="15"/>
      <c r="T45" s="21"/>
    </row>
    <row r="46" spans="1:20" s="19" customFormat="1" x14ac:dyDescent="0.25">
      <c r="A46" s="19" t="s">
        <v>1794</v>
      </c>
      <c r="B46" s="23"/>
      <c r="C46" s="217" t="s">
        <v>2212</v>
      </c>
      <c r="D46" s="5">
        <v>205</v>
      </c>
      <c r="E46" s="5" t="s">
        <v>1525</v>
      </c>
      <c r="F46" s="5" t="s">
        <v>55</v>
      </c>
      <c r="G46" s="14">
        <v>17</v>
      </c>
      <c r="H46" s="14">
        <v>10</v>
      </c>
      <c r="I46" s="14">
        <v>8.5</v>
      </c>
      <c r="J46" s="14">
        <f t="shared" si="1"/>
        <v>14.078259994298534</v>
      </c>
      <c r="K46" s="14">
        <v>21.67</v>
      </c>
      <c r="L46" s="5" t="s">
        <v>1526</v>
      </c>
      <c r="O46" s="19">
        <v>0</v>
      </c>
      <c r="P46" s="19">
        <v>1</v>
      </c>
      <c r="Q46" s="15" t="s">
        <v>949</v>
      </c>
      <c r="R46" s="57">
        <v>40904</v>
      </c>
      <c r="S46" s="15"/>
      <c r="T46" s="21"/>
    </row>
    <row r="47" spans="1:20" s="19" customFormat="1" x14ac:dyDescent="0.25">
      <c r="A47" s="19" t="s">
        <v>1794</v>
      </c>
      <c r="B47" s="23"/>
      <c r="C47" s="217" t="s">
        <v>2215</v>
      </c>
      <c r="D47" s="5">
        <v>205</v>
      </c>
      <c r="E47" s="5" t="s">
        <v>1525</v>
      </c>
      <c r="F47" s="5" t="s">
        <v>55</v>
      </c>
      <c r="G47" s="14">
        <v>17</v>
      </c>
      <c r="H47" s="14">
        <v>10</v>
      </c>
      <c r="I47" s="14">
        <v>8.5</v>
      </c>
      <c r="J47" s="14">
        <f t="shared" si="1"/>
        <v>14.078259994298534</v>
      </c>
      <c r="K47" s="14">
        <v>21.67</v>
      </c>
      <c r="L47" s="5" t="s">
        <v>1526</v>
      </c>
      <c r="O47" s="19">
        <v>0</v>
      </c>
      <c r="P47" s="19">
        <v>1</v>
      </c>
      <c r="Q47" s="15" t="s">
        <v>949</v>
      </c>
      <c r="R47" s="57">
        <v>40905</v>
      </c>
      <c r="S47" s="15"/>
      <c r="T47" s="21"/>
    </row>
    <row r="48" spans="1:20" s="19" customFormat="1" x14ac:dyDescent="0.25">
      <c r="A48" s="19" t="s">
        <v>1794</v>
      </c>
      <c r="B48" s="23"/>
      <c r="C48" s="217" t="s">
        <v>2284</v>
      </c>
      <c r="D48" s="5">
        <v>205</v>
      </c>
      <c r="E48" s="5" t="s">
        <v>1525</v>
      </c>
      <c r="F48" s="5" t="s">
        <v>55</v>
      </c>
      <c r="G48" s="14">
        <v>17</v>
      </c>
      <c r="H48" s="14">
        <v>10</v>
      </c>
      <c r="I48" s="14">
        <v>8.5</v>
      </c>
      <c r="J48" s="14">
        <f t="shared" si="1"/>
        <v>14.078259994298534</v>
      </c>
      <c r="K48" s="14">
        <v>21.67</v>
      </c>
      <c r="L48" s="5" t="s">
        <v>1526</v>
      </c>
      <c r="O48" s="19">
        <v>0</v>
      </c>
      <c r="P48" s="19">
        <v>1</v>
      </c>
      <c r="Q48" s="15" t="s">
        <v>949</v>
      </c>
      <c r="R48" s="57">
        <v>40905</v>
      </c>
      <c r="S48" s="15"/>
      <c r="T48" s="21"/>
    </row>
    <row r="49" spans="1:20" s="19" customFormat="1" ht="25" x14ac:dyDescent="0.25">
      <c r="A49" s="62"/>
      <c r="B49" s="124"/>
      <c r="C49" s="78" t="s">
        <v>246</v>
      </c>
      <c r="D49" s="68">
        <v>221</v>
      </c>
      <c r="E49" s="68" t="s">
        <v>1522</v>
      </c>
      <c r="F49" s="68" t="s">
        <v>55</v>
      </c>
      <c r="G49" s="71">
        <v>8</v>
      </c>
      <c r="H49" s="71">
        <v>6</v>
      </c>
      <c r="I49" s="71">
        <v>8.1</v>
      </c>
      <c r="J49" s="71">
        <f t="shared" si="1"/>
        <v>12.304714416603611</v>
      </c>
      <c r="K49" s="71">
        <v>19.21</v>
      </c>
      <c r="L49" s="68" t="s">
        <v>1526</v>
      </c>
      <c r="M49" s="68"/>
      <c r="N49" s="68"/>
      <c r="O49" s="68">
        <f>SUM(O50:O71)</f>
        <v>1</v>
      </c>
      <c r="P49" s="68">
        <f>SUM(P50:P71)</f>
        <v>22</v>
      </c>
      <c r="Q49" s="92" t="s">
        <v>1659</v>
      </c>
      <c r="R49" s="75">
        <v>38684</v>
      </c>
      <c r="S49" s="15"/>
      <c r="T49" s="21"/>
    </row>
    <row r="50" spans="1:20" s="19" customFormat="1" ht="50" x14ac:dyDescent="0.25">
      <c r="A50" s="19" t="s">
        <v>1794</v>
      </c>
      <c r="B50" s="26"/>
      <c r="C50" s="32" t="s">
        <v>960</v>
      </c>
      <c r="D50" s="5">
        <v>221</v>
      </c>
      <c r="E50" s="5" t="s">
        <v>1522</v>
      </c>
      <c r="F50" s="5" t="s">
        <v>55</v>
      </c>
      <c r="G50" s="14">
        <v>8</v>
      </c>
      <c r="H50" s="14">
        <v>6</v>
      </c>
      <c r="I50" s="14">
        <v>8.1</v>
      </c>
      <c r="J50" s="14">
        <f t="shared" si="1"/>
        <v>12.304714416603611</v>
      </c>
      <c r="K50" s="14">
        <v>19.21</v>
      </c>
      <c r="L50" s="5" t="s">
        <v>1526</v>
      </c>
      <c r="M50" s="5"/>
      <c r="N50" s="5"/>
      <c r="O50" s="19">
        <v>1</v>
      </c>
      <c r="P50" s="19">
        <v>0</v>
      </c>
      <c r="Q50" s="26" t="s">
        <v>959</v>
      </c>
      <c r="R50" s="57">
        <v>40137</v>
      </c>
      <c r="S50" s="15"/>
      <c r="T50" s="21"/>
    </row>
    <row r="51" spans="1:20" s="19" customFormat="1" x14ac:dyDescent="0.25">
      <c r="A51" s="19" t="s">
        <v>1794</v>
      </c>
      <c r="B51" s="26"/>
      <c r="C51" s="32" t="s">
        <v>962</v>
      </c>
      <c r="D51" s="5">
        <v>221</v>
      </c>
      <c r="E51" s="5" t="s">
        <v>1522</v>
      </c>
      <c r="F51" s="5" t="s">
        <v>55</v>
      </c>
      <c r="G51" s="14">
        <v>8</v>
      </c>
      <c r="H51" s="14">
        <v>6</v>
      </c>
      <c r="I51" s="14">
        <v>8.1</v>
      </c>
      <c r="J51" s="14">
        <f t="shared" si="1"/>
        <v>12.304714416603611</v>
      </c>
      <c r="K51" s="14">
        <v>19.21</v>
      </c>
      <c r="L51" s="5" t="s">
        <v>1526</v>
      </c>
      <c r="M51" s="5"/>
      <c r="N51" s="5"/>
      <c r="O51" s="19">
        <v>0</v>
      </c>
      <c r="P51" s="19">
        <v>2</v>
      </c>
      <c r="Q51" s="26" t="s">
        <v>967</v>
      </c>
      <c r="R51" s="57">
        <v>40137</v>
      </c>
      <c r="S51" s="15"/>
      <c r="T51" s="21"/>
    </row>
    <row r="52" spans="1:20" s="19" customFormat="1" ht="25" x14ac:dyDescent="0.25">
      <c r="A52" s="19" t="s">
        <v>1794</v>
      </c>
      <c r="B52" s="26"/>
      <c r="C52" s="32" t="s">
        <v>140</v>
      </c>
      <c r="D52" s="5">
        <v>221</v>
      </c>
      <c r="E52" s="5" t="s">
        <v>1522</v>
      </c>
      <c r="F52" s="5" t="s">
        <v>55</v>
      </c>
      <c r="G52" s="14">
        <v>8</v>
      </c>
      <c r="H52" s="14">
        <v>6</v>
      </c>
      <c r="I52" s="14">
        <v>8.1</v>
      </c>
      <c r="J52" s="14">
        <f t="shared" si="1"/>
        <v>12.304714416603611</v>
      </c>
      <c r="K52" s="14">
        <v>19.21</v>
      </c>
      <c r="L52" s="5" t="s">
        <v>1526</v>
      </c>
      <c r="M52" s="5"/>
      <c r="N52" s="5"/>
      <c r="O52" s="19">
        <v>0</v>
      </c>
      <c r="P52" s="19">
        <v>1</v>
      </c>
      <c r="Q52" s="26" t="s">
        <v>970</v>
      </c>
      <c r="R52" s="57">
        <v>40137</v>
      </c>
      <c r="S52" s="15"/>
      <c r="T52" s="21"/>
    </row>
    <row r="53" spans="1:20" s="19" customFormat="1" ht="25" x14ac:dyDescent="0.25">
      <c r="A53" s="19" t="s">
        <v>1794</v>
      </c>
      <c r="B53" s="23"/>
      <c r="C53" s="31" t="s">
        <v>1660</v>
      </c>
      <c r="D53" s="5">
        <v>221</v>
      </c>
      <c r="E53" s="5" t="s">
        <v>1522</v>
      </c>
      <c r="F53" s="5" t="s">
        <v>55</v>
      </c>
      <c r="G53" s="14">
        <v>8</v>
      </c>
      <c r="H53" s="14">
        <v>6</v>
      </c>
      <c r="I53" s="14">
        <v>8.1</v>
      </c>
      <c r="J53" s="14">
        <f t="shared" si="1"/>
        <v>12.304714416603611</v>
      </c>
      <c r="K53" s="14">
        <v>19.21</v>
      </c>
      <c r="L53" s="5" t="s">
        <v>1526</v>
      </c>
      <c r="M53" s="5"/>
      <c r="N53" s="5"/>
      <c r="O53" s="5">
        <v>0</v>
      </c>
      <c r="P53" s="5">
        <v>1</v>
      </c>
      <c r="Q53" s="2" t="s">
        <v>1661</v>
      </c>
      <c r="R53" s="57">
        <v>38684</v>
      </c>
      <c r="S53" s="15"/>
      <c r="T53" s="21"/>
    </row>
    <row r="54" spans="1:20" s="19" customFormat="1" ht="37.5" x14ac:dyDescent="0.25">
      <c r="A54" s="19" t="s">
        <v>1794</v>
      </c>
      <c r="B54" s="23"/>
      <c r="C54" s="31" t="s">
        <v>254</v>
      </c>
      <c r="D54" s="5">
        <v>221</v>
      </c>
      <c r="E54" s="5" t="s">
        <v>1522</v>
      </c>
      <c r="F54" s="5" t="s">
        <v>55</v>
      </c>
      <c r="G54" s="14">
        <v>8</v>
      </c>
      <c r="H54" s="14">
        <v>6</v>
      </c>
      <c r="I54" s="14">
        <v>8.1</v>
      </c>
      <c r="J54" s="14">
        <f t="shared" si="1"/>
        <v>12.304714416603611</v>
      </c>
      <c r="K54" s="14">
        <v>19.21</v>
      </c>
      <c r="L54" s="5" t="s">
        <v>1526</v>
      </c>
      <c r="M54" s="5"/>
      <c r="N54" s="5"/>
      <c r="O54" s="5">
        <v>0</v>
      </c>
      <c r="P54" s="5">
        <v>1</v>
      </c>
      <c r="Q54" s="25" t="s">
        <v>1662</v>
      </c>
      <c r="R54" s="57">
        <v>38684</v>
      </c>
      <c r="S54" s="15"/>
      <c r="T54" s="21"/>
    </row>
    <row r="55" spans="1:20" s="19" customFormat="1" ht="25" x14ac:dyDescent="0.25">
      <c r="A55" s="19" t="s">
        <v>1794</v>
      </c>
      <c r="B55" s="23"/>
      <c r="C55" s="31" t="s">
        <v>255</v>
      </c>
      <c r="D55" s="5">
        <v>221</v>
      </c>
      <c r="E55" s="5" t="s">
        <v>1522</v>
      </c>
      <c r="F55" s="5" t="s">
        <v>55</v>
      </c>
      <c r="G55" s="14">
        <v>8</v>
      </c>
      <c r="H55" s="14">
        <v>6</v>
      </c>
      <c r="I55" s="14">
        <v>8.1</v>
      </c>
      <c r="J55" s="14">
        <f t="shared" si="1"/>
        <v>12.304714416603611</v>
      </c>
      <c r="K55" s="14">
        <v>19.21</v>
      </c>
      <c r="L55" s="5" t="s">
        <v>1526</v>
      </c>
      <c r="M55" s="5"/>
      <c r="N55" s="5"/>
      <c r="O55" s="5">
        <v>0</v>
      </c>
      <c r="P55" s="5">
        <v>1</v>
      </c>
      <c r="Q55" s="2" t="s">
        <v>1951</v>
      </c>
      <c r="R55" s="57">
        <v>38684</v>
      </c>
      <c r="S55" s="15"/>
      <c r="T55" s="21"/>
    </row>
    <row r="56" spans="1:20" s="19" customFormat="1" ht="25" x14ac:dyDescent="0.25">
      <c r="A56" s="19" t="s">
        <v>1794</v>
      </c>
      <c r="B56" s="23"/>
      <c r="C56" s="52" t="s">
        <v>94</v>
      </c>
      <c r="D56" s="5">
        <v>221</v>
      </c>
      <c r="E56" s="5" t="s">
        <v>1522</v>
      </c>
      <c r="F56" s="5" t="s">
        <v>55</v>
      </c>
      <c r="G56" s="14">
        <v>8</v>
      </c>
      <c r="H56" s="14">
        <v>6</v>
      </c>
      <c r="I56" s="14">
        <v>8.1</v>
      </c>
      <c r="J56" s="14">
        <f t="shared" si="1"/>
        <v>12.304714416603611</v>
      </c>
      <c r="K56" s="14">
        <v>19.21</v>
      </c>
      <c r="L56" s="5" t="s">
        <v>1526</v>
      </c>
      <c r="M56" s="5"/>
      <c r="N56" s="5"/>
      <c r="O56" s="5">
        <v>0</v>
      </c>
      <c r="P56" s="5">
        <v>1</v>
      </c>
      <c r="Q56" s="26" t="s">
        <v>252</v>
      </c>
      <c r="R56" s="57">
        <v>38684</v>
      </c>
      <c r="S56" s="15"/>
      <c r="T56" s="21"/>
    </row>
    <row r="57" spans="1:20" s="19" customFormat="1" ht="25" x14ac:dyDescent="0.25">
      <c r="A57" s="19" t="s">
        <v>1794</v>
      </c>
      <c r="B57" s="23"/>
      <c r="C57" s="52" t="s">
        <v>1558</v>
      </c>
      <c r="D57" s="5">
        <v>221</v>
      </c>
      <c r="E57" s="5" t="s">
        <v>1522</v>
      </c>
      <c r="F57" s="5" t="s">
        <v>55</v>
      </c>
      <c r="G57" s="14">
        <v>8</v>
      </c>
      <c r="H57" s="14">
        <v>6</v>
      </c>
      <c r="I57" s="14">
        <v>8.1</v>
      </c>
      <c r="J57" s="14">
        <f t="shared" si="1"/>
        <v>12.304714416603611</v>
      </c>
      <c r="K57" s="14">
        <v>19.21</v>
      </c>
      <c r="L57" s="5" t="s">
        <v>1526</v>
      </c>
      <c r="M57" s="5"/>
      <c r="N57" s="5"/>
      <c r="O57" s="5">
        <v>0</v>
      </c>
      <c r="P57" s="5">
        <v>1</v>
      </c>
      <c r="Q57" s="26" t="s">
        <v>252</v>
      </c>
      <c r="R57" s="57">
        <v>38711</v>
      </c>
      <c r="S57" s="15"/>
      <c r="T57" s="21"/>
    </row>
    <row r="58" spans="1:20" s="19" customFormat="1" ht="25" x14ac:dyDescent="0.25">
      <c r="A58" s="19" t="s">
        <v>1794</v>
      </c>
      <c r="B58" s="23"/>
      <c r="C58" s="52" t="s">
        <v>330</v>
      </c>
      <c r="D58" s="5">
        <v>221</v>
      </c>
      <c r="E58" s="5" t="s">
        <v>1522</v>
      </c>
      <c r="F58" s="5" t="s">
        <v>55</v>
      </c>
      <c r="G58" s="14">
        <v>8</v>
      </c>
      <c r="H58" s="14">
        <v>6</v>
      </c>
      <c r="I58" s="14">
        <v>8.1</v>
      </c>
      <c r="J58" s="14">
        <f t="shared" si="1"/>
        <v>12.304714416603611</v>
      </c>
      <c r="K58" s="14">
        <v>19.21</v>
      </c>
      <c r="L58" s="5" t="s">
        <v>1526</v>
      </c>
      <c r="M58" s="5"/>
      <c r="N58" s="5"/>
      <c r="O58" s="5">
        <v>0</v>
      </c>
      <c r="P58" s="5">
        <v>1</v>
      </c>
      <c r="Q58" s="26" t="s">
        <v>252</v>
      </c>
      <c r="R58" s="57">
        <v>39039</v>
      </c>
      <c r="S58" s="15"/>
      <c r="T58" s="21"/>
    </row>
    <row r="59" spans="1:20" s="19" customFormat="1" ht="25" x14ac:dyDescent="0.25">
      <c r="A59" s="19" t="s">
        <v>1794</v>
      </c>
      <c r="B59" s="23"/>
      <c r="C59" s="52" t="s">
        <v>331</v>
      </c>
      <c r="D59" s="5">
        <v>221</v>
      </c>
      <c r="E59" s="5" t="s">
        <v>1522</v>
      </c>
      <c r="F59" s="5" t="s">
        <v>55</v>
      </c>
      <c r="G59" s="14">
        <v>8</v>
      </c>
      <c r="H59" s="14">
        <v>6</v>
      </c>
      <c r="I59" s="14">
        <v>8.1</v>
      </c>
      <c r="J59" s="14">
        <f t="shared" si="1"/>
        <v>12.304714416603611</v>
      </c>
      <c r="K59" s="14">
        <v>19.21</v>
      </c>
      <c r="L59" s="5" t="s">
        <v>1526</v>
      </c>
      <c r="M59" s="5"/>
      <c r="N59" s="5"/>
      <c r="O59" s="5">
        <v>0</v>
      </c>
      <c r="P59" s="5">
        <v>1</v>
      </c>
      <c r="Q59" s="26" t="s">
        <v>252</v>
      </c>
      <c r="R59" s="57">
        <v>39039</v>
      </c>
      <c r="S59" s="15"/>
      <c r="T59" s="21"/>
    </row>
    <row r="60" spans="1:20" s="19" customFormat="1" ht="25" x14ac:dyDescent="0.25">
      <c r="A60" s="19" t="s">
        <v>1794</v>
      </c>
      <c r="B60" s="23"/>
      <c r="C60" s="154" t="s">
        <v>1796</v>
      </c>
      <c r="D60" s="5">
        <v>221</v>
      </c>
      <c r="E60" s="5" t="s">
        <v>1522</v>
      </c>
      <c r="F60" s="5" t="s">
        <v>55</v>
      </c>
      <c r="G60" s="14">
        <v>8</v>
      </c>
      <c r="H60" s="14">
        <v>6</v>
      </c>
      <c r="I60" s="14">
        <v>8.1</v>
      </c>
      <c r="J60" s="14">
        <f t="shared" si="1"/>
        <v>12.304714416603611</v>
      </c>
      <c r="K60" s="14">
        <v>19.21</v>
      </c>
      <c r="L60" s="5" t="s">
        <v>1526</v>
      </c>
      <c r="M60" s="5"/>
      <c r="N60" s="5"/>
      <c r="O60" s="5">
        <v>0</v>
      </c>
      <c r="P60" s="5">
        <v>1</v>
      </c>
      <c r="Q60" s="26" t="s">
        <v>252</v>
      </c>
      <c r="R60" s="57">
        <v>39748</v>
      </c>
      <c r="S60" s="15"/>
      <c r="T60" s="21"/>
    </row>
    <row r="61" spans="1:20" s="19" customFormat="1" ht="37.5" x14ac:dyDescent="0.25">
      <c r="A61" s="19" t="s">
        <v>1794</v>
      </c>
      <c r="B61" s="23"/>
      <c r="C61" s="154" t="s">
        <v>291</v>
      </c>
      <c r="D61" s="5">
        <v>221</v>
      </c>
      <c r="E61" s="5" t="s">
        <v>1522</v>
      </c>
      <c r="F61" s="5" t="s">
        <v>55</v>
      </c>
      <c r="G61" s="14">
        <v>8</v>
      </c>
      <c r="H61" s="14">
        <v>6</v>
      </c>
      <c r="I61" s="14">
        <v>8.1</v>
      </c>
      <c r="J61" s="14">
        <f t="shared" si="1"/>
        <v>12.304714416603611</v>
      </c>
      <c r="K61" s="14">
        <v>19.21</v>
      </c>
      <c r="L61" s="5" t="s">
        <v>1526</v>
      </c>
      <c r="M61" s="5"/>
      <c r="N61" s="5"/>
      <c r="O61" s="5">
        <v>0</v>
      </c>
      <c r="P61" s="5">
        <v>1</v>
      </c>
      <c r="Q61" s="15" t="s">
        <v>945</v>
      </c>
      <c r="R61" s="57">
        <v>40134</v>
      </c>
      <c r="S61" s="15"/>
      <c r="T61" s="21"/>
    </row>
    <row r="62" spans="1:20" s="19" customFormat="1" x14ac:dyDescent="0.25">
      <c r="A62" s="19" t="s">
        <v>1794</v>
      </c>
      <c r="B62" s="23"/>
      <c r="C62" s="154" t="s">
        <v>946</v>
      </c>
      <c r="D62" s="5">
        <v>221</v>
      </c>
      <c r="E62" s="5" t="s">
        <v>1522</v>
      </c>
      <c r="F62" s="5" t="s">
        <v>55</v>
      </c>
      <c r="G62" s="14">
        <v>8</v>
      </c>
      <c r="H62" s="14">
        <v>6</v>
      </c>
      <c r="I62" s="14">
        <v>8.1</v>
      </c>
      <c r="J62" s="14">
        <f t="shared" si="1"/>
        <v>12.304714416603611</v>
      </c>
      <c r="K62" s="14">
        <v>19.21</v>
      </c>
      <c r="L62" s="5" t="s">
        <v>1526</v>
      </c>
      <c r="O62" s="19">
        <v>0</v>
      </c>
      <c r="P62" s="19">
        <v>1</v>
      </c>
      <c r="Q62" s="15" t="s">
        <v>949</v>
      </c>
      <c r="R62" s="57">
        <v>40136</v>
      </c>
      <c r="S62" s="15"/>
      <c r="T62" s="21"/>
    </row>
    <row r="63" spans="1:20" s="19" customFormat="1" x14ac:dyDescent="0.25">
      <c r="A63" s="19" t="s">
        <v>1794</v>
      </c>
      <c r="B63" s="23"/>
      <c r="C63" s="217" t="s">
        <v>2103</v>
      </c>
      <c r="D63" s="5">
        <v>221</v>
      </c>
      <c r="E63" s="5" t="s">
        <v>1522</v>
      </c>
      <c r="F63" s="5" t="s">
        <v>55</v>
      </c>
      <c r="G63" s="14">
        <v>8</v>
      </c>
      <c r="H63" s="14">
        <v>6</v>
      </c>
      <c r="I63" s="14">
        <v>8.1</v>
      </c>
      <c r="J63" s="14">
        <f t="shared" si="1"/>
        <v>12.304714416603611</v>
      </c>
      <c r="K63" s="14">
        <v>19.21</v>
      </c>
      <c r="L63" s="5" t="s">
        <v>1526</v>
      </c>
      <c r="O63" s="19">
        <v>0</v>
      </c>
      <c r="P63" s="19">
        <v>1</v>
      </c>
      <c r="Q63" s="15" t="s">
        <v>949</v>
      </c>
      <c r="R63" s="57">
        <v>40610</v>
      </c>
      <c r="S63" s="15"/>
      <c r="T63" s="21"/>
    </row>
    <row r="64" spans="1:20" s="19" customFormat="1" x14ac:dyDescent="0.25">
      <c r="A64" s="19" t="s">
        <v>1794</v>
      </c>
      <c r="B64" s="23"/>
      <c r="C64" s="217" t="s">
        <v>2104</v>
      </c>
      <c r="D64" s="5">
        <v>221</v>
      </c>
      <c r="E64" s="5" t="s">
        <v>1522</v>
      </c>
      <c r="F64" s="5" t="s">
        <v>55</v>
      </c>
      <c r="G64" s="14">
        <v>8</v>
      </c>
      <c r="H64" s="14">
        <v>6</v>
      </c>
      <c r="I64" s="14">
        <v>8.1</v>
      </c>
      <c r="J64" s="14">
        <f t="shared" si="1"/>
        <v>12.304714416603611</v>
      </c>
      <c r="K64" s="14">
        <v>19.21</v>
      </c>
      <c r="L64" s="5" t="s">
        <v>1526</v>
      </c>
      <c r="O64" s="19">
        <v>0</v>
      </c>
      <c r="P64" s="19">
        <v>1</v>
      </c>
      <c r="Q64" s="15" t="s">
        <v>949</v>
      </c>
      <c r="R64" s="57">
        <v>40610</v>
      </c>
      <c r="S64" s="15"/>
      <c r="T64" s="21"/>
    </row>
    <row r="65" spans="1:20" s="19" customFormat="1" x14ac:dyDescent="0.25">
      <c r="A65" s="19" t="s">
        <v>1794</v>
      </c>
      <c r="B65" s="23"/>
      <c r="C65" s="217" t="s">
        <v>2202</v>
      </c>
      <c r="D65" s="5">
        <v>221</v>
      </c>
      <c r="E65" s="5" t="s">
        <v>1522</v>
      </c>
      <c r="F65" s="5" t="s">
        <v>55</v>
      </c>
      <c r="G65" s="14">
        <v>8</v>
      </c>
      <c r="H65" s="14">
        <v>6</v>
      </c>
      <c r="I65" s="14">
        <v>8.1</v>
      </c>
      <c r="J65" s="14">
        <f t="shared" si="1"/>
        <v>12.304714416603611</v>
      </c>
      <c r="K65" s="14">
        <v>19.21</v>
      </c>
      <c r="L65" s="5" t="s">
        <v>1526</v>
      </c>
      <c r="O65" s="19">
        <v>0</v>
      </c>
      <c r="P65" s="19">
        <v>1</v>
      </c>
      <c r="Q65" s="15" t="s">
        <v>949</v>
      </c>
      <c r="R65" s="57">
        <v>40904</v>
      </c>
      <c r="S65" s="15"/>
      <c r="T65" s="21"/>
    </row>
    <row r="66" spans="1:20" s="19" customFormat="1" x14ac:dyDescent="0.25">
      <c r="A66" s="19" t="s">
        <v>1794</v>
      </c>
      <c r="B66" s="23"/>
      <c r="C66" s="217" t="s">
        <v>2204</v>
      </c>
      <c r="D66" s="5">
        <v>221</v>
      </c>
      <c r="E66" s="5" t="s">
        <v>1522</v>
      </c>
      <c r="F66" s="5" t="s">
        <v>55</v>
      </c>
      <c r="G66" s="14">
        <v>8</v>
      </c>
      <c r="H66" s="14">
        <v>6</v>
      </c>
      <c r="I66" s="14">
        <v>8.1</v>
      </c>
      <c r="J66" s="14">
        <f t="shared" si="1"/>
        <v>12.304714416603611</v>
      </c>
      <c r="K66" s="14">
        <v>19.21</v>
      </c>
      <c r="L66" s="5" t="s">
        <v>1526</v>
      </c>
      <c r="O66" s="19">
        <v>0</v>
      </c>
      <c r="P66" s="19">
        <v>1</v>
      </c>
      <c r="Q66" s="15" t="s">
        <v>949</v>
      </c>
      <c r="R66" s="57">
        <v>40904</v>
      </c>
      <c r="S66" s="15"/>
      <c r="T66" s="21"/>
    </row>
    <row r="67" spans="1:20" s="19" customFormat="1" x14ac:dyDescent="0.25">
      <c r="A67" s="19" t="s">
        <v>1794</v>
      </c>
      <c r="B67" s="23"/>
      <c r="C67" s="217" t="s">
        <v>2206</v>
      </c>
      <c r="D67" s="5">
        <v>221</v>
      </c>
      <c r="E67" s="5" t="s">
        <v>1522</v>
      </c>
      <c r="F67" s="5" t="s">
        <v>55</v>
      </c>
      <c r="G67" s="14">
        <v>8</v>
      </c>
      <c r="H67" s="14">
        <v>6</v>
      </c>
      <c r="I67" s="14">
        <v>8.1</v>
      </c>
      <c r="J67" s="14">
        <f t="shared" si="1"/>
        <v>12.304714416603611</v>
      </c>
      <c r="K67" s="14">
        <v>19.21</v>
      </c>
      <c r="L67" s="5" t="s">
        <v>1526</v>
      </c>
      <c r="O67" s="19">
        <v>0</v>
      </c>
      <c r="P67" s="19">
        <v>1</v>
      </c>
      <c r="Q67" s="15" t="s">
        <v>949</v>
      </c>
      <c r="R67" s="57">
        <v>40904</v>
      </c>
      <c r="S67" s="64"/>
      <c r="T67" s="66"/>
    </row>
    <row r="68" spans="1:20" s="19" customFormat="1" x14ac:dyDescent="0.25">
      <c r="A68" s="19" t="s">
        <v>1794</v>
      </c>
      <c r="B68" s="23"/>
      <c r="C68" s="217" t="s">
        <v>2208</v>
      </c>
      <c r="D68" s="5">
        <v>221</v>
      </c>
      <c r="E68" s="5" t="s">
        <v>1522</v>
      </c>
      <c r="F68" s="5" t="s">
        <v>55</v>
      </c>
      <c r="G68" s="14">
        <v>8</v>
      </c>
      <c r="H68" s="14">
        <v>6</v>
      </c>
      <c r="I68" s="14">
        <v>8.1</v>
      </c>
      <c r="J68" s="14">
        <f t="shared" si="1"/>
        <v>12.304714416603611</v>
      </c>
      <c r="K68" s="14">
        <v>19.21</v>
      </c>
      <c r="L68" s="5" t="s">
        <v>1526</v>
      </c>
      <c r="O68" s="19">
        <v>0</v>
      </c>
      <c r="P68" s="19">
        <v>1</v>
      </c>
      <c r="Q68" s="15" t="s">
        <v>949</v>
      </c>
      <c r="R68" s="57">
        <v>40904</v>
      </c>
      <c r="S68" s="15"/>
      <c r="T68" s="21"/>
    </row>
    <row r="69" spans="1:20" s="19" customFormat="1" x14ac:dyDescent="0.25">
      <c r="A69" s="19" t="s">
        <v>1794</v>
      </c>
      <c r="B69" s="23"/>
      <c r="C69" s="217" t="s">
        <v>2210</v>
      </c>
      <c r="D69" s="5">
        <v>221</v>
      </c>
      <c r="E69" s="5" t="s">
        <v>1522</v>
      </c>
      <c r="F69" s="5" t="s">
        <v>55</v>
      </c>
      <c r="G69" s="14">
        <v>8</v>
      </c>
      <c r="H69" s="14">
        <v>6</v>
      </c>
      <c r="I69" s="14">
        <v>8.1</v>
      </c>
      <c r="J69" s="14">
        <f t="shared" si="1"/>
        <v>12.304714416603611</v>
      </c>
      <c r="K69" s="14">
        <v>19.21</v>
      </c>
      <c r="L69" s="5" t="s">
        <v>1526</v>
      </c>
      <c r="O69" s="19">
        <v>0</v>
      </c>
      <c r="P69" s="19">
        <v>1</v>
      </c>
      <c r="Q69" s="15" t="s">
        <v>949</v>
      </c>
      <c r="R69" s="57">
        <v>40904</v>
      </c>
      <c r="S69" s="15"/>
      <c r="T69" s="21"/>
    </row>
    <row r="70" spans="1:20" s="19" customFormat="1" x14ac:dyDescent="0.25">
      <c r="A70" s="19" t="s">
        <v>1794</v>
      </c>
      <c r="B70" s="23"/>
      <c r="C70" s="217" t="s">
        <v>2212</v>
      </c>
      <c r="D70" s="5">
        <v>221</v>
      </c>
      <c r="E70" s="5" t="s">
        <v>1522</v>
      </c>
      <c r="F70" s="5" t="s">
        <v>55</v>
      </c>
      <c r="G70" s="14">
        <v>8</v>
      </c>
      <c r="H70" s="14">
        <v>6</v>
      </c>
      <c r="I70" s="14">
        <v>8.1</v>
      </c>
      <c r="J70" s="14">
        <f t="shared" si="1"/>
        <v>12.304714416603611</v>
      </c>
      <c r="K70" s="14">
        <v>19.21</v>
      </c>
      <c r="L70" s="5" t="s">
        <v>1526</v>
      </c>
      <c r="O70" s="19">
        <v>0</v>
      </c>
      <c r="P70" s="19">
        <v>1</v>
      </c>
      <c r="Q70" s="15" t="s">
        <v>949</v>
      </c>
      <c r="R70" s="57">
        <v>40904</v>
      </c>
      <c r="S70" s="15"/>
      <c r="T70" s="21"/>
    </row>
    <row r="71" spans="1:20" s="19" customFormat="1" x14ac:dyDescent="0.25">
      <c r="A71" s="19" t="s">
        <v>1794</v>
      </c>
      <c r="B71" s="23"/>
      <c r="C71" s="217" t="s">
        <v>2215</v>
      </c>
      <c r="D71" s="5">
        <v>221</v>
      </c>
      <c r="E71" s="5" t="s">
        <v>1522</v>
      </c>
      <c r="F71" s="5" t="s">
        <v>55</v>
      </c>
      <c r="G71" s="14">
        <v>8</v>
      </c>
      <c r="H71" s="14">
        <v>6</v>
      </c>
      <c r="I71" s="14">
        <v>8.1</v>
      </c>
      <c r="J71" s="14">
        <f t="shared" si="1"/>
        <v>12.304714416603611</v>
      </c>
      <c r="K71" s="14">
        <v>19.21</v>
      </c>
      <c r="L71" s="5" t="s">
        <v>1526</v>
      </c>
      <c r="O71" s="19">
        <v>0</v>
      </c>
      <c r="P71" s="19">
        <v>1</v>
      </c>
      <c r="Q71" s="15" t="s">
        <v>949</v>
      </c>
      <c r="R71" s="57">
        <v>40905</v>
      </c>
      <c r="S71" s="15"/>
      <c r="T71" s="21"/>
    </row>
    <row r="72" spans="1:20" s="19" customFormat="1" x14ac:dyDescent="0.25">
      <c r="A72" s="19" t="s">
        <v>1794</v>
      </c>
      <c r="B72" s="23"/>
      <c r="C72" s="217" t="s">
        <v>2284</v>
      </c>
      <c r="D72" s="5">
        <v>221</v>
      </c>
      <c r="E72" s="5" t="s">
        <v>1522</v>
      </c>
      <c r="F72" s="5" t="s">
        <v>55</v>
      </c>
      <c r="G72" s="14">
        <v>8</v>
      </c>
      <c r="H72" s="14">
        <v>6</v>
      </c>
      <c r="I72" s="14">
        <v>8.1</v>
      </c>
      <c r="J72" s="14">
        <f t="shared" si="1"/>
        <v>12.304714416603611</v>
      </c>
      <c r="K72" s="14">
        <v>19.21</v>
      </c>
      <c r="L72" s="5" t="s">
        <v>1526</v>
      </c>
      <c r="O72" s="19">
        <v>0</v>
      </c>
      <c r="P72" s="19">
        <v>1</v>
      </c>
      <c r="Q72" s="15" t="s">
        <v>949</v>
      </c>
      <c r="R72" s="57">
        <v>40905</v>
      </c>
      <c r="S72" s="15"/>
      <c r="T72" s="21"/>
    </row>
    <row r="73" spans="1:20" s="19" customFormat="1" ht="25" x14ac:dyDescent="0.25">
      <c r="A73" s="62"/>
      <c r="B73" s="194"/>
      <c r="C73" s="78" t="s">
        <v>246</v>
      </c>
      <c r="D73" s="62">
        <v>224</v>
      </c>
      <c r="E73" s="62" t="s">
        <v>265</v>
      </c>
      <c r="F73" s="62" t="s">
        <v>55</v>
      </c>
      <c r="G73" s="63">
        <v>178</v>
      </c>
      <c r="H73" s="63">
        <v>63</v>
      </c>
      <c r="I73" s="63">
        <v>3.4</v>
      </c>
      <c r="J73" s="71">
        <f t="shared" si="1"/>
        <v>13.52828272185916</v>
      </c>
      <c r="K73" s="63">
        <v>13.5</v>
      </c>
      <c r="L73" s="62" t="s">
        <v>1526</v>
      </c>
      <c r="M73" s="62"/>
      <c r="N73" s="62"/>
      <c r="O73" s="62">
        <f>SUM(O74:O115)</f>
        <v>7</v>
      </c>
      <c r="P73" s="62">
        <f>SUM(P74:P115)</f>
        <v>41</v>
      </c>
      <c r="Q73" s="67" t="s">
        <v>251</v>
      </c>
      <c r="R73" s="75">
        <v>38684</v>
      </c>
      <c r="S73" s="15"/>
      <c r="T73" s="21"/>
    </row>
    <row r="74" spans="1:20" s="19" customFormat="1" ht="112.5" x14ac:dyDescent="0.25">
      <c r="A74" s="19" t="s">
        <v>1794</v>
      </c>
      <c r="B74" s="27"/>
      <c r="C74" s="31" t="s">
        <v>950</v>
      </c>
      <c r="D74" s="19">
        <v>224</v>
      </c>
      <c r="E74" s="19" t="s">
        <v>265</v>
      </c>
      <c r="F74" s="19" t="s">
        <v>55</v>
      </c>
      <c r="G74" s="20">
        <v>178</v>
      </c>
      <c r="H74" s="20">
        <v>63</v>
      </c>
      <c r="I74" s="20">
        <v>3.4</v>
      </c>
      <c r="J74" s="14">
        <f t="shared" si="1"/>
        <v>13.52828272185916</v>
      </c>
      <c r="K74" s="20">
        <v>13.5</v>
      </c>
      <c r="L74" s="19" t="s">
        <v>1526</v>
      </c>
      <c r="O74" s="19">
        <v>1</v>
      </c>
      <c r="P74" s="19">
        <v>0</v>
      </c>
      <c r="Q74" s="26" t="s">
        <v>951</v>
      </c>
      <c r="R74" s="57">
        <v>40137</v>
      </c>
      <c r="S74" s="15"/>
      <c r="T74" s="21"/>
    </row>
    <row r="75" spans="1:20" s="19" customFormat="1" ht="50" x14ac:dyDescent="0.25">
      <c r="A75" s="19" t="s">
        <v>1794</v>
      </c>
      <c r="B75" s="27"/>
      <c r="C75" s="31" t="s">
        <v>950</v>
      </c>
      <c r="D75" s="19">
        <v>224</v>
      </c>
      <c r="E75" s="19" t="s">
        <v>265</v>
      </c>
      <c r="F75" s="19" t="s">
        <v>55</v>
      </c>
      <c r="G75" s="20">
        <v>178</v>
      </c>
      <c r="H75" s="20">
        <v>63</v>
      </c>
      <c r="I75" s="20">
        <v>3.4</v>
      </c>
      <c r="J75" s="14">
        <f t="shared" ref="J75:J106" si="2">-LOG((1/(H75*G75))*(2.511^(-I75)))/LOG(2.511)</f>
        <v>13.52828272185916</v>
      </c>
      <c r="K75" s="20">
        <v>13.5</v>
      </c>
      <c r="L75" s="19" t="s">
        <v>1526</v>
      </c>
      <c r="O75" s="19">
        <v>0</v>
      </c>
      <c r="P75" s="19">
        <v>1</v>
      </c>
      <c r="Q75" s="26" t="s">
        <v>952</v>
      </c>
      <c r="R75" s="57">
        <v>40137</v>
      </c>
      <c r="S75" s="15"/>
      <c r="T75" s="21"/>
    </row>
    <row r="76" spans="1:20" s="19" customFormat="1" ht="62.5" x14ac:dyDescent="0.25">
      <c r="A76" s="19" t="s">
        <v>1794</v>
      </c>
      <c r="B76" s="27"/>
      <c r="C76" s="32" t="s">
        <v>1375</v>
      </c>
      <c r="D76" s="19">
        <v>224</v>
      </c>
      <c r="E76" s="19" t="s">
        <v>265</v>
      </c>
      <c r="F76" s="19" t="s">
        <v>55</v>
      </c>
      <c r="G76" s="20">
        <v>178</v>
      </c>
      <c r="H76" s="20">
        <v>63</v>
      </c>
      <c r="I76" s="20">
        <v>3.4</v>
      </c>
      <c r="J76" s="14">
        <f t="shared" si="2"/>
        <v>13.52828272185916</v>
      </c>
      <c r="K76" s="20">
        <v>13.5</v>
      </c>
      <c r="L76" s="19" t="s">
        <v>1526</v>
      </c>
      <c r="O76" s="19">
        <v>1</v>
      </c>
      <c r="P76" s="19">
        <v>0</v>
      </c>
      <c r="Q76" s="26" t="s">
        <v>954</v>
      </c>
      <c r="R76" s="57">
        <v>40137</v>
      </c>
      <c r="S76" s="15"/>
      <c r="T76" s="21"/>
    </row>
    <row r="77" spans="1:20" s="19" customFormat="1" ht="13" x14ac:dyDescent="0.25">
      <c r="A77" s="19" t="s">
        <v>1794</v>
      </c>
      <c r="B77" s="27"/>
      <c r="C77" s="32" t="s">
        <v>1376</v>
      </c>
      <c r="D77" s="19">
        <v>224</v>
      </c>
      <c r="E77" s="19" t="s">
        <v>265</v>
      </c>
      <c r="F77" s="19" t="s">
        <v>55</v>
      </c>
      <c r="G77" s="20">
        <v>178</v>
      </c>
      <c r="H77" s="20">
        <v>63</v>
      </c>
      <c r="I77" s="20">
        <v>3.4</v>
      </c>
      <c r="J77" s="14">
        <f t="shared" si="2"/>
        <v>13.52828272185916</v>
      </c>
      <c r="K77" s="20">
        <v>13.5</v>
      </c>
      <c r="L77" s="19" t="s">
        <v>1526</v>
      </c>
      <c r="O77" s="19">
        <v>1</v>
      </c>
      <c r="P77" s="19">
        <v>0</v>
      </c>
      <c r="Q77" s="26" t="s">
        <v>953</v>
      </c>
      <c r="R77" s="57">
        <v>40137</v>
      </c>
      <c r="S77" s="15"/>
      <c r="T77" s="21"/>
    </row>
    <row r="78" spans="1:20" s="19" customFormat="1" ht="62.5" x14ac:dyDescent="0.25">
      <c r="A78" s="19" t="s">
        <v>1794</v>
      </c>
      <c r="B78" s="27"/>
      <c r="C78" s="32" t="s">
        <v>865</v>
      </c>
      <c r="D78" s="19">
        <v>224</v>
      </c>
      <c r="E78" s="19" t="s">
        <v>265</v>
      </c>
      <c r="F78" s="19" t="s">
        <v>55</v>
      </c>
      <c r="G78" s="20">
        <v>178</v>
      </c>
      <c r="H78" s="20">
        <v>63</v>
      </c>
      <c r="I78" s="20">
        <v>3.4</v>
      </c>
      <c r="J78" s="14">
        <f t="shared" si="2"/>
        <v>13.52828272185916</v>
      </c>
      <c r="K78" s="20">
        <v>13.5</v>
      </c>
      <c r="L78" s="19" t="s">
        <v>1526</v>
      </c>
      <c r="O78" s="19">
        <v>1</v>
      </c>
      <c r="P78" s="19">
        <v>0</v>
      </c>
      <c r="Q78" s="26" t="s">
        <v>955</v>
      </c>
      <c r="R78" s="57">
        <v>40137</v>
      </c>
      <c r="S78" s="15"/>
      <c r="T78" s="21"/>
    </row>
    <row r="79" spans="1:20" s="19" customFormat="1" ht="50" x14ac:dyDescent="0.25">
      <c r="A79" s="19" t="s">
        <v>1794</v>
      </c>
      <c r="B79" s="27"/>
      <c r="C79" s="32" t="s">
        <v>957</v>
      </c>
      <c r="D79" s="19">
        <v>224</v>
      </c>
      <c r="E79" s="19" t="s">
        <v>265</v>
      </c>
      <c r="F79" s="19" t="s">
        <v>55</v>
      </c>
      <c r="G79" s="20">
        <v>178</v>
      </c>
      <c r="H79" s="20">
        <v>63</v>
      </c>
      <c r="I79" s="20">
        <v>3.4</v>
      </c>
      <c r="J79" s="14">
        <f t="shared" si="2"/>
        <v>13.52828272185916</v>
      </c>
      <c r="K79" s="20">
        <v>13.5</v>
      </c>
      <c r="L79" s="19" t="s">
        <v>1526</v>
      </c>
      <c r="O79" s="19">
        <v>1</v>
      </c>
      <c r="P79" s="19">
        <v>0</v>
      </c>
      <c r="Q79" s="26" t="s">
        <v>956</v>
      </c>
      <c r="R79" s="57">
        <v>40137</v>
      </c>
      <c r="S79" s="15"/>
      <c r="T79" s="21"/>
    </row>
    <row r="80" spans="1:20" s="19" customFormat="1" ht="25" x14ac:dyDescent="0.25">
      <c r="A80" s="19" t="s">
        <v>1794</v>
      </c>
      <c r="B80" s="27"/>
      <c r="C80" s="32" t="s">
        <v>1371</v>
      </c>
      <c r="D80" s="19">
        <v>224</v>
      </c>
      <c r="E80" s="19" t="s">
        <v>265</v>
      </c>
      <c r="F80" s="19" t="s">
        <v>55</v>
      </c>
      <c r="G80" s="20">
        <v>178</v>
      </c>
      <c r="H80" s="20">
        <v>63</v>
      </c>
      <c r="I80" s="20">
        <v>3.4</v>
      </c>
      <c r="J80" s="14">
        <f t="shared" si="2"/>
        <v>13.52828272185916</v>
      </c>
      <c r="K80" s="20">
        <v>13.5</v>
      </c>
      <c r="L80" s="19" t="s">
        <v>1526</v>
      </c>
      <c r="O80" s="19">
        <v>1</v>
      </c>
      <c r="P80" s="19">
        <v>0</v>
      </c>
      <c r="Q80" s="26" t="s">
        <v>958</v>
      </c>
      <c r="R80" s="57">
        <v>40137</v>
      </c>
      <c r="S80" s="15"/>
      <c r="T80" s="21"/>
    </row>
    <row r="81" spans="1:20" s="19" customFormat="1" ht="50" x14ac:dyDescent="0.25">
      <c r="A81" s="19" t="s">
        <v>1794</v>
      </c>
      <c r="B81" s="27"/>
      <c r="C81" s="32" t="s">
        <v>960</v>
      </c>
      <c r="D81" s="19">
        <v>224</v>
      </c>
      <c r="E81" s="19" t="s">
        <v>265</v>
      </c>
      <c r="F81" s="19" t="s">
        <v>55</v>
      </c>
      <c r="G81" s="20">
        <v>178</v>
      </c>
      <c r="H81" s="20">
        <v>63</v>
      </c>
      <c r="I81" s="20">
        <v>3.4</v>
      </c>
      <c r="J81" s="14">
        <f t="shared" si="2"/>
        <v>13.52828272185916</v>
      </c>
      <c r="K81" s="20">
        <v>13.5</v>
      </c>
      <c r="L81" s="19" t="s">
        <v>1526</v>
      </c>
      <c r="O81" s="19">
        <v>1</v>
      </c>
      <c r="P81" s="19">
        <v>0</v>
      </c>
      <c r="Q81" s="26" t="s">
        <v>959</v>
      </c>
      <c r="R81" s="57">
        <v>40137</v>
      </c>
      <c r="S81" s="15"/>
      <c r="T81" s="21"/>
    </row>
    <row r="82" spans="1:20" s="19" customFormat="1" ht="62.5" x14ac:dyDescent="0.25">
      <c r="A82" s="19" t="s">
        <v>1794</v>
      </c>
      <c r="B82" s="27"/>
      <c r="C82" s="32" t="s">
        <v>960</v>
      </c>
      <c r="D82" s="19">
        <v>224</v>
      </c>
      <c r="E82" s="19" t="s">
        <v>265</v>
      </c>
      <c r="F82" s="19" t="s">
        <v>55</v>
      </c>
      <c r="G82" s="20">
        <v>178</v>
      </c>
      <c r="H82" s="20">
        <v>63</v>
      </c>
      <c r="I82" s="20">
        <v>3.4</v>
      </c>
      <c r="J82" s="14">
        <f t="shared" si="2"/>
        <v>13.52828272185916</v>
      </c>
      <c r="K82" s="20">
        <v>13.5</v>
      </c>
      <c r="L82" s="19" t="s">
        <v>1526</v>
      </c>
      <c r="O82" s="19">
        <v>0</v>
      </c>
      <c r="P82" s="19">
        <v>2</v>
      </c>
      <c r="Q82" s="26" t="s">
        <v>966</v>
      </c>
      <c r="R82" s="57">
        <v>40137</v>
      </c>
      <c r="S82" s="15"/>
      <c r="T82" s="21"/>
    </row>
    <row r="83" spans="1:20" s="19" customFormat="1" ht="87.5" x14ac:dyDescent="0.25">
      <c r="A83" s="19" t="s">
        <v>1794</v>
      </c>
      <c r="B83" s="27"/>
      <c r="C83" s="32" t="s">
        <v>961</v>
      </c>
      <c r="D83" s="19">
        <v>224</v>
      </c>
      <c r="E83" s="19" t="s">
        <v>265</v>
      </c>
      <c r="F83" s="19" t="s">
        <v>55</v>
      </c>
      <c r="G83" s="20">
        <v>178</v>
      </c>
      <c r="H83" s="20">
        <v>63</v>
      </c>
      <c r="I83" s="20">
        <v>3.4</v>
      </c>
      <c r="J83" s="14">
        <f t="shared" si="2"/>
        <v>13.52828272185916</v>
      </c>
      <c r="K83" s="20">
        <v>13.5</v>
      </c>
      <c r="L83" s="19" t="s">
        <v>1526</v>
      </c>
      <c r="O83" s="19">
        <v>0</v>
      </c>
      <c r="P83" s="19">
        <v>2</v>
      </c>
      <c r="Q83" s="26" t="s">
        <v>965</v>
      </c>
      <c r="R83" s="57">
        <v>40137</v>
      </c>
      <c r="S83" s="15"/>
      <c r="T83" s="21"/>
    </row>
    <row r="84" spans="1:20" s="19" customFormat="1" ht="112.5" x14ac:dyDescent="0.25">
      <c r="A84" s="19" t="s">
        <v>1794</v>
      </c>
      <c r="B84" s="27"/>
      <c r="C84" s="32" t="s">
        <v>962</v>
      </c>
      <c r="D84" s="19">
        <v>224</v>
      </c>
      <c r="E84" s="19" t="s">
        <v>265</v>
      </c>
      <c r="F84" s="19" t="s">
        <v>55</v>
      </c>
      <c r="G84" s="20">
        <v>178</v>
      </c>
      <c r="H84" s="20">
        <v>63</v>
      </c>
      <c r="I84" s="20">
        <v>3.4</v>
      </c>
      <c r="J84" s="14">
        <f t="shared" si="2"/>
        <v>13.52828272185916</v>
      </c>
      <c r="K84" s="20">
        <v>13.5</v>
      </c>
      <c r="L84" s="19" t="s">
        <v>1526</v>
      </c>
      <c r="O84" s="19">
        <v>0</v>
      </c>
      <c r="P84" s="19">
        <v>2</v>
      </c>
      <c r="Q84" s="26" t="s">
        <v>968</v>
      </c>
      <c r="R84" s="57">
        <v>40137</v>
      </c>
      <c r="S84" s="15"/>
      <c r="T84" s="21"/>
    </row>
    <row r="85" spans="1:20" s="19" customFormat="1" ht="150" x14ac:dyDescent="0.25">
      <c r="A85" s="19" t="s">
        <v>1794</v>
      </c>
      <c r="B85" s="27"/>
      <c r="C85" s="32" t="s">
        <v>140</v>
      </c>
      <c r="D85" s="19">
        <v>224</v>
      </c>
      <c r="E85" s="19" t="s">
        <v>265</v>
      </c>
      <c r="F85" s="19" t="s">
        <v>55</v>
      </c>
      <c r="G85" s="20">
        <v>178</v>
      </c>
      <c r="H85" s="20">
        <v>63</v>
      </c>
      <c r="I85" s="20">
        <v>3.4</v>
      </c>
      <c r="J85" s="14">
        <f t="shared" si="2"/>
        <v>13.52828272185916</v>
      </c>
      <c r="K85" s="20">
        <v>13.5</v>
      </c>
      <c r="L85" s="19" t="s">
        <v>1526</v>
      </c>
      <c r="O85" s="19">
        <v>0</v>
      </c>
      <c r="P85" s="19">
        <v>3</v>
      </c>
      <c r="Q85" s="26" t="s">
        <v>969</v>
      </c>
      <c r="R85" s="57">
        <v>40137</v>
      </c>
      <c r="S85" s="15"/>
      <c r="T85" s="21"/>
    </row>
    <row r="86" spans="1:20" s="19" customFormat="1" ht="50" x14ac:dyDescent="0.25">
      <c r="A86" s="19" t="s">
        <v>1794</v>
      </c>
      <c r="B86" s="27"/>
      <c r="C86" s="32" t="s">
        <v>963</v>
      </c>
      <c r="D86" s="19">
        <v>224</v>
      </c>
      <c r="E86" s="19" t="s">
        <v>265</v>
      </c>
      <c r="F86" s="19" t="s">
        <v>55</v>
      </c>
      <c r="G86" s="20">
        <v>178</v>
      </c>
      <c r="H86" s="20">
        <v>63</v>
      </c>
      <c r="I86" s="20">
        <v>3.4</v>
      </c>
      <c r="J86" s="14">
        <f t="shared" si="2"/>
        <v>13.52828272185916</v>
      </c>
      <c r="K86" s="20">
        <v>13.5</v>
      </c>
      <c r="L86" s="19" t="s">
        <v>1526</v>
      </c>
      <c r="O86" s="19">
        <v>0</v>
      </c>
      <c r="P86" s="19">
        <v>1</v>
      </c>
      <c r="Q86" s="26" t="s">
        <v>972</v>
      </c>
      <c r="R86" s="57">
        <v>40137</v>
      </c>
      <c r="S86" s="15"/>
      <c r="T86" s="21"/>
    </row>
    <row r="87" spans="1:20" s="19" customFormat="1" ht="75" x14ac:dyDescent="0.25">
      <c r="A87" s="19" t="s">
        <v>1794</v>
      </c>
      <c r="B87" s="27"/>
      <c r="C87" s="32" t="s">
        <v>964</v>
      </c>
      <c r="D87" s="19">
        <v>224</v>
      </c>
      <c r="E87" s="19" t="s">
        <v>265</v>
      </c>
      <c r="F87" s="19" t="s">
        <v>55</v>
      </c>
      <c r="G87" s="20">
        <v>178</v>
      </c>
      <c r="H87" s="20">
        <v>63</v>
      </c>
      <c r="I87" s="20">
        <v>3.4</v>
      </c>
      <c r="J87" s="14">
        <f t="shared" si="2"/>
        <v>13.52828272185916</v>
      </c>
      <c r="K87" s="20">
        <v>13.5</v>
      </c>
      <c r="L87" s="19" t="s">
        <v>1526</v>
      </c>
      <c r="O87" s="19">
        <v>0</v>
      </c>
      <c r="P87" s="19">
        <v>3</v>
      </c>
      <c r="Q87" s="26" t="s">
        <v>971</v>
      </c>
      <c r="R87" s="57">
        <v>40137</v>
      </c>
      <c r="S87" s="15"/>
      <c r="T87" s="21"/>
    </row>
    <row r="88" spans="1:20" s="19" customFormat="1" ht="25" x14ac:dyDescent="0.25">
      <c r="A88" s="19" t="s">
        <v>1794</v>
      </c>
      <c r="B88" s="23"/>
      <c r="C88" s="31" t="s">
        <v>1952</v>
      </c>
      <c r="D88" s="19">
        <v>224</v>
      </c>
      <c r="E88" s="19" t="s">
        <v>265</v>
      </c>
      <c r="F88" s="19" t="s">
        <v>55</v>
      </c>
      <c r="G88" s="20">
        <v>178</v>
      </c>
      <c r="H88" s="20">
        <v>63</v>
      </c>
      <c r="I88" s="20">
        <v>3.4</v>
      </c>
      <c r="J88" s="14">
        <f t="shared" si="2"/>
        <v>13.52828272185916</v>
      </c>
      <c r="K88" s="20">
        <v>13.5</v>
      </c>
      <c r="L88" s="19" t="s">
        <v>1526</v>
      </c>
      <c r="O88" s="19">
        <v>0</v>
      </c>
      <c r="P88" s="19">
        <v>1</v>
      </c>
      <c r="Q88" s="26" t="s">
        <v>1953</v>
      </c>
      <c r="R88" s="57">
        <v>38684</v>
      </c>
      <c r="S88" s="15"/>
      <c r="T88" s="21"/>
    </row>
    <row r="89" spans="1:20" s="19" customFormat="1" ht="25" x14ac:dyDescent="0.25">
      <c r="A89" s="19" t="s">
        <v>1794</v>
      </c>
      <c r="B89" s="23"/>
      <c r="C89" s="31" t="s">
        <v>1660</v>
      </c>
      <c r="D89" s="19">
        <v>224</v>
      </c>
      <c r="E89" s="19" t="s">
        <v>265</v>
      </c>
      <c r="F89" s="19" t="s">
        <v>55</v>
      </c>
      <c r="G89" s="20">
        <v>178</v>
      </c>
      <c r="H89" s="20">
        <v>63</v>
      </c>
      <c r="I89" s="20">
        <v>3.4</v>
      </c>
      <c r="J89" s="14">
        <f t="shared" si="2"/>
        <v>13.52828272185916</v>
      </c>
      <c r="K89" s="20">
        <v>13.5</v>
      </c>
      <c r="L89" s="19" t="s">
        <v>1526</v>
      </c>
      <c r="O89" s="19">
        <v>0</v>
      </c>
      <c r="P89" s="19">
        <v>1</v>
      </c>
      <c r="Q89" s="26" t="s">
        <v>1537</v>
      </c>
      <c r="R89" s="57">
        <v>38684</v>
      </c>
      <c r="S89" s="15"/>
      <c r="T89" s="21"/>
    </row>
    <row r="90" spans="1:20" s="19" customFormat="1" ht="25" x14ac:dyDescent="0.25">
      <c r="A90" s="19" t="s">
        <v>1795</v>
      </c>
      <c r="B90" s="23"/>
      <c r="C90" s="32" t="s">
        <v>1284</v>
      </c>
      <c r="D90" s="19">
        <v>224</v>
      </c>
      <c r="E90" s="19" t="s">
        <v>265</v>
      </c>
      <c r="F90" s="19" t="s">
        <v>55</v>
      </c>
      <c r="G90" s="20">
        <v>178</v>
      </c>
      <c r="H90" s="20">
        <v>63</v>
      </c>
      <c r="I90" s="20">
        <v>3.4</v>
      </c>
      <c r="J90" s="14">
        <f t="shared" si="2"/>
        <v>13.52828272185916</v>
      </c>
      <c r="K90" s="20">
        <v>13.5</v>
      </c>
      <c r="L90" s="19" t="s">
        <v>1526</v>
      </c>
      <c r="O90" s="19">
        <v>0</v>
      </c>
      <c r="P90" s="19">
        <v>1</v>
      </c>
      <c r="Q90" s="26" t="s">
        <v>973</v>
      </c>
      <c r="R90" s="57">
        <v>40137</v>
      </c>
      <c r="S90" s="15"/>
      <c r="T90" s="21"/>
    </row>
    <row r="91" spans="1:20" s="19" customFormat="1" ht="62.5" x14ac:dyDescent="0.25">
      <c r="A91" s="19" t="s">
        <v>1795</v>
      </c>
      <c r="B91" s="23"/>
      <c r="C91" s="31" t="s">
        <v>254</v>
      </c>
      <c r="D91" s="19">
        <v>224</v>
      </c>
      <c r="E91" s="19" t="s">
        <v>265</v>
      </c>
      <c r="F91" s="19" t="s">
        <v>55</v>
      </c>
      <c r="G91" s="20">
        <v>178</v>
      </c>
      <c r="H91" s="20">
        <v>63</v>
      </c>
      <c r="I91" s="20">
        <v>3.4</v>
      </c>
      <c r="J91" s="14">
        <f t="shared" si="2"/>
        <v>13.52828272185916</v>
      </c>
      <c r="K91" s="20">
        <v>13.5</v>
      </c>
      <c r="L91" s="19" t="s">
        <v>1526</v>
      </c>
      <c r="O91" s="19">
        <v>0</v>
      </c>
      <c r="P91" s="19">
        <v>1</v>
      </c>
      <c r="Q91" s="26" t="s">
        <v>975</v>
      </c>
      <c r="R91" s="57">
        <v>38684</v>
      </c>
      <c r="S91" s="15"/>
      <c r="T91" s="21"/>
    </row>
    <row r="92" spans="1:20" s="19" customFormat="1" ht="37.5" x14ac:dyDescent="0.25">
      <c r="A92" s="19" t="s">
        <v>1794</v>
      </c>
      <c r="B92" s="23"/>
      <c r="C92" s="31" t="s">
        <v>255</v>
      </c>
      <c r="D92" s="19">
        <v>224</v>
      </c>
      <c r="E92" s="19" t="s">
        <v>265</v>
      </c>
      <c r="F92" s="19" t="s">
        <v>55</v>
      </c>
      <c r="G92" s="20">
        <v>178</v>
      </c>
      <c r="H92" s="20">
        <v>63</v>
      </c>
      <c r="I92" s="20">
        <v>3.4</v>
      </c>
      <c r="J92" s="14">
        <f t="shared" si="2"/>
        <v>13.52828272185916</v>
      </c>
      <c r="K92" s="20">
        <v>13.5</v>
      </c>
      <c r="L92" s="19" t="s">
        <v>1526</v>
      </c>
      <c r="O92" s="19">
        <v>0</v>
      </c>
      <c r="P92" s="19">
        <v>1</v>
      </c>
      <c r="Q92" s="26" t="s">
        <v>2006</v>
      </c>
      <c r="R92" s="57">
        <v>38684</v>
      </c>
      <c r="S92" s="15"/>
      <c r="T92" s="21"/>
    </row>
    <row r="93" spans="1:20" s="19" customFormat="1" ht="62.5" x14ac:dyDescent="0.25">
      <c r="A93" s="19" t="s">
        <v>1795</v>
      </c>
      <c r="B93" s="23"/>
      <c r="C93" s="31" t="s">
        <v>2106</v>
      </c>
      <c r="D93" s="19">
        <v>224</v>
      </c>
      <c r="E93" s="1" t="s">
        <v>265</v>
      </c>
      <c r="F93" s="19" t="s">
        <v>55</v>
      </c>
      <c r="G93" s="20">
        <v>178</v>
      </c>
      <c r="H93" s="20">
        <v>63</v>
      </c>
      <c r="I93" s="20">
        <v>3.4</v>
      </c>
      <c r="J93" s="14">
        <f t="shared" si="2"/>
        <v>13.52828272185916</v>
      </c>
      <c r="K93" s="20">
        <v>13.5</v>
      </c>
      <c r="L93" s="19" t="s">
        <v>1526</v>
      </c>
      <c r="O93" s="19">
        <v>0</v>
      </c>
      <c r="P93" s="19">
        <v>1</v>
      </c>
      <c r="Q93" s="26" t="s">
        <v>976</v>
      </c>
      <c r="R93" s="57">
        <v>38684</v>
      </c>
      <c r="S93" s="15"/>
      <c r="T93" s="21"/>
    </row>
    <row r="94" spans="1:20" s="19" customFormat="1" ht="99.75" customHeight="1" x14ac:dyDescent="0.25">
      <c r="A94" s="19" t="s">
        <v>1795</v>
      </c>
      <c r="B94" s="23"/>
      <c r="C94" s="32" t="s">
        <v>974</v>
      </c>
      <c r="D94" s="19">
        <v>224</v>
      </c>
      <c r="E94" s="19" t="s">
        <v>265</v>
      </c>
      <c r="F94" s="19" t="s">
        <v>55</v>
      </c>
      <c r="G94" s="20">
        <v>178</v>
      </c>
      <c r="H94" s="20">
        <v>63</v>
      </c>
      <c r="I94" s="20">
        <v>3.4</v>
      </c>
      <c r="J94" s="14">
        <f t="shared" si="2"/>
        <v>13.52828272185916</v>
      </c>
      <c r="K94" s="20">
        <v>13.5</v>
      </c>
      <c r="L94" s="19" t="s">
        <v>1526</v>
      </c>
      <c r="O94" s="19">
        <v>0</v>
      </c>
      <c r="P94" s="19">
        <v>1</v>
      </c>
      <c r="Q94" s="26" t="s">
        <v>973</v>
      </c>
      <c r="R94" s="57">
        <v>40137</v>
      </c>
      <c r="S94" s="15"/>
      <c r="T94" s="21"/>
    </row>
    <row r="95" spans="1:20" s="19" customFormat="1" ht="50" x14ac:dyDescent="0.25">
      <c r="A95" s="19" t="s">
        <v>1794</v>
      </c>
      <c r="B95" s="23"/>
      <c r="C95" s="52" t="s">
        <v>1558</v>
      </c>
      <c r="D95" s="19">
        <v>224</v>
      </c>
      <c r="E95" s="55" t="s">
        <v>265</v>
      </c>
      <c r="F95" s="19" t="s">
        <v>55</v>
      </c>
      <c r="G95" s="20">
        <v>178</v>
      </c>
      <c r="H95" s="20">
        <v>63</v>
      </c>
      <c r="I95" s="20">
        <v>3.4</v>
      </c>
      <c r="J95" s="14">
        <f t="shared" si="2"/>
        <v>13.52828272185916</v>
      </c>
      <c r="K95" s="20">
        <v>13.5</v>
      </c>
      <c r="L95" s="19" t="s">
        <v>1526</v>
      </c>
      <c r="O95" s="19">
        <v>0</v>
      </c>
      <c r="P95" s="19">
        <v>1</v>
      </c>
      <c r="Q95" s="15" t="s">
        <v>351</v>
      </c>
      <c r="R95" s="57">
        <v>38711</v>
      </c>
      <c r="S95" s="15"/>
      <c r="T95" s="21"/>
    </row>
    <row r="96" spans="1:20" s="19" customFormat="1" ht="50" x14ac:dyDescent="0.25">
      <c r="A96" s="19" t="s">
        <v>1794</v>
      </c>
      <c r="B96" s="23"/>
      <c r="C96" s="52" t="s">
        <v>330</v>
      </c>
      <c r="D96" s="19">
        <v>224</v>
      </c>
      <c r="E96" s="1" t="s">
        <v>265</v>
      </c>
      <c r="F96" s="19" t="s">
        <v>55</v>
      </c>
      <c r="G96" s="20">
        <v>178</v>
      </c>
      <c r="H96" s="20">
        <v>63</v>
      </c>
      <c r="I96" s="20">
        <v>3.4</v>
      </c>
      <c r="J96" s="14">
        <f t="shared" si="2"/>
        <v>13.52828272185916</v>
      </c>
      <c r="K96" s="20">
        <v>13.5</v>
      </c>
      <c r="L96" s="19" t="s">
        <v>1526</v>
      </c>
      <c r="O96" s="19">
        <v>0</v>
      </c>
      <c r="P96" s="19">
        <v>1</v>
      </c>
      <c r="Q96" s="15" t="s">
        <v>242</v>
      </c>
      <c r="R96" s="57">
        <v>39039</v>
      </c>
      <c r="S96" s="15"/>
      <c r="T96" s="21"/>
    </row>
    <row r="97" spans="1:22" s="19" customFormat="1" ht="62.5" x14ac:dyDescent="0.25">
      <c r="A97" s="19" t="s">
        <v>1794</v>
      </c>
      <c r="B97" s="23"/>
      <c r="C97" s="52" t="s">
        <v>331</v>
      </c>
      <c r="D97" s="19">
        <v>224</v>
      </c>
      <c r="E97" s="1" t="s">
        <v>265</v>
      </c>
      <c r="F97" s="19" t="s">
        <v>55</v>
      </c>
      <c r="G97" s="20">
        <v>178</v>
      </c>
      <c r="H97" s="20">
        <v>63</v>
      </c>
      <c r="I97" s="20">
        <v>3.4</v>
      </c>
      <c r="J97" s="14">
        <f t="shared" si="2"/>
        <v>13.52828272185916</v>
      </c>
      <c r="K97" s="20">
        <v>13.5</v>
      </c>
      <c r="L97" s="19" t="s">
        <v>1526</v>
      </c>
      <c r="O97" s="19">
        <v>0</v>
      </c>
      <c r="P97" s="19">
        <v>1</v>
      </c>
      <c r="Q97" s="15" t="s">
        <v>821</v>
      </c>
      <c r="R97" s="57">
        <v>39039</v>
      </c>
      <c r="S97" s="15"/>
      <c r="T97" s="21"/>
    </row>
    <row r="98" spans="1:22" s="19" customFormat="1" ht="100" x14ac:dyDescent="0.25">
      <c r="A98" s="19" t="s">
        <v>1794</v>
      </c>
      <c r="B98" s="23"/>
      <c r="C98" s="52" t="s">
        <v>1796</v>
      </c>
      <c r="D98" s="19">
        <v>224</v>
      </c>
      <c r="E98" s="1" t="s">
        <v>265</v>
      </c>
      <c r="F98" s="19" t="s">
        <v>55</v>
      </c>
      <c r="G98" s="20">
        <v>178</v>
      </c>
      <c r="H98" s="20">
        <v>63</v>
      </c>
      <c r="I98" s="20">
        <v>3.4</v>
      </c>
      <c r="J98" s="14">
        <f t="shared" si="2"/>
        <v>13.52828272185916</v>
      </c>
      <c r="K98" s="20">
        <v>13.5</v>
      </c>
      <c r="L98" s="19" t="s">
        <v>1526</v>
      </c>
      <c r="O98" s="19">
        <v>0</v>
      </c>
      <c r="P98" s="19">
        <v>1</v>
      </c>
      <c r="Q98" s="15" t="s">
        <v>1798</v>
      </c>
      <c r="R98" s="57">
        <v>39748</v>
      </c>
      <c r="S98" s="15"/>
      <c r="T98" s="21"/>
      <c r="V98" s="19">
        <f>25*0.1+50*0.05+75*0.05+75*1</f>
        <v>83.75</v>
      </c>
    </row>
    <row r="99" spans="1:22" s="19" customFormat="1" ht="137.5" x14ac:dyDescent="0.25">
      <c r="A99" s="19" t="s">
        <v>1795</v>
      </c>
      <c r="B99" s="23"/>
      <c r="C99" s="154" t="s">
        <v>291</v>
      </c>
      <c r="D99" s="19">
        <v>224</v>
      </c>
      <c r="E99" s="1" t="s">
        <v>265</v>
      </c>
      <c r="F99" s="19" t="s">
        <v>55</v>
      </c>
      <c r="G99" s="20">
        <v>178</v>
      </c>
      <c r="H99" s="20">
        <v>63</v>
      </c>
      <c r="I99" s="20">
        <v>3.4</v>
      </c>
      <c r="J99" s="14">
        <f t="shared" si="2"/>
        <v>13.52828272185916</v>
      </c>
      <c r="K99" s="20">
        <v>13.5</v>
      </c>
      <c r="L99" s="19" t="s">
        <v>1526</v>
      </c>
      <c r="O99" s="19">
        <v>0</v>
      </c>
      <c r="P99" s="19">
        <v>1</v>
      </c>
      <c r="Q99" s="15" t="s">
        <v>295</v>
      </c>
      <c r="R99" s="57">
        <v>40134</v>
      </c>
      <c r="S99" s="15"/>
      <c r="T99" s="21"/>
    </row>
    <row r="100" spans="1:22" s="19" customFormat="1" ht="75.5" x14ac:dyDescent="0.25">
      <c r="A100" s="19" t="s">
        <v>1794</v>
      </c>
      <c r="B100" s="23"/>
      <c r="C100" s="154" t="s">
        <v>292</v>
      </c>
      <c r="D100" s="19">
        <v>224</v>
      </c>
      <c r="E100" s="1" t="s">
        <v>265</v>
      </c>
      <c r="F100" s="19" t="s">
        <v>55</v>
      </c>
      <c r="G100" s="20">
        <v>178</v>
      </c>
      <c r="H100" s="20">
        <v>63</v>
      </c>
      <c r="I100" s="20">
        <v>3.4</v>
      </c>
      <c r="J100" s="14">
        <f t="shared" si="2"/>
        <v>13.52828272185916</v>
      </c>
      <c r="K100" s="20">
        <v>13.5</v>
      </c>
      <c r="L100" s="19" t="s">
        <v>1526</v>
      </c>
      <c r="O100" s="19">
        <v>0</v>
      </c>
      <c r="P100" s="19">
        <v>1</v>
      </c>
      <c r="Q100" s="15" t="s">
        <v>948</v>
      </c>
      <c r="R100" s="57">
        <v>40134</v>
      </c>
      <c r="S100" s="15"/>
      <c r="T100" s="21"/>
    </row>
    <row r="101" spans="1:22" s="19" customFormat="1" ht="76" x14ac:dyDescent="0.25">
      <c r="A101" s="19" t="s">
        <v>1794</v>
      </c>
      <c r="B101" s="23"/>
      <c r="C101" s="154" t="s">
        <v>294</v>
      </c>
      <c r="D101" s="19">
        <v>224</v>
      </c>
      <c r="E101" s="1" t="s">
        <v>265</v>
      </c>
      <c r="F101" s="19" t="s">
        <v>55</v>
      </c>
      <c r="G101" s="20">
        <v>178</v>
      </c>
      <c r="H101" s="20">
        <v>63</v>
      </c>
      <c r="I101" s="20">
        <v>3.4</v>
      </c>
      <c r="J101" s="14">
        <f t="shared" si="2"/>
        <v>13.52828272185916</v>
      </c>
      <c r="K101" s="20">
        <v>13.5</v>
      </c>
      <c r="L101" s="19" t="s">
        <v>1526</v>
      </c>
      <c r="O101" s="19">
        <v>0</v>
      </c>
      <c r="P101" s="19">
        <v>1</v>
      </c>
      <c r="Q101" s="15" t="s">
        <v>293</v>
      </c>
      <c r="R101" s="57">
        <v>40135</v>
      </c>
      <c r="S101" s="15"/>
      <c r="T101" s="21"/>
    </row>
    <row r="102" spans="1:22" s="19" customFormat="1" ht="101" x14ac:dyDescent="0.25">
      <c r="A102" s="19" t="s">
        <v>1794</v>
      </c>
      <c r="B102" s="23"/>
      <c r="C102" s="154" t="s">
        <v>946</v>
      </c>
      <c r="D102" s="19">
        <v>224</v>
      </c>
      <c r="E102" s="1" t="s">
        <v>265</v>
      </c>
      <c r="F102" s="19" t="s">
        <v>55</v>
      </c>
      <c r="G102" s="20">
        <v>178</v>
      </c>
      <c r="H102" s="20">
        <v>63</v>
      </c>
      <c r="I102" s="20">
        <v>3.4</v>
      </c>
      <c r="J102" s="14">
        <f t="shared" si="2"/>
        <v>13.52828272185916</v>
      </c>
      <c r="K102" s="20">
        <v>13.5</v>
      </c>
      <c r="L102" s="19" t="s">
        <v>1526</v>
      </c>
      <c r="O102" s="19">
        <v>0</v>
      </c>
      <c r="P102" s="19">
        <v>1</v>
      </c>
      <c r="Q102" s="15" t="s">
        <v>947</v>
      </c>
      <c r="R102" s="57">
        <v>40136</v>
      </c>
      <c r="S102" s="15"/>
      <c r="T102" s="21"/>
    </row>
    <row r="103" spans="1:22" s="19" customFormat="1" ht="88" x14ac:dyDescent="0.25">
      <c r="A103" s="19" t="s">
        <v>1794</v>
      </c>
      <c r="B103" s="23"/>
      <c r="C103" s="154" t="s">
        <v>977</v>
      </c>
      <c r="D103" s="19">
        <v>224</v>
      </c>
      <c r="E103" s="1" t="s">
        <v>265</v>
      </c>
      <c r="F103" s="19" t="s">
        <v>55</v>
      </c>
      <c r="G103" s="20">
        <v>178</v>
      </c>
      <c r="H103" s="20">
        <v>63</v>
      </c>
      <c r="I103" s="20">
        <v>3.4</v>
      </c>
      <c r="J103" s="14">
        <f t="shared" si="2"/>
        <v>13.52828272185916</v>
      </c>
      <c r="K103" s="20">
        <v>13.5</v>
      </c>
      <c r="L103" s="19" t="s">
        <v>1526</v>
      </c>
      <c r="O103" s="19">
        <v>0</v>
      </c>
      <c r="P103" s="19">
        <v>1</v>
      </c>
      <c r="Q103" s="15" t="s">
        <v>979</v>
      </c>
      <c r="R103" s="57">
        <v>40140</v>
      </c>
      <c r="S103" s="15"/>
      <c r="T103" s="21"/>
    </row>
    <row r="104" spans="1:22" s="19" customFormat="1" ht="88.5" x14ac:dyDescent="0.25">
      <c r="A104" s="19" t="s">
        <v>1794</v>
      </c>
      <c r="B104" s="23"/>
      <c r="C104" s="154" t="s">
        <v>978</v>
      </c>
      <c r="D104" s="19">
        <v>224</v>
      </c>
      <c r="E104" s="1" t="s">
        <v>265</v>
      </c>
      <c r="F104" s="19" t="s">
        <v>55</v>
      </c>
      <c r="G104" s="20">
        <v>178</v>
      </c>
      <c r="H104" s="20">
        <v>63</v>
      </c>
      <c r="I104" s="20">
        <v>3.4</v>
      </c>
      <c r="J104" s="14">
        <f t="shared" si="2"/>
        <v>13.52828272185916</v>
      </c>
      <c r="K104" s="20">
        <v>13.5</v>
      </c>
      <c r="L104" s="19" t="s">
        <v>1526</v>
      </c>
      <c r="O104" s="19">
        <v>0</v>
      </c>
      <c r="P104" s="19">
        <v>1</v>
      </c>
      <c r="Q104" s="15" t="s">
        <v>980</v>
      </c>
      <c r="R104" s="57">
        <v>40140</v>
      </c>
      <c r="S104" s="15"/>
      <c r="T104" s="21"/>
    </row>
    <row r="105" spans="1:22" s="19" customFormat="1" ht="63" x14ac:dyDescent="0.25">
      <c r="A105" s="19" t="s">
        <v>1794</v>
      </c>
      <c r="B105" s="23"/>
      <c r="C105" s="154" t="s">
        <v>2085</v>
      </c>
      <c r="D105" s="19">
        <v>224</v>
      </c>
      <c r="E105" s="1" t="s">
        <v>265</v>
      </c>
      <c r="F105" s="19" t="s">
        <v>55</v>
      </c>
      <c r="G105" s="20">
        <v>178</v>
      </c>
      <c r="H105" s="20">
        <v>63</v>
      </c>
      <c r="I105" s="20">
        <v>3.4</v>
      </c>
      <c r="J105" s="14">
        <f t="shared" si="2"/>
        <v>13.52828272185916</v>
      </c>
      <c r="K105" s="20">
        <v>13.5</v>
      </c>
      <c r="L105" s="19" t="s">
        <v>1526</v>
      </c>
      <c r="O105" s="19">
        <v>0</v>
      </c>
      <c r="P105" s="19">
        <v>1</v>
      </c>
      <c r="Q105" s="15" t="s">
        <v>2086</v>
      </c>
      <c r="R105" s="57">
        <v>40537</v>
      </c>
      <c r="S105" s="15"/>
      <c r="T105" s="21"/>
    </row>
    <row r="106" spans="1:22" s="19" customFormat="1" ht="100" x14ac:dyDescent="0.25">
      <c r="A106" s="19" t="s">
        <v>1794</v>
      </c>
      <c r="B106" s="23"/>
      <c r="C106" s="154" t="s">
        <v>2088</v>
      </c>
      <c r="D106" s="19">
        <v>224</v>
      </c>
      <c r="E106" s="1" t="s">
        <v>265</v>
      </c>
      <c r="F106" s="19" t="s">
        <v>55</v>
      </c>
      <c r="G106" s="20">
        <v>178</v>
      </c>
      <c r="H106" s="20">
        <v>63</v>
      </c>
      <c r="I106" s="20">
        <v>3.4</v>
      </c>
      <c r="J106" s="14">
        <f t="shared" si="2"/>
        <v>13.52828272185916</v>
      </c>
      <c r="K106" s="20">
        <v>13.5</v>
      </c>
      <c r="L106" s="19" t="s">
        <v>1526</v>
      </c>
      <c r="O106" s="19">
        <v>0</v>
      </c>
      <c r="P106" s="19">
        <v>1</v>
      </c>
      <c r="Q106" s="15" t="s">
        <v>2087</v>
      </c>
      <c r="R106" s="57">
        <v>40546</v>
      </c>
      <c r="S106" s="15"/>
      <c r="T106" s="21"/>
    </row>
    <row r="107" spans="1:22" s="19" customFormat="1" ht="25" x14ac:dyDescent="0.25">
      <c r="A107" s="19" t="s">
        <v>1794</v>
      </c>
      <c r="B107" s="23"/>
      <c r="C107" s="217" t="s">
        <v>2103</v>
      </c>
      <c r="D107" s="19">
        <v>224</v>
      </c>
      <c r="E107" s="1" t="s">
        <v>265</v>
      </c>
      <c r="F107" s="19" t="s">
        <v>55</v>
      </c>
      <c r="G107" s="20">
        <v>178</v>
      </c>
      <c r="H107" s="20">
        <v>63</v>
      </c>
      <c r="I107" s="20">
        <v>3.4</v>
      </c>
      <c r="J107" s="14">
        <f t="shared" ref="J107:J123" si="3">-LOG((1/(H107*G107))*(2.511^(-I107)))/LOG(2.511)</f>
        <v>13.52828272185916</v>
      </c>
      <c r="K107" s="20">
        <v>13.5</v>
      </c>
      <c r="L107" s="19" t="s">
        <v>1526</v>
      </c>
      <c r="O107" s="19">
        <v>0</v>
      </c>
      <c r="P107" s="19">
        <v>1</v>
      </c>
      <c r="Q107" s="15" t="s">
        <v>2105</v>
      </c>
      <c r="R107" s="57">
        <v>40610</v>
      </c>
      <c r="S107" s="15"/>
      <c r="T107" s="21"/>
    </row>
    <row r="108" spans="1:22" s="19" customFormat="1" ht="100" x14ac:dyDescent="0.25">
      <c r="A108" s="19" t="s">
        <v>1794</v>
      </c>
      <c r="B108" s="23"/>
      <c r="C108" s="217" t="s">
        <v>2104</v>
      </c>
      <c r="D108" s="19">
        <v>224</v>
      </c>
      <c r="E108" s="1" t="s">
        <v>265</v>
      </c>
      <c r="F108" s="19" t="s">
        <v>55</v>
      </c>
      <c r="G108" s="20">
        <v>178</v>
      </c>
      <c r="H108" s="20">
        <v>63</v>
      </c>
      <c r="I108" s="20">
        <v>3.4</v>
      </c>
      <c r="J108" s="14">
        <f t="shared" si="3"/>
        <v>13.52828272185916</v>
      </c>
      <c r="K108" s="20">
        <v>13.5</v>
      </c>
      <c r="L108" s="19" t="s">
        <v>1526</v>
      </c>
      <c r="O108" s="19">
        <v>0</v>
      </c>
      <c r="P108" s="19">
        <v>1</v>
      </c>
      <c r="Q108" s="15" t="s">
        <v>2200</v>
      </c>
      <c r="R108" s="57">
        <v>40610</v>
      </c>
      <c r="S108" s="15"/>
      <c r="T108" s="21"/>
    </row>
    <row r="109" spans="1:22" s="19" customFormat="1" ht="50" x14ac:dyDescent="0.25">
      <c r="A109" s="19" t="s">
        <v>1794</v>
      </c>
      <c r="B109" s="23"/>
      <c r="C109" s="217" t="s">
        <v>2202</v>
      </c>
      <c r="D109" s="19">
        <v>224</v>
      </c>
      <c r="E109" s="1" t="s">
        <v>265</v>
      </c>
      <c r="F109" s="19" t="s">
        <v>55</v>
      </c>
      <c r="G109" s="20">
        <v>178</v>
      </c>
      <c r="H109" s="20">
        <v>63</v>
      </c>
      <c r="I109" s="20">
        <v>3.4</v>
      </c>
      <c r="J109" s="14">
        <f t="shared" si="3"/>
        <v>13.52828272185916</v>
      </c>
      <c r="K109" s="20">
        <v>13.5</v>
      </c>
      <c r="L109" s="19" t="s">
        <v>1526</v>
      </c>
      <c r="O109" s="19">
        <v>0</v>
      </c>
      <c r="P109" s="19">
        <v>1</v>
      </c>
      <c r="Q109" s="15" t="s">
        <v>2201</v>
      </c>
      <c r="R109" s="57">
        <v>40876</v>
      </c>
      <c r="S109" s="15"/>
      <c r="T109" s="21"/>
    </row>
    <row r="110" spans="1:22" s="19" customFormat="1" ht="50" x14ac:dyDescent="0.25">
      <c r="A110" s="19" t="s">
        <v>1794</v>
      </c>
      <c r="B110" s="23"/>
      <c r="C110" s="217" t="s">
        <v>2204</v>
      </c>
      <c r="D110" s="19">
        <v>224</v>
      </c>
      <c r="E110" s="1" t="s">
        <v>265</v>
      </c>
      <c r="F110" s="19" t="s">
        <v>55</v>
      </c>
      <c r="G110" s="20">
        <v>178</v>
      </c>
      <c r="H110" s="20">
        <v>63</v>
      </c>
      <c r="I110" s="20">
        <v>3.4</v>
      </c>
      <c r="J110" s="14">
        <f t="shared" si="3"/>
        <v>13.52828272185916</v>
      </c>
      <c r="K110" s="20">
        <v>13.5</v>
      </c>
      <c r="L110" s="19" t="s">
        <v>1526</v>
      </c>
      <c r="O110" s="19">
        <v>0</v>
      </c>
      <c r="P110" s="19">
        <v>1</v>
      </c>
      <c r="Q110" s="15" t="s">
        <v>2203</v>
      </c>
      <c r="R110" s="57">
        <v>40876</v>
      </c>
      <c r="S110" s="15"/>
      <c r="T110" s="21"/>
    </row>
    <row r="111" spans="1:22" s="19" customFormat="1" ht="100" x14ac:dyDescent="0.25">
      <c r="A111" s="19" t="s">
        <v>1794</v>
      </c>
      <c r="B111" s="23"/>
      <c r="C111" s="217" t="s">
        <v>2206</v>
      </c>
      <c r="D111" s="19">
        <v>224</v>
      </c>
      <c r="E111" s="1" t="s">
        <v>265</v>
      </c>
      <c r="F111" s="19" t="s">
        <v>55</v>
      </c>
      <c r="G111" s="20">
        <v>178</v>
      </c>
      <c r="H111" s="20">
        <v>63</v>
      </c>
      <c r="I111" s="20">
        <v>3.4</v>
      </c>
      <c r="J111" s="14">
        <f t="shared" si="3"/>
        <v>13.52828272185916</v>
      </c>
      <c r="K111" s="20">
        <v>13.5</v>
      </c>
      <c r="L111" s="19" t="s">
        <v>1526</v>
      </c>
      <c r="O111" s="19">
        <v>0</v>
      </c>
      <c r="P111" s="19">
        <v>1</v>
      </c>
      <c r="Q111" s="15" t="s">
        <v>2207</v>
      </c>
      <c r="R111" s="57">
        <v>40898</v>
      </c>
      <c r="S111" s="64"/>
      <c r="T111" s="66"/>
    </row>
    <row r="112" spans="1:22" s="19" customFormat="1" hidden="1" x14ac:dyDescent="0.25">
      <c r="A112" s="62"/>
      <c r="B112" s="124"/>
      <c r="C112" s="69" t="s">
        <v>246</v>
      </c>
      <c r="D112" s="62">
        <v>752</v>
      </c>
      <c r="E112" s="62"/>
      <c r="F112" s="62" t="s">
        <v>273</v>
      </c>
      <c r="G112" s="63">
        <v>50</v>
      </c>
      <c r="H112" s="63">
        <v>50</v>
      </c>
      <c r="I112" s="63">
        <v>5.7</v>
      </c>
      <c r="J112" s="71">
        <f t="shared" si="3"/>
        <v>14.198106650964649</v>
      </c>
      <c r="K112" s="63">
        <v>13.9</v>
      </c>
      <c r="L112" s="62" t="s">
        <v>1526</v>
      </c>
      <c r="M112" s="62"/>
      <c r="N112" s="62"/>
      <c r="O112" s="62">
        <v>0</v>
      </c>
      <c r="P112" s="62">
        <v>0</v>
      </c>
      <c r="Q112" s="67" t="s">
        <v>701</v>
      </c>
      <c r="R112" s="75">
        <v>38726</v>
      </c>
      <c r="S112" s="64"/>
      <c r="T112" s="66"/>
    </row>
    <row r="113" spans="1:22" s="19" customFormat="1" ht="37.5" hidden="1" x14ac:dyDescent="0.25">
      <c r="A113" s="19" t="s">
        <v>1794</v>
      </c>
      <c r="B113" s="26"/>
      <c r="C113" s="32" t="s">
        <v>1948</v>
      </c>
      <c r="D113" s="55">
        <v>752</v>
      </c>
      <c r="F113" s="19" t="s">
        <v>273</v>
      </c>
      <c r="G113" s="20">
        <v>50</v>
      </c>
      <c r="H113" s="20">
        <v>50</v>
      </c>
      <c r="I113" s="20">
        <v>5.7</v>
      </c>
      <c r="J113" s="14">
        <f t="shared" si="3"/>
        <v>14.198106650964649</v>
      </c>
      <c r="K113" s="20">
        <v>13.9</v>
      </c>
      <c r="L113" s="19" t="s">
        <v>1526</v>
      </c>
      <c r="O113" s="19">
        <v>0</v>
      </c>
      <c r="P113" s="19">
        <v>1</v>
      </c>
      <c r="Q113" s="15" t="s">
        <v>374</v>
      </c>
      <c r="R113" s="57">
        <v>38726</v>
      </c>
      <c r="S113" s="15"/>
      <c r="T113" s="21"/>
    </row>
    <row r="114" spans="1:22" s="19" customFormat="1" ht="62.5" x14ac:dyDescent="0.25">
      <c r="A114" s="19" t="s">
        <v>1794</v>
      </c>
      <c r="B114" s="23"/>
      <c r="C114" s="217" t="s">
        <v>2208</v>
      </c>
      <c r="D114" s="19">
        <v>224</v>
      </c>
      <c r="E114" s="1" t="s">
        <v>265</v>
      </c>
      <c r="F114" s="19" t="s">
        <v>55</v>
      </c>
      <c r="G114" s="20">
        <v>178</v>
      </c>
      <c r="H114" s="20">
        <v>63</v>
      </c>
      <c r="I114" s="20">
        <v>3.4</v>
      </c>
      <c r="J114" s="14">
        <f t="shared" si="3"/>
        <v>13.52828272185916</v>
      </c>
      <c r="K114" s="20">
        <v>13.5</v>
      </c>
      <c r="L114" s="19" t="s">
        <v>1526</v>
      </c>
      <c r="O114" s="19">
        <v>0</v>
      </c>
      <c r="P114" s="19">
        <v>1</v>
      </c>
      <c r="Q114" s="15" t="s">
        <v>2218</v>
      </c>
      <c r="R114" s="57">
        <v>40904</v>
      </c>
      <c r="S114" s="64"/>
      <c r="T114" s="66"/>
    </row>
    <row r="115" spans="1:22" s="19" customFormat="1" ht="50" x14ac:dyDescent="0.25">
      <c r="A115" s="19" t="s">
        <v>1794</v>
      </c>
      <c r="B115" s="23"/>
      <c r="C115" s="217" t="s">
        <v>2210</v>
      </c>
      <c r="D115" s="19">
        <v>224</v>
      </c>
      <c r="E115" s="1" t="s">
        <v>265</v>
      </c>
      <c r="F115" s="19" t="s">
        <v>55</v>
      </c>
      <c r="G115" s="20">
        <v>178</v>
      </c>
      <c r="H115" s="20">
        <v>63</v>
      </c>
      <c r="I115" s="20">
        <v>3.4</v>
      </c>
      <c r="J115" s="14">
        <f t="shared" si="3"/>
        <v>13.52828272185916</v>
      </c>
      <c r="K115" s="20">
        <v>13.5</v>
      </c>
      <c r="L115" s="19" t="s">
        <v>1526</v>
      </c>
      <c r="O115" s="19">
        <v>0</v>
      </c>
      <c r="P115" s="19">
        <v>1</v>
      </c>
      <c r="Q115" s="15" t="s">
        <v>2217</v>
      </c>
      <c r="R115" s="57">
        <v>40904</v>
      </c>
      <c r="S115" s="15"/>
      <c r="T115" s="21"/>
    </row>
    <row r="116" spans="1:22" s="19" customFormat="1" ht="50" x14ac:dyDescent="0.25">
      <c r="A116" s="19" t="s">
        <v>1794</v>
      </c>
      <c r="B116" s="23"/>
      <c r="C116" s="217" t="s">
        <v>2212</v>
      </c>
      <c r="D116" s="19">
        <v>224</v>
      </c>
      <c r="E116" s="1" t="s">
        <v>265</v>
      </c>
      <c r="F116" s="19" t="s">
        <v>55</v>
      </c>
      <c r="G116" s="20">
        <v>178</v>
      </c>
      <c r="H116" s="20">
        <v>63</v>
      </c>
      <c r="I116" s="20">
        <v>3.4</v>
      </c>
      <c r="J116" s="14">
        <f t="shared" si="3"/>
        <v>13.52828272185916</v>
      </c>
      <c r="K116" s="20">
        <v>13.5</v>
      </c>
      <c r="L116" s="19" t="s">
        <v>1526</v>
      </c>
      <c r="O116" s="19">
        <v>0</v>
      </c>
      <c r="P116" s="19">
        <v>1</v>
      </c>
      <c r="Q116" s="15" t="s">
        <v>2216</v>
      </c>
      <c r="R116" s="57">
        <v>40904</v>
      </c>
      <c r="S116" s="15"/>
      <c r="T116" s="21"/>
    </row>
    <row r="117" spans="1:22" s="19" customFormat="1" ht="62.5" x14ac:dyDescent="0.25">
      <c r="A117" s="19" t="s">
        <v>1794</v>
      </c>
      <c r="B117" s="23"/>
      <c r="C117" s="217" t="s">
        <v>2215</v>
      </c>
      <c r="D117" s="19">
        <v>224</v>
      </c>
      <c r="E117" s="1" t="s">
        <v>265</v>
      </c>
      <c r="F117" s="19" t="s">
        <v>55</v>
      </c>
      <c r="G117" s="20">
        <v>178</v>
      </c>
      <c r="H117" s="20">
        <v>63</v>
      </c>
      <c r="I117" s="20">
        <v>3.4</v>
      </c>
      <c r="J117" s="14">
        <f t="shared" si="3"/>
        <v>13.52828272185916</v>
      </c>
      <c r="K117" s="20">
        <v>13.5</v>
      </c>
      <c r="L117" s="19" t="s">
        <v>1526</v>
      </c>
      <c r="O117" s="19">
        <v>0</v>
      </c>
      <c r="P117" s="19">
        <v>1</v>
      </c>
      <c r="Q117" s="15" t="s">
        <v>2219</v>
      </c>
      <c r="R117" s="57">
        <v>40905</v>
      </c>
      <c r="S117" s="15"/>
      <c r="T117" s="21"/>
    </row>
    <row r="118" spans="1:22" s="19" customFormat="1" hidden="1" x14ac:dyDescent="0.25">
      <c r="A118" s="62"/>
      <c r="B118" s="123"/>
      <c r="C118" s="69" t="s">
        <v>246</v>
      </c>
      <c r="D118" s="62">
        <v>956</v>
      </c>
      <c r="E118" s="62"/>
      <c r="F118" s="62" t="s">
        <v>273</v>
      </c>
      <c r="G118" s="63">
        <v>8</v>
      </c>
      <c r="H118" s="63">
        <v>8</v>
      </c>
      <c r="I118" s="63">
        <v>8.9</v>
      </c>
      <c r="J118" s="71">
        <f t="shared" si="3"/>
        <v>13.417181001011926</v>
      </c>
      <c r="K118" s="63">
        <v>13.16</v>
      </c>
      <c r="L118" s="62" t="s">
        <v>1526</v>
      </c>
      <c r="M118" s="62"/>
      <c r="N118" s="62"/>
      <c r="O118" s="62">
        <v>0</v>
      </c>
      <c r="P118" s="62">
        <v>0</v>
      </c>
      <c r="Q118" s="64" t="s">
        <v>1630</v>
      </c>
      <c r="R118" s="75">
        <v>38775</v>
      </c>
      <c r="S118" s="64"/>
      <c r="T118" s="66"/>
    </row>
    <row r="119" spans="1:22" s="19" customFormat="1" ht="37.5" x14ac:dyDescent="0.25">
      <c r="A119" s="19" t="s">
        <v>1794</v>
      </c>
      <c r="B119" s="23"/>
      <c r="C119" s="217" t="s">
        <v>2284</v>
      </c>
      <c r="D119" s="19">
        <v>224</v>
      </c>
      <c r="E119" s="1" t="s">
        <v>265</v>
      </c>
      <c r="F119" s="19" t="s">
        <v>55</v>
      </c>
      <c r="G119" s="20">
        <v>178</v>
      </c>
      <c r="H119" s="20">
        <v>63</v>
      </c>
      <c r="I119" s="20">
        <v>3.4</v>
      </c>
      <c r="J119" s="14">
        <f t="shared" si="3"/>
        <v>13.52828272185916</v>
      </c>
      <c r="K119" s="20">
        <v>13.5</v>
      </c>
      <c r="L119" s="19" t="s">
        <v>1526</v>
      </c>
      <c r="O119" s="19">
        <v>0</v>
      </c>
      <c r="P119" s="19">
        <v>1</v>
      </c>
      <c r="Q119" s="15" t="s">
        <v>2285</v>
      </c>
      <c r="R119" s="57">
        <v>40905</v>
      </c>
      <c r="S119" s="64"/>
      <c r="T119" s="66"/>
    </row>
    <row r="120" spans="1:22" s="19" customFormat="1" ht="37.5" x14ac:dyDescent="0.25">
      <c r="A120" s="62"/>
      <c r="B120" s="192"/>
      <c r="C120" s="78" t="s">
        <v>246</v>
      </c>
      <c r="D120" s="68">
        <v>247</v>
      </c>
      <c r="E120" s="68"/>
      <c r="F120" s="68" t="s">
        <v>55</v>
      </c>
      <c r="G120" s="71">
        <v>21</v>
      </c>
      <c r="H120" s="71">
        <v>5.6</v>
      </c>
      <c r="I120" s="71">
        <v>9.1</v>
      </c>
      <c r="J120" s="71">
        <f t="shared" si="3"/>
        <v>14.278002609281444</v>
      </c>
      <c r="K120" s="71">
        <v>14.4</v>
      </c>
      <c r="L120" s="68" t="s">
        <v>597</v>
      </c>
      <c r="M120" s="68"/>
      <c r="N120" s="68"/>
      <c r="O120" s="68">
        <v>0</v>
      </c>
      <c r="P120" s="68">
        <v>0</v>
      </c>
      <c r="Q120" s="67" t="s">
        <v>1571</v>
      </c>
      <c r="R120" s="79">
        <v>40185</v>
      </c>
      <c r="S120" s="15"/>
      <c r="T120" s="21"/>
    </row>
    <row r="121" spans="1:22" s="5" customFormat="1" ht="37.5" hidden="1" x14ac:dyDescent="0.25">
      <c r="A121" s="68"/>
      <c r="B121" s="125"/>
      <c r="C121" s="69" t="s">
        <v>246</v>
      </c>
      <c r="D121" s="62">
        <v>7662</v>
      </c>
      <c r="E121" s="62" t="s">
        <v>1524</v>
      </c>
      <c r="F121" s="62" t="s">
        <v>275</v>
      </c>
      <c r="G121" s="63">
        <v>0.3</v>
      </c>
      <c r="H121" s="63">
        <v>0.2</v>
      </c>
      <c r="I121" s="63">
        <v>8.6</v>
      </c>
      <c r="J121" s="71">
        <f t="shared" si="3"/>
        <v>5.5442070904466698</v>
      </c>
      <c r="K121" s="63">
        <v>5.6</v>
      </c>
      <c r="L121" s="62" t="s">
        <v>1526</v>
      </c>
      <c r="M121" s="62"/>
      <c r="N121" s="62"/>
      <c r="O121" s="62">
        <v>0</v>
      </c>
      <c r="P121" s="62">
        <v>0</v>
      </c>
      <c r="Q121" s="64" t="s">
        <v>1649</v>
      </c>
      <c r="R121" s="75">
        <v>39014</v>
      </c>
      <c r="S121" s="76"/>
      <c r="T121" s="77"/>
      <c r="U121" s="19"/>
      <c r="V121" s="19"/>
    </row>
    <row r="122" spans="1:22" s="5" customFormat="1" ht="50" hidden="1" x14ac:dyDescent="0.25">
      <c r="A122" s="5" t="s">
        <v>1794</v>
      </c>
      <c r="B122" s="27"/>
      <c r="C122" s="32" t="s">
        <v>1555</v>
      </c>
      <c r="D122" s="19">
        <v>7662</v>
      </c>
      <c r="E122" s="19" t="s">
        <v>1524</v>
      </c>
      <c r="F122" s="19" t="s">
        <v>275</v>
      </c>
      <c r="G122" s="20">
        <v>0.3</v>
      </c>
      <c r="H122" s="20">
        <v>0.2</v>
      </c>
      <c r="I122" s="20">
        <v>8.6</v>
      </c>
      <c r="J122" s="14">
        <f t="shared" si="3"/>
        <v>5.5442070904466698</v>
      </c>
      <c r="K122" s="20">
        <v>5.6</v>
      </c>
      <c r="L122" s="19" t="s">
        <v>1526</v>
      </c>
      <c r="M122" s="19"/>
      <c r="N122" s="19"/>
      <c r="O122" s="19">
        <v>0</v>
      </c>
      <c r="P122" s="19">
        <v>1</v>
      </c>
      <c r="Q122" s="15" t="s">
        <v>599</v>
      </c>
      <c r="R122" s="57">
        <v>39047</v>
      </c>
      <c r="S122" s="39"/>
      <c r="T122" s="40"/>
      <c r="U122" s="19"/>
      <c r="V122" s="19"/>
    </row>
    <row r="123" spans="1:22" s="5" customFormat="1" ht="37.5" x14ac:dyDescent="0.25">
      <c r="A123" s="62"/>
      <c r="B123" s="195"/>
      <c r="C123" s="69" t="s">
        <v>246</v>
      </c>
      <c r="D123" s="62">
        <v>253</v>
      </c>
      <c r="E123" s="62" t="s">
        <v>596</v>
      </c>
      <c r="F123" s="62" t="s">
        <v>55</v>
      </c>
      <c r="G123" s="63">
        <v>26.4</v>
      </c>
      <c r="H123" s="63">
        <v>6</v>
      </c>
      <c r="I123" s="63">
        <v>7.2</v>
      </c>
      <c r="J123" s="63">
        <f t="shared" si="3"/>
        <v>12.701496216708502</v>
      </c>
      <c r="K123" s="63">
        <v>12.7</v>
      </c>
      <c r="L123" s="62" t="s">
        <v>99</v>
      </c>
      <c r="M123" s="62" t="s">
        <v>1282</v>
      </c>
      <c r="N123" s="103" t="s">
        <v>1283</v>
      </c>
      <c r="O123" s="62">
        <v>0</v>
      </c>
      <c r="P123" s="62">
        <v>0</v>
      </c>
      <c r="Q123" s="64" t="s">
        <v>1037</v>
      </c>
      <c r="R123" s="75">
        <v>39790</v>
      </c>
      <c r="S123" s="76"/>
      <c r="T123" s="77"/>
      <c r="U123" s="19"/>
      <c r="V123" s="19"/>
    </row>
    <row r="124" spans="1:22" s="5" customFormat="1" ht="25" hidden="1" x14ac:dyDescent="0.25">
      <c r="A124" s="89"/>
      <c r="B124" s="125"/>
      <c r="C124" s="69" t="s">
        <v>246</v>
      </c>
      <c r="D124" s="62"/>
      <c r="E124" s="67" t="s">
        <v>1342</v>
      </c>
      <c r="F124" s="62" t="s">
        <v>704</v>
      </c>
      <c r="G124" s="63">
        <v>2.31</v>
      </c>
      <c r="H124" s="63">
        <v>5.0199999999999996</v>
      </c>
      <c r="I124" s="63">
        <v>9.5</v>
      </c>
      <c r="J124" s="162">
        <f>1.6225-1.2026*(H124-G124)/I124-0.5765*H124/I124+1.9348*(200^2)*3/100000</f>
        <v>3.2965677894736842</v>
      </c>
      <c r="K124" s="161">
        <f>EXP(J124)/(1+EXP(J124))</f>
        <v>0.96431087785442893</v>
      </c>
      <c r="L124" s="62" t="s">
        <v>1526</v>
      </c>
      <c r="M124" s="62"/>
      <c r="N124" s="62"/>
      <c r="O124" s="62">
        <f>SUM(O125)</f>
        <v>0</v>
      </c>
      <c r="P124" s="62">
        <f>SUM(P125)</f>
        <v>1</v>
      </c>
      <c r="Q124" s="64" t="s">
        <v>1678</v>
      </c>
      <c r="R124" s="75">
        <v>39843</v>
      </c>
      <c r="S124" s="76"/>
      <c r="T124" s="77"/>
      <c r="U124" s="19"/>
      <c r="V124" s="19"/>
    </row>
    <row r="125" spans="1:22" s="5" customFormat="1" ht="62.5" hidden="1" x14ac:dyDescent="0.25">
      <c r="A125" s="19" t="s">
        <v>1794</v>
      </c>
      <c r="B125" s="27"/>
      <c r="C125" s="32" t="s">
        <v>1679</v>
      </c>
      <c r="D125" s="19"/>
      <c r="E125" s="26" t="s">
        <v>1342</v>
      </c>
      <c r="F125" s="19" t="s">
        <v>704</v>
      </c>
      <c r="G125" s="20">
        <v>2.31</v>
      </c>
      <c r="H125" s="20">
        <v>5.0199999999999996</v>
      </c>
      <c r="I125" s="20">
        <v>9.5</v>
      </c>
      <c r="J125" s="163">
        <f>1.6225-1.2026*(H125-G125)/I125-0.5765*H125/I125+1.9348*(200^2)*3/100000</f>
        <v>3.2965677894736842</v>
      </c>
      <c r="K125" s="164">
        <f>EXP(J125)/(1+EXP(J125))</f>
        <v>0.96431087785442893</v>
      </c>
      <c r="L125" s="19" t="s">
        <v>1526</v>
      </c>
      <c r="M125" s="19"/>
      <c r="N125" s="19"/>
      <c r="O125" s="19">
        <v>0</v>
      </c>
      <c r="P125" s="19">
        <v>1</v>
      </c>
      <c r="Q125" s="15" t="s">
        <v>1680</v>
      </c>
      <c r="R125" s="57">
        <v>39843</v>
      </c>
      <c r="S125" s="39"/>
      <c r="T125" s="40"/>
      <c r="U125" s="19"/>
      <c r="V125" s="19"/>
    </row>
    <row r="126" spans="1:22" s="5" customFormat="1" ht="37.5" hidden="1" x14ac:dyDescent="0.25">
      <c r="A126" s="68"/>
      <c r="B126" s="195"/>
      <c r="C126" s="69" t="s">
        <v>246</v>
      </c>
      <c r="D126" s="62"/>
      <c r="E126" s="67" t="s">
        <v>1580</v>
      </c>
      <c r="F126" s="62" t="s">
        <v>704</v>
      </c>
      <c r="G126" s="63">
        <v>6.46</v>
      </c>
      <c r="H126" s="63">
        <v>6.72</v>
      </c>
      <c r="I126" s="63">
        <v>3.6739999999999999</v>
      </c>
      <c r="J126" s="162">
        <f>1.6225-1.2026*(H126-G126)/I126-0.5765*H126/I126+1.9348*(200^2)*3/100000</f>
        <v>2.8046965813826894</v>
      </c>
      <c r="K126" s="161">
        <f>EXP(J126)/(1+EXP(J126))</f>
        <v>0.94292909148046078</v>
      </c>
      <c r="L126" s="62" t="s">
        <v>1526</v>
      </c>
      <c r="M126" s="62"/>
      <c r="N126" s="62"/>
      <c r="O126" s="62">
        <v>0</v>
      </c>
      <c r="P126" s="62">
        <v>0</v>
      </c>
      <c r="Q126" s="64" t="s">
        <v>1579</v>
      </c>
      <c r="R126" s="79">
        <v>39786</v>
      </c>
      <c r="S126" s="76"/>
      <c r="T126" s="77"/>
      <c r="U126" s="19"/>
      <c r="V126" s="19"/>
    </row>
    <row r="127" spans="1:22" s="5" customFormat="1" ht="25" hidden="1" x14ac:dyDescent="0.25">
      <c r="A127" s="68"/>
      <c r="B127" s="125"/>
      <c r="C127" s="69" t="s">
        <v>246</v>
      </c>
      <c r="D127" s="62"/>
      <c r="E127" s="67" t="s">
        <v>1341</v>
      </c>
      <c r="F127" s="62" t="s">
        <v>704</v>
      </c>
      <c r="G127" s="62">
        <v>6.12</v>
      </c>
      <c r="H127" s="62">
        <v>6.54</v>
      </c>
      <c r="I127" s="62">
        <v>0.9</v>
      </c>
      <c r="J127" s="162">
        <f>1.6225-1.2026*(H127-G127)/I127-0.5765*H127/I127+1.9348*(200^2)*3/100000</f>
        <v>-0.80618666666666661</v>
      </c>
      <c r="K127" s="161">
        <f>EXP(J127)/(1+EXP(J127))</f>
        <v>0.30870368865798625</v>
      </c>
      <c r="L127" s="62" t="s">
        <v>1526</v>
      </c>
      <c r="M127" s="62"/>
      <c r="N127" s="62"/>
      <c r="O127" s="62">
        <v>0</v>
      </c>
      <c r="P127" s="62">
        <v>0</v>
      </c>
      <c r="Q127" s="62" t="s">
        <v>1328</v>
      </c>
      <c r="R127" s="79">
        <v>39786</v>
      </c>
      <c r="S127" s="62"/>
      <c r="T127" s="62"/>
      <c r="U127" s="19"/>
      <c r="V127" s="19"/>
    </row>
    <row r="128" spans="1:22" s="5" customFormat="1" hidden="1" x14ac:dyDescent="0.25">
      <c r="A128" s="68"/>
      <c r="B128" s="124"/>
      <c r="C128" s="69" t="s">
        <v>246</v>
      </c>
      <c r="D128" s="62" t="s">
        <v>156</v>
      </c>
      <c r="E128" s="62"/>
      <c r="F128" s="62" t="s">
        <v>521</v>
      </c>
      <c r="G128" s="62"/>
      <c r="H128" s="62"/>
      <c r="I128" s="62"/>
      <c r="J128" s="62"/>
      <c r="K128" s="161"/>
      <c r="L128" s="62" t="s">
        <v>157</v>
      </c>
      <c r="M128" s="62"/>
      <c r="N128" s="62"/>
      <c r="O128" s="62"/>
      <c r="P128" s="62"/>
      <c r="Q128" s="62" t="s">
        <v>158</v>
      </c>
      <c r="R128" s="95">
        <v>38786</v>
      </c>
      <c r="S128" s="62"/>
      <c r="T128" s="62"/>
      <c r="U128" s="19"/>
      <c r="V128" s="19"/>
    </row>
    <row r="129" spans="1:20" s="19" customFormat="1" ht="25" hidden="1" x14ac:dyDescent="0.25">
      <c r="A129" s="62"/>
      <c r="B129" s="125"/>
      <c r="C129" s="78" t="s">
        <v>246</v>
      </c>
      <c r="D129" s="68">
        <v>6981</v>
      </c>
      <c r="E129" s="68" t="s">
        <v>1863</v>
      </c>
      <c r="F129" s="68" t="s">
        <v>274</v>
      </c>
      <c r="G129" s="71">
        <v>5.9</v>
      </c>
      <c r="H129" s="71">
        <v>5.9</v>
      </c>
      <c r="I129" s="71">
        <v>9.4</v>
      </c>
      <c r="J129" s="71">
        <f t="shared" ref="J129:J143" si="4">-LOG((1/(H129*G129))*(2.511^(-I129)))/LOG(2.511)</f>
        <v>13.255737647119746</v>
      </c>
      <c r="K129" s="161">
        <v>12</v>
      </c>
      <c r="L129" s="68" t="s">
        <v>101</v>
      </c>
      <c r="M129" s="68"/>
      <c r="N129" s="68"/>
      <c r="O129" s="68">
        <f>SUM(O130)</f>
        <v>0</v>
      </c>
      <c r="P129" s="68">
        <f>SUM(P130)</f>
        <v>1</v>
      </c>
      <c r="Q129" s="64" t="s">
        <v>1646</v>
      </c>
      <c r="R129" s="79">
        <v>39014</v>
      </c>
      <c r="S129" s="80"/>
      <c r="T129" s="77"/>
    </row>
    <row r="130" spans="1:20" s="19" customFormat="1" ht="50" hidden="1" x14ac:dyDescent="0.25">
      <c r="A130" s="19" t="s">
        <v>1794</v>
      </c>
      <c r="B130" s="27"/>
      <c r="C130" s="31" t="s">
        <v>397</v>
      </c>
      <c r="D130" s="5">
        <v>6981</v>
      </c>
      <c r="E130" s="5" t="s">
        <v>1863</v>
      </c>
      <c r="F130" s="5" t="s">
        <v>274</v>
      </c>
      <c r="G130" s="14">
        <v>5.9</v>
      </c>
      <c r="H130" s="14">
        <v>5.9</v>
      </c>
      <c r="I130" s="14">
        <v>9.4</v>
      </c>
      <c r="J130" s="14">
        <f t="shared" si="4"/>
        <v>13.255737647119746</v>
      </c>
      <c r="K130" s="161">
        <v>12</v>
      </c>
      <c r="L130" s="5" t="s">
        <v>101</v>
      </c>
      <c r="M130" s="5"/>
      <c r="N130" s="5"/>
      <c r="O130" s="5">
        <v>0</v>
      </c>
      <c r="P130" s="5">
        <v>1</v>
      </c>
      <c r="Q130" s="15" t="s">
        <v>1619</v>
      </c>
      <c r="R130" s="58">
        <v>39041</v>
      </c>
      <c r="S130" s="41"/>
      <c r="T130" s="40"/>
    </row>
    <row r="131" spans="1:20" s="19" customFormat="1" hidden="1" x14ac:dyDescent="0.25">
      <c r="A131" s="62"/>
      <c r="B131" s="124"/>
      <c r="C131" s="78" t="s">
        <v>246</v>
      </c>
      <c r="D131" s="68">
        <v>6994</v>
      </c>
      <c r="E131" s="68" t="s">
        <v>1727</v>
      </c>
      <c r="F131" s="68" t="s">
        <v>273</v>
      </c>
      <c r="G131" s="71">
        <v>2.8</v>
      </c>
      <c r="H131" s="71">
        <v>2.8</v>
      </c>
      <c r="I131" s="71">
        <v>8.9</v>
      </c>
      <c r="J131" s="71">
        <f t="shared" si="4"/>
        <v>11.136647280695614</v>
      </c>
      <c r="K131" s="161">
        <v>10.88</v>
      </c>
      <c r="L131" s="68" t="s">
        <v>101</v>
      </c>
      <c r="M131" s="68"/>
      <c r="N131" s="68"/>
      <c r="O131" s="68">
        <v>0</v>
      </c>
      <c r="P131" s="68">
        <v>0</v>
      </c>
      <c r="Q131" s="64" t="s">
        <v>1407</v>
      </c>
      <c r="R131" s="79">
        <v>38624</v>
      </c>
      <c r="S131" s="80"/>
      <c r="T131" s="77"/>
    </row>
    <row r="132" spans="1:20" s="19" customFormat="1" ht="75" hidden="1" x14ac:dyDescent="0.25">
      <c r="A132" s="62"/>
      <c r="B132" s="125"/>
      <c r="C132" s="78" t="s">
        <v>246</v>
      </c>
      <c r="D132" s="68">
        <v>7009</v>
      </c>
      <c r="E132" s="68" t="s">
        <v>1521</v>
      </c>
      <c r="F132" s="68" t="s">
        <v>275</v>
      </c>
      <c r="G132" s="71">
        <v>0.5</v>
      </c>
      <c r="H132" s="71">
        <v>0.4</v>
      </c>
      <c r="I132" s="71">
        <v>8.3000000000000007</v>
      </c>
      <c r="J132" s="71">
        <f t="shared" si="4"/>
        <v>6.5519050873431661</v>
      </c>
      <c r="K132" s="161">
        <v>6.2</v>
      </c>
      <c r="L132" s="68" t="s">
        <v>101</v>
      </c>
      <c r="M132" s="68" t="s">
        <v>849</v>
      </c>
      <c r="N132" s="92" t="s">
        <v>850</v>
      </c>
      <c r="O132" s="68">
        <f>SUM(O133:O135)</f>
        <v>0</v>
      </c>
      <c r="P132" s="68">
        <f>SUM(P133:P135)</f>
        <v>3</v>
      </c>
      <c r="Q132" s="64" t="s">
        <v>1647</v>
      </c>
      <c r="R132" s="75">
        <v>38646</v>
      </c>
      <c r="S132" s="80"/>
      <c r="T132" s="77"/>
    </row>
    <row r="133" spans="1:20" s="19" customFormat="1" ht="25" hidden="1" x14ac:dyDescent="0.25">
      <c r="A133" s="19" t="s">
        <v>1794</v>
      </c>
      <c r="B133" s="27"/>
      <c r="C133" s="32" t="s">
        <v>316</v>
      </c>
      <c r="D133" s="5">
        <v>7009</v>
      </c>
      <c r="E133" s="5" t="s">
        <v>1521</v>
      </c>
      <c r="F133" s="5" t="s">
        <v>275</v>
      </c>
      <c r="G133" s="14">
        <v>0.5</v>
      </c>
      <c r="H133" s="14">
        <v>0.4</v>
      </c>
      <c r="I133" s="14">
        <v>8.3000000000000007</v>
      </c>
      <c r="J133" s="14">
        <f t="shared" si="4"/>
        <v>6.5519050873431661</v>
      </c>
      <c r="K133" s="161">
        <v>6.2</v>
      </c>
      <c r="L133" s="5" t="s">
        <v>101</v>
      </c>
      <c r="M133" s="5" t="s">
        <v>849</v>
      </c>
      <c r="N133" s="37" t="s">
        <v>850</v>
      </c>
      <c r="O133" s="5">
        <v>0</v>
      </c>
      <c r="P133" s="5">
        <v>1</v>
      </c>
      <c r="Q133" s="15" t="s">
        <v>318</v>
      </c>
      <c r="R133" s="57">
        <v>39776</v>
      </c>
      <c r="S133" s="41"/>
      <c r="T133" s="40"/>
    </row>
    <row r="134" spans="1:20" s="19" customFormat="1" ht="37.5" hidden="1" x14ac:dyDescent="0.25">
      <c r="A134" s="19" t="s">
        <v>1794</v>
      </c>
      <c r="B134" s="27"/>
      <c r="C134" s="32" t="s">
        <v>1660</v>
      </c>
      <c r="D134" s="5">
        <v>7009</v>
      </c>
      <c r="E134" s="5" t="s">
        <v>1521</v>
      </c>
      <c r="F134" s="5" t="s">
        <v>275</v>
      </c>
      <c r="G134" s="14">
        <v>0.5</v>
      </c>
      <c r="H134" s="14">
        <v>0.4</v>
      </c>
      <c r="I134" s="14">
        <v>8.3000000000000007</v>
      </c>
      <c r="J134" s="14">
        <f t="shared" si="4"/>
        <v>6.5519050873431661</v>
      </c>
      <c r="K134" s="161">
        <v>6.2</v>
      </c>
      <c r="L134" s="5" t="s">
        <v>101</v>
      </c>
      <c r="M134" s="5" t="s">
        <v>849</v>
      </c>
      <c r="N134" s="37" t="s">
        <v>850</v>
      </c>
      <c r="O134" s="5">
        <v>0</v>
      </c>
      <c r="P134" s="5">
        <v>1</v>
      </c>
      <c r="Q134" s="15" t="s">
        <v>317</v>
      </c>
      <c r="R134" s="57">
        <v>39776</v>
      </c>
      <c r="S134" s="41"/>
      <c r="T134" s="40"/>
    </row>
    <row r="135" spans="1:20" s="19" customFormat="1" ht="100" hidden="1" x14ac:dyDescent="0.25">
      <c r="A135" s="19" t="s">
        <v>1794</v>
      </c>
      <c r="B135" s="27"/>
      <c r="C135" s="31" t="s">
        <v>920</v>
      </c>
      <c r="D135" s="5">
        <v>7009</v>
      </c>
      <c r="E135" s="5" t="s">
        <v>1521</v>
      </c>
      <c r="F135" s="5" t="s">
        <v>275</v>
      </c>
      <c r="G135" s="14">
        <v>0.5</v>
      </c>
      <c r="H135" s="14">
        <v>0.4</v>
      </c>
      <c r="I135" s="14">
        <v>8.3000000000000007</v>
      </c>
      <c r="J135" s="14">
        <f t="shared" si="4"/>
        <v>6.5519050873431661</v>
      </c>
      <c r="K135" s="161">
        <v>6.2</v>
      </c>
      <c r="L135" s="5" t="s">
        <v>101</v>
      </c>
      <c r="M135" s="5" t="s">
        <v>849</v>
      </c>
      <c r="N135" s="37" t="s">
        <v>850</v>
      </c>
      <c r="O135" s="5">
        <v>0</v>
      </c>
      <c r="P135" s="5">
        <v>1</v>
      </c>
      <c r="Q135" s="15" t="s">
        <v>315</v>
      </c>
      <c r="R135" s="57">
        <v>39776</v>
      </c>
      <c r="S135" s="41"/>
      <c r="T135" s="40"/>
    </row>
    <row r="136" spans="1:20" s="19" customFormat="1" ht="25" hidden="1" x14ac:dyDescent="0.25">
      <c r="A136" s="62"/>
      <c r="B136" s="124"/>
      <c r="C136" s="78" t="s">
        <v>246</v>
      </c>
      <c r="D136" s="68">
        <v>7089</v>
      </c>
      <c r="E136" s="68" t="s">
        <v>1862</v>
      </c>
      <c r="F136" s="68" t="s">
        <v>274</v>
      </c>
      <c r="G136" s="71">
        <v>11.7</v>
      </c>
      <c r="H136" s="71">
        <v>11.7</v>
      </c>
      <c r="I136" s="71">
        <v>6.5</v>
      </c>
      <c r="J136" s="71">
        <f t="shared" si="4"/>
        <v>11.842976834790615</v>
      </c>
      <c r="K136" s="161">
        <v>11</v>
      </c>
      <c r="L136" s="68" t="s">
        <v>101</v>
      </c>
      <c r="M136" s="68" t="s">
        <v>1044</v>
      </c>
      <c r="N136" s="92" t="s">
        <v>1045</v>
      </c>
      <c r="O136" s="68">
        <f>SUM(O137:O139)</f>
        <v>1</v>
      </c>
      <c r="P136" s="68">
        <f>SUM(P137:P139)</f>
        <v>2</v>
      </c>
      <c r="Q136" s="64" t="s">
        <v>1756</v>
      </c>
      <c r="R136" s="79">
        <v>38484</v>
      </c>
      <c r="S136" s="80"/>
      <c r="T136" s="77"/>
    </row>
    <row r="137" spans="1:20" s="19" customFormat="1" ht="25" hidden="1" x14ac:dyDescent="0.25">
      <c r="A137" s="19" t="s">
        <v>1794</v>
      </c>
      <c r="B137" s="23"/>
      <c r="C137" s="32" t="s">
        <v>1660</v>
      </c>
      <c r="D137" s="5">
        <v>7089</v>
      </c>
      <c r="E137" s="5" t="s">
        <v>1862</v>
      </c>
      <c r="F137" s="5" t="s">
        <v>274</v>
      </c>
      <c r="G137" s="14">
        <v>11.7</v>
      </c>
      <c r="H137" s="14">
        <v>11.7</v>
      </c>
      <c r="I137" s="14">
        <v>6.5</v>
      </c>
      <c r="J137" s="14">
        <f t="shared" si="4"/>
        <v>11.842976834790615</v>
      </c>
      <c r="K137" s="161">
        <v>11</v>
      </c>
      <c r="L137" s="5" t="s">
        <v>101</v>
      </c>
      <c r="M137" s="5" t="s">
        <v>1044</v>
      </c>
      <c r="N137" s="37" t="s">
        <v>1045</v>
      </c>
      <c r="O137" s="5">
        <v>0</v>
      </c>
      <c r="P137" s="5">
        <v>1</v>
      </c>
      <c r="Q137" s="15" t="s">
        <v>432</v>
      </c>
      <c r="R137" s="58">
        <v>39001</v>
      </c>
      <c r="S137" s="41"/>
      <c r="T137" s="40"/>
    </row>
    <row r="138" spans="1:20" s="19" customFormat="1" ht="25" hidden="1" x14ac:dyDescent="0.25">
      <c r="A138" s="19" t="s">
        <v>1794</v>
      </c>
      <c r="B138" s="23"/>
      <c r="C138" s="31" t="s">
        <v>1047</v>
      </c>
      <c r="D138" s="5">
        <v>7089</v>
      </c>
      <c r="E138" s="5" t="s">
        <v>1862</v>
      </c>
      <c r="F138" s="5" t="s">
        <v>274</v>
      </c>
      <c r="G138" s="14">
        <v>11.7</v>
      </c>
      <c r="H138" s="14">
        <v>11.7</v>
      </c>
      <c r="I138" s="14">
        <v>6.5</v>
      </c>
      <c r="J138" s="14">
        <f t="shared" si="4"/>
        <v>11.842976834790615</v>
      </c>
      <c r="K138" s="161">
        <v>11</v>
      </c>
      <c r="L138" s="5" t="s">
        <v>101</v>
      </c>
      <c r="M138" s="5" t="s">
        <v>1044</v>
      </c>
      <c r="N138" s="37" t="s">
        <v>1045</v>
      </c>
      <c r="O138" s="5">
        <v>1</v>
      </c>
      <c r="P138" s="5">
        <v>0</v>
      </c>
      <c r="Q138" s="15" t="s">
        <v>1046</v>
      </c>
      <c r="R138" s="58">
        <v>39001</v>
      </c>
      <c r="S138" s="41"/>
      <c r="T138" s="40"/>
    </row>
    <row r="139" spans="1:20" s="19" customFormat="1" ht="62.5" hidden="1" x14ac:dyDescent="0.25">
      <c r="A139" s="19" t="s">
        <v>1794</v>
      </c>
      <c r="B139" s="23"/>
      <c r="C139" s="31" t="s">
        <v>1047</v>
      </c>
      <c r="D139" s="5">
        <v>7089</v>
      </c>
      <c r="E139" s="5" t="s">
        <v>1862</v>
      </c>
      <c r="F139" s="5" t="s">
        <v>274</v>
      </c>
      <c r="G139" s="14">
        <v>11.7</v>
      </c>
      <c r="H139" s="14">
        <v>11.7</v>
      </c>
      <c r="I139" s="14">
        <v>6.5</v>
      </c>
      <c r="J139" s="14">
        <f t="shared" si="4"/>
        <v>11.842976834790615</v>
      </c>
      <c r="K139" s="161">
        <v>11</v>
      </c>
      <c r="L139" s="5" t="s">
        <v>101</v>
      </c>
      <c r="M139" s="5" t="s">
        <v>1044</v>
      </c>
      <c r="N139" s="37" t="s">
        <v>1045</v>
      </c>
      <c r="O139" s="5">
        <v>0</v>
      </c>
      <c r="P139" s="5">
        <v>1</v>
      </c>
      <c r="Q139" s="15" t="s">
        <v>1168</v>
      </c>
      <c r="R139" s="58" t="s">
        <v>1167</v>
      </c>
      <c r="S139" s="41"/>
      <c r="T139" s="40"/>
    </row>
    <row r="140" spans="1:20" s="19" customFormat="1" ht="37.5" hidden="1" x14ac:dyDescent="0.25">
      <c r="A140" s="62"/>
      <c r="B140" s="125"/>
      <c r="C140" s="69" t="s">
        <v>246</v>
      </c>
      <c r="D140" s="62">
        <v>7293</v>
      </c>
      <c r="E140" s="62" t="s">
        <v>1530</v>
      </c>
      <c r="F140" s="62" t="s">
        <v>275</v>
      </c>
      <c r="G140" s="63">
        <v>16</v>
      </c>
      <c r="H140" s="63">
        <v>12</v>
      </c>
      <c r="I140" s="63">
        <v>6.3</v>
      </c>
      <c r="J140" s="63">
        <f t="shared" si="4"/>
        <v>12.010441416940919</v>
      </c>
      <c r="K140" s="161">
        <v>13.6</v>
      </c>
      <c r="L140" s="62" t="s">
        <v>101</v>
      </c>
      <c r="M140" s="62"/>
      <c r="N140" s="62"/>
      <c r="O140" s="62">
        <f>SUM(O141:O142)</f>
        <v>0</v>
      </c>
      <c r="P140" s="62">
        <f>SUM(P141:P142)</f>
        <v>2</v>
      </c>
      <c r="Q140" s="64" t="s">
        <v>102</v>
      </c>
      <c r="R140" s="75">
        <v>39391</v>
      </c>
      <c r="S140" s="64"/>
      <c r="T140" s="66"/>
    </row>
    <row r="141" spans="1:20" s="19" customFormat="1" ht="75.5" hidden="1" x14ac:dyDescent="0.25">
      <c r="A141" s="19" t="s">
        <v>1794</v>
      </c>
      <c r="B141" s="27"/>
      <c r="C141" s="32" t="s">
        <v>397</v>
      </c>
      <c r="D141" s="19">
        <v>7293</v>
      </c>
      <c r="E141" s="19" t="s">
        <v>1530</v>
      </c>
      <c r="F141" s="19" t="s">
        <v>275</v>
      </c>
      <c r="G141" s="20">
        <v>16</v>
      </c>
      <c r="H141" s="20">
        <v>12</v>
      </c>
      <c r="I141" s="20">
        <v>6.3</v>
      </c>
      <c r="J141" s="20">
        <f t="shared" si="4"/>
        <v>12.010441416940919</v>
      </c>
      <c r="K141" s="161">
        <v>13.6</v>
      </c>
      <c r="L141" s="19" t="s">
        <v>101</v>
      </c>
      <c r="O141" s="19">
        <v>0</v>
      </c>
      <c r="P141" s="19">
        <v>1</v>
      </c>
      <c r="Q141" s="15" t="s">
        <v>2007</v>
      </c>
      <c r="R141" s="57">
        <v>39041</v>
      </c>
      <c r="S141" s="15"/>
      <c r="T141" s="21"/>
    </row>
    <row r="142" spans="1:20" s="19" customFormat="1" ht="37.5" hidden="1" x14ac:dyDescent="0.25">
      <c r="A142" s="19" t="s">
        <v>1794</v>
      </c>
      <c r="B142" s="27"/>
      <c r="C142" s="32" t="s">
        <v>986</v>
      </c>
      <c r="D142" s="19">
        <v>7293</v>
      </c>
      <c r="E142" s="19" t="s">
        <v>1530</v>
      </c>
      <c r="F142" s="19" t="s">
        <v>275</v>
      </c>
      <c r="G142" s="20">
        <v>16</v>
      </c>
      <c r="H142" s="20">
        <v>12</v>
      </c>
      <c r="I142" s="20">
        <v>6.3</v>
      </c>
      <c r="J142" s="20">
        <f t="shared" si="4"/>
        <v>12.010441416940919</v>
      </c>
      <c r="K142" s="161">
        <v>13.6</v>
      </c>
      <c r="L142" s="19" t="s">
        <v>101</v>
      </c>
      <c r="O142" s="19">
        <v>0</v>
      </c>
      <c r="P142" s="19">
        <v>1</v>
      </c>
      <c r="Q142" s="15" t="s">
        <v>1699</v>
      </c>
      <c r="R142" s="57">
        <v>39755</v>
      </c>
      <c r="S142" s="15"/>
      <c r="T142" s="21"/>
    </row>
    <row r="143" spans="1:20" s="19" customFormat="1" x14ac:dyDescent="0.25">
      <c r="A143" s="19" t="s">
        <v>1794</v>
      </c>
      <c r="B143" s="26"/>
      <c r="C143" s="32" t="s">
        <v>1284</v>
      </c>
      <c r="D143" s="19">
        <v>253</v>
      </c>
      <c r="E143" s="19" t="s">
        <v>596</v>
      </c>
      <c r="F143" s="19" t="s">
        <v>55</v>
      </c>
      <c r="G143" s="20">
        <v>26.4</v>
      </c>
      <c r="H143" s="20">
        <v>6</v>
      </c>
      <c r="I143" s="20">
        <v>7.2</v>
      </c>
      <c r="J143" s="20">
        <f t="shared" si="4"/>
        <v>12.701496216708502</v>
      </c>
      <c r="K143" s="20">
        <v>12.7</v>
      </c>
      <c r="L143" s="19" t="s">
        <v>99</v>
      </c>
      <c r="M143" s="19" t="s">
        <v>1282</v>
      </c>
      <c r="N143" s="29" t="s">
        <v>1283</v>
      </c>
      <c r="O143" s="19">
        <v>1</v>
      </c>
      <c r="P143" s="19">
        <v>0</v>
      </c>
      <c r="Q143" s="15" t="s">
        <v>433</v>
      </c>
      <c r="R143" s="57">
        <v>39794</v>
      </c>
      <c r="S143" s="64"/>
      <c r="T143" s="66"/>
    </row>
    <row r="144" spans="1:20" s="19" customFormat="1" ht="25" hidden="1" x14ac:dyDescent="0.25">
      <c r="A144" s="62"/>
      <c r="B144" s="195"/>
      <c r="C144" s="78" t="s">
        <v>246</v>
      </c>
      <c r="D144" s="68"/>
      <c r="E144" s="67" t="s">
        <v>1706</v>
      </c>
      <c r="F144" s="68" t="s">
        <v>704</v>
      </c>
      <c r="G144" s="71">
        <v>4.42</v>
      </c>
      <c r="H144" s="71">
        <v>4.59</v>
      </c>
      <c r="I144" s="71">
        <v>1.67</v>
      </c>
      <c r="J144" s="162">
        <f>1.6225-1.2026*(H144-G144)/I144-0.5765*H144/I144+1.9348*(200^2)*3/100000</f>
        <v>2.2373276646706586</v>
      </c>
      <c r="K144" s="161">
        <f>EXP(J144)/(1+EXP(J144))</f>
        <v>0.90355182617380325</v>
      </c>
      <c r="L144" s="68" t="s">
        <v>101</v>
      </c>
      <c r="M144" s="68"/>
      <c r="N144" s="68"/>
      <c r="O144" s="68">
        <v>0</v>
      </c>
      <c r="P144" s="68">
        <v>0</v>
      </c>
      <c r="Q144" s="64" t="s">
        <v>1705</v>
      </c>
      <c r="R144" s="79">
        <v>39786</v>
      </c>
      <c r="S144" s="64"/>
      <c r="T144" s="66"/>
    </row>
    <row r="145" spans="1:20" s="19" customFormat="1" ht="25" hidden="1" x14ac:dyDescent="0.25">
      <c r="A145" s="62"/>
      <c r="B145" s="195"/>
      <c r="C145" s="69" t="s">
        <v>246</v>
      </c>
      <c r="D145" s="68"/>
      <c r="E145" s="67" t="s">
        <v>1335</v>
      </c>
      <c r="F145" s="62" t="s">
        <v>704</v>
      </c>
      <c r="G145" s="71">
        <v>6.29</v>
      </c>
      <c r="H145" s="71">
        <v>6.39</v>
      </c>
      <c r="I145" s="71">
        <v>1.5</v>
      </c>
      <c r="J145" s="162">
        <f>1.6225-1.2026*(H145-G145)/I145-0.5765*H145/I145+1.9348*(200^2)*3/100000</f>
        <v>1.4081966666666672</v>
      </c>
      <c r="K145" s="161">
        <f>EXP(J145)/(1+EXP(J145))</f>
        <v>0.80348135480922611</v>
      </c>
      <c r="L145" s="62" t="s">
        <v>101</v>
      </c>
      <c r="M145" s="68"/>
      <c r="N145" s="68"/>
      <c r="O145" s="68">
        <v>0</v>
      </c>
      <c r="P145" s="68">
        <v>0</v>
      </c>
      <c r="Q145" s="64" t="s">
        <v>1336</v>
      </c>
      <c r="R145" s="79">
        <v>39786</v>
      </c>
      <c r="S145" s="64"/>
      <c r="T145" s="66"/>
    </row>
    <row r="146" spans="1:20" s="19" customFormat="1" ht="25" hidden="1" x14ac:dyDescent="0.25">
      <c r="A146" s="62"/>
      <c r="B146" s="124"/>
      <c r="C146" s="78" t="s">
        <v>246</v>
      </c>
      <c r="D146" s="68">
        <v>7099</v>
      </c>
      <c r="E146" s="68" t="s">
        <v>1861</v>
      </c>
      <c r="F146" s="68" t="s">
        <v>274</v>
      </c>
      <c r="G146" s="71">
        <v>12</v>
      </c>
      <c r="H146" s="71">
        <v>12</v>
      </c>
      <c r="I146" s="71">
        <v>7.2</v>
      </c>
      <c r="J146" s="71">
        <f t="shared" ref="J146:J165" si="5">-LOG((1/(H146*G146))*(2.511^(-I146)))/LOG(2.511)</f>
        <v>12.597974832532604</v>
      </c>
      <c r="K146" s="71">
        <v>11</v>
      </c>
      <c r="L146" s="68" t="s">
        <v>1955</v>
      </c>
      <c r="M146" s="68"/>
      <c r="N146" s="68"/>
      <c r="O146" s="68">
        <f>SUM(O147:O148)</f>
        <v>0</v>
      </c>
      <c r="P146" s="68">
        <f>SUM(P147:P148)</f>
        <v>2</v>
      </c>
      <c r="Q146" s="64" t="s">
        <v>1648</v>
      </c>
      <c r="R146" s="79">
        <v>39014</v>
      </c>
      <c r="S146" s="80"/>
      <c r="T146" s="77"/>
    </row>
    <row r="147" spans="1:20" s="19" customFormat="1" ht="37.5" hidden="1" x14ac:dyDescent="0.25">
      <c r="A147" s="19" t="s">
        <v>1794</v>
      </c>
      <c r="B147" s="26"/>
      <c r="C147" s="31" t="s">
        <v>1660</v>
      </c>
      <c r="D147" s="5">
        <v>7099</v>
      </c>
      <c r="E147" s="5" t="s">
        <v>1861</v>
      </c>
      <c r="F147" s="5" t="s">
        <v>274</v>
      </c>
      <c r="G147" s="14">
        <v>12</v>
      </c>
      <c r="H147" s="14">
        <v>12</v>
      </c>
      <c r="I147" s="14">
        <v>7.2</v>
      </c>
      <c r="J147" s="14">
        <f t="shared" si="5"/>
        <v>12.597974832532604</v>
      </c>
      <c r="K147" s="14">
        <v>11</v>
      </c>
      <c r="L147" s="5" t="s">
        <v>1955</v>
      </c>
      <c r="M147" s="5"/>
      <c r="N147" s="5"/>
      <c r="O147" s="5">
        <v>0</v>
      </c>
      <c r="P147" s="5">
        <v>1</v>
      </c>
      <c r="Q147" s="15" t="s">
        <v>320</v>
      </c>
      <c r="R147" s="58">
        <v>39776</v>
      </c>
      <c r="S147" s="41"/>
      <c r="T147" s="40"/>
    </row>
    <row r="148" spans="1:20" s="19" customFormat="1" ht="62.5" hidden="1" x14ac:dyDescent="0.25">
      <c r="A148" s="19" t="s">
        <v>1794</v>
      </c>
      <c r="B148" s="26"/>
      <c r="C148" s="32" t="s">
        <v>920</v>
      </c>
      <c r="D148" s="5">
        <v>7099</v>
      </c>
      <c r="E148" s="5" t="s">
        <v>1861</v>
      </c>
      <c r="F148" s="5" t="s">
        <v>274</v>
      </c>
      <c r="G148" s="14">
        <v>12</v>
      </c>
      <c r="H148" s="14">
        <v>12</v>
      </c>
      <c r="I148" s="14">
        <v>7.2</v>
      </c>
      <c r="J148" s="14">
        <f t="shared" si="5"/>
        <v>12.597974832532604</v>
      </c>
      <c r="K148" s="14">
        <v>11</v>
      </c>
      <c r="L148" s="5" t="s">
        <v>1955</v>
      </c>
      <c r="M148" s="5"/>
      <c r="N148" s="5"/>
      <c r="O148" s="5">
        <v>0</v>
      </c>
      <c r="P148" s="5">
        <v>1</v>
      </c>
      <c r="Q148" s="15" t="s">
        <v>319</v>
      </c>
      <c r="R148" s="58">
        <v>39776</v>
      </c>
      <c r="S148" s="41"/>
      <c r="T148" s="40"/>
    </row>
    <row r="149" spans="1:20" s="19" customFormat="1" ht="25" x14ac:dyDescent="0.25">
      <c r="A149" s="19" t="s">
        <v>1794</v>
      </c>
      <c r="B149" s="26"/>
      <c r="C149" s="32" t="s">
        <v>1236</v>
      </c>
      <c r="D149" s="19">
        <v>253</v>
      </c>
      <c r="E149" s="19" t="s">
        <v>596</v>
      </c>
      <c r="F149" s="19" t="s">
        <v>55</v>
      </c>
      <c r="G149" s="20">
        <v>26.4</v>
      </c>
      <c r="H149" s="20">
        <v>6</v>
      </c>
      <c r="I149" s="20">
        <v>7.2</v>
      </c>
      <c r="J149" s="20">
        <f t="shared" si="5"/>
        <v>12.701496216708502</v>
      </c>
      <c r="K149" s="20">
        <v>12.7</v>
      </c>
      <c r="L149" s="19" t="s">
        <v>99</v>
      </c>
      <c r="M149" s="19" t="s">
        <v>1282</v>
      </c>
      <c r="N149" s="29" t="s">
        <v>1283</v>
      </c>
      <c r="O149" s="19">
        <v>0</v>
      </c>
      <c r="P149" s="19">
        <v>1</v>
      </c>
      <c r="Q149" s="15" t="s">
        <v>1285</v>
      </c>
      <c r="R149" s="57">
        <v>38960</v>
      </c>
      <c r="S149" s="80"/>
      <c r="T149" s="77"/>
    </row>
    <row r="150" spans="1:20" s="19" customFormat="1" ht="37.5" x14ac:dyDescent="0.25">
      <c r="A150" s="19" t="s">
        <v>1794</v>
      </c>
      <c r="B150" s="26"/>
      <c r="C150" s="32" t="s">
        <v>604</v>
      </c>
      <c r="D150" s="19">
        <v>253</v>
      </c>
      <c r="E150" s="19" t="s">
        <v>596</v>
      </c>
      <c r="F150" s="19" t="s">
        <v>55</v>
      </c>
      <c r="G150" s="20">
        <v>26.4</v>
      </c>
      <c r="H150" s="20">
        <v>6</v>
      </c>
      <c r="I150" s="20">
        <v>7.2</v>
      </c>
      <c r="J150" s="20">
        <f t="shared" si="5"/>
        <v>12.701496216708502</v>
      </c>
      <c r="K150" s="20">
        <v>12.7</v>
      </c>
      <c r="L150" s="19" t="s">
        <v>99</v>
      </c>
      <c r="M150" s="19" t="s">
        <v>1282</v>
      </c>
      <c r="N150" s="29" t="s">
        <v>1283</v>
      </c>
      <c r="O150" s="19">
        <v>0</v>
      </c>
      <c r="P150" s="19">
        <v>1</v>
      </c>
      <c r="Q150" s="15" t="s">
        <v>605</v>
      </c>
      <c r="R150" s="57">
        <v>39094</v>
      </c>
      <c r="S150" s="41"/>
      <c r="T150" s="40"/>
    </row>
    <row r="151" spans="1:20" s="19" customFormat="1" x14ac:dyDescent="0.25">
      <c r="A151" s="62"/>
      <c r="B151" s="72"/>
      <c r="C151" s="78" t="s">
        <v>246</v>
      </c>
      <c r="D151" s="68">
        <v>278</v>
      </c>
      <c r="E151" s="68"/>
      <c r="F151" s="68" t="s">
        <v>55</v>
      </c>
      <c r="G151" s="71">
        <v>2.4</v>
      </c>
      <c r="H151" s="71">
        <v>2.4</v>
      </c>
      <c r="I151" s="71">
        <v>10.8</v>
      </c>
      <c r="J151" s="71">
        <f t="shared" si="5"/>
        <v>12.701785007218934</v>
      </c>
      <c r="K151" s="71">
        <v>12.2</v>
      </c>
      <c r="L151" s="68" t="s">
        <v>100</v>
      </c>
      <c r="M151" s="68"/>
      <c r="N151" s="68"/>
      <c r="O151" s="68">
        <v>0</v>
      </c>
      <c r="P151" s="68">
        <v>0</v>
      </c>
      <c r="Q151" s="64"/>
      <c r="R151" s="79">
        <v>38286</v>
      </c>
      <c r="S151" s="80"/>
      <c r="T151" s="77"/>
    </row>
    <row r="152" spans="1:20" s="19" customFormat="1" ht="37.5" x14ac:dyDescent="0.25">
      <c r="A152" s="62"/>
      <c r="B152" s="169"/>
      <c r="C152" s="69" t="s">
        <v>246</v>
      </c>
      <c r="D152" s="62">
        <v>300</v>
      </c>
      <c r="E152" s="62"/>
      <c r="F152" s="62" t="s">
        <v>55</v>
      </c>
      <c r="G152" s="63">
        <v>19.3</v>
      </c>
      <c r="H152" s="63">
        <v>13.3</v>
      </c>
      <c r="I152" s="63">
        <v>8.1</v>
      </c>
      <c r="J152" s="63">
        <f t="shared" si="5"/>
        <v>14.125831583376653</v>
      </c>
      <c r="K152" s="63">
        <v>14.3</v>
      </c>
      <c r="L152" s="62" t="s">
        <v>99</v>
      </c>
      <c r="M152" s="62"/>
      <c r="N152" s="62"/>
      <c r="O152" s="62">
        <v>0</v>
      </c>
      <c r="P152" s="62">
        <v>0</v>
      </c>
      <c r="Q152" s="64" t="s">
        <v>1039</v>
      </c>
      <c r="R152" s="75">
        <v>39790</v>
      </c>
      <c r="S152" s="41"/>
      <c r="T152" s="40"/>
    </row>
    <row r="153" spans="1:20" s="19" customFormat="1" x14ac:dyDescent="0.25">
      <c r="A153" s="62"/>
      <c r="B153" s="149"/>
      <c r="C153" s="78" t="s">
        <v>246</v>
      </c>
      <c r="D153" s="68">
        <v>404</v>
      </c>
      <c r="E153" s="68"/>
      <c r="F153" s="68" t="s">
        <v>55</v>
      </c>
      <c r="G153" s="71">
        <v>4.4000000000000004</v>
      </c>
      <c r="H153" s="71">
        <v>4.4000000000000004</v>
      </c>
      <c r="I153" s="71">
        <v>10.1</v>
      </c>
      <c r="J153" s="71">
        <f t="shared" si="5"/>
        <v>13.318496769026417</v>
      </c>
      <c r="K153" s="71">
        <v>22.73</v>
      </c>
      <c r="L153" s="68" t="s">
        <v>1526</v>
      </c>
      <c r="M153" s="68"/>
      <c r="N153" s="68"/>
      <c r="O153" s="68">
        <v>0</v>
      </c>
      <c r="P153" s="68">
        <v>0</v>
      </c>
      <c r="Q153" s="64" t="s">
        <v>579</v>
      </c>
      <c r="R153" s="79">
        <v>38306</v>
      </c>
      <c r="S153" s="64"/>
      <c r="T153" s="66"/>
    </row>
    <row r="154" spans="1:20" s="19" customFormat="1" hidden="1" x14ac:dyDescent="0.25">
      <c r="A154" s="62"/>
      <c r="B154" s="124"/>
      <c r="C154" s="78" t="s">
        <v>246</v>
      </c>
      <c r="D154" s="68">
        <v>281</v>
      </c>
      <c r="E154" s="68"/>
      <c r="F154" s="68" t="s">
        <v>272</v>
      </c>
      <c r="G154" s="71">
        <v>4</v>
      </c>
      <c r="H154" s="71">
        <v>4</v>
      </c>
      <c r="I154" s="71">
        <v>7.4</v>
      </c>
      <c r="J154" s="71">
        <f t="shared" si="5"/>
        <v>10.411454000674619</v>
      </c>
      <c r="K154" s="71">
        <v>10.15</v>
      </c>
      <c r="L154" s="68" t="s">
        <v>100</v>
      </c>
      <c r="M154" s="68"/>
      <c r="N154" s="68"/>
      <c r="O154" s="68">
        <v>0</v>
      </c>
      <c r="P154" s="68">
        <v>0</v>
      </c>
      <c r="Q154" s="67" t="s">
        <v>1482</v>
      </c>
      <c r="R154" s="79">
        <v>39085</v>
      </c>
      <c r="S154" s="80"/>
      <c r="T154" s="77"/>
    </row>
    <row r="155" spans="1:20" s="19" customFormat="1" ht="50" hidden="1" x14ac:dyDescent="0.25">
      <c r="A155" s="19" t="s">
        <v>1794</v>
      </c>
      <c r="B155" s="27"/>
      <c r="C155" s="31" t="s">
        <v>497</v>
      </c>
      <c r="D155" s="5">
        <v>281</v>
      </c>
      <c r="E155" s="5"/>
      <c r="F155" s="5" t="s">
        <v>272</v>
      </c>
      <c r="G155" s="14">
        <v>4</v>
      </c>
      <c r="H155" s="14">
        <v>4</v>
      </c>
      <c r="I155" s="14">
        <v>7.4</v>
      </c>
      <c r="J155" s="14">
        <f t="shared" si="5"/>
        <v>10.411454000674619</v>
      </c>
      <c r="K155" s="14">
        <v>10.15</v>
      </c>
      <c r="L155" s="5" t="s">
        <v>100</v>
      </c>
      <c r="M155" s="5"/>
      <c r="N155" s="5"/>
      <c r="O155" s="5">
        <v>0</v>
      </c>
      <c r="P155" s="5">
        <v>1</v>
      </c>
      <c r="Q155" s="15" t="s">
        <v>500</v>
      </c>
      <c r="R155" s="58">
        <v>39481</v>
      </c>
      <c r="S155" s="41"/>
      <c r="T155" s="40"/>
    </row>
    <row r="156" spans="1:20" s="19" customFormat="1" ht="25" hidden="1" x14ac:dyDescent="0.25">
      <c r="A156" s="62"/>
      <c r="B156" s="191"/>
      <c r="C156" s="78" t="s">
        <v>246</v>
      </c>
      <c r="D156" s="68">
        <v>457</v>
      </c>
      <c r="E156" s="72" t="s">
        <v>1775</v>
      </c>
      <c r="F156" s="68" t="s">
        <v>273</v>
      </c>
      <c r="G156" s="71">
        <v>13</v>
      </c>
      <c r="H156" s="71">
        <v>13</v>
      </c>
      <c r="I156" s="71">
        <v>6.4</v>
      </c>
      <c r="J156" s="71">
        <f t="shared" si="5"/>
        <v>11.971851996725624</v>
      </c>
      <c r="K156" s="71">
        <v>11.71</v>
      </c>
      <c r="L156" s="68" t="s">
        <v>100</v>
      </c>
      <c r="M156" s="68"/>
      <c r="N156" s="68"/>
      <c r="O156" s="68">
        <f>SUM(O157)</f>
        <v>0</v>
      </c>
      <c r="P156" s="68">
        <f>SUM(P157)</f>
        <v>1</v>
      </c>
      <c r="Q156" s="90" t="s">
        <v>1492</v>
      </c>
      <c r="R156" s="75">
        <v>39086</v>
      </c>
      <c r="S156" s="80"/>
      <c r="T156" s="77"/>
    </row>
    <row r="157" spans="1:20" s="19" customFormat="1" ht="62.5" hidden="1" x14ac:dyDescent="0.25">
      <c r="A157" s="19" t="s">
        <v>1794</v>
      </c>
      <c r="B157" s="167"/>
      <c r="C157" s="31" t="s">
        <v>1774</v>
      </c>
      <c r="D157" s="5">
        <v>457</v>
      </c>
      <c r="E157" s="23" t="s">
        <v>1775</v>
      </c>
      <c r="F157" s="5" t="s">
        <v>273</v>
      </c>
      <c r="G157" s="14">
        <v>13</v>
      </c>
      <c r="H157" s="14">
        <v>13</v>
      </c>
      <c r="I157" s="14">
        <v>6.4</v>
      </c>
      <c r="J157" s="14">
        <f t="shared" si="5"/>
        <v>11.971851996725624</v>
      </c>
      <c r="K157" s="14">
        <v>11.71</v>
      </c>
      <c r="L157" s="5" t="s">
        <v>100</v>
      </c>
      <c r="M157" s="5"/>
      <c r="N157" s="5"/>
      <c r="O157" s="5">
        <v>0</v>
      </c>
      <c r="P157" s="5">
        <v>1</v>
      </c>
      <c r="Q157" s="15" t="s">
        <v>1183</v>
      </c>
      <c r="R157" s="57">
        <v>39836</v>
      </c>
      <c r="S157" s="41"/>
      <c r="T157" s="40"/>
    </row>
    <row r="158" spans="1:20" s="19" customFormat="1" hidden="1" x14ac:dyDescent="0.25">
      <c r="A158" s="62"/>
      <c r="B158" s="149"/>
      <c r="C158" s="78" t="s">
        <v>246</v>
      </c>
      <c r="D158" s="68">
        <v>581</v>
      </c>
      <c r="E158" s="68" t="s">
        <v>1864</v>
      </c>
      <c r="F158" s="68" t="s">
        <v>273</v>
      </c>
      <c r="G158" s="71">
        <v>6</v>
      </c>
      <c r="H158" s="71">
        <v>6</v>
      </c>
      <c r="I158" s="71">
        <v>7.4</v>
      </c>
      <c r="J158" s="71">
        <f t="shared" si="5"/>
        <v>11.292247832195295</v>
      </c>
      <c r="K158" s="71">
        <v>11</v>
      </c>
      <c r="L158" s="68" t="s">
        <v>100</v>
      </c>
      <c r="M158" s="68"/>
      <c r="N158" s="68"/>
      <c r="O158" s="68">
        <v>0</v>
      </c>
      <c r="P158" s="68">
        <v>0</v>
      </c>
      <c r="Q158" s="72"/>
      <c r="R158" s="79">
        <v>38268</v>
      </c>
      <c r="S158" s="67"/>
      <c r="T158" s="66"/>
    </row>
    <row r="159" spans="1:20" s="19" customFormat="1" ht="75" hidden="1" x14ac:dyDescent="0.25">
      <c r="A159" s="19" t="s">
        <v>1794</v>
      </c>
      <c r="B159" s="23"/>
      <c r="C159" s="31" t="s">
        <v>1558</v>
      </c>
      <c r="D159" s="5">
        <v>581</v>
      </c>
      <c r="E159" s="55" t="s">
        <v>1864</v>
      </c>
      <c r="F159" s="5" t="s">
        <v>273</v>
      </c>
      <c r="G159" s="14">
        <v>6</v>
      </c>
      <c r="H159" s="14">
        <v>6</v>
      </c>
      <c r="I159" s="14">
        <v>7.4</v>
      </c>
      <c r="J159" s="14">
        <f t="shared" si="5"/>
        <v>11.292247832195295</v>
      </c>
      <c r="K159" s="14">
        <v>11</v>
      </c>
      <c r="L159" s="5" t="s">
        <v>100</v>
      </c>
      <c r="M159" s="5"/>
      <c r="N159" s="5"/>
      <c r="O159" s="5">
        <v>0</v>
      </c>
      <c r="P159" s="5">
        <v>1</v>
      </c>
      <c r="Q159" s="15" t="s">
        <v>1197</v>
      </c>
      <c r="R159" s="58">
        <v>39120</v>
      </c>
      <c r="S159" s="26"/>
      <c r="T159" s="21"/>
    </row>
    <row r="160" spans="1:20" s="19" customFormat="1" hidden="1" x14ac:dyDescent="0.25">
      <c r="A160" s="62"/>
      <c r="B160" s="149"/>
      <c r="C160" s="78" t="s">
        <v>246</v>
      </c>
      <c r="D160" s="68">
        <v>654</v>
      </c>
      <c r="E160" s="68"/>
      <c r="F160" s="68" t="s">
        <v>273</v>
      </c>
      <c r="G160" s="71">
        <v>5</v>
      </c>
      <c r="H160" s="71">
        <v>5</v>
      </c>
      <c r="I160" s="71">
        <v>6.5</v>
      </c>
      <c r="J160" s="71">
        <f t="shared" si="5"/>
        <v>9.996189825313671</v>
      </c>
      <c r="K160" s="71">
        <v>9.73</v>
      </c>
      <c r="L160" s="68" t="s">
        <v>100</v>
      </c>
      <c r="M160" s="68"/>
      <c r="N160" s="68"/>
      <c r="O160" s="68">
        <v>0</v>
      </c>
      <c r="P160" s="68">
        <v>0</v>
      </c>
      <c r="Q160" s="67"/>
      <c r="R160" s="79">
        <v>38711</v>
      </c>
      <c r="S160" s="80"/>
      <c r="T160" s="77"/>
    </row>
    <row r="161" spans="1:22" s="19" customFormat="1" hidden="1" x14ac:dyDescent="0.25">
      <c r="A161" s="19" t="s">
        <v>1794</v>
      </c>
      <c r="B161" s="23"/>
      <c r="C161" s="31" t="s">
        <v>1558</v>
      </c>
      <c r="D161" s="55">
        <v>654</v>
      </c>
      <c r="E161" s="5"/>
      <c r="F161" s="5" t="s">
        <v>273</v>
      </c>
      <c r="G161" s="14">
        <v>5</v>
      </c>
      <c r="H161" s="14">
        <v>5</v>
      </c>
      <c r="I161" s="14">
        <v>6.5</v>
      </c>
      <c r="J161" s="14">
        <f t="shared" si="5"/>
        <v>9.996189825313671</v>
      </c>
      <c r="K161" s="14">
        <v>9.73</v>
      </c>
      <c r="L161" s="5" t="s">
        <v>100</v>
      </c>
      <c r="M161" s="5"/>
      <c r="N161" s="5"/>
      <c r="O161" s="5">
        <v>0</v>
      </c>
      <c r="P161" s="5">
        <v>1</v>
      </c>
      <c r="Q161" s="15" t="s">
        <v>353</v>
      </c>
      <c r="R161" s="58">
        <v>38711</v>
      </c>
      <c r="S161" s="41"/>
      <c r="T161" s="40"/>
    </row>
    <row r="162" spans="1:22" s="19" customFormat="1" hidden="1" x14ac:dyDescent="0.25">
      <c r="A162" s="62"/>
      <c r="B162" s="149"/>
      <c r="C162" s="78" t="s">
        <v>246</v>
      </c>
      <c r="D162" s="68">
        <v>659</v>
      </c>
      <c r="E162" s="68"/>
      <c r="F162" s="68" t="s">
        <v>273</v>
      </c>
      <c r="G162" s="71">
        <v>5</v>
      </c>
      <c r="H162" s="71">
        <v>5</v>
      </c>
      <c r="I162" s="71">
        <v>7.9</v>
      </c>
      <c r="J162" s="71">
        <f t="shared" si="5"/>
        <v>11.396189825313671</v>
      </c>
      <c r="K162" s="71">
        <v>11.3</v>
      </c>
      <c r="L162" s="68" t="s">
        <v>100</v>
      </c>
      <c r="M162" s="68"/>
      <c r="N162" s="68"/>
      <c r="O162" s="68">
        <v>0</v>
      </c>
      <c r="P162" s="68">
        <v>0</v>
      </c>
      <c r="Q162" s="67"/>
      <c r="R162" s="79">
        <v>38711</v>
      </c>
      <c r="S162" s="80"/>
      <c r="T162" s="77"/>
      <c r="U162" s="5"/>
      <c r="V162" s="5"/>
    </row>
    <row r="163" spans="1:22" s="19" customFormat="1" hidden="1" x14ac:dyDescent="0.25">
      <c r="A163" s="19" t="s">
        <v>1794</v>
      </c>
      <c r="B163" s="23"/>
      <c r="C163" s="31" t="s">
        <v>1558</v>
      </c>
      <c r="D163" s="55">
        <v>659</v>
      </c>
      <c r="E163" s="5"/>
      <c r="F163" s="5" t="s">
        <v>273</v>
      </c>
      <c r="G163" s="14">
        <v>5</v>
      </c>
      <c r="H163" s="14">
        <v>5</v>
      </c>
      <c r="I163" s="14">
        <v>7.9</v>
      </c>
      <c r="J163" s="14">
        <f t="shared" si="5"/>
        <v>11.396189825313671</v>
      </c>
      <c r="K163" s="14">
        <v>11.3</v>
      </c>
      <c r="L163" s="5" t="s">
        <v>100</v>
      </c>
      <c r="M163" s="5"/>
      <c r="N163" s="5"/>
      <c r="O163" s="5">
        <v>0</v>
      </c>
      <c r="P163" s="5">
        <v>1</v>
      </c>
      <c r="Q163" s="15" t="s">
        <v>353</v>
      </c>
      <c r="R163" s="58">
        <v>38711</v>
      </c>
      <c r="S163" s="41"/>
      <c r="T163" s="40"/>
      <c r="U163" s="5"/>
      <c r="V163" s="5"/>
    </row>
    <row r="164" spans="1:22" s="19" customFormat="1" ht="25" hidden="1" x14ac:dyDescent="0.25">
      <c r="A164" s="62"/>
      <c r="B164" s="149"/>
      <c r="C164" s="78" t="s">
        <v>246</v>
      </c>
      <c r="D164" s="68">
        <v>663</v>
      </c>
      <c r="E164" s="72" t="s">
        <v>352</v>
      </c>
      <c r="F164" s="68" t="s">
        <v>273</v>
      </c>
      <c r="G164" s="71">
        <v>16</v>
      </c>
      <c r="H164" s="71">
        <v>16</v>
      </c>
      <c r="I164" s="71">
        <v>7.1</v>
      </c>
      <c r="J164" s="71">
        <f t="shared" si="5"/>
        <v>13.122908001349236</v>
      </c>
      <c r="K164" s="71">
        <v>12.86</v>
      </c>
      <c r="L164" s="68" t="s">
        <v>100</v>
      </c>
      <c r="M164" s="68"/>
      <c r="N164" s="68"/>
      <c r="O164" s="68">
        <v>0</v>
      </c>
      <c r="P164" s="68">
        <v>0</v>
      </c>
      <c r="Q164" s="64"/>
      <c r="R164" s="79">
        <v>38711</v>
      </c>
      <c r="S164" s="80"/>
      <c r="T164" s="77"/>
      <c r="U164" s="5"/>
      <c r="V164" s="5"/>
    </row>
    <row r="165" spans="1:22" s="19" customFormat="1" ht="25" hidden="1" x14ac:dyDescent="0.25">
      <c r="A165" s="19" t="s">
        <v>1794</v>
      </c>
      <c r="B165" s="23"/>
      <c r="C165" s="31" t="s">
        <v>1558</v>
      </c>
      <c r="D165" s="5">
        <v>663</v>
      </c>
      <c r="E165" s="81" t="s">
        <v>352</v>
      </c>
      <c r="F165" s="5" t="s">
        <v>273</v>
      </c>
      <c r="G165" s="14">
        <v>16</v>
      </c>
      <c r="H165" s="14">
        <v>16</v>
      </c>
      <c r="I165" s="14">
        <v>7.1</v>
      </c>
      <c r="J165" s="14">
        <f t="shared" si="5"/>
        <v>13.122908001349236</v>
      </c>
      <c r="K165" s="14">
        <v>12.86</v>
      </c>
      <c r="L165" s="5" t="s">
        <v>100</v>
      </c>
      <c r="M165" s="5"/>
      <c r="N165" s="5"/>
      <c r="O165" s="5">
        <v>0</v>
      </c>
      <c r="P165" s="5">
        <v>1</v>
      </c>
      <c r="Q165" s="15" t="s">
        <v>353</v>
      </c>
      <c r="R165" s="58">
        <v>38711</v>
      </c>
      <c r="S165" s="41"/>
      <c r="T165" s="40"/>
      <c r="U165" s="5"/>
      <c r="V165" s="5"/>
    </row>
    <row r="166" spans="1:22" s="19" customFormat="1" hidden="1" x14ac:dyDescent="0.25">
      <c r="A166" s="62"/>
      <c r="B166" s="149"/>
      <c r="C166" s="78" t="s">
        <v>246</v>
      </c>
      <c r="D166" s="68">
        <v>896</v>
      </c>
      <c r="E166" s="72"/>
      <c r="F166" s="68" t="s">
        <v>272</v>
      </c>
      <c r="G166" s="71">
        <v>27</v>
      </c>
      <c r="H166" s="71">
        <v>27</v>
      </c>
      <c r="I166" s="71"/>
      <c r="J166" s="71"/>
      <c r="K166" s="71"/>
      <c r="L166" s="68" t="s">
        <v>100</v>
      </c>
      <c r="M166" s="68"/>
      <c r="N166" s="68"/>
      <c r="O166" s="68">
        <v>0</v>
      </c>
      <c r="P166" s="68">
        <v>0</v>
      </c>
      <c r="Q166" s="64"/>
      <c r="R166" s="79"/>
      <c r="S166" s="80"/>
      <c r="T166" s="77"/>
      <c r="U166" s="5"/>
      <c r="V166" s="5"/>
    </row>
    <row r="167" spans="1:22" s="19" customFormat="1" hidden="1" x14ac:dyDescent="0.25">
      <c r="A167" s="19" t="s">
        <v>1794</v>
      </c>
      <c r="B167" s="23"/>
      <c r="C167" s="31" t="s">
        <v>1558</v>
      </c>
      <c r="D167" s="5">
        <v>896</v>
      </c>
      <c r="E167" s="23"/>
      <c r="F167" s="5" t="s">
        <v>272</v>
      </c>
      <c r="G167" s="14">
        <v>27</v>
      </c>
      <c r="H167" s="14">
        <v>27</v>
      </c>
      <c r="I167" s="14"/>
      <c r="J167" s="14"/>
      <c r="K167" s="14"/>
      <c r="L167" s="5" t="s">
        <v>100</v>
      </c>
      <c r="M167" s="5"/>
      <c r="N167" s="5"/>
      <c r="O167" s="5">
        <v>0</v>
      </c>
      <c r="P167" s="5">
        <v>1</v>
      </c>
      <c r="Q167" s="15" t="s">
        <v>1200</v>
      </c>
      <c r="R167" s="58"/>
      <c r="S167" s="41"/>
      <c r="T167" s="40"/>
      <c r="U167" s="5"/>
      <c r="V167" s="5"/>
    </row>
    <row r="168" spans="1:22" s="19" customFormat="1" ht="62.5" hidden="1" x14ac:dyDescent="0.25">
      <c r="A168" s="62"/>
      <c r="B168" s="124"/>
      <c r="C168" s="78" t="s">
        <v>246</v>
      </c>
      <c r="D168" s="68">
        <v>7635</v>
      </c>
      <c r="E168" s="68" t="s">
        <v>1768</v>
      </c>
      <c r="F168" s="68" t="s">
        <v>272</v>
      </c>
      <c r="G168" s="71">
        <v>15</v>
      </c>
      <c r="H168" s="71">
        <v>8</v>
      </c>
      <c r="I168" s="71">
        <v>11</v>
      </c>
      <c r="J168" s="71">
        <f t="shared" ref="J168:J193" si="6">-LOG((1/(H168*G168))*(2.511^(-I168)))/LOG(2.511)</f>
        <v>16.199945829091792</v>
      </c>
      <c r="K168" s="71">
        <v>15.94</v>
      </c>
      <c r="L168" s="68" t="s">
        <v>100</v>
      </c>
      <c r="M168" s="68"/>
      <c r="N168" s="68"/>
      <c r="O168" s="68">
        <v>0</v>
      </c>
      <c r="P168" s="68">
        <v>0</v>
      </c>
      <c r="Q168" s="64" t="s">
        <v>1650</v>
      </c>
      <c r="R168" s="79">
        <v>38702</v>
      </c>
      <c r="S168" s="67"/>
      <c r="T168" s="66"/>
      <c r="U168" s="5"/>
      <c r="V168" s="5"/>
    </row>
    <row r="169" spans="1:22" s="19" customFormat="1" ht="25" hidden="1" x14ac:dyDescent="0.25">
      <c r="A169" s="19" t="s">
        <v>1794</v>
      </c>
      <c r="B169" s="23"/>
      <c r="C169" s="31" t="s">
        <v>2550</v>
      </c>
      <c r="D169" s="5">
        <v>7635</v>
      </c>
      <c r="E169" s="5" t="s">
        <v>1768</v>
      </c>
      <c r="F169" s="5" t="s">
        <v>272</v>
      </c>
      <c r="G169" s="14">
        <v>15</v>
      </c>
      <c r="H169" s="14">
        <v>8</v>
      </c>
      <c r="I169" s="14">
        <v>11</v>
      </c>
      <c r="J169" s="14">
        <f t="shared" si="6"/>
        <v>16.199945829091792</v>
      </c>
      <c r="K169" s="14">
        <v>15.94</v>
      </c>
      <c r="L169" s="5" t="s">
        <v>100</v>
      </c>
      <c r="M169" s="5"/>
      <c r="N169" s="5"/>
      <c r="O169" s="5">
        <v>0</v>
      </c>
      <c r="P169" s="5">
        <v>1</v>
      </c>
      <c r="Q169" s="15" t="s">
        <v>2551</v>
      </c>
      <c r="R169" s="58">
        <v>43941</v>
      </c>
      <c r="S169" s="39"/>
      <c r="T169" s="40"/>
      <c r="U169" s="5"/>
      <c r="V169" s="5"/>
    </row>
    <row r="170" spans="1:22" s="19" customFormat="1" ht="50" hidden="1" x14ac:dyDescent="0.25">
      <c r="A170" s="19" t="s">
        <v>1794</v>
      </c>
      <c r="B170" s="23"/>
      <c r="C170" s="31" t="s">
        <v>705</v>
      </c>
      <c r="D170" s="5">
        <v>7635</v>
      </c>
      <c r="E170" s="5" t="s">
        <v>1768</v>
      </c>
      <c r="F170" s="5" t="s">
        <v>272</v>
      </c>
      <c r="G170" s="14">
        <v>15</v>
      </c>
      <c r="H170" s="14">
        <v>8</v>
      </c>
      <c r="I170" s="14">
        <v>11</v>
      </c>
      <c r="J170" s="14">
        <f t="shared" si="6"/>
        <v>16.199945829091792</v>
      </c>
      <c r="K170" s="14">
        <v>15.94</v>
      </c>
      <c r="L170" s="5" t="s">
        <v>100</v>
      </c>
      <c r="M170" s="5"/>
      <c r="N170" s="5"/>
      <c r="O170" s="5">
        <v>0</v>
      </c>
      <c r="P170" s="5">
        <v>1</v>
      </c>
      <c r="Q170" s="15" t="s">
        <v>722</v>
      </c>
      <c r="R170" s="58">
        <v>38702</v>
      </c>
      <c r="S170" s="39"/>
      <c r="T170" s="40"/>
      <c r="U170" s="5"/>
      <c r="V170" s="5"/>
    </row>
    <row r="171" spans="1:22" s="19" customFormat="1" ht="75" hidden="1" x14ac:dyDescent="0.25">
      <c r="A171" s="19" t="s">
        <v>1794</v>
      </c>
      <c r="B171" s="23"/>
      <c r="C171" s="31" t="s">
        <v>1556</v>
      </c>
      <c r="D171" s="5">
        <v>7635</v>
      </c>
      <c r="E171" s="5" t="s">
        <v>1768</v>
      </c>
      <c r="F171" s="5" t="s">
        <v>272</v>
      </c>
      <c r="G171" s="14">
        <v>15</v>
      </c>
      <c r="H171" s="14">
        <v>8</v>
      </c>
      <c r="I171" s="14">
        <v>11</v>
      </c>
      <c r="J171" s="14">
        <f t="shared" si="6"/>
        <v>16.199945829091792</v>
      </c>
      <c r="K171" s="14">
        <v>15.94</v>
      </c>
      <c r="L171" s="5" t="s">
        <v>100</v>
      </c>
      <c r="M171" s="5"/>
      <c r="N171" s="5"/>
      <c r="O171" s="5">
        <v>0</v>
      </c>
      <c r="P171" s="5">
        <v>1</v>
      </c>
      <c r="Q171" s="15" t="s">
        <v>1766</v>
      </c>
      <c r="R171" s="58">
        <v>39047</v>
      </c>
      <c r="S171" s="39"/>
      <c r="T171" s="40"/>
      <c r="U171" s="5"/>
      <c r="V171" s="5"/>
    </row>
    <row r="172" spans="1:22" s="19" customFormat="1" hidden="1" x14ac:dyDescent="0.25">
      <c r="A172" s="19" t="s">
        <v>1794</v>
      </c>
      <c r="B172" s="23"/>
      <c r="C172" s="31" t="s">
        <v>558</v>
      </c>
      <c r="D172" s="5">
        <v>7635</v>
      </c>
      <c r="E172" s="5" t="s">
        <v>1768</v>
      </c>
      <c r="F172" s="5" t="s">
        <v>272</v>
      </c>
      <c r="G172" s="14">
        <v>15</v>
      </c>
      <c r="H172" s="14">
        <v>8</v>
      </c>
      <c r="I172" s="14">
        <v>11</v>
      </c>
      <c r="J172" s="14">
        <f t="shared" si="6"/>
        <v>16.199945829091792</v>
      </c>
      <c r="K172" s="14">
        <v>15.94</v>
      </c>
      <c r="L172" s="5" t="s">
        <v>100</v>
      </c>
      <c r="M172" s="5"/>
      <c r="N172" s="5"/>
      <c r="O172" s="5">
        <v>0</v>
      </c>
      <c r="P172" s="5">
        <v>1</v>
      </c>
      <c r="Q172" s="15" t="s">
        <v>559</v>
      </c>
      <c r="R172" s="111" t="s">
        <v>557</v>
      </c>
      <c r="S172" s="39"/>
      <c r="T172" s="40"/>
      <c r="U172" s="5"/>
      <c r="V172" s="5"/>
    </row>
    <row r="173" spans="1:22" s="19" customFormat="1" ht="50" hidden="1" x14ac:dyDescent="0.25">
      <c r="A173" s="19" t="s">
        <v>1794</v>
      </c>
      <c r="B173" s="23"/>
      <c r="C173" s="31" t="s">
        <v>30</v>
      </c>
      <c r="D173" s="5">
        <v>7635</v>
      </c>
      <c r="E173" s="5" t="s">
        <v>1768</v>
      </c>
      <c r="F173" s="5" t="s">
        <v>272</v>
      </c>
      <c r="G173" s="14">
        <v>15</v>
      </c>
      <c r="H173" s="14">
        <v>8</v>
      </c>
      <c r="I173" s="14">
        <v>11</v>
      </c>
      <c r="J173" s="14">
        <f t="shared" si="6"/>
        <v>16.199945829091792</v>
      </c>
      <c r="K173" s="14">
        <v>15.94</v>
      </c>
      <c r="L173" s="5" t="s">
        <v>100</v>
      </c>
      <c r="M173" s="5"/>
      <c r="N173" s="5"/>
      <c r="O173" s="5">
        <v>0</v>
      </c>
      <c r="P173" s="5">
        <v>1</v>
      </c>
      <c r="Q173" s="15" t="s">
        <v>39</v>
      </c>
      <c r="R173" s="111">
        <v>39405</v>
      </c>
      <c r="S173" s="39"/>
      <c r="T173" s="40"/>
      <c r="U173" s="5"/>
      <c r="V173" s="5"/>
    </row>
    <row r="174" spans="1:22" s="19" customFormat="1" ht="62.5" hidden="1" x14ac:dyDescent="0.25">
      <c r="A174" s="19" t="s">
        <v>1794</v>
      </c>
      <c r="B174" s="23"/>
      <c r="C174" s="31" t="s">
        <v>323</v>
      </c>
      <c r="D174" s="5">
        <v>7635</v>
      </c>
      <c r="E174" s="5" t="s">
        <v>1768</v>
      </c>
      <c r="F174" s="5" t="s">
        <v>272</v>
      </c>
      <c r="G174" s="14">
        <v>15</v>
      </c>
      <c r="H174" s="14">
        <v>8</v>
      </c>
      <c r="I174" s="14">
        <v>11</v>
      </c>
      <c r="J174" s="14">
        <f t="shared" si="6"/>
        <v>16.199945829091792</v>
      </c>
      <c r="K174" s="14">
        <v>15.94</v>
      </c>
      <c r="L174" s="5" t="s">
        <v>100</v>
      </c>
      <c r="M174" s="5"/>
      <c r="N174" s="5"/>
      <c r="O174" s="5">
        <v>0</v>
      </c>
      <c r="P174" s="5">
        <v>1</v>
      </c>
      <c r="Q174" s="15" t="s">
        <v>40</v>
      </c>
      <c r="R174" s="111">
        <v>39405</v>
      </c>
      <c r="S174" s="39"/>
      <c r="T174" s="40"/>
      <c r="U174" s="5"/>
      <c r="V174" s="5"/>
    </row>
    <row r="175" spans="1:22" s="19" customFormat="1" ht="37.5" hidden="1" x14ac:dyDescent="0.25">
      <c r="B175" s="23"/>
      <c r="C175" s="31" t="s">
        <v>2331</v>
      </c>
      <c r="D175" s="5">
        <v>7635</v>
      </c>
      <c r="E175" s="5" t="s">
        <v>1768</v>
      </c>
      <c r="F175" s="5" t="s">
        <v>272</v>
      </c>
      <c r="G175" s="14">
        <v>15</v>
      </c>
      <c r="H175" s="14">
        <v>8</v>
      </c>
      <c r="I175" s="14">
        <v>11</v>
      </c>
      <c r="J175" s="14">
        <f t="shared" si="6"/>
        <v>16.199945829091792</v>
      </c>
      <c r="K175" s="14">
        <v>15.94</v>
      </c>
      <c r="L175" s="5" t="s">
        <v>100</v>
      </c>
      <c r="M175" s="5"/>
      <c r="N175" s="5"/>
      <c r="O175" s="5">
        <v>0</v>
      </c>
      <c r="P175" s="5">
        <v>1</v>
      </c>
      <c r="Q175" s="15" t="s">
        <v>2332</v>
      </c>
      <c r="R175" s="111">
        <v>41981</v>
      </c>
      <c r="S175" s="39"/>
      <c r="T175" s="40"/>
      <c r="U175" s="5"/>
      <c r="V175" s="5"/>
    </row>
    <row r="176" spans="1:22" s="19" customFormat="1" ht="37.5" hidden="1" x14ac:dyDescent="0.25">
      <c r="B176" s="23"/>
      <c r="C176" s="214" t="s">
        <v>2333</v>
      </c>
      <c r="D176" s="5">
        <v>7635</v>
      </c>
      <c r="E176" s="5" t="s">
        <v>1768</v>
      </c>
      <c r="F176" s="5" t="s">
        <v>272</v>
      </c>
      <c r="G176" s="14">
        <v>15</v>
      </c>
      <c r="H176" s="14">
        <v>8</v>
      </c>
      <c r="I176" s="14">
        <v>11</v>
      </c>
      <c r="J176" s="14">
        <f t="shared" si="6"/>
        <v>16.199945829091792</v>
      </c>
      <c r="K176" s="14">
        <v>15.94</v>
      </c>
      <c r="L176" s="5" t="s">
        <v>100</v>
      </c>
      <c r="M176" s="5"/>
      <c r="N176" s="5"/>
      <c r="O176" s="5">
        <v>0</v>
      </c>
      <c r="P176" s="5">
        <v>1</v>
      </c>
      <c r="Q176" s="15" t="s">
        <v>2334</v>
      </c>
      <c r="R176" s="111">
        <v>41981</v>
      </c>
      <c r="S176" s="39"/>
      <c r="T176" s="40"/>
      <c r="U176" s="5"/>
      <c r="V176" s="5"/>
    </row>
    <row r="177" spans="1:22" s="19" customFormat="1" ht="37.5" hidden="1" x14ac:dyDescent="0.25">
      <c r="B177" s="23"/>
      <c r="C177" s="214" t="s">
        <v>2335</v>
      </c>
      <c r="D177" s="5">
        <v>7635</v>
      </c>
      <c r="E177" s="5" t="s">
        <v>1768</v>
      </c>
      <c r="F177" s="5" t="s">
        <v>272</v>
      </c>
      <c r="G177" s="14">
        <v>15</v>
      </c>
      <c r="H177" s="14">
        <v>8</v>
      </c>
      <c r="I177" s="14">
        <v>11</v>
      </c>
      <c r="J177" s="14">
        <f t="shared" si="6"/>
        <v>16.199945829091792</v>
      </c>
      <c r="K177" s="14">
        <v>15.94</v>
      </c>
      <c r="L177" s="5" t="s">
        <v>100</v>
      </c>
      <c r="M177" s="5"/>
      <c r="N177" s="5"/>
      <c r="O177" s="5">
        <v>0</v>
      </c>
      <c r="P177" s="5">
        <v>1</v>
      </c>
      <c r="Q177" s="15" t="s">
        <v>2336</v>
      </c>
      <c r="R177" s="111">
        <v>41981</v>
      </c>
      <c r="S177" s="39"/>
      <c r="T177" s="40"/>
      <c r="U177" s="5"/>
      <c r="V177" s="5"/>
    </row>
    <row r="178" spans="1:22" s="19" customFormat="1" ht="37.5" hidden="1" x14ac:dyDescent="0.25">
      <c r="B178" s="23"/>
      <c r="C178" s="214" t="s">
        <v>2337</v>
      </c>
      <c r="D178" s="5">
        <v>7635</v>
      </c>
      <c r="E178" s="5" t="s">
        <v>1768</v>
      </c>
      <c r="F178" s="5" t="s">
        <v>272</v>
      </c>
      <c r="G178" s="14">
        <v>15</v>
      </c>
      <c r="H178" s="14">
        <v>8</v>
      </c>
      <c r="I178" s="14">
        <v>11</v>
      </c>
      <c r="J178" s="14">
        <f t="shared" si="6"/>
        <v>16.199945829091792</v>
      </c>
      <c r="K178" s="14">
        <v>15.94</v>
      </c>
      <c r="L178" s="5" t="s">
        <v>100</v>
      </c>
      <c r="M178" s="5"/>
      <c r="N178" s="5"/>
      <c r="O178" s="5">
        <v>0</v>
      </c>
      <c r="P178" s="5">
        <v>1</v>
      </c>
      <c r="Q178" s="15" t="s">
        <v>2338</v>
      </c>
      <c r="R178" s="111">
        <v>41981</v>
      </c>
      <c r="S178" s="39"/>
      <c r="T178" s="40"/>
      <c r="U178" s="5"/>
      <c r="V178" s="5"/>
    </row>
    <row r="179" spans="1:22" s="19" customFormat="1" ht="37.5" hidden="1" x14ac:dyDescent="0.25">
      <c r="B179" s="23"/>
      <c r="C179" s="214" t="s">
        <v>2339</v>
      </c>
      <c r="D179" s="5">
        <v>7635</v>
      </c>
      <c r="E179" s="5" t="s">
        <v>1768</v>
      </c>
      <c r="F179" s="5" t="s">
        <v>272</v>
      </c>
      <c r="G179" s="14">
        <v>15</v>
      </c>
      <c r="H179" s="14">
        <v>8</v>
      </c>
      <c r="I179" s="14">
        <v>11</v>
      </c>
      <c r="J179" s="14">
        <f t="shared" si="6"/>
        <v>16.199945829091792</v>
      </c>
      <c r="K179" s="14">
        <v>15.94</v>
      </c>
      <c r="L179" s="5" t="s">
        <v>100</v>
      </c>
      <c r="M179" s="5"/>
      <c r="N179" s="5"/>
      <c r="O179" s="5">
        <v>0</v>
      </c>
      <c r="P179" s="5">
        <v>1</v>
      </c>
      <c r="Q179" s="15" t="s">
        <v>2346</v>
      </c>
      <c r="R179" s="111">
        <v>41981</v>
      </c>
      <c r="S179" s="39"/>
      <c r="T179" s="40"/>
      <c r="U179" s="5"/>
      <c r="V179" s="5"/>
    </row>
    <row r="180" spans="1:22" s="19" customFormat="1" ht="37.5" hidden="1" x14ac:dyDescent="0.25">
      <c r="B180" s="23"/>
      <c r="C180" s="214" t="s">
        <v>2340</v>
      </c>
      <c r="D180" s="5">
        <v>7635</v>
      </c>
      <c r="E180" s="5" t="s">
        <v>1768</v>
      </c>
      <c r="F180" s="5" t="s">
        <v>272</v>
      </c>
      <c r="G180" s="14">
        <v>15</v>
      </c>
      <c r="H180" s="14">
        <v>8</v>
      </c>
      <c r="I180" s="14">
        <v>11</v>
      </c>
      <c r="J180" s="14">
        <f t="shared" si="6"/>
        <v>16.199945829091792</v>
      </c>
      <c r="K180" s="14">
        <v>15.94</v>
      </c>
      <c r="L180" s="5" t="s">
        <v>100</v>
      </c>
      <c r="M180" s="5"/>
      <c r="N180" s="5"/>
      <c r="O180" s="5">
        <v>0</v>
      </c>
      <c r="P180" s="5">
        <v>1</v>
      </c>
      <c r="Q180" s="15" t="s">
        <v>2345</v>
      </c>
      <c r="R180" s="111">
        <v>41981</v>
      </c>
      <c r="S180" s="39"/>
      <c r="T180" s="40"/>
      <c r="U180" s="5"/>
      <c r="V180" s="5"/>
    </row>
    <row r="181" spans="1:22" s="19" customFormat="1" ht="62.5" hidden="1" x14ac:dyDescent="0.25">
      <c r="B181" s="23"/>
      <c r="C181" s="214" t="s">
        <v>2341</v>
      </c>
      <c r="D181" s="5">
        <v>7635</v>
      </c>
      <c r="E181" s="5" t="s">
        <v>1768</v>
      </c>
      <c r="F181" s="5" t="s">
        <v>272</v>
      </c>
      <c r="G181" s="14">
        <v>15</v>
      </c>
      <c r="H181" s="14">
        <v>8</v>
      </c>
      <c r="I181" s="14">
        <v>11</v>
      </c>
      <c r="J181" s="14">
        <f t="shared" si="6"/>
        <v>16.199945829091792</v>
      </c>
      <c r="K181" s="14">
        <v>15.94</v>
      </c>
      <c r="L181" s="5" t="s">
        <v>100</v>
      </c>
      <c r="M181" s="5"/>
      <c r="N181" s="5"/>
      <c r="O181" s="5">
        <v>0</v>
      </c>
      <c r="P181" s="5">
        <v>1</v>
      </c>
      <c r="Q181" s="15" t="s">
        <v>2344</v>
      </c>
      <c r="R181" s="111">
        <v>41981</v>
      </c>
      <c r="S181" s="39"/>
      <c r="T181" s="40"/>
      <c r="U181" s="5"/>
      <c r="V181" s="5"/>
    </row>
    <row r="182" spans="1:22" s="19" customFormat="1" ht="62.5" hidden="1" x14ac:dyDescent="0.25">
      <c r="B182" s="23"/>
      <c r="C182" s="214" t="s">
        <v>2342</v>
      </c>
      <c r="D182" s="5">
        <v>7635</v>
      </c>
      <c r="E182" s="5" t="s">
        <v>1768</v>
      </c>
      <c r="F182" s="5" t="s">
        <v>272</v>
      </c>
      <c r="G182" s="14">
        <v>15</v>
      </c>
      <c r="H182" s="14">
        <v>8</v>
      </c>
      <c r="I182" s="14">
        <v>11</v>
      </c>
      <c r="J182" s="14">
        <f t="shared" si="6"/>
        <v>16.199945829091792</v>
      </c>
      <c r="K182" s="14">
        <v>15.94</v>
      </c>
      <c r="L182" s="5" t="s">
        <v>100</v>
      </c>
      <c r="M182" s="5"/>
      <c r="N182" s="5"/>
      <c r="O182" s="5">
        <v>0</v>
      </c>
      <c r="P182" s="5">
        <v>1</v>
      </c>
      <c r="Q182" s="15" t="s">
        <v>2343</v>
      </c>
      <c r="R182" s="111">
        <v>41981</v>
      </c>
      <c r="S182" s="39"/>
      <c r="T182" s="40"/>
      <c r="U182" s="5"/>
      <c r="V182" s="5"/>
    </row>
    <row r="183" spans="1:22" s="19" customFormat="1" hidden="1" x14ac:dyDescent="0.25">
      <c r="A183" s="62"/>
      <c r="B183" s="123"/>
      <c r="C183" s="78" t="s">
        <v>246</v>
      </c>
      <c r="D183" s="68">
        <v>7654</v>
      </c>
      <c r="E183" s="68" t="s">
        <v>244</v>
      </c>
      <c r="F183" s="68" t="s">
        <v>273</v>
      </c>
      <c r="G183" s="71">
        <v>13</v>
      </c>
      <c r="H183" s="71">
        <v>13</v>
      </c>
      <c r="I183" s="71">
        <v>7.3</v>
      </c>
      <c r="J183" s="71">
        <f t="shared" si="6"/>
        <v>12.871851996725624</v>
      </c>
      <c r="K183" s="71"/>
      <c r="L183" s="68" t="s">
        <v>100</v>
      </c>
      <c r="M183" s="68"/>
      <c r="N183" s="68"/>
      <c r="O183" s="68">
        <f>SUM(O184:O188)</f>
        <v>1</v>
      </c>
      <c r="P183" s="68">
        <f>SUM(P184:P188)</f>
        <v>4</v>
      </c>
      <c r="Q183" s="64"/>
      <c r="R183" s="79">
        <v>38286</v>
      </c>
      <c r="S183" s="80"/>
      <c r="T183" s="77"/>
      <c r="U183" s="5"/>
      <c r="V183" s="5"/>
    </row>
    <row r="184" spans="1:22" s="19" customFormat="1" ht="125" hidden="1" x14ac:dyDescent="0.25">
      <c r="A184" s="19" t="s">
        <v>1794</v>
      </c>
      <c r="B184" s="27"/>
      <c r="C184" s="31" t="s">
        <v>558</v>
      </c>
      <c r="D184" s="5">
        <v>7654</v>
      </c>
      <c r="E184" s="5" t="s">
        <v>244</v>
      </c>
      <c r="F184" s="5" t="s">
        <v>273</v>
      </c>
      <c r="G184" s="14">
        <v>13</v>
      </c>
      <c r="H184" s="14">
        <v>13</v>
      </c>
      <c r="I184" s="14">
        <v>7.3</v>
      </c>
      <c r="J184" s="14">
        <f t="shared" si="6"/>
        <v>12.871851996725624</v>
      </c>
      <c r="K184" s="14"/>
      <c r="L184" s="5" t="s">
        <v>100</v>
      </c>
      <c r="M184" s="5"/>
      <c r="N184" s="5"/>
      <c r="O184" s="5">
        <v>0</v>
      </c>
      <c r="P184" s="5">
        <v>1</v>
      </c>
      <c r="Q184" s="15" t="s">
        <v>682</v>
      </c>
      <c r="R184" s="111">
        <v>39426</v>
      </c>
      <c r="S184" s="41"/>
      <c r="T184" s="40"/>
      <c r="U184" s="5"/>
      <c r="V184" s="5"/>
    </row>
    <row r="185" spans="1:22" s="19" customFormat="1" ht="75" hidden="1" x14ac:dyDescent="0.25">
      <c r="A185" s="19" t="s">
        <v>1794</v>
      </c>
      <c r="B185" s="27"/>
      <c r="C185" s="31" t="s">
        <v>30</v>
      </c>
      <c r="D185" s="5">
        <v>7654</v>
      </c>
      <c r="E185" s="5" t="s">
        <v>244</v>
      </c>
      <c r="F185" s="5" t="s">
        <v>273</v>
      </c>
      <c r="G185" s="14">
        <v>13</v>
      </c>
      <c r="H185" s="14">
        <v>13</v>
      </c>
      <c r="I185" s="14">
        <v>7.3</v>
      </c>
      <c r="J185" s="14">
        <f t="shared" si="6"/>
        <v>12.871851996725624</v>
      </c>
      <c r="K185" s="14"/>
      <c r="L185" s="5" t="s">
        <v>100</v>
      </c>
      <c r="M185" s="5"/>
      <c r="N185" s="5"/>
      <c r="O185" s="5">
        <v>0</v>
      </c>
      <c r="P185" s="5">
        <v>1</v>
      </c>
      <c r="Q185" s="15" t="s">
        <v>324</v>
      </c>
      <c r="R185" s="111">
        <v>39401</v>
      </c>
      <c r="S185" s="41"/>
      <c r="T185" s="40"/>
      <c r="U185" s="5"/>
      <c r="V185" s="5"/>
    </row>
    <row r="186" spans="1:22" s="19" customFormat="1" ht="125" hidden="1" x14ac:dyDescent="0.25">
      <c r="A186" s="19" t="s">
        <v>1794</v>
      </c>
      <c r="B186" s="27"/>
      <c r="C186" s="31" t="s">
        <v>323</v>
      </c>
      <c r="D186" s="5">
        <v>7654</v>
      </c>
      <c r="E186" s="5" t="s">
        <v>244</v>
      </c>
      <c r="F186" s="5" t="s">
        <v>273</v>
      </c>
      <c r="G186" s="14">
        <v>13</v>
      </c>
      <c r="H186" s="14">
        <v>13</v>
      </c>
      <c r="I186" s="14">
        <v>7.3</v>
      </c>
      <c r="J186" s="14">
        <f t="shared" si="6"/>
        <v>12.871851996725624</v>
      </c>
      <c r="K186" s="14"/>
      <c r="L186" s="5" t="s">
        <v>100</v>
      </c>
      <c r="M186" s="5"/>
      <c r="N186" s="5"/>
      <c r="O186" s="5">
        <v>0</v>
      </c>
      <c r="P186" s="5">
        <v>1</v>
      </c>
      <c r="Q186" s="15" t="s">
        <v>325</v>
      </c>
      <c r="R186" s="111">
        <v>39401</v>
      </c>
      <c r="S186" s="41"/>
      <c r="T186" s="40"/>
      <c r="U186" s="5"/>
      <c r="V186" s="5"/>
    </row>
    <row r="187" spans="1:22" s="19" customFormat="1" ht="75" hidden="1" x14ac:dyDescent="0.25">
      <c r="A187" s="19" t="s">
        <v>1794</v>
      </c>
      <c r="B187" s="27"/>
      <c r="C187" s="32" t="s">
        <v>1430</v>
      </c>
      <c r="D187" s="5">
        <v>7654</v>
      </c>
      <c r="E187" s="5" t="s">
        <v>244</v>
      </c>
      <c r="F187" s="5" t="s">
        <v>273</v>
      </c>
      <c r="G187" s="14">
        <v>13</v>
      </c>
      <c r="H187" s="14">
        <v>13</v>
      </c>
      <c r="I187" s="14">
        <v>7.3</v>
      </c>
      <c r="J187" s="14">
        <f t="shared" si="6"/>
        <v>12.871851996725624</v>
      </c>
      <c r="K187" s="14"/>
      <c r="L187" s="5" t="s">
        <v>100</v>
      </c>
      <c r="M187" s="5"/>
      <c r="N187" s="5"/>
      <c r="O187" s="5">
        <v>1</v>
      </c>
      <c r="P187" s="5">
        <v>0</v>
      </c>
      <c r="Q187" s="15" t="s">
        <v>981</v>
      </c>
      <c r="R187" s="111">
        <v>40143</v>
      </c>
      <c r="S187" s="41"/>
      <c r="T187" s="40"/>
      <c r="U187" s="5"/>
      <c r="V187" s="5"/>
    </row>
    <row r="188" spans="1:22" s="19" customFormat="1" ht="62.5" hidden="1" x14ac:dyDescent="0.25">
      <c r="A188" s="19" t="s">
        <v>1795</v>
      </c>
      <c r="B188" s="27"/>
      <c r="C188" s="32" t="s">
        <v>291</v>
      </c>
      <c r="D188" s="5">
        <v>7654</v>
      </c>
      <c r="E188" s="5" t="s">
        <v>244</v>
      </c>
      <c r="F188" s="5" t="s">
        <v>273</v>
      </c>
      <c r="G188" s="14">
        <v>13</v>
      </c>
      <c r="H188" s="14">
        <v>13</v>
      </c>
      <c r="I188" s="14">
        <v>7.3</v>
      </c>
      <c r="J188" s="14">
        <f t="shared" si="6"/>
        <v>12.871851996725624</v>
      </c>
      <c r="K188" s="14"/>
      <c r="L188" s="5" t="s">
        <v>100</v>
      </c>
      <c r="M188" s="5"/>
      <c r="N188" s="5"/>
      <c r="O188" s="5">
        <v>0</v>
      </c>
      <c r="P188" s="5">
        <v>1</v>
      </c>
      <c r="Q188" s="15" t="s">
        <v>982</v>
      </c>
      <c r="R188" s="111">
        <v>40143</v>
      </c>
      <c r="S188" s="41"/>
      <c r="T188" s="40"/>
      <c r="U188" s="5"/>
      <c r="V188" s="5"/>
    </row>
    <row r="189" spans="1:22" s="19" customFormat="1" ht="25" hidden="1" x14ac:dyDescent="0.25">
      <c r="A189" s="62"/>
      <c r="B189" s="123"/>
      <c r="C189" s="78" t="s">
        <v>246</v>
      </c>
      <c r="D189" s="68">
        <v>7788</v>
      </c>
      <c r="E189" s="68"/>
      <c r="F189" s="68" t="s">
        <v>273</v>
      </c>
      <c r="G189" s="71">
        <v>9</v>
      </c>
      <c r="H189" s="71">
        <v>9</v>
      </c>
      <c r="I189" s="71">
        <v>9.4</v>
      </c>
      <c r="J189" s="71">
        <f t="shared" si="6"/>
        <v>14.173041663715972</v>
      </c>
      <c r="K189" s="71">
        <v>13.91</v>
      </c>
      <c r="L189" s="68" t="s">
        <v>100</v>
      </c>
      <c r="M189" s="68"/>
      <c r="N189" s="68"/>
      <c r="O189" s="68">
        <v>0</v>
      </c>
      <c r="P189" s="68">
        <v>0</v>
      </c>
      <c r="Q189" s="64" t="s">
        <v>1714</v>
      </c>
      <c r="R189" s="79">
        <v>39358</v>
      </c>
      <c r="S189" s="80"/>
      <c r="T189" s="77"/>
      <c r="U189" s="5"/>
      <c r="V189" s="5"/>
    </row>
    <row r="190" spans="1:22" s="19" customFormat="1" ht="13" hidden="1" x14ac:dyDescent="0.25">
      <c r="A190" s="62"/>
      <c r="B190" s="125"/>
      <c r="C190" s="78" t="s">
        <v>246</v>
      </c>
      <c r="D190" s="68">
        <v>7789</v>
      </c>
      <c r="E190" s="68"/>
      <c r="F190" s="68" t="s">
        <v>273</v>
      </c>
      <c r="G190" s="71">
        <v>16</v>
      </c>
      <c r="H190" s="71">
        <v>16</v>
      </c>
      <c r="I190" s="71">
        <v>6.7</v>
      </c>
      <c r="J190" s="71">
        <f t="shared" si="6"/>
        <v>12.722908001349236</v>
      </c>
      <c r="K190" s="71">
        <v>12.46</v>
      </c>
      <c r="L190" s="68" t="s">
        <v>100</v>
      </c>
      <c r="M190" s="68"/>
      <c r="N190" s="68"/>
      <c r="O190" s="68">
        <v>0</v>
      </c>
      <c r="P190" s="68">
        <v>0</v>
      </c>
      <c r="Q190" s="67"/>
      <c r="R190" s="79">
        <v>38707</v>
      </c>
      <c r="S190" s="80"/>
      <c r="T190" s="77"/>
      <c r="U190" s="5"/>
      <c r="V190" s="5"/>
    </row>
    <row r="191" spans="1:22" s="19" customFormat="1" ht="87.5" hidden="1" x14ac:dyDescent="0.25">
      <c r="A191" s="19" t="s">
        <v>1794</v>
      </c>
      <c r="B191" s="27"/>
      <c r="C191" s="31" t="s">
        <v>556</v>
      </c>
      <c r="D191" s="5">
        <v>7789</v>
      </c>
      <c r="E191" s="5"/>
      <c r="F191" s="5" t="s">
        <v>273</v>
      </c>
      <c r="G191" s="14">
        <v>16</v>
      </c>
      <c r="H191" s="14">
        <v>16</v>
      </c>
      <c r="I191" s="14">
        <v>6.7</v>
      </c>
      <c r="J191" s="14">
        <f t="shared" si="6"/>
        <v>12.722908001349236</v>
      </c>
      <c r="K191" s="14">
        <v>12.46</v>
      </c>
      <c r="L191" s="5" t="s">
        <v>100</v>
      </c>
      <c r="M191" s="5"/>
      <c r="N191" s="5"/>
      <c r="O191" s="5">
        <v>0</v>
      </c>
      <c r="P191" s="5">
        <v>1</v>
      </c>
      <c r="Q191" s="15" t="s">
        <v>1854</v>
      </c>
      <c r="R191" s="52">
        <v>39075</v>
      </c>
      <c r="S191" s="41"/>
      <c r="T191" s="40"/>
      <c r="U191" s="5"/>
      <c r="V191" s="5"/>
    </row>
    <row r="192" spans="1:22" s="19" customFormat="1" ht="25" hidden="1" x14ac:dyDescent="0.25">
      <c r="A192" s="62"/>
      <c r="B192" s="123"/>
      <c r="C192" s="78" t="s">
        <v>246</v>
      </c>
      <c r="D192" s="68">
        <v>7790</v>
      </c>
      <c r="E192" s="68"/>
      <c r="F192" s="68" t="s">
        <v>273</v>
      </c>
      <c r="G192" s="71">
        <v>17</v>
      </c>
      <c r="H192" s="71">
        <v>17</v>
      </c>
      <c r="I192" s="71">
        <v>8.5</v>
      </c>
      <c r="J192" s="71">
        <f t="shared" si="6"/>
        <v>14.654603162946088</v>
      </c>
      <c r="K192" s="71">
        <v>14.39</v>
      </c>
      <c r="L192" s="68" t="s">
        <v>100</v>
      </c>
      <c r="M192" s="68"/>
      <c r="N192" s="68"/>
      <c r="O192" s="68">
        <v>0</v>
      </c>
      <c r="P192" s="68">
        <v>0</v>
      </c>
      <c r="Q192" s="64" t="s">
        <v>1715</v>
      </c>
      <c r="R192" s="79">
        <v>39358</v>
      </c>
      <c r="S192" s="80"/>
      <c r="T192" s="77"/>
      <c r="U192" s="5"/>
      <c r="V192" s="5"/>
    </row>
    <row r="193" spans="1:22" s="19" customFormat="1" ht="62.5" x14ac:dyDescent="0.25">
      <c r="A193" s="62"/>
      <c r="B193" s="194"/>
      <c r="C193" s="69" t="s">
        <v>246</v>
      </c>
      <c r="D193" s="62">
        <v>598</v>
      </c>
      <c r="E193" s="67" t="s">
        <v>1818</v>
      </c>
      <c r="F193" s="62" t="s">
        <v>55</v>
      </c>
      <c r="G193" s="63">
        <v>62</v>
      </c>
      <c r="H193" s="63">
        <v>62</v>
      </c>
      <c r="I193" s="63">
        <v>5.7</v>
      </c>
      <c r="J193" s="71">
        <f t="shared" si="6"/>
        <v>14.665394149858301</v>
      </c>
      <c r="K193" s="63">
        <v>22.22</v>
      </c>
      <c r="L193" s="62" t="s">
        <v>580</v>
      </c>
      <c r="M193" s="62"/>
      <c r="N193" s="62"/>
      <c r="O193" s="62">
        <f>SUM(O194:O202)</f>
        <v>0</v>
      </c>
      <c r="P193" s="62">
        <f>SUM(P194:P202)</f>
        <v>13</v>
      </c>
      <c r="Q193" s="67" t="s">
        <v>1805</v>
      </c>
      <c r="R193" s="75">
        <v>39748</v>
      </c>
      <c r="S193" s="80"/>
      <c r="T193" s="77"/>
      <c r="U193" s="5"/>
      <c r="V193" s="5"/>
    </row>
    <row r="194" spans="1:22" s="19" customFormat="1" hidden="1" x14ac:dyDescent="0.25">
      <c r="A194" s="62"/>
      <c r="B194" s="149"/>
      <c r="C194" s="78" t="s">
        <v>246</v>
      </c>
      <c r="D194" s="68" t="s">
        <v>1198</v>
      </c>
      <c r="E194" s="68"/>
      <c r="F194" s="68" t="s">
        <v>272</v>
      </c>
      <c r="G194" s="71">
        <v>20</v>
      </c>
      <c r="H194" s="71">
        <v>20</v>
      </c>
      <c r="I194" s="71"/>
      <c r="J194" s="71"/>
      <c r="K194" s="71"/>
      <c r="L194" s="68" t="s">
        <v>100</v>
      </c>
      <c r="M194" s="68"/>
      <c r="N194" s="68"/>
      <c r="O194" s="68">
        <v>0</v>
      </c>
      <c r="P194" s="68">
        <v>0</v>
      </c>
      <c r="Q194" s="67"/>
      <c r="R194" s="79"/>
      <c r="S194" s="80"/>
      <c r="T194" s="77"/>
      <c r="U194" s="5"/>
      <c r="V194" s="5"/>
    </row>
    <row r="195" spans="1:22" s="19" customFormat="1" hidden="1" x14ac:dyDescent="0.25">
      <c r="A195" s="19" t="s">
        <v>1794</v>
      </c>
      <c r="B195" s="23"/>
      <c r="C195" s="31" t="s">
        <v>1558</v>
      </c>
      <c r="D195" s="5" t="s">
        <v>1198</v>
      </c>
      <c r="E195" s="5"/>
      <c r="F195" s="5" t="s">
        <v>272</v>
      </c>
      <c r="G195" s="14">
        <v>20</v>
      </c>
      <c r="H195" s="14">
        <v>20</v>
      </c>
      <c r="I195" s="14"/>
      <c r="J195" s="14"/>
      <c r="K195" s="14"/>
      <c r="L195" s="5" t="s">
        <v>100</v>
      </c>
      <c r="M195" s="5"/>
      <c r="N195" s="5"/>
      <c r="O195" s="5">
        <v>0</v>
      </c>
      <c r="P195" s="5">
        <v>1</v>
      </c>
      <c r="Q195" s="15" t="s">
        <v>1200</v>
      </c>
      <c r="R195" s="58"/>
      <c r="S195" s="41"/>
      <c r="T195" s="40"/>
      <c r="U195" s="5"/>
      <c r="V195" s="5"/>
    </row>
    <row r="196" spans="1:22" s="19" customFormat="1" ht="25" hidden="1" x14ac:dyDescent="0.25">
      <c r="A196" s="62"/>
      <c r="B196" s="125"/>
      <c r="C196" s="78" t="s">
        <v>246</v>
      </c>
      <c r="D196" s="68" t="s">
        <v>515</v>
      </c>
      <c r="E196" s="68" t="s">
        <v>1636</v>
      </c>
      <c r="F196" s="68" t="s">
        <v>272</v>
      </c>
      <c r="G196" s="71">
        <v>60</v>
      </c>
      <c r="H196" s="71">
        <v>60</v>
      </c>
      <c r="I196" s="71">
        <v>6.5</v>
      </c>
      <c r="J196" s="71">
        <f t="shared" ref="J196:J210" si="7">-LOG((1/(H196*G196))*(2.511^(-I196)))/LOG(2.511)</f>
        <v>15.394164657846275</v>
      </c>
      <c r="K196" s="71">
        <v>15.13</v>
      </c>
      <c r="L196" s="68" t="s">
        <v>100</v>
      </c>
      <c r="M196" s="68"/>
      <c r="N196" s="68"/>
      <c r="O196" s="68">
        <f>SUM(O197:O202)</f>
        <v>0</v>
      </c>
      <c r="P196" s="68">
        <f>SUM(P197:P202)</f>
        <v>6</v>
      </c>
      <c r="Q196" s="67" t="s">
        <v>1432</v>
      </c>
      <c r="R196" s="79">
        <v>39086</v>
      </c>
      <c r="S196" s="80"/>
      <c r="T196" s="77"/>
      <c r="U196" s="5"/>
      <c r="V196" s="5"/>
    </row>
    <row r="197" spans="1:22" s="19" customFormat="1" ht="75" hidden="1" x14ac:dyDescent="0.25">
      <c r="A197" s="19" t="s">
        <v>1794</v>
      </c>
      <c r="B197" s="23"/>
      <c r="C197" s="31" t="s">
        <v>1558</v>
      </c>
      <c r="D197" s="5" t="s">
        <v>515</v>
      </c>
      <c r="E197" s="5" t="s">
        <v>1636</v>
      </c>
      <c r="F197" s="5" t="s">
        <v>272</v>
      </c>
      <c r="G197" s="14">
        <v>60</v>
      </c>
      <c r="H197" s="14">
        <v>60</v>
      </c>
      <c r="I197" s="14">
        <v>6.5</v>
      </c>
      <c r="J197" s="14">
        <f t="shared" si="7"/>
        <v>15.394164657846275</v>
      </c>
      <c r="K197" s="14">
        <v>15.13</v>
      </c>
      <c r="L197" s="5" t="s">
        <v>100</v>
      </c>
      <c r="M197" s="5"/>
      <c r="N197" s="5"/>
      <c r="O197" s="5">
        <v>0</v>
      </c>
      <c r="P197" s="5">
        <v>1</v>
      </c>
      <c r="Q197" s="15" t="s">
        <v>1199</v>
      </c>
      <c r="R197" s="58">
        <v>38711</v>
      </c>
      <c r="S197" s="41"/>
      <c r="T197" s="40"/>
      <c r="U197" s="5"/>
      <c r="V197" s="5"/>
    </row>
    <row r="198" spans="1:22" s="19" customFormat="1" ht="50" hidden="1" x14ac:dyDescent="0.25">
      <c r="A198" s="19" t="s">
        <v>1794</v>
      </c>
      <c r="B198" s="23"/>
      <c r="C198" s="32" t="s">
        <v>679</v>
      </c>
      <c r="D198" s="5" t="s">
        <v>515</v>
      </c>
      <c r="E198" s="5" t="s">
        <v>1636</v>
      </c>
      <c r="F198" s="5" t="s">
        <v>272</v>
      </c>
      <c r="G198" s="14">
        <v>60</v>
      </c>
      <c r="H198" s="14">
        <v>60</v>
      </c>
      <c r="I198" s="14">
        <v>6.5</v>
      </c>
      <c r="J198" s="14">
        <f t="shared" si="7"/>
        <v>15.394164657846275</v>
      </c>
      <c r="K198" s="14">
        <v>15.13</v>
      </c>
      <c r="L198" s="5" t="s">
        <v>100</v>
      </c>
      <c r="M198" s="5"/>
      <c r="N198" s="5"/>
      <c r="O198" s="5">
        <v>0</v>
      </c>
      <c r="P198" s="5">
        <v>1</v>
      </c>
      <c r="Q198" s="15" t="s">
        <v>680</v>
      </c>
      <c r="R198" s="58">
        <v>39419</v>
      </c>
      <c r="S198" s="41"/>
      <c r="T198" s="40"/>
      <c r="U198" s="5"/>
      <c r="V198" s="5"/>
    </row>
    <row r="199" spans="1:22" s="19" customFormat="1" ht="50" hidden="1" x14ac:dyDescent="0.25">
      <c r="A199" s="19" t="s">
        <v>1794</v>
      </c>
      <c r="B199" s="23"/>
      <c r="C199" s="32" t="s">
        <v>1207</v>
      </c>
      <c r="D199" s="5" t="s">
        <v>515</v>
      </c>
      <c r="E199" s="5" t="s">
        <v>1636</v>
      </c>
      <c r="F199" s="5" t="s">
        <v>272</v>
      </c>
      <c r="G199" s="14">
        <v>60</v>
      </c>
      <c r="H199" s="14">
        <v>60</v>
      </c>
      <c r="I199" s="14">
        <v>6.5</v>
      </c>
      <c r="J199" s="14">
        <f t="shared" si="7"/>
        <v>15.394164657846275</v>
      </c>
      <c r="K199" s="14">
        <v>15.13</v>
      </c>
      <c r="L199" s="5" t="s">
        <v>100</v>
      </c>
      <c r="M199" s="5"/>
      <c r="N199" s="5"/>
      <c r="O199" s="5">
        <v>0</v>
      </c>
      <c r="P199" s="5">
        <v>1</v>
      </c>
      <c r="Q199" s="15" t="s">
        <v>1208</v>
      </c>
      <c r="R199" s="58">
        <v>39484</v>
      </c>
      <c r="S199" s="41"/>
      <c r="T199" s="40"/>
      <c r="U199" s="5"/>
      <c r="V199" s="5"/>
    </row>
    <row r="200" spans="1:22" s="19" customFormat="1" ht="100" hidden="1" x14ac:dyDescent="0.25">
      <c r="A200" s="213" t="s">
        <v>98</v>
      </c>
      <c r="B200" s="23"/>
      <c r="C200" s="214" t="s">
        <v>2206</v>
      </c>
      <c r="D200" s="5" t="s">
        <v>515</v>
      </c>
      <c r="E200" s="5" t="s">
        <v>1636</v>
      </c>
      <c r="F200" s="5" t="s">
        <v>272</v>
      </c>
      <c r="G200" s="14">
        <v>60</v>
      </c>
      <c r="H200" s="14">
        <v>60</v>
      </c>
      <c r="I200" s="14">
        <v>6.5</v>
      </c>
      <c r="J200" s="14">
        <f t="shared" si="7"/>
        <v>15.394164657846275</v>
      </c>
      <c r="K200" s="14">
        <v>15.13</v>
      </c>
      <c r="L200" s="5" t="s">
        <v>100</v>
      </c>
      <c r="M200" s="5"/>
      <c r="N200" s="5"/>
      <c r="O200" s="5">
        <v>0</v>
      </c>
      <c r="P200" s="5">
        <v>1</v>
      </c>
      <c r="Q200" s="15" t="s">
        <v>2211</v>
      </c>
      <c r="R200" s="58">
        <v>40904</v>
      </c>
      <c r="S200" s="41"/>
      <c r="T200" s="40"/>
      <c r="U200" s="5"/>
      <c r="V200" s="5"/>
    </row>
    <row r="201" spans="1:22" s="19" customFormat="1" ht="62.5" hidden="1" x14ac:dyDescent="0.25">
      <c r="A201" s="213" t="s">
        <v>98</v>
      </c>
      <c r="B201" s="23"/>
      <c r="C201" s="214" t="s">
        <v>2208</v>
      </c>
      <c r="D201" s="5" t="s">
        <v>515</v>
      </c>
      <c r="E201" s="5" t="s">
        <v>1636</v>
      </c>
      <c r="F201" s="5" t="s">
        <v>272</v>
      </c>
      <c r="G201" s="14">
        <v>60</v>
      </c>
      <c r="H201" s="14">
        <v>60</v>
      </c>
      <c r="I201" s="14">
        <v>6.5</v>
      </c>
      <c r="J201" s="14">
        <f t="shared" si="7"/>
        <v>15.394164657846275</v>
      </c>
      <c r="K201" s="14">
        <v>15.13</v>
      </c>
      <c r="L201" s="5" t="s">
        <v>100</v>
      </c>
      <c r="M201" s="5"/>
      <c r="N201" s="5"/>
      <c r="O201" s="5">
        <v>0</v>
      </c>
      <c r="P201" s="5">
        <v>1</v>
      </c>
      <c r="Q201" s="15" t="s">
        <v>2209</v>
      </c>
      <c r="R201" s="58">
        <v>40904</v>
      </c>
      <c r="S201" s="41"/>
      <c r="T201" s="40"/>
      <c r="U201" s="5"/>
      <c r="V201" s="5"/>
    </row>
    <row r="202" spans="1:22" s="19" customFormat="1" ht="62.5" hidden="1" x14ac:dyDescent="0.25">
      <c r="A202" s="213" t="s">
        <v>98</v>
      </c>
      <c r="B202" s="23"/>
      <c r="C202" s="214" t="s">
        <v>2210</v>
      </c>
      <c r="D202" s="5" t="s">
        <v>515</v>
      </c>
      <c r="E202" s="5" t="s">
        <v>1636</v>
      </c>
      <c r="F202" s="5" t="s">
        <v>272</v>
      </c>
      <c r="G202" s="14">
        <v>60</v>
      </c>
      <c r="H202" s="14">
        <v>60</v>
      </c>
      <c r="I202" s="14">
        <v>6.5</v>
      </c>
      <c r="J202" s="14">
        <f t="shared" si="7"/>
        <v>15.394164657846275</v>
      </c>
      <c r="K202" s="14">
        <v>15.13</v>
      </c>
      <c r="L202" s="5" t="s">
        <v>100</v>
      </c>
      <c r="M202" s="5"/>
      <c r="N202" s="5"/>
      <c r="O202" s="5">
        <v>0</v>
      </c>
      <c r="P202" s="5">
        <v>1</v>
      </c>
      <c r="Q202" s="15" t="s">
        <v>2209</v>
      </c>
      <c r="R202" s="58">
        <v>40904</v>
      </c>
      <c r="S202" s="41"/>
      <c r="T202" s="40"/>
      <c r="U202" s="5"/>
      <c r="V202" s="5"/>
    </row>
    <row r="203" spans="1:22" s="19" customFormat="1" ht="62.5" hidden="1" x14ac:dyDescent="0.25">
      <c r="A203" s="213" t="s">
        <v>98</v>
      </c>
      <c r="B203" s="23"/>
      <c r="C203" s="214" t="s">
        <v>2215</v>
      </c>
      <c r="D203" s="5" t="s">
        <v>515</v>
      </c>
      <c r="E203" s="5" t="s">
        <v>1636</v>
      </c>
      <c r="F203" s="5" t="s">
        <v>272</v>
      </c>
      <c r="G203" s="14">
        <v>60</v>
      </c>
      <c r="H203" s="14">
        <v>60</v>
      </c>
      <c r="I203" s="14">
        <v>6.5</v>
      </c>
      <c r="J203" s="14">
        <f t="shared" si="7"/>
        <v>15.394164657846275</v>
      </c>
      <c r="K203" s="14">
        <v>15.13</v>
      </c>
      <c r="L203" s="5" t="s">
        <v>100</v>
      </c>
      <c r="M203" s="5"/>
      <c r="N203" s="5"/>
      <c r="O203" s="5">
        <v>0</v>
      </c>
      <c r="P203" s="5">
        <v>1</v>
      </c>
      <c r="Q203" s="15" t="s">
        <v>2220</v>
      </c>
      <c r="R203" s="58">
        <v>40905</v>
      </c>
      <c r="S203" s="41"/>
      <c r="T203" s="40"/>
      <c r="U203" s="5"/>
      <c r="V203" s="5"/>
    </row>
    <row r="204" spans="1:22" s="19" customFormat="1" ht="25" hidden="1" x14ac:dyDescent="0.25">
      <c r="A204" s="62"/>
      <c r="B204" s="194"/>
      <c r="C204" s="78" t="s">
        <v>246</v>
      </c>
      <c r="D204" s="68" t="s">
        <v>516</v>
      </c>
      <c r="E204" s="68" t="s">
        <v>1637</v>
      </c>
      <c r="F204" s="68" t="s">
        <v>272</v>
      </c>
      <c r="G204" s="71">
        <v>40</v>
      </c>
      <c r="H204" s="71">
        <v>10</v>
      </c>
      <c r="I204" s="71">
        <v>6.5</v>
      </c>
      <c r="J204" s="71">
        <f t="shared" si="7"/>
        <v>13.007643825988287</v>
      </c>
      <c r="K204" s="71">
        <v>12.75</v>
      </c>
      <c r="L204" s="68" t="s">
        <v>100</v>
      </c>
      <c r="M204" s="68"/>
      <c r="N204" s="68"/>
      <c r="O204" s="68">
        <f>SUM(O205:O209)</f>
        <v>0</v>
      </c>
      <c r="P204" s="68">
        <f>SUM(P205:P209)</f>
        <v>5</v>
      </c>
      <c r="Q204" s="67" t="s">
        <v>1432</v>
      </c>
      <c r="R204" s="79">
        <v>39086</v>
      </c>
      <c r="S204" s="80"/>
      <c r="T204" s="77"/>
      <c r="U204" s="5"/>
      <c r="V204" s="5"/>
    </row>
    <row r="205" spans="1:22" s="19" customFormat="1" hidden="1" x14ac:dyDescent="0.25">
      <c r="A205" s="19" t="s">
        <v>1794</v>
      </c>
      <c r="B205" s="23"/>
      <c r="C205" s="32" t="s">
        <v>679</v>
      </c>
      <c r="D205" s="5" t="s">
        <v>516</v>
      </c>
      <c r="E205" s="5" t="s">
        <v>1637</v>
      </c>
      <c r="F205" s="5" t="s">
        <v>272</v>
      </c>
      <c r="G205" s="14">
        <v>40</v>
      </c>
      <c r="H205" s="14">
        <v>10</v>
      </c>
      <c r="I205" s="14">
        <v>6.5</v>
      </c>
      <c r="J205" s="14">
        <f t="shared" si="7"/>
        <v>13.007643825988287</v>
      </c>
      <c r="K205" s="14">
        <v>12.75</v>
      </c>
      <c r="L205" s="5" t="s">
        <v>100</v>
      </c>
      <c r="M205" s="5"/>
      <c r="N205" s="5"/>
      <c r="O205" s="5">
        <v>0</v>
      </c>
      <c r="P205" s="5">
        <v>1</v>
      </c>
      <c r="Q205" s="26" t="s">
        <v>681</v>
      </c>
      <c r="R205" s="58">
        <v>39419</v>
      </c>
      <c r="S205" s="41"/>
      <c r="T205" s="40"/>
      <c r="U205" s="5"/>
      <c r="V205" s="5"/>
    </row>
    <row r="206" spans="1:22" s="19" customFormat="1" hidden="1" x14ac:dyDescent="0.25">
      <c r="A206" s="19" t="s">
        <v>1794</v>
      </c>
      <c r="B206" s="23"/>
      <c r="C206" s="32" t="s">
        <v>1207</v>
      </c>
      <c r="D206" s="5" t="s">
        <v>516</v>
      </c>
      <c r="E206" s="5" t="s">
        <v>1637</v>
      </c>
      <c r="F206" s="5" t="s">
        <v>272</v>
      </c>
      <c r="G206" s="14">
        <v>40</v>
      </c>
      <c r="H206" s="14">
        <v>10</v>
      </c>
      <c r="I206" s="14">
        <v>6.5</v>
      </c>
      <c r="J206" s="14">
        <f t="shared" si="7"/>
        <v>13.007643825988287</v>
      </c>
      <c r="K206" s="14">
        <v>12.75</v>
      </c>
      <c r="L206" s="5" t="s">
        <v>100</v>
      </c>
      <c r="M206" s="5"/>
      <c r="N206" s="5"/>
      <c r="O206" s="5">
        <v>0</v>
      </c>
      <c r="P206" s="5">
        <v>1</v>
      </c>
      <c r="Q206" s="26" t="s">
        <v>681</v>
      </c>
      <c r="R206" s="58">
        <v>39484</v>
      </c>
      <c r="S206" s="41"/>
      <c r="T206" s="40"/>
      <c r="U206" s="5"/>
      <c r="V206" s="5"/>
    </row>
    <row r="207" spans="1:22" s="19" customFormat="1" hidden="1" x14ac:dyDescent="0.25">
      <c r="A207" s="213" t="s">
        <v>98</v>
      </c>
      <c r="B207" s="23"/>
      <c r="C207" s="214" t="s">
        <v>2206</v>
      </c>
      <c r="D207" s="5" t="s">
        <v>516</v>
      </c>
      <c r="E207" s="5" t="s">
        <v>1637</v>
      </c>
      <c r="F207" s="5" t="s">
        <v>272</v>
      </c>
      <c r="G207" s="14">
        <v>40</v>
      </c>
      <c r="H207" s="14">
        <v>10</v>
      </c>
      <c r="I207" s="14">
        <v>6.5</v>
      </c>
      <c r="J207" s="14">
        <f t="shared" si="7"/>
        <v>13.007643825988287</v>
      </c>
      <c r="K207" s="14">
        <v>12.75</v>
      </c>
      <c r="L207" s="5" t="s">
        <v>100</v>
      </c>
      <c r="M207" s="5"/>
      <c r="N207" s="5"/>
      <c r="O207" s="5">
        <v>0</v>
      </c>
      <c r="P207" s="5">
        <v>1</v>
      </c>
      <c r="Q207" s="26" t="s">
        <v>681</v>
      </c>
      <c r="R207" s="58">
        <v>40898</v>
      </c>
      <c r="S207" s="41"/>
      <c r="T207" s="40"/>
      <c r="U207" s="5"/>
      <c r="V207" s="5"/>
    </row>
    <row r="208" spans="1:22" s="19" customFormat="1" hidden="1" x14ac:dyDescent="0.25">
      <c r="A208" s="213" t="s">
        <v>98</v>
      </c>
      <c r="B208" s="23"/>
      <c r="C208" s="214" t="s">
        <v>2208</v>
      </c>
      <c r="D208" s="5" t="s">
        <v>516</v>
      </c>
      <c r="E208" s="5" t="s">
        <v>1637</v>
      </c>
      <c r="F208" s="5" t="s">
        <v>272</v>
      </c>
      <c r="G208" s="14">
        <v>40</v>
      </c>
      <c r="H208" s="14">
        <v>10</v>
      </c>
      <c r="I208" s="14">
        <v>6.5</v>
      </c>
      <c r="J208" s="14">
        <f t="shared" si="7"/>
        <v>13.007643825988287</v>
      </c>
      <c r="K208" s="14">
        <v>12.75</v>
      </c>
      <c r="L208" s="5" t="s">
        <v>100</v>
      </c>
      <c r="M208" s="5"/>
      <c r="N208" s="5"/>
      <c r="O208" s="5">
        <v>0</v>
      </c>
      <c r="P208" s="5">
        <v>1</v>
      </c>
      <c r="Q208" s="26" t="s">
        <v>681</v>
      </c>
      <c r="R208" s="58">
        <v>40898</v>
      </c>
      <c r="S208" s="41"/>
      <c r="T208" s="40"/>
      <c r="U208" s="5"/>
      <c r="V208" s="5"/>
    </row>
    <row r="209" spans="1:22" s="19" customFormat="1" hidden="1" x14ac:dyDescent="0.25">
      <c r="A209" s="213" t="s">
        <v>98</v>
      </c>
      <c r="B209" s="23"/>
      <c r="C209" s="214" t="s">
        <v>2210</v>
      </c>
      <c r="D209" s="5" t="s">
        <v>516</v>
      </c>
      <c r="E209" s="5" t="s">
        <v>1637</v>
      </c>
      <c r="F209" s="5" t="s">
        <v>272</v>
      </c>
      <c r="G209" s="14">
        <v>40</v>
      </c>
      <c r="H209" s="14">
        <v>10</v>
      </c>
      <c r="I209" s="14">
        <v>6.5</v>
      </c>
      <c r="J209" s="14">
        <f t="shared" si="7"/>
        <v>13.007643825988287</v>
      </c>
      <c r="K209" s="14">
        <v>12.75</v>
      </c>
      <c r="L209" s="5" t="s">
        <v>100</v>
      </c>
      <c r="M209" s="5"/>
      <c r="N209" s="5"/>
      <c r="O209" s="5">
        <v>0</v>
      </c>
      <c r="P209" s="5">
        <v>1</v>
      </c>
      <c r="Q209" s="26" t="s">
        <v>681</v>
      </c>
      <c r="R209" s="58">
        <v>40904</v>
      </c>
      <c r="S209" s="41"/>
      <c r="T209" s="40"/>
      <c r="U209" s="5"/>
      <c r="V209" s="5"/>
    </row>
    <row r="210" spans="1:22" s="19" customFormat="1" hidden="1" x14ac:dyDescent="0.25">
      <c r="A210" s="213" t="s">
        <v>98</v>
      </c>
      <c r="B210" s="23"/>
      <c r="C210" s="214" t="s">
        <v>2215</v>
      </c>
      <c r="D210" s="5" t="s">
        <v>516</v>
      </c>
      <c r="E210" s="5" t="s">
        <v>1637</v>
      </c>
      <c r="F210" s="5" t="s">
        <v>272</v>
      </c>
      <c r="G210" s="14">
        <v>40</v>
      </c>
      <c r="H210" s="14">
        <v>10</v>
      </c>
      <c r="I210" s="14">
        <v>6.5</v>
      </c>
      <c r="J210" s="14">
        <f t="shared" si="7"/>
        <v>13.007643825988287</v>
      </c>
      <c r="K210" s="14">
        <v>12.75</v>
      </c>
      <c r="L210" s="5" t="s">
        <v>100</v>
      </c>
      <c r="M210" s="5"/>
      <c r="N210" s="5"/>
      <c r="O210" s="5">
        <v>0</v>
      </c>
      <c r="P210" s="5">
        <v>1</v>
      </c>
      <c r="Q210" s="26" t="s">
        <v>681</v>
      </c>
      <c r="R210" s="58">
        <v>40905</v>
      </c>
      <c r="S210" s="41"/>
      <c r="T210" s="40"/>
      <c r="U210" s="5"/>
      <c r="V210" s="5"/>
    </row>
    <row r="211" spans="1:22" s="62" customFormat="1" ht="37.5" hidden="1" x14ac:dyDescent="0.25">
      <c r="A211" s="89"/>
      <c r="B211" s="215"/>
      <c r="C211" s="69" t="s">
        <v>246</v>
      </c>
      <c r="D211" s="68"/>
      <c r="E211" s="67" t="s">
        <v>1332</v>
      </c>
      <c r="F211" s="62" t="s">
        <v>704</v>
      </c>
      <c r="G211" s="71">
        <v>3.52</v>
      </c>
      <c r="H211" s="71">
        <v>7.36</v>
      </c>
      <c r="I211" s="71">
        <v>13</v>
      </c>
      <c r="J211" s="162">
        <f t="shared" ref="J211:J225" si="8">1.6225-1.2026*(H211-G211)/I211-0.5765*H211/I211+1.9348*(200^2)*3/100000</f>
        <v>3.2626427692307689</v>
      </c>
      <c r="K211" s="161">
        <f t="shared" ref="K211:K225" si="9">EXP(J211)/(1+EXP(J211))</f>
        <v>0.96312476481087506</v>
      </c>
      <c r="L211" s="62" t="s">
        <v>100</v>
      </c>
      <c r="M211" s="68"/>
      <c r="N211" s="68"/>
      <c r="O211" s="68">
        <f>SUM(O212:O216)</f>
        <v>1</v>
      </c>
      <c r="P211" s="68">
        <f>SUM(P212:P216)</f>
        <v>7</v>
      </c>
      <c r="Q211" s="64" t="s">
        <v>984</v>
      </c>
      <c r="R211" s="79">
        <v>39850</v>
      </c>
      <c r="S211" s="80"/>
      <c r="T211" s="77"/>
      <c r="U211" s="68"/>
      <c r="V211" s="68"/>
    </row>
    <row r="212" spans="1:22" s="19" customFormat="1" ht="62.5" hidden="1" x14ac:dyDescent="0.25">
      <c r="A212" s="19" t="s">
        <v>1795</v>
      </c>
      <c r="B212" s="27"/>
      <c r="C212" s="32" t="s">
        <v>1681</v>
      </c>
      <c r="D212" s="5"/>
      <c r="E212" s="26" t="s">
        <v>1332</v>
      </c>
      <c r="F212" s="19" t="s">
        <v>704</v>
      </c>
      <c r="G212" s="14">
        <v>3.52</v>
      </c>
      <c r="H212" s="14">
        <v>7.36</v>
      </c>
      <c r="I212" s="14">
        <v>13</v>
      </c>
      <c r="J212" s="163">
        <f t="shared" si="8"/>
        <v>3.2626427692307689</v>
      </c>
      <c r="K212" s="164">
        <f t="shared" si="9"/>
        <v>0.96312476481087506</v>
      </c>
      <c r="L212" s="19" t="s">
        <v>100</v>
      </c>
      <c r="M212" s="5"/>
      <c r="N212" s="5"/>
      <c r="O212" s="5">
        <v>0</v>
      </c>
      <c r="P212" s="5">
        <v>4</v>
      </c>
      <c r="Q212" s="15" t="s">
        <v>1682</v>
      </c>
      <c r="R212" s="58">
        <v>39843</v>
      </c>
      <c r="S212" s="41"/>
      <c r="T212" s="40"/>
      <c r="U212" s="5"/>
      <c r="V212" s="5"/>
    </row>
    <row r="213" spans="1:22" s="19" customFormat="1" ht="62.5" hidden="1" x14ac:dyDescent="0.25">
      <c r="A213" s="19" t="s">
        <v>1794</v>
      </c>
      <c r="B213" s="27"/>
      <c r="C213" s="32" t="s">
        <v>1679</v>
      </c>
      <c r="D213" s="5"/>
      <c r="E213" s="26" t="s">
        <v>1332</v>
      </c>
      <c r="F213" s="19" t="s">
        <v>704</v>
      </c>
      <c r="G213" s="14">
        <v>3.52</v>
      </c>
      <c r="H213" s="14">
        <v>7.36</v>
      </c>
      <c r="I213" s="14">
        <v>13</v>
      </c>
      <c r="J213" s="163">
        <f t="shared" si="8"/>
        <v>3.2626427692307689</v>
      </c>
      <c r="K213" s="164">
        <f t="shared" si="9"/>
        <v>0.96312476481087506</v>
      </c>
      <c r="L213" s="19" t="s">
        <v>100</v>
      </c>
      <c r="M213" s="5"/>
      <c r="N213" s="5"/>
      <c r="O213" s="5">
        <v>0</v>
      </c>
      <c r="P213" s="5">
        <v>1</v>
      </c>
      <c r="Q213" s="15" t="s">
        <v>1680</v>
      </c>
      <c r="R213" s="58">
        <v>39843</v>
      </c>
      <c r="S213" s="41"/>
      <c r="T213" s="40"/>
      <c r="U213" s="5"/>
      <c r="V213" s="5"/>
    </row>
    <row r="214" spans="1:22" s="19" customFormat="1" ht="50" hidden="1" x14ac:dyDescent="0.25">
      <c r="A214" s="19" t="s">
        <v>98</v>
      </c>
      <c r="B214" s="27"/>
      <c r="C214" s="32" t="s">
        <v>142</v>
      </c>
      <c r="D214" s="5"/>
      <c r="E214" s="26" t="s">
        <v>1332</v>
      </c>
      <c r="F214" s="19" t="s">
        <v>704</v>
      </c>
      <c r="G214" s="14">
        <v>3.52</v>
      </c>
      <c r="H214" s="14">
        <v>7.36</v>
      </c>
      <c r="I214" s="14">
        <v>13</v>
      </c>
      <c r="J214" s="163">
        <f t="shared" si="8"/>
        <v>3.2626427692307689</v>
      </c>
      <c r="K214" s="164">
        <f t="shared" si="9"/>
        <v>0.96312476481087506</v>
      </c>
      <c r="L214" s="19" t="s">
        <v>100</v>
      </c>
      <c r="M214" s="5"/>
      <c r="N214" s="5"/>
      <c r="O214" s="5">
        <v>0</v>
      </c>
      <c r="P214" s="5">
        <v>1</v>
      </c>
      <c r="Q214" s="15" t="s">
        <v>143</v>
      </c>
      <c r="R214" s="58">
        <v>40210</v>
      </c>
      <c r="S214" s="41"/>
      <c r="T214" s="40"/>
      <c r="U214" s="5"/>
      <c r="V214" s="5"/>
    </row>
    <row r="215" spans="1:22" s="19" customFormat="1" ht="87.5" hidden="1" x14ac:dyDescent="0.25">
      <c r="A215" s="19" t="s">
        <v>98</v>
      </c>
      <c r="B215" s="27"/>
      <c r="C215" s="214" t="s">
        <v>2098</v>
      </c>
      <c r="D215" s="5"/>
      <c r="E215" s="26" t="s">
        <v>1332</v>
      </c>
      <c r="F215" s="19" t="s">
        <v>704</v>
      </c>
      <c r="G215" s="14">
        <v>3.52</v>
      </c>
      <c r="H215" s="14">
        <v>7.36</v>
      </c>
      <c r="I215" s="14">
        <v>13</v>
      </c>
      <c r="J215" s="163">
        <f t="shared" si="8"/>
        <v>3.2626427692307689</v>
      </c>
      <c r="K215" s="164">
        <f t="shared" si="9"/>
        <v>0.96312476481087506</v>
      </c>
      <c r="L215" s="19" t="s">
        <v>100</v>
      </c>
      <c r="M215" s="5"/>
      <c r="N215" s="5"/>
      <c r="O215" s="5">
        <v>1</v>
      </c>
      <c r="P215" s="5">
        <v>0</v>
      </c>
      <c r="Q215" s="15" t="s">
        <v>2099</v>
      </c>
      <c r="R215" s="58">
        <v>40577</v>
      </c>
      <c r="S215" s="41"/>
      <c r="T215" s="40"/>
      <c r="U215" s="5"/>
      <c r="V215" s="5"/>
    </row>
    <row r="216" spans="1:22" s="19" customFormat="1" ht="37.5" hidden="1" x14ac:dyDescent="0.25">
      <c r="A216" s="19" t="s">
        <v>98</v>
      </c>
      <c r="B216" s="27"/>
      <c r="C216" s="214" t="s">
        <v>2098</v>
      </c>
      <c r="D216" s="5"/>
      <c r="E216" s="26" t="s">
        <v>1332</v>
      </c>
      <c r="F216" s="19" t="s">
        <v>704</v>
      </c>
      <c r="G216" s="14">
        <v>3.52</v>
      </c>
      <c r="H216" s="14">
        <v>7.36</v>
      </c>
      <c r="I216" s="14">
        <v>13</v>
      </c>
      <c r="J216" s="163">
        <f t="shared" si="8"/>
        <v>3.2626427692307689</v>
      </c>
      <c r="K216" s="164">
        <f t="shared" si="9"/>
        <v>0.96312476481087506</v>
      </c>
      <c r="L216" s="19" t="s">
        <v>100</v>
      </c>
      <c r="M216" s="5"/>
      <c r="N216" s="5"/>
      <c r="O216" s="5">
        <v>0</v>
      </c>
      <c r="P216" s="5">
        <v>1</v>
      </c>
      <c r="Q216" s="15" t="s">
        <v>2100</v>
      </c>
      <c r="R216" s="58">
        <v>40577</v>
      </c>
      <c r="S216" s="41"/>
      <c r="T216" s="40"/>
      <c r="U216" s="5"/>
      <c r="V216" s="5"/>
    </row>
    <row r="217" spans="1:22" s="19" customFormat="1" ht="25" hidden="1" x14ac:dyDescent="0.25">
      <c r="A217" s="19" t="s">
        <v>98</v>
      </c>
      <c r="B217" s="27"/>
      <c r="C217" s="214" t="s">
        <v>2319</v>
      </c>
      <c r="D217" s="5"/>
      <c r="E217" s="26" t="s">
        <v>1332</v>
      </c>
      <c r="F217" s="19" t="s">
        <v>704</v>
      </c>
      <c r="G217" s="14">
        <v>3.52</v>
      </c>
      <c r="H217" s="14">
        <v>7.36</v>
      </c>
      <c r="I217" s="14">
        <v>13</v>
      </c>
      <c r="J217" s="163">
        <f t="shared" si="8"/>
        <v>3.2626427692307689</v>
      </c>
      <c r="K217" s="164">
        <f t="shared" si="9"/>
        <v>0.96312476481087506</v>
      </c>
      <c r="L217" s="19" t="s">
        <v>100</v>
      </c>
      <c r="M217" s="5"/>
      <c r="N217" s="5"/>
      <c r="O217" s="5">
        <v>0</v>
      </c>
      <c r="P217" s="5">
        <v>1</v>
      </c>
      <c r="Q217" s="15" t="s">
        <v>2353</v>
      </c>
      <c r="R217" s="58">
        <v>42235</v>
      </c>
      <c r="S217" s="41"/>
      <c r="T217" s="40"/>
      <c r="U217" s="5"/>
      <c r="V217" s="5"/>
    </row>
    <row r="218" spans="1:22" s="62" customFormat="1" ht="25" hidden="1" x14ac:dyDescent="0.25">
      <c r="A218" s="131"/>
      <c r="B218" s="215"/>
      <c r="C218" s="69" t="s">
        <v>246</v>
      </c>
      <c r="D218" s="68"/>
      <c r="E218" s="67" t="s">
        <v>1577</v>
      </c>
      <c r="F218" s="62" t="s">
        <v>704</v>
      </c>
      <c r="G218" s="71">
        <v>6.42</v>
      </c>
      <c r="H218" s="71">
        <v>7.32</v>
      </c>
      <c r="I218" s="71">
        <v>1.5</v>
      </c>
      <c r="J218" s="162">
        <f t="shared" si="8"/>
        <v>0.40937999999999919</v>
      </c>
      <c r="K218" s="161">
        <f t="shared" si="9"/>
        <v>0.60093920516582067</v>
      </c>
      <c r="L218" s="62" t="s">
        <v>100</v>
      </c>
      <c r="M218" s="68"/>
      <c r="N218" s="68"/>
      <c r="O218" s="68">
        <f>SUM(O219:O221)</f>
        <v>1</v>
      </c>
      <c r="P218" s="68">
        <f>SUM(P219:P221)</f>
        <v>3</v>
      </c>
      <c r="Q218" s="64" t="s">
        <v>1578</v>
      </c>
      <c r="R218" s="79">
        <v>40189</v>
      </c>
      <c r="S218" s="80"/>
      <c r="T218" s="77"/>
      <c r="U218" s="68"/>
      <c r="V218" s="68"/>
    </row>
    <row r="219" spans="1:22" s="19" customFormat="1" ht="87.5" hidden="1" x14ac:dyDescent="0.25">
      <c r="A219" s="19" t="s">
        <v>1794</v>
      </c>
      <c r="B219" s="27"/>
      <c r="C219" s="32" t="s">
        <v>1679</v>
      </c>
      <c r="D219" s="5"/>
      <c r="E219" s="19" t="s">
        <v>1327</v>
      </c>
      <c r="F219" s="19" t="s">
        <v>704</v>
      </c>
      <c r="G219" s="14">
        <v>6.42</v>
      </c>
      <c r="H219" s="14">
        <v>7.32</v>
      </c>
      <c r="I219" s="14">
        <v>1.5</v>
      </c>
      <c r="J219" s="163">
        <f t="shared" si="8"/>
        <v>0.40937999999999919</v>
      </c>
      <c r="K219" s="164">
        <f t="shared" si="9"/>
        <v>0.60093920516582067</v>
      </c>
      <c r="L219" s="19" t="s">
        <v>100</v>
      </c>
      <c r="M219" s="5"/>
      <c r="N219" s="5"/>
      <c r="O219" s="5">
        <v>1</v>
      </c>
      <c r="P219" s="5">
        <v>0</v>
      </c>
      <c r="Q219" s="15" t="s">
        <v>1683</v>
      </c>
      <c r="R219" s="58">
        <v>39843</v>
      </c>
      <c r="S219" s="41"/>
      <c r="T219" s="40"/>
      <c r="U219" s="5"/>
      <c r="V219" s="5"/>
    </row>
    <row r="220" spans="1:22" s="19" customFormat="1" ht="62.5" hidden="1" x14ac:dyDescent="0.25">
      <c r="A220" s="19" t="s">
        <v>98</v>
      </c>
      <c r="B220" s="27"/>
      <c r="C220" s="32" t="s">
        <v>142</v>
      </c>
      <c r="D220" s="5"/>
      <c r="E220" s="19" t="s">
        <v>1327</v>
      </c>
      <c r="F220" s="19" t="s">
        <v>704</v>
      </c>
      <c r="G220" s="14">
        <v>6.42</v>
      </c>
      <c r="H220" s="14">
        <v>7.32</v>
      </c>
      <c r="I220" s="14">
        <v>1.5</v>
      </c>
      <c r="J220" s="163">
        <f t="shared" si="8"/>
        <v>0.40937999999999919</v>
      </c>
      <c r="K220" s="164">
        <f t="shared" si="9"/>
        <v>0.60093920516582067</v>
      </c>
      <c r="L220" s="19" t="s">
        <v>100</v>
      </c>
      <c r="M220" s="5"/>
      <c r="N220" s="5"/>
      <c r="O220" s="5">
        <v>0</v>
      </c>
      <c r="P220" s="5">
        <v>1</v>
      </c>
      <c r="Q220" s="15" t="s">
        <v>144</v>
      </c>
      <c r="R220" s="58">
        <v>40210</v>
      </c>
      <c r="S220" s="41"/>
      <c r="T220" s="40"/>
      <c r="U220" s="5"/>
      <c r="V220" s="5"/>
    </row>
    <row r="221" spans="1:22" s="19" customFormat="1" ht="50" hidden="1" x14ac:dyDescent="0.25">
      <c r="A221" s="19" t="s">
        <v>98</v>
      </c>
      <c r="B221" s="27"/>
      <c r="C221" s="214" t="s">
        <v>2098</v>
      </c>
      <c r="D221" s="5"/>
      <c r="E221" s="19" t="s">
        <v>1327</v>
      </c>
      <c r="F221" s="19" t="s">
        <v>704</v>
      </c>
      <c r="G221" s="14">
        <v>6.42</v>
      </c>
      <c r="H221" s="14">
        <v>7.32</v>
      </c>
      <c r="I221" s="14">
        <v>1.5</v>
      </c>
      <c r="J221" s="163">
        <f t="shared" si="8"/>
        <v>0.40937999999999919</v>
      </c>
      <c r="K221" s="164">
        <f t="shared" si="9"/>
        <v>0.60093920516582067</v>
      </c>
      <c r="L221" s="19" t="s">
        <v>100</v>
      </c>
      <c r="M221" s="5"/>
      <c r="N221" s="5"/>
      <c r="O221" s="5">
        <v>0</v>
      </c>
      <c r="P221" s="5">
        <v>2</v>
      </c>
      <c r="Q221" s="15" t="s">
        <v>2101</v>
      </c>
      <c r="R221" s="58">
        <v>40577</v>
      </c>
      <c r="S221" s="41"/>
      <c r="T221" s="40"/>
      <c r="U221" s="5"/>
      <c r="V221" s="5"/>
    </row>
    <row r="222" spans="1:22" s="62" customFormat="1" ht="37.5" hidden="1" x14ac:dyDescent="0.25">
      <c r="A222" s="131"/>
      <c r="B222" s="215"/>
      <c r="C222" s="69" t="s">
        <v>246</v>
      </c>
      <c r="D222" s="68"/>
      <c r="E222" s="67" t="s">
        <v>1331</v>
      </c>
      <c r="F222" s="62" t="s">
        <v>704</v>
      </c>
      <c r="G222" s="71">
        <v>4.5999999999999996</v>
      </c>
      <c r="H222" s="71">
        <v>6.9</v>
      </c>
      <c r="I222" s="71">
        <v>2.5</v>
      </c>
      <c r="J222" s="162">
        <f t="shared" si="8"/>
        <v>1.2467279999999996</v>
      </c>
      <c r="K222" s="161">
        <f t="shared" si="9"/>
        <v>0.77673294844325469</v>
      </c>
      <c r="L222" s="62" t="s">
        <v>100</v>
      </c>
      <c r="M222" s="68"/>
      <c r="N222" s="68"/>
      <c r="O222" s="68">
        <f>SUM(O223:O225)</f>
        <v>0</v>
      </c>
      <c r="P222" s="68">
        <f>SUM(P223:P225)</f>
        <v>4</v>
      </c>
      <c r="Q222" s="64" t="s">
        <v>451</v>
      </c>
      <c r="R222" s="79">
        <v>39850</v>
      </c>
      <c r="S222" s="80"/>
      <c r="T222" s="77"/>
      <c r="U222" s="68"/>
      <c r="V222" s="68"/>
    </row>
    <row r="223" spans="1:22" s="19" customFormat="1" ht="75" hidden="1" x14ac:dyDescent="0.25">
      <c r="A223" s="19" t="s">
        <v>1794</v>
      </c>
      <c r="B223" s="27"/>
      <c r="C223" s="32" t="s">
        <v>1679</v>
      </c>
      <c r="D223" s="5"/>
      <c r="E223" s="26" t="s">
        <v>1331</v>
      </c>
      <c r="F223" s="19" t="s">
        <v>704</v>
      </c>
      <c r="G223" s="14">
        <v>4.5999999999999996</v>
      </c>
      <c r="H223" s="14">
        <v>6.9</v>
      </c>
      <c r="I223" s="14">
        <v>2.5</v>
      </c>
      <c r="J223" s="163">
        <f t="shared" si="8"/>
        <v>1.2467279999999996</v>
      </c>
      <c r="K223" s="164">
        <f t="shared" si="9"/>
        <v>0.77673294844325469</v>
      </c>
      <c r="L223" s="19" t="s">
        <v>100</v>
      </c>
      <c r="M223" s="5"/>
      <c r="N223" s="5"/>
      <c r="O223" s="5">
        <v>0</v>
      </c>
      <c r="P223" s="5">
        <v>1</v>
      </c>
      <c r="Q223" s="15" t="s">
        <v>1684</v>
      </c>
      <c r="R223" s="58">
        <v>39843</v>
      </c>
      <c r="S223" s="41"/>
      <c r="T223" s="40"/>
      <c r="U223" s="5"/>
      <c r="V223" s="5"/>
    </row>
    <row r="224" spans="1:22" s="19" customFormat="1" ht="62.5" hidden="1" x14ac:dyDescent="0.25">
      <c r="A224" s="19" t="s">
        <v>98</v>
      </c>
      <c r="B224" s="27"/>
      <c r="C224" s="32" t="s">
        <v>142</v>
      </c>
      <c r="D224" s="5"/>
      <c r="E224" s="26" t="s">
        <v>1331</v>
      </c>
      <c r="F224" s="19" t="s">
        <v>704</v>
      </c>
      <c r="G224" s="14">
        <v>4.5999999999999996</v>
      </c>
      <c r="H224" s="14">
        <v>6.9</v>
      </c>
      <c r="I224" s="14">
        <v>2.5</v>
      </c>
      <c r="J224" s="163">
        <f t="shared" si="8"/>
        <v>1.2467279999999996</v>
      </c>
      <c r="K224" s="164">
        <f t="shared" si="9"/>
        <v>0.77673294844325469</v>
      </c>
      <c r="L224" s="19" t="s">
        <v>100</v>
      </c>
      <c r="M224" s="5"/>
      <c r="N224" s="5"/>
      <c r="O224" s="5">
        <v>0</v>
      </c>
      <c r="P224" s="5">
        <v>1</v>
      </c>
      <c r="Q224" s="15" t="s">
        <v>144</v>
      </c>
      <c r="R224" s="58">
        <v>39843</v>
      </c>
      <c r="S224" s="41"/>
      <c r="T224" s="40"/>
      <c r="U224" s="5"/>
      <c r="V224" s="5"/>
    </row>
    <row r="225" spans="1:22" s="19" customFormat="1" ht="50" hidden="1" x14ac:dyDescent="0.25">
      <c r="A225" s="19" t="s">
        <v>98</v>
      </c>
      <c r="B225" s="27"/>
      <c r="C225" s="214" t="s">
        <v>2098</v>
      </c>
      <c r="D225" s="5"/>
      <c r="E225" s="26" t="s">
        <v>1331</v>
      </c>
      <c r="F225" s="19" t="s">
        <v>704</v>
      </c>
      <c r="G225" s="14">
        <v>4.5999999999999996</v>
      </c>
      <c r="H225" s="14">
        <v>6.9</v>
      </c>
      <c r="I225" s="14">
        <v>2.5</v>
      </c>
      <c r="J225" s="163">
        <f t="shared" si="8"/>
        <v>1.2467279999999996</v>
      </c>
      <c r="K225" s="164">
        <f t="shared" si="9"/>
        <v>0.77673294844325469</v>
      </c>
      <c r="L225" s="19" t="s">
        <v>100</v>
      </c>
      <c r="M225" s="5"/>
      <c r="N225" s="5"/>
      <c r="O225" s="5">
        <v>0</v>
      </c>
      <c r="P225" s="5">
        <v>2</v>
      </c>
      <c r="Q225" s="15" t="s">
        <v>2101</v>
      </c>
      <c r="R225" s="58">
        <v>40577</v>
      </c>
      <c r="S225" s="41"/>
      <c r="T225" s="40"/>
      <c r="U225" s="5"/>
      <c r="V225" s="5"/>
    </row>
    <row r="226" spans="1:22" s="131" customFormat="1" hidden="1" x14ac:dyDescent="0.25">
      <c r="B226" s="124"/>
      <c r="C226" s="132" t="s">
        <v>246</v>
      </c>
      <c r="D226" s="141"/>
      <c r="E226" s="141" t="s">
        <v>312</v>
      </c>
      <c r="F226" s="141" t="s">
        <v>313</v>
      </c>
      <c r="G226" s="144"/>
      <c r="H226" s="144"/>
      <c r="I226" s="144"/>
      <c r="J226" s="144"/>
      <c r="K226" s="144"/>
      <c r="L226" s="141" t="s">
        <v>100</v>
      </c>
      <c r="M226" s="141"/>
      <c r="N226" s="141"/>
      <c r="O226" s="141">
        <f>SUM(O227)</f>
        <v>0</v>
      </c>
      <c r="P226" s="141">
        <f>SUM(P227)</f>
        <v>1</v>
      </c>
      <c r="Q226" s="134" t="s">
        <v>1326</v>
      </c>
      <c r="R226" s="157">
        <v>39786</v>
      </c>
      <c r="S226" s="158"/>
      <c r="T226" s="159"/>
      <c r="U226" s="141"/>
      <c r="V226" s="141"/>
    </row>
    <row r="227" spans="1:22" s="19" customFormat="1" ht="37.5" hidden="1" x14ac:dyDescent="0.25">
      <c r="A227" s="19" t="s">
        <v>1795</v>
      </c>
      <c r="B227" s="23"/>
      <c r="C227" s="31" t="s">
        <v>311</v>
      </c>
      <c r="D227" s="5"/>
      <c r="E227" s="5" t="s">
        <v>312</v>
      </c>
      <c r="F227" s="5" t="s">
        <v>313</v>
      </c>
      <c r="G227" s="14"/>
      <c r="H227" s="14"/>
      <c r="I227" s="14"/>
      <c r="J227" s="14"/>
      <c r="K227" s="14"/>
      <c r="L227" s="5" t="s">
        <v>100</v>
      </c>
      <c r="M227" s="5"/>
      <c r="N227" s="5"/>
      <c r="O227" s="5">
        <v>0</v>
      </c>
      <c r="P227" s="5">
        <v>1</v>
      </c>
      <c r="Q227" s="15" t="s">
        <v>519</v>
      </c>
      <c r="R227" s="58">
        <v>38699</v>
      </c>
      <c r="S227" s="41"/>
      <c r="T227" s="40"/>
      <c r="U227" s="5"/>
      <c r="V227" s="5"/>
    </row>
    <row r="228" spans="1:22" s="19" customFormat="1" ht="25" hidden="1" x14ac:dyDescent="0.25">
      <c r="A228" s="62"/>
      <c r="B228" s="124"/>
      <c r="C228" s="78" t="s">
        <v>246</v>
      </c>
      <c r="D228" s="68">
        <v>40</v>
      </c>
      <c r="E228" s="68"/>
      <c r="F228" s="68" t="s">
        <v>275</v>
      </c>
      <c r="G228" s="71">
        <v>1</v>
      </c>
      <c r="H228" s="71">
        <v>0.7</v>
      </c>
      <c r="I228" s="71">
        <v>10.7</v>
      </c>
      <c r="J228" s="71">
        <f t="shared" ref="J228:J245" si="10">-LOG((1/(H228*G228))*(2.511^(-I228)))/LOG(2.511)</f>
        <v>10.312596640010497</v>
      </c>
      <c r="K228" s="71">
        <v>7.3</v>
      </c>
      <c r="L228" s="68" t="s">
        <v>1954</v>
      </c>
      <c r="M228" s="68"/>
      <c r="N228" s="68"/>
      <c r="O228" s="68">
        <v>0</v>
      </c>
      <c r="P228" s="68">
        <v>0</v>
      </c>
      <c r="Q228" s="90" t="s">
        <v>1493</v>
      </c>
      <c r="R228" s="79">
        <v>39086</v>
      </c>
      <c r="S228" s="64"/>
      <c r="T228" s="66"/>
      <c r="U228" s="5"/>
      <c r="V228" s="5"/>
    </row>
    <row r="229" spans="1:22" s="19" customFormat="1" ht="25" hidden="1" x14ac:dyDescent="0.25">
      <c r="A229" s="62"/>
      <c r="B229" s="195"/>
      <c r="C229" s="78" t="s">
        <v>246</v>
      </c>
      <c r="D229" s="68">
        <v>6939</v>
      </c>
      <c r="E229" s="68"/>
      <c r="F229" s="68" t="s">
        <v>273</v>
      </c>
      <c r="G229" s="71">
        <v>8</v>
      </c>
      <c r="H229" s="71">
        <v>8</v>
      </c>
      <c r="I229" s="71">
        <v>7.8</v>
      </c>
      <c r="J229" s="71">
        <f t="shared" si="10"/>
        <v>12.317181001011926</v>
      </c>
      <c r="K229" s="71">
        <v>12.06</v>
      </c>
      <c r="L229" s="68" t="s">
        <v>1954</v>
      </c>
      <c r="M229" s="68" t="s">
        <v>1454</v>
      </c>
      <c r="N229" s="92" t="s">
        <v>9</v>
      </c>
      <c r="O229" s="68">
        <v>0</v>
      </c>
      <c r="P229" s="68">
        <v>0</v>
      </c>
      <c r="Q229" s="64" t="s">
        <v>10</v>
      </c>
      <c r="R229" s="79">
        <v>38951</v>
      </c>
      <c r="S229" s="64"/>
      <c r="T229" s="66"/>
      <c r="U229" s="5"/>
      <c r="V229" s="5"/>
    </row>
    <row r="230" spans="1:22" s="19" customFormat="1" ht="37.5" x14ac:dyDescent="0.25">
      <c r="A230" s="19" t="s">
        <v>1794</v>
      </c>
      <c r="B230" s="27"/>
      <c r="C230" s="32" t="s">
        <v>712</v>
      </c>
      <c r="D230" s="19">
        <v>598</v>
      </c>
      <c r="E230" s="26" t="s">
        <v>1818</v>
      </c>
      <c r="F230" s="19" t="s">
        <v>55</v>
      </c>
      <c r="G230" s="20">
        <v>62</v>
      </c>
      <c r="H230" s="20">
        <v>62</v>
      </c>
      <c r="I230" s="20">
        <v>5.7</v>
      </c>
      <c r="J230" s="14">
        <f t="shared" si="10"/>
        <v>14.665394149858301</v>
      </c>
      <c r="K230" s="20">
        <v>22.22</v>
      </c>
      <c r="L230" s="19" t="s">
        <v>580</v>
      </c>
      <c r="O230" s="19">
        <v>0</v>
      </c>
      <c r="P230" s="19">
        <v>3</v>
      </c>
      <c r="Q230" s="26" t="s">
        <v>713</v>
      </c>
      <c r="R230" s="57">
        <v>40164</v>
      </c>
      <c r="S230" s="64"/>
      <c r="T230" s="66"/>
      <c r="U230" s="5"/>
      <c r="V230" s="5"/>
    </row>
    <row r="231" spans="1:22" s="19" customFormat="1" ht="25" x14ac:dyDescent="0.25">
      <c r="A231" s="19" t="s">
        <v>1794</v>
      </c>
      <c r="B231" s="27"/>
      <c r="C231" s="32" t="s">
        <v>255</v>
      </c>
      <c r="D231" s="19">
        <v>598</v>
      </c>
      <c r="E231" s="26" t="s">
        <v>1818</v>
      </c>
      <c r="F231" s="19" t="s">
        <v>55</v>
      </c>
      <c r="G231" s="20">
        <v>62</v>
      </c>
      <c r="H231" s="20">
        <v>62</v>
      </c>
      <c r="I231" s="20">
        <v>5.7</v>
      </c>
      <c r="J231" s="14">
        <f t="shared" si="10"/>
        <v>14.665394149858301</v>
      </c>
      <c r="K231" s="20">
        <v>22.22</v>
      </c>
      <c r="L231" s="19" t="s">
        <v>580</v>
      </c>
      <c r="O231" s="19">
        <v>0</v>
      </c>
      <c r="P231" s="19">
        <v>1</v>
      </c>
      <c r="Q231" s="26" t="s">
        <v>434</v>
      </c>
      <c r="R231" s="57">
        <v>39794</v>
      </c>
      <c r="S231" s="15"/>
      <c r="T231" s="21"/>
      <c r="U231" s="5"/>
      <c r="V231" s="5"/>
    </row>
    <row r="232" spans="1:22" s="19" customFormat="1" ht="37.5" x14ac:dyDescent="0.25">
      <c r="A232" s="19" t="s">
        <v>1794</v>
      </c>
      <c r="B232" s="26"/>
      <c r="C232" s="32" t="s">
        <v>94</v>
      </c>
      <c r="D232" s="19">
        <v>598</v>
      </c>
      <c r="E232" s="26" t="s">
        <v>1818</v>
      </c>
      <c r="F232" s="19" t="s">
        <v>55</v>
      </c>
      <c r="G232" s="20">
        <v>62</v>
      </c>
      <c r="H232" s="20">
        <v>62</v>
      </c>
      <c r="I232" s="20">
        <v>5.7</v>
      </c>
      <c r="J232" s="14">
        <f t="shared" si="10"/>
        <v>14.665394149858301</v>
      </c>
      <c r="K232" s="20">
        <v>22.22</v>
      </c>
      <c r="L232" s="19" t="s">
        <v>580</v>
      </c>
      <c r="O232" s="19">
        <v>0</v>
      </c>
      <c r="P232" s="19">
        <v>1</v>
      </c>
      <c r="Q232" s="15" t="s">
        <v>1815</v>
      </c>
      <c r="R232" s="57">
        <v>38726</v>
      </c>
      <c r="S232" s="15"/>
      <c r="T232" s="21"/>
      <c r="U232" s="5"/>
      <c r="V232" s="5"/>
    </row>
    <row r="233" spans="1:22" s="19" customFormat="1" ht="25" hidden="1" x14ac:dyDescent="0.25">
      <c r="A233" s="62"/>
      <c r="B233" s="195"/>
      <c r="C233" s="78" t="s">
        <v>246</v>
      </c>
      <c r="D233" s="68">
        <v>7023</v>
      </c>
      <c r="E233" s="68" t="s">
        <v>1757</v>
      </c>
      <c r="F233" s="68" t="s">
        <v>272</v>
      </c>
      <c r="G233" s="71">
        <v>5</v>
      </c>
      <c r="H233" s="71">
        <v>5</v>
      </c>
      <c r="I233" s="71">
        <v>7.1</v>
      </c>
      <c r="J233" s="71">
        <f t="shared" si="10"/>
        <v>10.596189825313671</v>
      </c>
      <c r="K233" s="71">
        <v>10.33</v>
      </c>
      <c r="L233" s="68" t="s">
        <v>1954</v>
      </c>
      <c r="M233" s="68" t="s">
        <v>542</v>
      </c>
      <c r="N233" s="92" t="s">
        <v>543</v>
      </c>
      <c r="O233" s="68">
        <v>0</v>
      </c>
      <c r="P233" s="68">
        <v>0</v>
      </c>
      <c r="Q233" s="64" t="s">
        <v>1902</v>
      </c>
      <c r="R233" s="79">
        <v>38702</v>
      </c>
      <c r="S233" s="64"/>
      <c r="T233" s="66"/>
      <c r="U233" s="5"/>
      <c r="V233" s="5"/>
    </row>
    <row r="234" spans="1:22" s="19" customFormat="1" ht="50" hidden="1" x14ac:dyDescent="0.25">
      <c r="A234" s="19" t="s">
        <v>1794</v>
      </c>
      <c r="B234" s="23"/>
      <c r="C234" s="31" t="s">
        <v>1903</v>
      </c>
      <c r="D234" s="5">
        <v>7023</v>
      </c>
      <c r="E234" s="5" t="s">
        <v>1757</v>
      </c>
      <c r="F234" s="5" t="s">
        <v>272</v>
      </c>
      <c r="G234" s="14">
        <v>5</v>
      </c>
      <c r="H234" s="14">
        <v>5</v>
      </c>
      <c r="I234" s="14">
        <v>7.1</v>
      </c>
      <c r="J234" s="14">
        <f t="shared" si="10"/>
        <v>10.596189825313671</v>
      </c>
      <c r="K234" s="14">
        <v>10.33</v>
      </c>
      <c r="L234" s="5" t="s">
        <v>1954</v>
      </c>
      <c r="M234" s="5" t="s">
        <v>542</v>
      </c>
      <c r="N234" s="37" t="s">
        <v>543</v>
      </c>
      <c r="O234" s="5">
        <v>0</v>
      </c>
      <c r="P234" s="5">
        <v>1</v>
      </c>
      <c r="Q234" s="15" t="s">
        <v>1984</v>
      </c>
      <c r="R234" s="58">
        <v>38702</v>
      </c>
      <c r="S234" s="15"/>
      <c r="T234" s="21"/>
      <c r="U234" s="5"/>
      <c r="V234" s="5"/>
    </row>
    <row r="235" spans="1:22" s="19" customFormat="1" ht="50" hidden="1" x14ac:dyDescent="0.25">
      <c r="A235" s="19" t="s">
        <v>1794</v>
      </c>
      <c r="B235" s="23"/>
      <c r="C235" s="31" t="s">
        <v>678</v>
      </c>
      <c r="D235" s="5">
        <v>7023</v>
      </c>
      <c r="E235" s="55" t="s">
        <v>1757</v>
      </c>
      <c r="F235" s="5" t="s">
        <v>272</v>
      </c>
      <c r="G235" s="14">
        <v>5</v>
      </c>
      <c r="H235" s="14">
        <v>5</v>
      </c>
      <c r="I235" s="14">
        <v>7.1</v>
      </c>
      <c r="J235" s="14">
        <f t="shared" si="10"/>
        <v>10.596189825313671</v>
      </c>
      <c r="K235" s="14">
        <v>10.33</v>
      </c>
      <c r="L235" s="5" t="s">
        <v>1954</v>
      </c>
      <c r="M235" s="5" t="s">
        <v>542</v>
      </c>
      <c r="N235" s="37" t="s">
        <v>543</v>
      </c>
      <c r="O235" s="5">
        <v>0</v>
      </c>
      <c r="P235" s="5">
        <v>1</v>
      </c>
      <c r="Q235" s="15" t="s">
        <v>233</v>
      </c>
      <c r="R235" s="58">
        <v>38702</v>
      </c>
      <c r="S235" s="15"/>
      <c r="T235" s="21"/>
      <c r="U235" s="5"/>
      <c r="V235" s="5"/>
    </row>
    <row r="236" spans="1:22" s="19" customFormat="1" ht="75" hidden="1" x14ac:dyDescent="0.25">
      <c r="A236" s="19" t="s">
        <v>1794</v>
      </c>
      <c r="B236" s="23"/>
      <c r="C236" s="31" t="s">
        <v>36</v>
      </c>
      <c r="D236" s="5">
        <v>7023</v>
      </c>
      <c r="E236" s="55" t="s">
        <v>1757</v>
      </c>
      <c r="F236" s="5" t="s">
        <v>272</v>
      </c>
      <c r="G236" s="14">
        <v>5</v>
      </c>
      <c r="H236" s="14">
        <v>5</v>
      </c>
      <c r="I236" s="14">
        <v>7.1</v>
      </c>
      <c r="J236" s="14">
        <f t="shared" si="10"/>
        <v>10.596189825313671</v>
      </c>
      <c r="K236" s="14">
        <v>10.33</v>
      </c>
      <c r="L236" s="5" t="s">
        <v>1954</v>
      </c>
      <c r="M236" s="5" t="s">
        <v>542</v>
      </c>
      <c r="N236" s="37" t="s">
        <v>543</v>
      </c>
      <c r="O236" s="5">
        <v>0</v>
      </c>
      <c r="P236" s="5">
        <v>1</v>
      </c>
      <c r="Q236" s="15" t="s">
        <v>503</v>
      </c>
      <c r="R236" s="58">
        <v>38985</v>
      </c>
      <c r="S236" s="15"/>
      <c r="T236" s="21"/>
      <c r="U236" s="5"/>
      <c r="V236" s="5"/>
    </row>
    <row r="237" spans="1:22" s="19" customFormat="1" ht="50" hidden="1" x14ac:dyDescent="0.25">
      <c r="A237" s="19" t="s">
        <v>1794</v>
      </c>
      <c r="B237" s="23"/>
      <c r="C237" s="31" t="s">
        <v>1455</v>
      </c>
      <c r="D237" s="5">
        <v>7023</v>
      </c>
      <c r="E237" s="1" t="s">
        <v>1757</v>
      </c>
      <c r="F237" s="5" t="s">
        <v>272</v>
      </c>
      <c r="G237" s="14">
        <v>5</v>
      </c>
      <c r="H237" s="14">
        <v>5</v>
      </c>
      <c r="I237" s="14">
        <v>7.1</v>
      </c>
      <c r="J237" s="14">
        <f t="shared" si="10"/>
        <v>10.596189825313671</v>
      </c>
      <c r="K237" s="14">
        <v>10.33</v>
      </c>
      <c r="L237" s="5" t="s">
        <v>1954</v>
      </c>
      <c r="M237" s="5" t="s">
        <v>542</v>
      </c>
      <c r="N237" s="37" t="s">
        <v>543</v>
      </c>
      <c r="O237" s="5">
        <v>0</v>
      </c>
      <c r="P237" s="5">
        <v>1</v>
      </c>
      <c r="Q237" s="15" t="s">
        <v>1246</v>
      </c>
      <c r="R237" s="58">
        <v>39365</v>
      </c>
      <c r="S237" s="15"/>
      <c r="T237" s="21"/>
      <c r="U237" s="5"/>
      <c r="V237" s="5"/>
    </row>
    <row r="238" spans="1:22" s="19" customFormat="1" ht="50" hidden="1" x14ac:dyDescent="0.25">
      <c r="A238" s="19" t="s">
        <v>1794</v>
      </c>
      <c r="B238" s="23"/>
      <c r="C238" s="31" t="s">
        <v>1245</v>
      </c>
      <c r="D238" s="5">
        <v>7023</v>
      </c>
      <c r="E238" s="1" t="s">
        <v>1757</v>
      </c>
      <c r="F238" s="5" t="s">
        <v>272</v>
      </c>
      <c r="G238" s="14">
        <v>5</v>
      </c>
      <c r="H238" s="14">
        <v>5</v>
      </c>
      <c r="I238" s="14">
        <v>7.1</v>
      </c>
      <c r="J238" s="14">
        <f t="shared" si="10"/>
        <v>10.596189825313671</v>
      </c>
      <c r="K238" s="14">
        <v>10.33</v>
      </c>
      <c r="L238" s="5" t="s">
        <v>1954</v>
      </c>
      <c r="M238" s="5" t="s">
        <v>542</v>
      </c>
      <c r="N238" s="37" t="s">
        <v>543</v>
      </c>
      <c r="O238" s="5">
        <v>0</v>
      </c>
      <c r="P238" s="5">
        <v>1</v>
      </c>
      <c r="Q238" s="15" t="s">
        <v>1247</v>
      </c>
      <c r="R238" s="58">
        <v>39365</v>
      </c>
      <c r="S238" s="15"/>
      <c r="T238" s="21"/>
      <c r="U238" s="5"/>
      <c r="V238" s="5"/>
    </row>
    <row r="239" spans="1:22" s="19" customFormat="1" ht="112.5" hidden="1" x14ac:dyDescent="0.25">
      <c r="A239" s="19" t="s">
        <v>1794</v>
      </c>
      <c r="B239" s="23"/>
      <c r="C239" s="31" t="s">
        <v>492</v>
      </c>
      <c r="D239" s="5">
        <v>7023</v>
      </c>
      <c r="E239" s="239" t="s">
        <v>1757</v>
      </c>
      <c r="F239" s="5" t="s">
        <v>272</v>
      </c>
      <c r="G239" s="14">
        <v>5</v>
      </c>
      <c r="H239" s="14">
        <v>5</v>
      </c>
      <c r="I239" s="14">
        <v>7.1</v>
      </c>
      <c r="J239" s="14">
        <f t="shared" si="10"/>
        <v>10.596189825313671</v>
      </c>
      <c r="K239" s="14">
        <v>10.33</v>
      </c>
      <c r="L239" s="5" t="s">
        <v>1954</v>
      </c>
      <c r="M239" s="5" t="s">
        <v>542</v>
      </c>
      <c r="N239" s="37" t="s">
        <v>543</v>
      </c>
      <c r="O239" s="5">
        <v>0</v>
      </c>
      <c r="P239" s="5">
        <v>1</v>
      </c>
      <c r="Q239" s="15" t="s">
        <v>493</v>
      </c>
      <c r="R239" s="58">
        <v>39371</v>
      </c>
      <c r="S239" s="15"/>
      <c r="T239" s="21"/>
      <c r="U239" s="5"/>
      <c r="V239" s="5"/>
    </row>
    <row r="240" spans="1:22" s="19" customFormat="1" ht="150" hidden="1" x14ac:dyDescent="0.25">
      <c r="A240" s="213" t="s">
        <v>98</v>
      </c>
      <c r="B240" s="23"/>
      <c r="C240" s="31" t="s">
        <v>2179</v>
      </c>
      <c r="D240" s="5">
        <v>7023</v>
      </c>
      <c r="E240" s="1" t="s">
        <v>1757</v>
      </c>
      <c r="F240" s="5" t="s">
        <v>272</v>
      </c>
      <c r="G240" s="14">
        <v>5</v>
      </c>
      <c r="H240" s="14">
        <v>5</v>
      </c>
      <c r="I240" s="14">
        <v>7.1</v>
      </c>
      <c r="J240" s="14">
        <f t="shared" si="10"/>
        <v>10.596189825313671</v>
      </c>
      <c r="K240" s="14">
        <v>10.33</v>
      </c>
      <c r="L240" s="5" t="s">
        <v>1954</v>
      </c>
      <c r="M240" s="5" t="s">
        <v>542</v>
      </c>
      <c r="N240" s="37" t="s">
        <v>543</v>
      </c>
      <c r="O240" s="5">
        <v>0</v>
      </c>
      <c r="P240" s="5">
        <v>1</v>
      </c>
      <c r="Q240" s="15" t="s">
        <v>2180</v>
      </c>
      <c r="R240" s="58">
        <v>40839</v>
      </c>
      <c r="S240" s="15"/>
      <c r="T240" s="21"/>
      <c r="U240" s="5"/>
      <c r="V240" s="5"/>
    </row>
    <row r="241" spans="1:22" s="19" customFormat="1" ht="62.5" hidden="1" x14ac:dyDescent="0.25">
      <c r="A241" s="213" t="s">
        <v>98</v>
      </c>
      <c r="B241" s="23"/>
      <c r="C241" s="31" t="s">
        <v>2181</v>
      </c>
      <c r="D241" s="5">
        <v>7023</v>
      </c>
      <c r="E241" s="1" t="s">
        <v>1757</v>
      </c>
      <c r="F241" s="5" t="s">
        <v>272</v>
      </c>
      <c r="G241" s="14">
        <v>5</v>
      </c>
      <c r="H241" s="14">
        <v>5</v>
      </c>
      <c r="I241" s="14">
        <v>7.1</v>
      </c>
      <c r="J241" s="14">
        <f t="shared" si="10"/>
        <v>10.596189825313671</v>
      </c>
      <c r="K241" s="14">
        <v>10.33</v>
      </c>
      <c r="L241" s="5" t="s">
        <v>1954</v>
      </c>
      <c r="M241" s="5" t="s">
        <v>542</v>
      </c>
      <c r="N241" s="37" t="s">
        <v>543</v>
      </c>
      <c r="O241" s="5">
        <v>0</v>
      </c>
      <c r="P241" s="5">
        <v>1</v>
      </c>
      <c r="Q241" s="15" t="s">
        <v>2182</v>
      </c>
      <c r="R241" s="58">
        <v>40840</v>
      </c>
      <c r="S241" s="15"/>
      <c r="T241" s="21"/>
      <c r="U241" s="5"/>
      <c r="V241" s="5"/>
    </row>
    <row r="242" spans="1:22" s="62" customFormat="1" hidden="1" x14ac:dyDescent="0.25">
      <c r="B242" s="195"/>
      <c r="C242" s="78" t="s">
        <v>246</v>
      </c>
      <c r="D242" s="68">
        <v>7129</v>
      </c>
      <c r="E242" s="68"/>
      <c r="F242" s="68" t="s">
        <v>272</v>
      </c>
      <c r="G242" s="71">
        <v>2.7</v>
      </c>
      <c r="H242" s="71">
        <v>2.7</v>
      </c>
      <c r="I242" s="71">
        <v>11.5</v>
      </c>
      <c r="J242" s="71">
        <f t="shared" si="10"/>
        <v>13.65764566992298</v>
      </c>
      <c r="K242" s="71">
        <v>13.4</v>
      </c>
      <c r="L242" s="68" t="s">
        <v>1954</v>
      </c>
      <c r="M242" s="68"/>
      <c r="N242" s="68"/>
      <c r="O242" s="68">
        <f>SUM(O243)</f>
        <v>0</v>
      </c>
      <c r="P242" s="68">
        <f>SUM(P243)</f>
        <v>1</v>
      </c>
      <c r="Q242" s="72"/>
      <c r="R242" s="79">
        <v>38985</v>
      </c>
      <c r="S242" s="64"/>
      <c r="T242" s="66"/>
      <c r="U242" s="68"/>
      <c r="V242" s="68"/>
    </row>
    <row r="243" spans="1:22" s="19" customFormat="1" ht="50" hidden="1" x14ac:dyDescent="0.25">
      <c r="A243" s="19" t="s">
        <v>1794</v>
      </c>
      <c r="B243" s="155"/>
      <c r="C243" s="32" t="s">
        <v>1807</v>
      </c>
      <c r="D243" s="5">
        <v>7129</v>
      </c>
      <c r="E243" s="5"/>
      <c r="F243" s="5" t="s">
        <v>272</v>
      </c>
      <c r="G243" s="14">
        <v>2.7</v>
      </c>
      <c r="H243" s="14">
        <v>2.7</v>
      </c>
      <c r="I243" s="14">
        <v>11.5</v>
      </c>
      <c r="J243" s="14">
        <f t="shared" si="10"/>
        <v>13.65764566992298</v>
      </c>
      <c r="K243" s="14">
        <v>13.4</v>
      </c>
      <c r="L243" s="5" t="s">
        <v>1954</v>
      </c>
      <c r="M243" s="5"/>
      <c r="N243" s="5"/>
      <c r="O243" s="5">
        <v>0</v>
      </c>
      <c r="P243" s="5">
        <v>1</v>
      </c>
      <c r="Q243" s="26" t="s">
        <v>1806</v>
      </c>
      <c r="R243" s="58">
        <v>39749</v>
      </c>
      <c r="S243" s="15"/>
      <c r="T243" s="21"/>
      <c r="U243" s="5"/>
      <c r="V243" s="5"/>
    </row>
    <row r="244" spans="1:22" s="62" customFormat="1" hidden="1" x14ac:dyDescent="0.25">
      <c r="B244" s="195"/>
      <c r="C244" s="69" t="s">
        <v>246</v>
      </c>
      <c r="D244" s="68">
        <v>7142</v>
      </c>
      <c r="E244" s="68"/>
      <c r="F244" s="62" t="s">
        <v>273</v>
      </c>
      <c r="G244" s="71">
        <v>4.3</v>
      </c>
      <c r="H244" s="71">
        <v>4.3</v>
      </c>
      <c r="I244" s="71">
        <v>9.3000000000000007</v>
      </c>
      <c r="J244" s="71">
        <f t="shared" si="10"/>
        <v>12.468556526482674</v>
      </c>
      <c r="K244" s="71">
        <v>12.21</v>
      </c>
      <c r="L244" s="62" t="s">
        <v>1954</v>
      </c>
      <c r="M244" s="68"/>
      <c r="N244" s="68"/>
      <c r="O244" s="68">
        <f>SUM(O245)</f>
        <v>0</v>
      </c>
      <c r="P244" s="68">
        <f>SUM(P245)</f>
        <v>1</v>
      </c>
      <c r="Q244" s="72"/>
      <c r="R244" s="79">
        <v>39713</v>
      </c>
      <c r="S244" s="64"/>
      <c r="T244" s="66"/>
      <c r="U244" s="68"/>
      <c r="V244" s="68"/>
    </row>
    <row r="245" spans="1:22" s="19" customFormat="1" ht="13" hidden="1" x14ac:dyDescent="0.25">
      <c r="A245" s="19" t="s">
        <v>1794</v>
      </c>
      <c r="B245" s="155"/>
      <c r="C245" s="32" t="s">
        <v>1807</v>
      </c>
      <c r="D245" s="5">
        <v>7142</v>
      </c>
      <c r="E245" s="5"/>
      <c r="F245" s="19" t="s">
        <v>273</v>
      </c>
      <c r="G245" s="14">
        <v>4.3</v>
      </c>
      <c r="H245" s="14">
        <v>4.3</v>
      </c>
      <c r="I245" s="14">
        <v>9.3000000000000007</v>
      </c>
      <c r="J245" s="14">
        <f t="shared" si="10"/>
        <v>12.468556526482674</v>
      </c>
      <c r="K245" s="14">
        <v>12.21</v>
      </c>
      <c r="L245" s="19" t="s">
        <v>1954</v>
      </c>
      <c r="M245" s="5"/>
      <c r="N245" s="5"/>
      <c r="O245" s="5">
        <v>0</v>
      </c>
      <c r="P245" s="5">
        <v>1</v>
      </c>
      <c r="Q245" s="26" t="s">
        <v>1609</v>
      </c>
      <c r="R245" s="58">
        <v>39749</v>
      </c>
      <c r="S245" s="15"/>
      <c r="T245" s="21"/>
      <c r="U245" s="5"/>
      <c r="V245" s="5"/>
    </row>
    <row r="246" spans="1:22" s="62" customFormat="1" hidden="1" x14ac:dyDescent="0.25">
      <c r="B246" s="124"/>
      <c r="C246" s="78" t="s">
        <v>246</v>
      </c>
      <c r="D246" s="68">
        <v>7380</v>
      </c>
      <c r="E246" s="68"/>
      <c r="F246" s="68" t="s">
        <v>272</v>
      </c>
      <c r="G246" s="71"/>
      <c r="H246" s="71"/>
      <c r="I246" s="71"/>
      <c r="J246" s="71"/>
      <c r="K246" s="71"/>
      <c r="L246" s="68" t="s">
        <v>1954</v>
      </c>
      <c r="M246" s="68"/>
      <c r="N246" s="68"/>
      <c r="O246" s="68">
        <f>SUM(O248:O249)</f>
        <v>0</v>
      </c>
      <c r="P246" s="68">
        <f>SUM(P248:P249)</f>
        <v>3</v>
      </c>
      <c r="Q246" s="67" t="s">
        <v>2082</v>
      </c>
      <c r="R246" s="79">
        <v>40448</v>
      </c>
      <c r="S246" s="64"/>
      <c r="T246" s="66"/>
      <c r="U246" s="68"/>
      <c r="V246" s="68"/>
    </row>
    <row r="247" spans="1:22" s="19" customFormat="1" hidden="1" x14ac:dyDescent="0.25">
      <c r="A247" s="19" t="s">
        <v>1794</v>
      </c>
      <c r="B247" s="26"/>
      <c r="C247" s="32" t="s">
        <v>1272</v>
      </c>
      <c r="D247" s="5">
        <v>7380</v>
      </c>
      <c r="E247" s="5"/>
      <c r="F247" s="5" t="s">
        <v>272</v>
      </c>
      <c r="G247" s="14"/>
      <c r="H247" s="14"/>
      <c r="I247" s="14"/>
      <c r="J247" s="14"/>
      <c r="K247" s="14"/>
      <c r="L247" s="5" t="s">
        <v>1954</v>
      </c>
      <c r="M247" s="5"/>
      <c r="N247" s="5"/>
      <c r="O247" s="5">
        <f>SUM(O249:O250)</f>
        <v>0</v>
      </c>
      <c r="P247" s="5">
        <f>SUM(P249:P250)</f>
        <v>2</v>
      </c>
      <c r="Q247" s="26" t="s">
        <v>2082</v>
      </c>
      <c r="R247" s="58">
        <v>40448</v>
      </c>
      <c r="S247" s="15"/>
      <c r="T247" s="21"/>
      <c r="U247" s="5"/>
      <c r="V247" s="5"/>
    </row>
    <row r="248" spans="1:22" s="62" customFormat="1" ht="37.5" hidden="1" x14ac:dyDescent="0.25">
      <c r="B248" s="124"/>
      <c r="C248" s="78" t="s">
        <v>246</v>
      </c>
      <c r="D248" s="68">
        <v>7822</v>
      </c>
      <c r="E248" s="68"/>
      <c r="F248" s="68" t="s">
        <v>272</v>
      </c>
      <c r="G248" s="71">
        <v>20</v>
      </c>
      <c r="H248" s="71">
        <v>4</v>
      </c>
      <c r="I248" s="71"/>
      <c r="J248" s="71"/>
      <c r="K248" s="71"/>
      <c r="L248" s="68" t="s">
        <v>1954</v>
      </c>
      <c r="M248" s="68"/>
      <c r="N248" s="68"/>
      <c r="O248" s="68">
        <f>SUM(O249:O250)</f>
        <v>0</v>
      </c>
      <c r="P248" s="68">
        <f>SUM(P249:P250)</f>
        <v>2</v>
      </c>
      <c r="Q248" s="67" t="s">
        <v>1614</v>
      </c>
      <c r="R248" s="79">
        <v>39481</v>
      </c>
      <c r="S248" s="64"/>
      <c r="T248" s="66"/>
      <c r="U248" s="68"/>
      <c r="V248" s="68"/>
    </row>
    <row r="249" spans="1:22" s="19" customFormat="1" ht="62.5" hidden="1" x14ac:dyDescent="0.25">
      <c r="A249" s="19" t="s">
        <v>1794</v>
      </c>
      <c r="B249" s="23"/>
      <c r="C249" s="19" t="s">
        <v>1610</v>
      </c>
      <c r="D249" s="5">
        <v>7822</v>
      </c>
      <c r="E249" s="5"/>
      <c r="F249" s="5" t="s">
        <v>272</v>
      </c>
      <c r="G249" s="14">
        <v>20</v>
      </c>
      <c r="H249" s="14">
        <v>4</v>
      </c>
      <c r="I249" s="14"/>
      <c r="J249" s="14"/>
      <c r="K249" s="14"/>
      <c r="L249" s="5" t="s">
        <v>1954</v>
      </c>
      <c r="M249" s="5"/>
      <c r="N249" s="5"/>
      <c r="O249" s="5">
        <v>0</v>
      </c>
      <c r="P249" s="5">
        <v>1</v>
      </c>
      <c r="Q249" s="15" t="s">
        <v>502</v>
      </c>
      <c r="R249" s="58">
        <v>39481</v>
      </c>
      <c r="S249" s="15"/>
      <c r="T249" s="21"/>
      <c r="U249" s="5"/>
      <c r="V249" s="5"/>
    </row>
    <row r="250" spans="1:22" s="19" customFormat="1" ht="62.5" hidden="1" x14ac:dyDescent="0.25">
      <c r="A250" s="19" t="s">
        <v>1795</v>
      </c>
      <c r="B250" s="23"/>
      <c r="C250" s="19" t="s">
        <v>1611</v>
      </c>
      <c r="D250" s="5">
        <v>7822</v>
      </c>
      <c r="E250" s="5"/>
      <c r="F250" s="5" t="s">
        <v>272</v>
      </c>
      <c r="G250" s="14">
        <v>20</v>
      </c>
      <c r="H250" s="14">
        <v>4</v>
      </c>
      <c r="I250" s="14"/>
      <c r="J250" s="14"/>
      <c r="K250" s="14"/>
      <c r="L250" s="5" t="s">
        <v>1954</v>
      </c>
      <c r="M250" s="5"/>
      <c r="N250" s="5"/>
      <c r="O250" s="5">
        <v>0</v>
      </c>
      <c r="P250" s="5">
        <v>1</v>
      </c>
      <c r="Q250" s="15" t="s">
        <v>501</v>
      </c>
      <c r="R250" s="58">
        <v>39481</v>
      </c>
      <c r="S250" s="15"/>
      <c r="T250" s="21"/>
      <c r="U250" s="5"/>
      <c r="V250" s="5"/>
    </row>
    <row r="251" spans="1:22" s="19" customFormat="1" ht="87.5" hidden="1" x14ac:dyDescent="0.25">
      <c r="A251" s="19" t="s">
        <v>1795</v>
      </c>
      <c r="B251" s="23"/>
      <c r="C251" s="213" t="s">
        <v>2365</v>
      </c>
      <c r="D251" s="5">
        <v>7822</v>
      </c>
      <c r="E251" s="5"/>
      <c r="F251" s="5" t="s">
        <v>272</v>
      </c>
      <c r="G251" s="14">
        <v>20</v>
      </c>
      <c r="H251" s="14">
        <v>4</v>
      </c>
      <c r="I251" s="14"/>
      <c r="J251" s="14"/>
      <c r="K251" s="14"/>
      <c r="L251" s="5" t="s">
        <v>1954</v>
      </c>
      <c r="M251" s="5"/>
      <c r="N251" s="5"/>
      <c r="O251" s="5">
        <v>0</v>
      </c>
      <c r="P251" s="5">
        <v>1</v>
      </c>
      <c r="Q251" s="15" t="s">
        <v>2367</v>
      </c>
      <c r="R251" s="58">
        <v>42342</v>
      </c>
      <c r="S251" s="15"/>
      <c r="T251" s="21"/>
      <c r="U251" s="5"/>
      <c r="V251" s="5"/>
    </row>
    <row r="252" spans="1:22" s="19" customFormat="1" ht="75" hidden="1" x14ac:dyDescent="0.25">
      <c r="A252" s="62"/>
      <c r="B252" s="195"/>
      <c r="C252" s="78" t="s">
        <v>246</v>
      </c>
      <c r="D252" s="68" t="s">
        <v>1767</v>
      </c>
      <c r="E252" s="68"/>
      <c r="F252" s="68" t="s">
        <v>272</v>
      </c>
      <c r="G252" s="71">
        <v>89</v>
      </c>
      <c r="H252" s="71">
        <v>89</v>
      </c>
      <c r="I252" s="71">
        <v>3.5</v>
      </c>
      <c r="J252" s="71">
        <f t="shared" ref="J252:J257" si="11">-LOG((1/(H252*G252))*(2.511^(-I252)))/LOG(2.511)</f>
        <v>13.250686673993064</v>
      </c>
      <c r="K252" s="71">
        <v>12.99</v>
      </c>
      <c r="L252" s="68" t="s">
        <v>1954</v>
      </c>
      <c r="M252" s="68"/>
      <c r="N252" s="68"/>
      <c r="O252" s="68">
        <v>0</v>
      </c>
      <c r="P252" s="68">
        <v>0</v>
      </c>
      <c r="Q252" s="64" t="s">
        <v>677</v>
      </c>
      <c r="R252" s="79">
        <v>38988</v>
      </c>
      <c r="S252" s="80"/>
      <c r="T252" s="77"/>
      <c r="U252" s="5"/>
      <c r="V252" s="5"/>
    </row>
    <row r="253" spans="1:22" s="19" customFormat="1" ht="37.5" hidden="1" x14ac:dyDescent="0.25">
      <c r="A253" s="19" t="s">
        <v>1794</v>
      </c>
      <c r="B253" s="23"/>
      <c r="C253" s="31" t="s">
        <v>1922</v>
      </c>
      <c r="D253" s="55" t="s">
        <v>1767</v>
      </c>
      <c r="E253" s="5"/>
      <c r="F253" s="5" t="s">
        <v>272</v>
      </c>
      <c r="G253" s="14">
        <v>89</v>
      </c>
      <c r="H253" s="14">
        <v>89</v>
      </c>
      <c r="I253" s="14">
        <v>3.5</v>
      </c>
      <c r="J253" s="14">
        <f t="shared" si="11"/>
        <v>13.250686673993064</v>
      </c>
      <c r="K253" s="14">
        <v>12.99</v>
      </c>
      <c r="L253" s="5" t="s">
        <v>1954</v>
      </c>
      <c r="M253" s="5"/>
      <c r="N253" s="5"/>
      <c r="O253" s="5">
        <v>0</v>
      </c>
      <c r="P253" s="5">
        <v>1</v>
      </c>
      <c r="Q253" s="15" t="s">
        <v>582</v>
      </c>
      <c r="R253" s="58">
        <v>38657</v>
      </c>
      <c r="S253" s="41"/>
      <c r="T253" s="40"/>
      <c r="U253" s="5"/>
      <c r="V253" s="5"/>
    </row>
    <row r="254" spans="1:22" s="19" customFormat="1" ht="50" hidden="1" x14ac:dyDescent="0.25">
      <c r="A254" s="19" t="s">
        <v>1795</v>
      </c>
      <c r="B254" s="23"/>
      <c r="C254" s="32" t="s">
        <v>105</v>
      </c>
      <c r="D254" s="121" t="s">
        <v>1767</v>
      </c>
      <c r="E254" s="5"/>
      <c r="F254" s="5" t="s">
        <v>272</v>
      </c>
      <c r="G254" s="14">
        <v>89</v>
      </c>
      <c r="H254" s="14">
        <v>89</v>
      </c>
      <c r="I254" s="14">
        <v>3.5</v>
      </c>
      <c r="J254" s="14">
        <f t="shared" si="11"/>
        <v>13.250686673993064</v>
      </c>
      <c r="K254" s="14">
        <v>12.99</v>
      </c>
      <c r="L254" s="5" t="s">
        <v>1954</v>
      </c>
      <c r="M254" s="5"/>
      <c r="N254" s="5"/>
      <c r="O254" s="5">
        <v>0</v>
      </c>
      <c r="P254" s="5">
        <v>1</v>
      </c>
      <c r="Q254" s="15" t="s">
        <v>103</v>
      </c>
      <c r="R254" s="58">
        <v>39411</v>
      </c>
      <c r="S254" s="41"/>
      <c r="T254" s="40"/>
      <c r="U254" s="5"/>
      <c r="V254" s="5"/>
    </row>
    <row r="255" spans="1:22" s="19" customFormat="1" ht="50" hidden="1" x14ac:dyDescent="0.25">
      <c r="A255" s="19" t="s">
        <v>1795</v>
      </c>
      <c r="B255" s="23"/>
      <c r="C255" s="32" t="s">
        <v>106</v>
      </c>
      <c r="D255" s="121" t="s">
        <v>1767</v>
      </c>
      <c r="E255" s="5"/>
      <c r="F255" s="5" t="s">
        <v>272</v>
      </c>
      <c r="G255" s="14">
        <v>89</v>
      </c>
      <c r="H255" s="14">
        <v>89</v>
      </c>
      <c r="I255" s="14">
        <v>3.5</v>
      </c>
      <c r="J255" s="14">
        <f t="shared" si="11"/>
        <v>13.250686673993064</v>
      </c>
      <c r="K255" s="14">
        <v>12.99</v>
      </c>
      <c r="L255" s="5" t="s">
        <v>1954</v>
      </c>
      <c r="M255" s="5"/>
      <c r="N255" s="5"/>
      <c r="O255" s="5">
        <v>0</v>
      </c>
      <c r="P255" s="5">
        <v>1</v>
      </c>
      <c r="Q255" s="15" t="s">
        <v>104</v>
      </c>
      <c r="R255" s="58">
        <v>39411</v>
      </c>
      <c r="S255" s="41"/>
      <c r="T255" s="40"/>
      <c r="U255" s="5"/>
      <c r="V255" s="5"/>
    </row>
    <row r="256" spans="1:22" s="19" customFormat="1" ht="62.5" hidden="1" x14ac:dyDescent="0.25">
      <c r="A256" s="19" t="s">
        <v>1795</v>
      </c>
      <c r="B256" s="23"/>
      <c r="C256" s="32" t="s">
        <v>107</v>
      </c>
      <c r="D256" s="121" t="s">
        <v>1767</v>
      </c>
      <c r="E256" s="5"/>
      <c r="F256" s="5" t="s">
        <v>272</v>
      </c>
      <c r="G256" s="14">
        <v>89</v>
      </c>
      <c r="H256" s="14">
        <v>89</v>
      </c>
      <c r="I256" s="14">
        <v>3.5</v>
      </c>
      <c r="J256" s="14">
        <f t="shared" si="11"/>
        <v>13.250686673993064</v>
      </c>
      <c r="K256" s="14">
        <v>12.99</v>
      </c>
      <c r="L256" s="5" t="s">
        <v>1954</v>
      </c>
      <c r="M256" s="5"/>
      <c r="N256" s="5"/>
      <c r="O256" s="5">
        <v>0</v>
      </c>
      <c r="P256" s="5">
        <v>1</v>
      </c>
      <c r="Q256" s="15" t="s">
        <v>111</v>
      </c>
      <c r="R256" s="58">
        <v>39411</v>
      </c>
      <c r="S256" s="41"/>
      <c r="T256" s="40"/>
      <c r="U256" s="5"/>
      <c r="V256" s="5"/>
    </row>
    <row r="257" spans="1:22" s="19" customFormat="1" ht="50" hidden="1" x14ac:dyDescent="0.25">
      <c r="A257" s="19" t="s">
        <v>1795</v>
      </c>
      <c r="B257" s="23"/>
      <c r="C257" s="32" t="s">
        <v>108</v>
      </c>
      <c r="D257" s="121" t="s">
        <v>1767</v>
      </c>
      <c r="E257" s="5"/>
      <c r="F257" s="5" t="s">
        <v>272</v>
      </c>
      <c r="G257" s="14">
        <v>89</v>
      </c>
      <c r="H257" s="14">
        <v>89</v>
      </c>
      <c r="I257" s="14">
        <v>3.5</v>
      </c>
      <c r="J257" s="14">
        <f t="shared" si="11"/>
        <v>13.250686673993064</v>
      </c>
      <c r="K257" s="14">
        <v>12.99</v>
      </c>
      <c r="L257" s="5" t="s">
        <v>1954</v>
      </c>
      <c r="M257" s="5"/>
      <c r="N257" s="5"/>
      <c r="O257" s="5">
        <v>0</v>
      </c>
      <c r="P257" s="5">
        <v>1</v>
      </c>
      <c r="Q257" s="15" t="s">
        <v>112</v>
      </c>
      <c r="R257" s="58">
        <v>39411</v>
      </c>
      <c r="S257" s="41"/>
      <c r="T257" s="40"/>
      <c r="U257" s="5"/>
      <c r="V257" s="5"/>
    </row>
    <row r="258" spans="1:22" s="131" customFormat="1" ht="25.5" hidden="1" x14ac:dyDescent="0.25">
      <c r="B258" s="124"/>
      <c r="C258" s="132" t="s">
        <v>246</v>
      </c>
      <c r="D258" s="160"/>
      <c r="E258" s="131" t="s">
        <v>1119</v>
      </c>
      <c r="F258" s="131" t="s">
        <v>272</v>
      </c>
      <c r="G258" s="144">
        <v>100</v>
      </c>
      <c r="H258" s="144">
        <v>100</v>
      </c>
      <c r="I258" s="144"/>
      <c r="J258" s="144"/>
      <c r="K258" s="144"/>
      <c r="L258" s="131" t="s">
        <v>1954</v>
      </c>
      <c r="M258" s="141"/>
      <c r="N258" s="141"/>
      <c r="O258" s="141">
        <v>0</v>
      </c>
      <c r="P258" s="141">
        <v>0</v>
      </c>
      <c r="Q258" s="124" t="s">
        <v>1278</v>
      </c>
      <c r="R258" s="79">
        <v>40102</v>
      </c>
      <c r="S258" s="158"/>
      <c r="T258" s="159"/>
      <c r="U258" s="141"/>
      <c r="V258" s="141"/>
    </row>
    <row r="259" spans="1:22" s="131" customFormat="1" ht="51.5" hidden="1" x14ac:dyDescent="0.25">
      <c r="B259" s="124"/>
      <c r="C259" s="132" t="s">
        <v>246</v>
      </c>
      <c r="D259" s="160"/>
      <c r="E259" s="131" t="s">
        <v>1120</v>
      </c>
      <c r="F259" s="131" t="s">
        <v>272</v>
      </c>
      <c r="G259" s="144">
        <v>30</v>
      </c>
      <c r="H259" s="144">
        <v>20</v>
      </c>
      <c r="I259" s="144"/>
      <c r="J259" s="144"/>
      <c r="K259" s="144"/>
      <c r="L259" s="131" t="s">
        <v>1954</v>
      </c>
      <c r="M259" s="141"/>
      <c r="N259" s="141"/>
      <c r="O259" s="141">
        <f>SUM(O260)</f>
        <v>0</v>
      </c>
      <c r="P259" s="141">
        <f>SUM(P260)</f>
        <v>1</v>
      </c>
      <c r="Q259" s="124" t="s">
        <v>1279</v>
      </c>
      <c r="R259" s="79">
        <v>40102</v>
      </c>
      <c r="S259" s="158"/>
      <c r="T259" s="159"/>
      <c r="U259" s="141"/>
      <c r="V259" s="141"/>
    </row>
    <row r="260" spans="1:22" s="19" customFormat="1" ht="37.5" hidden="1" x14ac:dyDescent="0.25">
      <c r="B260" s="26"/>
      <c r="C260" s="32" t="s">
        <v>671</v>
      </c>
      <c r="D260" s="121"/>
      <c r="E260" s="19" t="s">
        <v>1120</v>
      </c>
      <c r="F260" s="19" t="s">
        <v>272</v>
      </c>
      <c r="G260" s="14">
        <v>30</v>
      </c>
      <c r="H260" s="14">
        <v>20</v>
      </c>
      <c r="I260" s="14"/>
      <c r="J260" s="14"/>
      <c r="K260" s="14"/>
      <c r="L260" s="19" t="s">
        <v>1954</v>
      </c>
      <c r="M260" s="5"/>
      <c r="N260" s="5"/>
      <c r="O260" s="5">
        <v>0</v>
      </c>
      <c r="P260" s="5">
        <v>1</v>
      </c>
      <c r="Q260" s="26" t="s">
        <v>672</v>
      </c>
      <c r="R260" s="58">
        <v>40118</v>
      </c>
      <c r="S260" s="41"/>
      <c r="T260" s="40"/>
      <c r="U260" s="5"/>
      <c r="V260" s="5"/>
    </row>
    <row r="261" spans="1:22" s="62" customFormat="1" ht="25" hidden="1" x14ac:dyDescent="0.25">
      <c r="B261" s="195"/>
      <c r="C261" s="69" t="s">
        <v>246</v>
      </c>
      <c r="D261" s="122"/>
      <c r="E261" s="67" t="s">
        <v>326</v>
      </c>
      <c r="F261" s="62" t="s">
        <v>272</v>
      </c>
      <c r="G261" s="71"/>
      <c r="H261" s="71"/>
      <c r="I261" s="71"/>
      <c r="J261" s="71"/>
      <c r="K261" s="71"/>
      <c r="L261" s="62" t="s">
        <v>1954</v>
      </c>
      <c r="M261" s="68"/>
      <c r="N261" s="68"/>
      <c r="O261" s="68">
        <v>0</v>
      </c>
      <c r="P261" s="68">
        <v>0</v>
      </c>
      <c r="Q261" s="64" t="s">
        <v>1277</v>
      </c>
      <c r="R261" s="79">
        <v>40102</v>
      </c>
      <c r="S261" s="80"/>
      <c r="T261" s="77"/>
      <c r="U261" s="68"/>
      <c r="V261" s="68"/>
    </row>
    <row r="262" spans="1:22" s="19" customFormat="1" ht="37.5" hidden="1" x14ac:dyDescent="0.25">
      <c r="A262" s="19" t="s">
        <v>1794</v>
      </c>
      <c r="B262" s="23"/>
      <c r="C262" s="32" t="s">
        <v>109</v>
      </c>
      <c r="D262" s="55"/>
      <c r="E262" s="26" t="s">
        <v>326</v>
      </c>
      <c r="F262" s="19" t="s">
        <v>272</v>
      </c>
      <c r="G262" s="14"/>
      <c r="H262" s="14"/>
      <c r="I262" s="14"/>
      <c r="J262" s="14"/>
      <c r="K262" s="14"/>
      <c r="L262" s="19" t="s">
        <v>1954</v>
      </c>
      <c r="M262" s="5"/>
      <c r="N262" s="5"/>
      <c r="O262" s="5">
        <v>0</v>
      </c>
      <c r="P262" s="5">
        <v>1</v>
      </c>
      <c r="Q262" s="15" t="s">
        <v>113</v>
      </c>
      <c r="R262" s="58">
        <v>39411</v>
      </c>
      <c r="S262" s="41"/>
      <c r="T262" s="40"/>
      <c r="U262" s="5"/>
      <c r="V262" s="5"/>
    </row>
    <row r="263" spans="1:22" s="19" customFormat="1" ht="37.5" hidden="1" x14ac:dyDescent="0.25">
      <c r="A263" s="19" t="s">
        <v>1794</v>
      </c>
      <c r="B263" s="23"/>
      <c r="C263" s="32" t="s">
        <v>110</v>
      </c>
      <c r="D263" s="55"/>
      <c r="E263" s="26" t="s">
        <v>326</v>
      </c>
      <c r="F263" s="19" t="s">
        <v>272</v>
      </c>
      <c r="G263" s="14"/>
      <c r="H263" s="14"/>
      <c r="I263" s="14"/>
      <c r="J263" s="14"/>
      <c r="K263" s="14"/>
      <c r="L263" s="19" t="s">
        <v>1954</v>
      </c>
      <c r="M263" s="5"/>
      <c r="N263" s="5"/>
      <c r="O263" s="5">
        <v>0</v>
      </c>
      <c r="P263" s="5">
        <v>1</v>
      </c>
      <c r="Q263" s="15" t="s">
        <v>114</v>
      </c>
      <c r="R263" s="58">
        <v>39411</v>
      </c>
      <c r="S263" s="41"/>
      <c r="T263" s="40"/>
      <c r="U263" s="5"/>
      <c r="V263" s="5"/>
    </row>
    <row r="264" spans="1:22" s="131" customFormat="1" ht="13" hidden="1" x14ac:dyDescent="0.25">
      <c r="B264" s="124"/>
      <c r="C264" s="132" t="s">
        <v>246</v>
      </c>
      <c r="D264" s="174"/>
      <c r="E264" s="124" t="s">
        <v>673</v>
      </c>
      <c r="F264" s="131" t="s">
        <v>272</v>
      </c>
      <c r="G264" s="144">
        <v>13</v>
      </c>
      <c r="H264" s="144">
        <v>5</v>
      </c>
      <c r="I264" s="144"/>
      <c r="J264" s="144"/>
      <c r="K264" s="144"/>
      <c r="L264" s="131" t="s">
        <v>1954</v>
      </c>
      <c r="M264" s="141"/>
      <c r="N264" s="141"/>
      <c r="O264" s="141">
        <f>SUM(O266)</f>
        <v>0</v>
      </c>
      <c r="P264" s="141">
        <f>SUM(P266)</f>
        <v>1</v>
      </c>
      <c r="Q264" s="134" t="s">
        <v>674</v>
      </c>
      <c r="R264" s="157">
        <v>40118</v>
      </c>
      <c r="S264" s="158"/>
      <c r="T264" s="159"/>
      <c r="U264" s="141"/>
      <c r="V264" s="141"/>
    </row>
    <row r="265" spans="1:22" s="19" customFormat="1" ht="37.5" hidden="1" x14ac:dyDescent="0.25">
      <c r="B265" s="26"/>
      <c r="C265" s="32" t="s">
        <v>671</v>
      </c>
      <c r="D265" s="55"/>
      <c r="E265" s="26" t="s">
        <v>673</v>
      </c>
      <c r="F265" s="19" t="s">
        <v>272</v>
      </c>
      <c r="G265" s="14">
        <v>13</v>
      </c>
      <c r="H265" s="14">
        <v>5</v>
      </c>
      <c r="I265" s="14"/>
      <c r="J265" s="14"/>
      <c r="K265" s="14"/>
      <c r="L265" s="19" t="s">
        <v>1954</v>
      </c>
      <c r="M265" s="5"/>
      <c r="N265" s="5"/>
      <c r="O265" s="5">
        <f>SUM(O267)</f>
        <v>0</v>
      </c>
      <c r="P265" s="5">
        <f>SUM(P267)</f>
        <v>1</v>
      </c>
      <c r="Q265" s="26" t="s">
        <v>675</v>
      </c>
      <c r="R265" s="58">
        <v>40118</v>
      </c>
      <c r="S265" s="41"/>
      <c r="T265" s="40"/>
      <c r="U265" s="5"/>
      <c r="V265" s="5"/>
    </row>
    <row r="266" spans="1:22" s="131" customFormat="1" ht="37.5" hidden="1" x14ac:dyDescent="0.25">
      <c r="B266" s="194"/>
      <c r="C266" s="132" t="s">
        <v>246</v>
      </c>
      <c r="D266" s="174"/>
      <c r="E266" s="124" t="s">
        <v>1612</v>
      </c>
      <c r="F266" s="131" t="s">
        <v>272</v>
      </c>
      <c r="G266" s="144">
        <v>50</v>
      </c>
      <c r="H266" s="144">
        <v>40</v>
      </c>
      <c r="I266" s="144"/>
      <c r="J266" s="144"/>
      <c r="K266" s="144"/>
      <c r="L266" s="131" t="s">
        <v>1954</v>
      </c>
      <c r="M266" s="141"/>
      <c r="N266" s="141"/>
      <c r="O266" s="141">
        <f>SUM(O267)</f>
        <v>0</v>
      </c>
      <c r="P266" s="141">
        <f>SUM(P267)</f>
        <v>1</v>
      </c>
      <c r="Q266" s="134" t="s">
        <v>1613</v>
      </c>
      <c r="R266" s="157">
        <v>39800</v>
      </c>
      <c r="S266" s="158"/>
      <c r="T266" s="159"/>
      <c r="U266" s="141"/>
      <c r="V266" s="141"/>
    </row>
    <row r="267" spans="1:22" s="19" customFormat="1" hidden="1" x14ac:dyDescent="0.25">
      <c r="A267" s="19" t="s">
        <v>1795</v>
      </c>
      <c r="B267" s="23"/>
      <c r="C267" s="32" t="s">
        <v>1611</v>
      </c>
      <c r="D267" s="55"/>
      <c r="E267" s="26" t="s">
        <v>1612</v>
      </c>
      <c r="F267" s="19" t="s">
        <v>272</v>
      </c>
      <c r="G267" s="14">
        <v>50</v>
      </c>
      <c r="H267" s="14">
        <v>40</v>
      </c>
      <c r="I267" s="14"/>
      <c r="J267" s="14"/>
      <c r="K267" s="14"/>
      <c r="L267" s="19" t="s">
        <v>1954</v>
      </c>
      <c r="M267" s="5"/>
      <c r="N267" s="5"/>
      <c r="O267" s="5">
        <v>0</v>
      </c>
      <c r="P267" s="5">
        <v>1</v>
      </c>
      <c r="Q267" s="15" t="s">
        <v>2366</v>
      </c>
      <c r="R267" s="58">
        <v>42342</v>
      </c>
      <c r="S267" s="41"/>
      <c r="T267" s="40"/>
      <c r="U267" s="5"/>
      <c r="V267" s="5"/>
    </row>
    <row r="268" spans="1:22" s="19" customFormat="1" hidden="1" x14ac:dyDescent="0.25">
      <c r="B268" s="23"/>
      <c r="C268" s="214" t="s">
        <v>2365</v>
      </c>
      <c r="D268" s="55"/>
      <c r="E268" s="26" t="s">
        <v>1612</v>
      </c>
      <c r="F268" s="19" t="s">
        <v>272</v>
      </c>
      <c r="G268" s="14">
        <v>50</v>
      </c>
      <c r="H268" s="14">
        <v>40</v>
      </c>
      <c r="I268" s="14"/>
      <c r="J268" s="14"/>
      <c r="K268" s="14"/>
      <c r="L268" s="19" t="s">
        <v>1954</v>
      </c>
      <c r="M268" s="5"/>
      <c r="N268" s="5"/>
      <c r="O268" s="5">
        <v>0</v>
      </c>
      <c r="P268" s="5">
        <v>1</v>
      </c>
      <c r="Q268" s="15" t="s">
        <v>2366</v>
      </c>
      <c r="R268" s="58">
        <v>42342</v>
      </c>
      <c r="S268" s="41"/>
      <c r="T268" s="40"/>
      <c r="U268" s="5"/>
      <c r="V268" s="5"/>
    </row>
    <row r="269" spans="1:22" s="131" customFormat="1" hidden="1" x14ac:dyDescent="0.25">
      <c r="B269" s="124"/>
      <c r="C269" s="132" t="s">
        <v>246</v>
      </c>
      <c r="D269" s="174"/>
      <c r="E269" s="124" t="s">
        <v>1333</v>
      </c>
      <c r="F269" s="131" t="s">
        <v>704</v>
      </c>
      <c r="G269" s="144">
        <v>4.45</v>
      </c>
      <c r="H269" s="144">
        <v>6.4</v>
      </c>
      <c r="I269" s="144">
        <v>8</v>
      </c>
      <c r="J269" s="178">
        <f>1.6225-1.2026*(H269-G269)/I269-0.5765*H269/I269+1.9348*(200^2)*3/100000</f>
        <v>3.1899262500000001</v>
      </c>
      <c r="K269" s="179">
        <f>EXP(J269)/(1+EXP(J269))</f>
        <v>0.96045341932383343</v>
      </c>
      <c r="L269" s="131" t="s">
        <v>1954</v>
      </c>
      <c r="M269" s="141"/>
      <c r="N269" s="141"/>
      <c r="O269" s="141">
        <v>0</v>
      </c>
      <c r="P269" s="141">
        <v>0</v>
      </c>
      <c r="Q269" s="134" t="s">
        <v>1334</v>
      </c>
      <c r="R269" s="157">
        <v>39786</v>
      </c>
      <c r="S269" s="158"/>
      <c r="T269" s="159"/>
      <c r="U269" s="141"/>
      <c r="V269" s="141"/>
    </row>
    <row r="270" spans="1:22" s="62" customFormat="1" ht="37.5" x14ac:dyDescent="0.25">
      <c r="A270" s="19" t="s">
        <v>1794</v>
      </c>
      <c r="B270" s="26"/>
      <c r="C270" s="32" t="s">
        <v>1948</v>
      </c>
      <c r="D270" s="19">
        <v>598</v>
      </c>
      <c r="E270" s="81" t="s">
        <v>1818</v>
      </c>
      <c r="F270" s="19" t="s">
        <v>55</v>
      </c>
      <c r="G270" s="20">
        <v>62</v>
      </c>
      <c r="H270" s="20">
        <v>62</v>
      </c>
      <c r="I270" s="20">
        <v>5.7</v>
      </c>
      <c r="J270" s="14">
        <f t="shared" ref="J270:J305" si="12">-LOG((1/(H270*G270))*(2.511^(-I270)))/LOG(2.511)</f>
        <v>14.665394149858301</v>
      </c>
      <c r="K270" s="20">
        <v>22.22</v>
      </c>
      <c r="L270" s="19" t="s">
        <v>580</v>
      </c>
      <c r="M270" s="19"/>
      <c r="N270" s="19"/>
      <c r="O270" s="19">
        <v>0</v>
      </c>
      <c r="P270" s="19">
        <v>1</v>
      </c>
      <c r="Q270" s="15" t="s">
        <v>1816</v>
      </c>
      <c r="R270" s="57">
        <v>38726</v>
      </c>
      <c r="S270" s="80"/>
      <c r="T270" s="77"/>
      <c r="U270" s="68"/>
      <c r="V270" s="68"/>
    </row>
    <row r="271" spans="1:22" s="62" customFormat="1" ht="25" hidden="1" x14ac:dyDescent="0.25">
      <c r="B271" s="195"/>
      <c r="C271" s="78" t="s">
        <v>246</v>
      </c>
      <c r="D271" s="68">
        <v>246</v>
      </c>
      <c r="E271" s="68"/>
      <c r="F271" s="68" t="s">
        <v>275</v>
      </c>
      <c r="G271" s="71">
        <v>4</v>
      </c>
      <c r="H271" s="71">
        <v>3.5</v>
      </c>
      <c r="I271" s="71">
        <v>8.5</v>
      </c>
      <c r="J271" s="71">
        <f t="shared" si="12"/>
        <v>11.366418553004642</v>
      </c>
      <c r="K271" s="71">
        <v>13.5</v>
      </c>
      <c r="L271" s="68" t="s">
        <v>597</v>
      </c>
      <c r="M271" s="68" t="s">
        <v>532</v>
      </c>
      <c r="N271" s="92" t="s">
        <v>533</v>
      </c>
      <c r="O271" s="68">
        <v>0</v>
      </c>
      <c r="P271" s="68">
        <v>0</v>
      </c>
      <c r="Q271" s="64" t="s">
        <v>2004</v>
      </c>
      <c r="R271" s="79">
        <v>39829</v>
      </c>
      <c r="S271" s="80"/>
      <c r="T271" s="77"/>
      <c r="U271" s="68"/>
      <c r="V271" s="68"/>
    </row>
    <row r="272" spans="1:22" s="19" customFormat="1" ht="62.5" x14ac:dyDescent="0.25">
      <c r="A272" s="19" t="s">
        <v>1794</v>
      </c>
      <c r="B272" s="26"/>
      <c r="C272" s="32" t="s">
        <v>1947</v>
      </c>
      <c r="D272" s="19">
        <v>598</v>
      </c>
      <c r="E272" s="26" t="s">
        <v>1818</v>
      </c>
      <c r="F272" s="19" t="s">
        <v>55</v>
      </c>
      <c r="G272" s="20">
        <v>62</v>
      </c>
      <c r="H272" s="20">
        <v>62</v>
      </c>
      <c r="I272" s="20">
        <v>5.7</v>
      </c>
      <c r="J272" s="14">
        <f t="shared" si="12"/>
        <v>14.665394149858301</v>
      </c>
      <c r="K272" s="20">
        <v>22.22</v>
      </c>
      <c r="L272" s="19" t="s">
        <v>580</v>
      </c>
      <c r="O272" s="19">
        <v>1</v>
      </c>
      <c r="P272" s="19">
        <v>0</v>
      </c>
      <c r="Q272" s="15" t="s">
        <v>1817</v>
      </c>
      <c r="R272" s="57">
        <v>38726</v>
      </c>
      <c r="S272" s="64"/>
      <c r="T272" s="66"/>
      <c r="U272" s="5"/>
      <c r="V272" s="5"/>
    </row>
    <row r="273" spans="1:22" s="19" customFormat="1" ht="37.5" x14ac:dyDescent="0.25">
      <c r="A273" s="19" t="s">
        <v>1794</v>
      </c>
      <c r="B273" s="26"/>
      <c r="C273" s="32" t="s">
        <v>555</v>
      </c>
      <c r="D273" s="19">
        <v>598</v>
      </c>
      <c r="E273" s="26" t="s">
        <v>1818</v>
      </c>
      <c r="F273" s="19" t="s">
        <v>55</v>
      </c>
      <c r="G273" s="20">
        <v>62</v>
      </c>
      <c r="H273" s="20">
        <v>62</v>
      </c>
      <c r="I273" s="20">
        <v>5.7</v>
      </c>
      <c r="J273" s="14">
        <f t="shared" si="12"/>
        <v>14.665394149858301</v>
      </c>
      <c r="K273" s="20">
        <v>22.22</v>
      </c>
      <c r="L273" s="19" t="s">
        <v>580</v>
      </c>
      <c r="O273" s="19">
        <v>0</v>
      </c>
      <c r="P273" s="19">
        <v>1</v>
      </c>
      <c r="Q273" s="15" t="s">
        <v>554</v>
      </c>
      <c r="R273" s="190" t="s">
        <v>557</v>
      </c>
      <c r="S273" s="62"/>
      <c r="T273" s="62"/>
    </row>
    <row r="274" spans="1:22" s="19" customFormat="1" ht="75" x14ac:dyDescent="0.25">
      <c r="A274" s="19" t="s">
        <v>1794</v>
      </c>
      <c r="B274" s="26"/>
      <c r="C274" s="32" t="s">
        <v>636</v>
      </c>
      <c r="D274" s="19">
        <v>598</v>
      </c>
      <c r="E274" s="26" t="s">
        <v>1818</v>
      </c>
      <c r="F274" s="19" t="s">
        <v>55</v>
      </c>
      <c r="G274" s="20">
        <v>62</v>
      </c>
      <c r="H274" s="20">
        <v>62</v>
      </c>
      <c r="I274" s="20">
        <v>5.7</v>
      </c>
      <c r="J274" s="14">
        <f t="shared" si="12"/>
        <v>14.665394149858301</v>
      </c>
      <c r="K274" s="20">
        <v>22.22</v>
      </c>
      <c r="L274" s="19" t="s">
        <v>580</v>
      </c>
      <c r="O274" s="19">
        <v>0</v>
      </c>
      <c r="P274" s="19">
        <v>1</v>
      </c>
      <c r="Q274" s="15" t="s">
        <v>638</v>
      </c>
      <c r="R274" s="57">
        <v>39833</v>
      </c>
      <c r="S274" s="62"/>
      <c r="T274" s="62"/>
    </row>
    <row r="275" spans="1:22" s="18" customFormat="1" ht="125" x14ac:dyDescent="0.25">
      <c r="A275" s="19" t="s">
        <v>1794</v>
      </c>
      <c r="B275" s="26"/>
      <c r="C275" s="32" t="s">
        <v>1572</v>
      </c>
      <c r="D275" s="19">
        <v>598</v>
      </c>
      <c r="E275" s="26" t="s">
        <v>1818</v>
      </c>
      <c r="F275" s="19" t="s">
        <v>55</v>
      </c>
      <c r="G275" s="20">
        <v>62</v>
      </c>
      <c r="H275" s="20">
        <v>62</v>
      </c>
      <c r="I275" s="20">
        <v>5.7</v>
      </c>
      <c r="J275" s="14">
        <f t="shared" si="12"/>
        <v>14.665394149858301</v>
      </c>
      <c r="K275" s="20">
        <v>22.22</v>
      </c>
      <c r="L275" s="19" t="s">
        <v>580</v>
      </c>
      <c r="M275" s="19"/>
      <c r="N275" s="19"/>
      <c r="O275" s="19">
        <v>0</v>
      </c>
      <c r="P275" s="19">
        <v>1</v>
      </c>
      <c r="Q275" s="15" t="s">
        <v>1574</v>
      </c>
      <c r="R275" s="57">
        <v>40189</v>
      </c>
      <c r="S275" s="19"/>
      <c r="T275" s="19"/>
    </row>
    <row r="276" spans="1:22" s="62" customFormat="1" ht="112.5" x14ac:dyDescent="0.25">
      <c r="A276" s="19" t="s">
        <v>1794</v>
      </c>
      <c r="B276" s="26"/>
      <c r="C276" s="240" t="s">
        <v>1573</v>
      </c>
      <c r="D276" s="241">
        <v>598</v>
      </c>
      <c r="E276" s="26" t="s">
        <v>1818</v>
      </c>
      <c r="F276" s="19" t="s">
        <v>55</v>
      </c>
      <c r="G276" s="20">
        <v>62</v>
      </c>
      <c r="H276" s="20">
        <v>62</v>
      </c>
      <c r="I276" s="20">
        <v>5.7</v>
      </c>
      <c r="J276" s="14">
        <f t="shared" si="12"/>
        <v>14.665394149858301</v>
      </c>
      <c r="K276" s="20">
        <v>22.22</v>
      </c>
      <c r="L276" s="19" t="s">
        <v>580</v>
      </c>
      <c r="M276" s="19"/>
      <c r="N276" s="19"/>
      <c r="O276" s="19">
        <v>0</v>
      </c>
      <c r="P276" s="19">
        <v>1</v>
      </c>
      <c r="Q276" s="15" t="s">
        <v>1576</v>
      </c>
      <c r="R276" s="57">
        <v>40189</v>
      </c>
    </row>
    <row r="277" spans="1:22" s="62" customFormat="1" ht="37.5" x14ac:dyDescent="0.25">
      <c r="A277" s="19"/>
      <c r="B277" s="26"/>
      <c r="C277" s="240" t="s">
        <v>2388</v>
      </c>
      <c r="D277" s="241">
        <v>598</v>
      </c>
      <c r="E277" s="26" t="s">
        <v>1818</v>
      </c>
      <c r="F277" s="19" t="s">
        <v>55</v>
      </c>
      <c r="G277" s="20">
        <v>62</v>
      </c>
      <c r="H277" s="20">
        <v>62</v>
      </c>
      <c r="I277" s="20">
        <v>5.7</v>
      </c>
      <c r="J277" s="14">
        <f t="shared" si="12"/>
        <v>14.665394149858301</v>
      </c>
      <c r="K277" s="20">
        <v>22.22</v>
      </c>
      <c r="L277" s="19" t="s">
        <v>580</v>
      </c>
      <c r="M277" s="19"/>
      <c r="N277" s="19"/>
      <c r="O277" s="19">
        <v>0</v>
      </c>
      <c r="P277" s="19">
        <v>1</v>
      </c>
      <c r="Q277" s="15" t="s">
        <v>2394</v>
      </c>
      <c r="R277" s="57">
        <v>42726</v>
      </c>
    </row>
    <row r="278" spans="1:22" s="62" customFormat="1" hidden="1" x14ac:dyDescent="0.25">
      <c r="B278" s="67"/>
      <c r="C278" s="69" t="s">
        <v>246</v>
      </c>
      <c r="D278" s="78">
        <v>6905</v>
      </c>
      <c r="E278" s="68"/>
      <c r="F278" s="68" t="s">
        <v>275</v>
      </c>
      <c r="G278" s="71">
        <v>0.7</v>
      </c>
      <c r="H278" s="71">
        <v>0.6</v>
      </c>
      <c r="I278" s="71">
        <v>12</v>
      </c>
      <c r="J278" s="71">
        <f t="shared" si="12"/>
        <v>11.057762143282657</v>
      </c>
      <c r="K278" s="71">
        <v>10</v>
      </c>
      <c r="L278" s="68" t="s">
        <v>262</v>
      </c>
      <c r="O278" s="62">
        <v>0</v>
      </c>
      <c r="P278" s="62">
        <v>0</v>
      </c>
      <c r="Q278" s="64"/>
      <c r="R278" s="75">
        <v>38630</v>
      </c>
    </row>
    <row r="279" spans="1:22" s="62" customFormat="1" hidden="1" x14ac:dyDescent="0.25">
      <c r="B279" s="72"/>
      <c r="C279" s="69" t="s">
        <v>246</v>
      </c>
      <c r="D279" s="68">
        <v>6934</v>
      </c>
      <c r="E279" s="68"/>
      <c r="F279" s="68" t="s">
        <v>274</v>
      </c>
      <c r="G279" s="71">
        <v>5.9</v>
      </c>
      <c r="H279" s="71">
        <v>5.9</v>
      </c>
      <c r="I279" s="71">
        <v>8.9</v>
      </c>
      <c r="J279" s="71">
        <f t="shared" si="12"/>
        <v>12.755737647119746</v>
      </c>
      <c r="K279" s="71"/>
      <c r="L279" s="68" t="s">
        <v>262</v>
      </c>
      <c r="M279" s="68"/>
      <c r="N279" s="68"/>
      <c r="O279" s="68">
        <v>0</v>
      </c>
      <c r="P279" s="68">
        <v>0</v>
      </c>
      <c r="Q279" s="72"/>
      <c r="R279" s="79">
        <v>38268</v>
      </c>
      <c r="S279" s="64"/>
      <c r="T279" s="66"/>
    </row>
    <row r="280" spans="1:22" s="62" customFormat="1" ht="37.5" x14ac:dyDescent="0.25">
      <c r="A280" s="19"/>
      <c r="B280" s="26"/>
      <c r="C280" s="240" t="s">
        <v>2389</v>
      </c>
      <c r="D280" s="241">
        <v>598</v>
      </c>
      <c r="E280" s="26" t="s">
        <v>1818</v>
      </c>
      <c r="F280" s="19" t="s">
        <v>55</v>
      </c>
      <c r="G280" s="20">
        <v>62</v>
      </c>
      <c r="H280" s="20">
        <v>62</v>
      </c>
      <c r="I280" s="20">
        <v>5.7</v>
      </c>
      <c r="J280" s="14">
        <f t="shared" si="12"/>
        <v>14.665394149858301</v>
      </c>
      <c r="K280" s="20">
        <v>22.22</v>
      </c>
      <c r="L280" s="19" t="s">
        <v>580</v>
      </c>
      <c r="M280" s="19"/>
      <c r="N280" s="19"/>
      <c r="O280" s="19">
        <v>0</v>
      </c>
      <c r="P280" s="19">
        <v>1</v>
      </c>
      <c r="Q280" s="15" t="s">
        <v>2395</v>
      </c>
      <c r="R280" s="57">
        <v>42726</v>
      </c>
      <c r="S280" s="64"/>
      <c r="T280" s="66"/>
    </row>
    <row r="281" spans="1:22" s="19" customFormat="1" ht="25" hidden="1" x14ac:dyDescent="0.25">
      <c r="A281" s="62"/>
      <c r="B281" s="124"/>
      <c r="C281" s="69" t="s">
        <v>246</v>
      </c>
      <c r="D281" s="62">
        <v>7078</v>
      </c>
      <c r="E281" s="62" t="s">
        <v>1517</v>
      </c>
      <c r="F281" s="62" t="s">
        <v>274</v>
      </c>
      <c r="G281" s="63">
        <v>12.3</v>
      </c>
      <c r="H281" s="63">
        <v>12.3</v>
      </c>
      <c r="I281" s="63">
        <v>6.4</v>
      </c>
      <c r="J281" s="71">
        <f t="shared" si="12"/>
        <v>11.851614715271731</v>
      </c>
      <c r="K281" s="63">
        <v>11</v>
      </c>
      <c r="L281" s="62" t="s">
        <v>578</v>
      </c>
      <c r="M281" s="62"/>
      <c r="N281" s="62"/>
      <c r="O281" s="62">
        <f>SUM(O282:O284)</f>
        <v>0</v>
      </c>
      <c r="P281" s="62">
        <f>SUM(P282:P284)</f>
        <v>3</v>
      </c>
      <c r="Q281" s="64" t="s">
        <v>633</v>
      </c>
      <c r="R281" s="75">
        <v>38484</v>
      </c>
      <c r="S281" s="80"/>
      <c r="T281" s="77"/>
    </row>
    <row r="282" spans="1:22" s="19" customFormat="1" ht="25" hidden="1" x14ac:dyDescent="0.25">
      <c r="A282" s="19" t="s">
        <v>1794</v>
      </c>
      <c r="B282" s="26"/>
      <c r="C282" s="32" t="s">
        <v>1952</v>
      </c>
      <c r="D282" s="19">
        <v>7078</v>
      </c>
      <c r="E282" s="55" t="s">
        <v>1517</v>
      </c>
      <c r="F282" s="19" t="s">
        <v>274</v>
      </c>
      <c r="G282" s="20">
        <v>12.3</v>
      </c>
      <c r="H282" s="20">
        <v>12.3</v>
      </c>
      <c r="I282" s="20">
        <v>6.4</v>
      </c>
      <c r="J282" s="14">
        <f t="shared" si="12"/>
        <v>11.851614715271731</v>
      </c>
      <c r="K282" s="20">
        <v>11</v>
      </c>
      <c r="L282" s="19" t="s">
        <v>578</v>
      </c>
      <c r="O282" s="19">
        <v>0</v>
      </c>
      <c r="P282" s="19">
        <v>1</v>
      </c>
      <c r="Q282" s="15" t="s">
        <v>45</v>
      </c>
      <c r="R282" s="57">
        <v>38775</v>
      </c>
      <c r="S282" s="41"/>
      <c r="T282" s="40"/>
    </row>
    <row r="283" spans="1:22" s="19" customFormat="1" ht="37.5" hidden="1" x14ac:dyDescent="0.25">
      <c r="A283" s="19" t="s">
        <v>1794</v>
      </c>
      <c r="B283" s="26"/>
      <c r="C283" s="32" t="s">
        <v>1191</v>
      </c>
      <c r="D283" s="19">
        <v>7078</v>
      </c>
      <c r="E283" s="19" t="s">
        <v>1517</v>
      </c>
      <c r="F283" s="19" t="s">
        <v>274</v>
      </c>
      <c r="G283" s="20">
        <v>12.3</v>
      </c>
      <c r="H283" s="20">
        <v>12.3</v>
      </c>
      <c r="I283" s="20">
        <v>6.4</v>
      </c>
      <c r="J283" s="14">
        <f t="shared" si="12"/>
        <v>11.851614715271731</v>
      </c>
      <c r="K283" s="20">
        <v>11</v>
      </c>
      <c r="L283" s="19" t="s">
        <v>578</v>
      </c>
      <c r="O283" s="19">
        <v>0</v>
      </c>
      <c r="P283" s="19">
        <v>1</v>
      </c>
      <c r="Q283" s="15" t="s">
        <v>1349</v>
      </c>
      <c r="R283" s="57">
        <v>38775</v>
      </c>
      <c r="S283" s="41"/>
      <c r="T283" s="40"/>
    </row>
    <row r="284" spans="1:22" s="19" customFormat="1" ht="62.5" hidden="1" x14ac:dyDescent="0.25">
      <c r="A284" s="19" t="s">
        <v>1794</v>
      </c>
      <c r="B284" s="26"/>
      <c r="C284" s="32" t="s">
        <v>57</v>
      </c>
      <c r="D284" s="19">
        <v>7078</v>
      </c>
      <c r="E284" s="19" t="s">
        <v>1517</v>
      </c>
      <c r="F284" s="19" t="s">
        <v>274</v>
      </c>
      <c r="G284" s="20">
        <v>12.3</v>
      </c>
      <c r="H284" s="20">
        <v>12.3</v>
      </c>
      <c r="I284" s="20">
        <v>6.4</v>
      </c>
      <c r="J284" s="14">
        <f t="shared" si="12"/>
        <v>11.851614715271731</v>
      </c>
      <c r="K284" s="20">
        <v>11</v>
      </c>
      <c r="L284" s="19" t="s">
        <v>578</v>
      </c>
      <c r="O284" s="19">
        <v>0</v>
      </c>
      <c r="P284" s="19">
        <v>1</v>
      </c>
      <c r="Q284" s="15" t="s">
        <v>56</v>
      </c>
      <c r="R284" s="57">
        <v>38993</v>
      </c>
      <c r="S284" s="41"/>
      <c r="T284" s="40"/>
    </row>
    <row r="285" spans="1:22" s="62" customFormat="1" ht="25" hidden="1" x14ac:dyDescent="0.25">
      <c r="B285" s="67"/>
      <c r="C285" s="69" t="s">
        <v>246</v>
      </c>
      <c r="D285" s="62">
        <v>7094</v>
      </c>
      <c r="F285" s="62" t="s">
        <v>275</v>
      </c>
      <c r="G285" s="63">
        <v>1.6</v>
      </c>
      <c r="H285" s="63">
        <v>1.5</v>
      </c>
      <c r="I285" s="63">
        <v>13.4</v>
      </c>
      <c r="J285" s="71">
        <f t="shared" si="12"/>
        <v>14.350892503609467</v>
      </c>
      <c r="K285" s="63">
        <v>14.7</v>
      </c>
      <c r="L285" s="62" t="s">
        <v>578</v>
      </c>
      <c r="M285" s="62" t="s">
        <v>1231</v>
      </c>
      <c r="N285" s="104" t="s">
        <v>520</v>
      </c>
      <c r="O285" s="62">
        <v>0</v>
      </c>
      <c r="P285" s="62">
        <v>0</v>
      </c>
      <c r="Q285" s="64"/>
      <c r="R285" s="75">
        <v>39013</v>
      </c>
      <c r="S285" s="80"/>
      <c r="T285" s="77"/>
    </row>
    <row r="286" spans="1:22" s="19" customFormat="1" ht="37.5" x14ac:dyDescent="0.25">
      <c r="B286" s="26"/>
      <c r="C286" s="240" t="s">
        <v>2390</v>
      </c>
      <c r="D286" s="241">
        <v>598</v>
      </c>
      <c r="E286" s="26" t="s">
        <v>1818</v>
      </c>
      <c r="F286" s="19" t="s">
        <v>55</v>
      </c>
      <c r="G286" s="20">
        <v>62</v>
      </c>
      <c r="H286" s="20">
        <v>62</v>
      </c>
      <c r="I286" s="20">
        <v>5.7</v>
      </c>
      <c r="J286" s="14">
        <f t="shared" si="12"/>
        <v>14.665394149858301</v>
      </c>
      <c r="K286" s="20">
        <v>22.22</v>
      </c>
      <c r="L286" s="19" t="s">
        <v>580</v>
      </c>
      <c r="O286" s="19">
        <v>0</v>
      </c>
      <c r="P286" s="19">
        <v>1</v>
      </c>
      <c r="Q286" s="15" t="s">
        <v>2396</v>
      </c>
      <c r="R286" s="57">
        <v>42726</v>
      </c>
      <c r="S286" s="64"/>
      <c r="T286" s="66"/>
      <c r="U286" s="5"/>
      <c r="V286" s="5"/>
    </row>
    <row r="287" spans="1:22" s="19" customFormat="1" ht="37.5" x14ac:dyDescent="0.25">
      <c r="B287" s="26"/>
      <c r="C287" s="240" t="s">
        <v>2385</v>
      </c>
      <c r="D287" s="241">
        <v>598</v>
      </c>
      <c r="E287" s="26" t="s">
        <v>1818</v>
      </c>
      <c r="F287" s="19" t="s">
        <v>55</v>
      </c>
      <c r="G287" s="20">
        <v>62</v>
      </c>
      <c r="H287" s="20">
        <v>62</v>
      </c>
      <c r="I287" s="20">
        <v>5.7</v>
      </c>
      <c r="J287" s="14">
        <f t="shared" si="12"/>
        <v>14.665394149858301</v>
      </c>
      <c r="K287" s="20">
        <v>22.22</v>
      </c>
      <c r="L287" s="19" t="s">
        <v>580</v>
      </c>
      <c r="O287" s="19">
        <v>0</v>
      </c>
      <c r="P287" s="19">
        <v>1</v>
      </c>
      <c r="Q287" s="15" t="s">
        <v>2397</v>
      </c>
      <c r="R287" s="57">
        <v>42726</v>
      </c>
      <c r="S287" s="15"/>
      <c r="T287" s="21"/>
      <c r="U287" s="5"/>
      <c r="V287" s="5"/>
    </row>
    <row r="288" spans="1:22" s="62" customFormat="1" ht="37.5" x14ac:dyDescent="0.25">
      <c r="A288" s="19"/>
      <c r="B288" s="26"/>
      <c r="C288" s="240" t="s">
        <v>2386</v>
      </c>
      <c r="D288" s="241">
        <v>598</v>
      </c>
      <c r="E288" s="26" t="s">
        <v>1818</v>
      </c>
      <c r="F288" s="19" t="s">
        <v>55</v>
      </c>
      <c r="G288" s="20">
        <v>62</v>
      </c>
      <c r="H288" s="20">
        <v>62</v>
      </c>
      <c r="I288" s="20">
        <v>5.7</v>
      </c>
      <c r="J288" s="14">
        <f t="shared" si="12"/>
        <v>14.665394149858301</v>
      </c>
      <c r="K288" s="20">
        <v>22.22</v>
      </c>
      <c r="L288" s="19" t="s">
        <v>580</v>
      </c>
      <c r="M288" s="19"/>
      <c r="N288" s="19"/>
      <c r="O288" s="19">
        <v>0</v>
      </c>
      <c r="P288" s="19">
        <v>1</v>
      </c>
      <c r="Q288" s="15" t="s">
        <v>2398</v>
      </c>
      <c r="R288" s="57">
        <v>42726</v>
      </c>
      <c r="S288" s="80"/>
      <c r="T288" s="77"/>
      <c r="U288" s="68"/>
      <c r="V288" s="68"/>
    </row>
    <row r="289" spans="1:22" s="19" customFormat="1" ht="37.5" x14ac:dyDescent="0.25">
      <c r="B289" s="26"/>
      <c r="C289" s="240" t="s">
        <v>2391</v>
      </c>
      <c r="D289" s="241">
        <v>598</v>
      </c>
      <c r="E289" s="26" t="s">
        <v>1818</v>
      </c>
      <c r="F289" s="19" t="s">
        <v>55</v>
      </c>
      <c r="G289" s="20">
        <v>62</v>
      </c>
      <c r="H289" s="20">
        <v>62</v>
      </c>
      <c r="I289" s="20">
        <v>5.7</v>
      </c>
      <c r="J289" s="14">
        <f t="shared" si="12"/>
        <v>14.665394149858301</v>
      </c>
      <c r="K289" s="20">
        <v>22.22</v>
      </c>
      <c r="L289" s="19" t="s">
        <v>580</v>
      </c>
      <c r="O289" s="19">
        <v>0</v>
      </c>
      <c r="P289" s="19">
        <v>1</v>
      </c>
      <c r="Q289" s="15" t="s">
        <v>2399</v>
      </c>
      <c r="R289" s="57">
        <v>42726</v>
      </c>
      <c r="S289" s="41"/>
      <c r="T289" s="40"/>
      <c r="U289" s="5"/>
      <c r="V289" s="5"/>
    </row>
    <row r="290" spans="1:22" s="19" customFormat="1" ht="37.5" x14ac:dyDescent="0.25">
      <c r="B290" s="26"/>
      <c r="C290" s="240" t="s">
        <v>2387</v>
      </c>
      <c r="D290" s="241">
        <v>598</v>
      </c>
      <c r="E290" s="26" t="s">
        <v>1818</v>
      </c>
      <c r="F290" s="19" t="s">
        <v>55</v>
      </c>
      <c r="G290" s="20">
        <v>62</v>
      </c>
      <c r="H290" s="20">
        <v>62</v>
      </c>
      <c r="I290" s="20">
        <v>5.7</v>
      </c>
      <c r="J290" s="14">
        <f t="shared" si="12"/>
        <v>14.665394149858301</v>
      </c>
      <c r="K290" s="20">
        <v>22.22</v>
      </c>
      <c r="L290" s="19" t="s">
        <v>580</v>
      </c>
      <c r="O290" s="19">
        <v>0</v>
      </c>
      <c r="P290" s="19">
        <v>1</v>
      </c>
      <c r="Q290" s="15" t="s">
        <v>2400</v>
      </c>
      <c r="R290" s="57">
        <v>42726</v>
      </c>
      <c r="S290" s="80"/>
      <c r="T290" s="77"/>
    </row>
    <row r="291" spans="1:22" s="19" customFormat="1" ht="37.5" x14ac:dyDescent="0.25">
      <c r="B291" s="26"/>
      <c r="C291" s="240" t="s">
        <v>2392</v>
      </c>
      <c r="D291" s="241">
        <v>598</v>
      </c>
      <c r="E291" s="26" t="s">
        <v>1818</v>
      </c>
      <c r="F291" s="19" t="s">
        <v>55</v>
      </c>
      <c r="G291" s="20">
        <v>62</v>
      </c>
      <c r="H291" s="20">
        <v>62</v>
      </c>
      <c r="I291" s="20">
        <v>5.7</v>
      </c>
      <c r="J291" s="14">
        <f t="shared" si="12"/>
        <v>14.665394149858301</v>
      </c>
      <c r="K291" s="20">
        <v>22.22</v>
      </c>
      <c r="L291" s="19" t="s">
        <v>580</v>
      </c>
      <c r="O291" s="19">
        <v>0</v>
      </c>
      <c r="P291" s="19">
        <v>1</v>
      </c>
      <c r="Q291" s="15" t="s">
        <v>2401</v>
      </c>
      <c r="R291" s="57">
        <v>42726</v>
      </c>
      <c r="S291" s="41"/>
      <c r="T291" s="40"/>
    </row>
    <row r="292" spans="1:22" s="19" customFormat="1" ht="37.5" x14ac:dyDescent="0.25">
      <c r="B292" s="26"/>
      <c r="C292" s="240" t="s">
        <v>2393</v>
      </c>
      <c r="D292" s="241">
        <v>598</v>
      </c>
      <c r="E292" s="26" t="s">
        <v>1818</v>
      </c>
      <c r="F292" s="19" t="s">
        <v>55</v>
      </c>
      <c r="G292" s="20">
        <v>62</v>
      </c>
      <c r="H292" s="20">
        <v>62</v>
      </c>
      <c r="I292" s="20">
        <v>5.7</v>
      </c>
      <c r="J292" s="14">
        <f t="shared" si="12"/>
        <v>14.665394149858301</v>
      </c>
      <c r="K292" s="20">
        <v>22.22</v>
      </c>
      <c r="L292" s="19" t="s">
        <v>580</v>
      </c>
      <c r="O292" s="19">
        <v>0</v>
      </c>
      <c r="P292" s="19">
        <v>1</v>
      </c>
      <c r="Q292" s="15" t="s">
        <v>2402</v>
      </c>
      <c r="R292" s="57">
        <v>42726</v>
      </c>
      <c r="S292" s="41"/>
      <c r="T292" s="40"/>
    </row>
    <row r="293" spans="1:22" s="19" customFormat="1" ht="25" x14ac:dyDescent="0.25">
      <c r="A293" s="62"/>
      <c r="B293" s="124"/>
      <c r="C293" s="69" t="s">
        <v>246</v>
      </c>
      <c r="D293" s="62">
        <v>628</v>
      </c>
      <c r="E293" s="62" t="s">
        <v>572</v>
      </c>
      <c r="F293" s="62" t="s">
        <v>55</v>
      </c>
      <c r="G293" s="63">
        <v>10</v>
      </c>
      <c r="H293" s="63">
        <v>9.4</v>
      </c>
      <c r="I293" s="63">
        <v>9.4</v>
      </c>
      <c r="J293" s="63">
        <f t="shared" si="12"/>
        <v>14.33471070504047</v>
      </c>
      <c r="K293" s="63">
        <v>14.2</v>
      </c>
      <c r="L293" s="62" t="s">
        <v>577</v>
      </c>
      <c r="M293" s="62"/>
      <c r="N293" s="62"/>
      <c r="O293" s="62">
        <v>0</v>
      </c>
      <c r="P293" s="62">
        <v>0</v>
      </c>
      <c r="Q293" s="67" t="s">
        <v>644</v>
      </c>
      <c r="R293" s="75">
        <v>38737</v>
      </c>
      <c r="S293" s="41"/>
      <c r="T293" s="40"/>
    </row>
    <row r="294" spans="1:22" s="19" customFormat="1" ht="37.5" x14ac:dyDescent="0.25">
      <c r="A294" s="19" t="s">
        <v>1794</v>
      </c>
      <c r="B294" s="26"/>
      <c r="C294" s="32" t="s">
        <v>329</v>
      </c>
      <c r="D294" s="19">
        <v>628</v>
      </c>
      <c r="E294" s="19" t="s">
        <v>572</v>
      </c>
      <c r="F294" s="19" t="s">
        <v>55</v>
      </c>
      <c r="G294" s="20">
        <v>10</v>
      </c>
      <c r="H294" s="20">
        <v>9.4</v>
      </c>
      <c r="I294" s="20">
        <v>9.4</v>
      </c>
      <c r="J294" s="20">
        <f t="shared" si="12"/>
        <v>14.33471070504047</v>
      </c>
      <c r="K294" s="20">
        <v>14.2</v>
      </c>
      <c r="L294" s="19" t="s">
        <v>577</v>
      </c>
      <c r="O294" s="19">
        <v>0</v>
      </c>
      <c r="P294" s="19">
        <v>1</v>
      </c>
      <c r="Q294" s="15" t="s">
        <v>328</v>
      </c>
      <c r="R294" s="57">
        <v>39039</v>
      </c>
      <c r="S294" s="80"/>
      <c r="T294" s="77"/>
    </row>
    <row r="295" spans="1:22" s="19" customFormat="1" ht="75" x14ac:dyDescent="0.25">
      <c r="A295" s="19" t="s">
        <v>1794</v>
      </c>
      <c r="B295" s="26"/>
      <c r="C295" s="32" t="s">
        <v>397</v>
      </c>
      <c r="D295" s="19">
        <v>628</v>
      </c>
      <c r="E295" s="19" t="s">
        <v>572</v>
      </c>
      <c r="F295" s="19" t="s">
        <v>55</v>
      </c>
      <c r="G295" s="20">
        <v>10</v>
      </c>
      <c r="H295" s="20">
        <v>9.4</v>
      </c>
      <c r="I295" s="20">
        <v>9.4</v>
      </c>
      <c r="J295" s="20">
        <f t="shared" si="12"/>
        <v>14.33471070504047</v>
      </c>
      <c r="K295" s="20">
        <v>14.2</v>
      </c>
      <c r="L295" s="19" t="s">
        <v>577</v>
      </c>
      <c r="O295" s="19">
        <v>0</v>
      </c>
      <c r="P295" s="19">
        <v>1</v>
      </c>
      <c r="Q295" s="15" t="s">
        <v>1620</v>
      </c>
      <c r="R295" s="57">
        <v>39041</v>
      </c>
      <c r="S295" s="80"/>
      <c r="T295" s="77"/>
    </row>
    <row r="296" spans="1:22" s="19" customFormat="1" x14ac:dyDescent="0.25">
      <c r="A296" s="62"/>
      <c r="B296" s="67"/>
      <c r="C296" s="69" t="s">
        <v>246</v>
      </c>
      <c r="D296" s="62">
        <v>660</v>
      </c>
      <c r="E296" s="62"/>
      <c r="F296" s="62" t="s">
        <v>55</v>
      </c>
      <c r="G296" s="63">
        <v>8</v>
      </c>
      <c r="H296" s="63">
        <v>2.9</v>
      </c>
      <c r="I296" s="63">
        <v>11.2</v>
      </c>
      <c r="J296" s="63">
        <f t="shared" si="12"/>
        <v>14.61502866342502</v>
      </c>
      <c r="K296" s="63">
        <v>14.6</v>
      </c>
      <c r="L296" s="62" t="s">
        <v>577</v>
      </c>
      <c r="M296" s="62"/>
      <c r="N296" s="62"/>
      <c r="O296" s="62">
        <v>0</v>
      </c>
      <c r="P296" s="62">
        <v>0</v>
      </c>
      <c r="Q296" s="67"/>
      <c r="R296" s="75">
        <v>39013</v>
      </c>
      <c r="S296" s="80"/>
      <c r="T296" s="77"/>
    </row>
    <row r="297" spans="1:22" s="19" customFormat="1" ht="25" x14ac:dyDescent="0.25">
      <c r="A297" s="62"/>
      <c r="B297" s="67"/>
      <c r="C297" s="242" t="s">
        <v>246</v>
      </c>
      <c r="D297" s="130">
        <v>672</v>
      </c>
      <c r="E297" s="67"/>
      <c r="F297" s="62" t="s">
        <v>55</v>
      </c>
      <c r="G297" s="63">
        <v>7.5</v>
      </c>
      <c r="H297" s="63">
        <v>2.6</v>
      </c>
      <c r="I297" s="63">
        <v>10.9</v>
      </c>
      <c r="J297" s="71">
        <f t="shared" si="12"/>
        <v>14.126322914123152</v>
      </c>
      <c r="K297" s="63">
        <v>13.9</v>
      </c>
      <c r="L297" s="62" t="s">
        <v>580</v>
      </c>
      <c r="M297" s="62" t="s">
        <v>524</v>
      </c>
      <c r="N297" s="103" t="s">
        <v>525</v>
      </c>
      <c r="O297" s="62">
        <v>0</v>
      </c>
      <c r="P297" s="62">
        <v>0</v>
      </c>
      <c r="Q297" s="64" t="s">
        <v>539</v>
      </c>
      <c r="R297" s="75">
        <v>39013</v>
      </c>
      <c r="S297" s="64"/>
      <c r="T297" s="66"/>
    </row>
    <row r="298" spans="1:22" s="19" customFormat="1" ht="25" x14ac:dyDescent="0.25">
      <c r="A298" s="62"/>
      <c r="B298" s="67"/>
      <c r="C298" s="69" t="s">
        <v>246</v>
      </c>
      <c r="D298" s="62">
        <v>784</v>
      </c>
      <c r="E298" s="67"/>
      <c r="F298" s="62" t="s">
        <v>55</v>
      </c>
      <c r="G298" s="63">
        <v>6.6</v>
      </c>
      <c r="H298" s="63">
        <v>1.6</v>
      </c>
      <c r="I298" s="63">
        <v>11.7</v>
      </c>
      <c r="J298" s="71">
        <f t="shared" si="12"/>
        <v>14.260140888122676</v>
      </c>
      <c r="K298" s="63">
        <v>14.1</v>
      </c>
      <c r="L298" s="62" t="s">
        <v>580</v>
      </c>
      <c r="M298" s="62" t="s">
        <v>1166</v>
      </c>
      <c r="N298" s="104" t="s">
        <v>1217</v>
      </c>
      <c r="O298" s="62">
        <v>0</v>
      </c>
      <c r="P298" s="62">
        <v>0</v>
      </c>
      <c r="Q298" s="64"/>
      <c r="R298" s="75">
        <v>39120</v>
      </c>
      <c r="S298" s="15"/>
      <c r="T298" s="21"/>
    </row>
    <row r="299" spans="1:22" s="19" customFormat="1" ht="37.5" x14ac:dyDescent="0.25">
      <c r="A299" s="62"/>
      <c r="B299" s="123"/>
      <c r="C299" s="69" t="s">
        <v>246</v>
      </c>
      <c r="D299" s="62">
        <v>891</v>
      </c>
      <c r="E299" s="62"/>
      <c r="F299" s="62" t="s">
        <v>55</v>
      </c>
      <c r="G299" s="63">
        <v>13.1</v>
      </c>
      <c r="H299" s="63">
        <v>2.8</v>
      </c>
      <c r="I299" s="63">
        <v>9.9</v>
      </c>
      <c r="J299" s="71">
        <f t="shared" si="12"/>
        <v>13.812572686626526</v>
      </c>
      <c r="K299" s="63">
        <v>13.6</v>
      </c>
      <c r="L299" s="62" t="s">
        <v>1526</v>
      </c>
      <c r="M299" s="62"/>
      <c r="N299" s="62"/>
      <c r="O299" s="62">
        <f>SUM(O300:O302)</f>
        <v>1</v>
      </c>
      <c r="P299" s="62">
        <f>SUM(P300:P302)</f>
        <v>2</v>
      </c>
      <c r="Q299" s="64" t="s">
        <v>1190</v>
      </c>
      <c r="R299" s="75">
        <v>38775</v>
      </c>
      <c r="S299" s="15"/>
      <c r="T299" s="21"/>
    </row>
    <row r="300" spans="1:22" s="19" customFormat="1" ht="75" x14ac:dyDescent="0.25">
      <c r="A300" s="19" t="s">
        <v>1794</v>
      </c>
      <c r="B300" s="108"/>
      <c r="C300" s="32" t="s">
        <v>1191</v>
      </c>
      <c r="D300" s="19">
        <v>891</v>
      </c>
      <c r="F300" s="19" t="s">
        <v>55</v>
      </c>
      <c r="G300" s="20">
        <v>13.1</v>
      </c>
      <c r="H300" s="20">
        <v>2.8</v>
      </c>
      <c r="I300" s="20">
        <v>9.9</v>
      </c>
      <c r="J300" s="14">
        <f t="shared" si="12"/>
        <v>13.812572686626526</v>
      </c>
      <c r="K300" s="20">
        <v>13.6</v>
      </c>
      <c r="L300" s="19" t="s">
        <v>1526</v>
      </c>
      <c r="O300" s="19">
        <v>1</v>
      </c>
      <c r="P300" s="19">
        <v>0</v>
      </c>
      <c r="Q300" s="15" t="s">
        <v>431</v>
      </c>
      <c r="R300" s="57">
        <v>38741</v>
      </c>
      <c r="S300" s="15"/>
      <c r="T300" s="21"/>
    </row>
    <row r="301" spans="1:22" s="19" customFormat="1" ht="88" x14ac:dyDescent="0.25">
      <c r="A301" s="19" t="s">
        <v>1794</v>
      </c>
      <c r="B301" s="108"/>
      <c r="C301" s="32" t="s">
        <v>778</v>
      </c>
      <c r="D301" s="19">
        <v>891</v>
      </c>
      <c r="F301" s="19" t="s">
        <v>55</v>
      </c>
      <c r="G301" s="20">
        <v>13.1</v>
      </c>
      <c r="H301" s="20">
        <v>2.8</v>
      </c>
      <c r="I301" s="20">
        <v>9.9</v>
      </c>
      <c r="J301" s="14">
        <f t="shared" si="12"/>
        <v>13.812572686626526</v>
      </c>
      <c r="K301" s="20">
        <v>13.6</v>
      </c>
      <c r="L301" s="19" t="s">
        <v>1526</v>
      </c>
      <c r="O301" s="19">
        <v>0</v>
      </c>
      <c r="P301" s="19">
        <v>1</v>
      </c>
      <c r="Q301" s="15" t="s">
        <v>1248</v>
      </c>
      <c r="R301" s="57">
        <v>38741</v>
      </c>
      <c r="S301" s="15"/>
      <c r="T301" s="21"/>
    </row>
    <row r="302" spans="1:22" s="19" customFormat="1" ht="100" x14ac:dyDescent="0.25">
      <c r="A302" s="19" t="s">
        <v>1794</v>
      </c>
      <c r="B302" s="108"/>
      <c r="C302" s="32" t="s">
        <v>1555</v>
      </c>
      <c r="D302" s="19">
        <v>891</v>
      </c>
      <c r="F302" s="19" t="s">
        <v>55</v>
      </c>
      <c r="G302" s="20">
        <v>13.1</v>
      </c>
      <c r="H302" s="20">
        <v>2.8</v>
      </c>
      <c r="I302" s="20">
        <v>9.9</v>
      </c>
      <c r="J302" s="14">
        <f t="shared" si="12"/>
        <v>13.812572686626526</v>
      </c>
      <c r="K302" s="20">
        <v>13.6</v>
      </c>
      <c r="L302" s="19" t="s">
        <v>1526</v>
      </c>
      <c r="O302" s="19">
        <v>0</v>
      </c>
      <c r="P302" s="19">
        <v>1</v>
      </c>
      <c r="Q302" s="15" t="s">
        <v>775</v>
      </c>
      <c r="R302" s="57">
        <v>39047</v>
      </c>
      <c r="S302" s="64"/>
      <c r="T302" s="66"/>
    </row>
    <row r="303" spans="1:22" s="19" customFormat="1" ht="25" x14ac:dyDescent="0.25">
      <c r="A303" s="62"/>
      <c r="B303" s="67"/>
      <c r="C303" s="69" t="s">
        <v>246</v>
      </c>
      <c r="D303" s="69">
        <v>925</v>
      </c>
      <c r="E303" s="62"/>
      <c r="F303" s="62" t="s">
        <v>55</v>
      </c>
      <c r="G303" s="62">
        <v>10.9</v>
      </c>
      <c r="H303" s="62">
        <v>6.2</v>
      </c>
      <c r="I303" s="62">
        <v>10.1</v>
      </c>
      <c r="J303" s="62">
        <f t="shared" si="12"/>
        <v>14.676299189816348</v>
      </c>
      <c r="K303" s="62">
        <v>14.4</v>
      </c>
      <c r="L303" s="62" t="s">
        <v>580</v>
      </c>
      <c r="M303" s="62" t="s">
        <v>522</v>
      </c>
      <c r="N303" s="104" t="s">
        <v>523</v>
      </c>
      <c r="O303" s="62">
        <v>0</v>
      </c>
      <c r="P303" s="62">
        <v>0</v>
      </c>
      <c r="Q303" s="67"/>
      <c r="R303" s="75">
        <v>39013</v>
      </c>
      <c r="S303" s="15"/>
      <c r="T303" s="21"/>
    </row>
    <row r="304" spans="1:22" s="19" customFormat="1" ht="25" x14ac:dyDescent="0.25">
      <c r="A304" s="62"/>
      <c r="B304" s="107"/>
      <c r="C304" s="69" t="s">
        <v>246</v>
      </c>
      <c r="D304" s="69">
        <v>1055</v>
      </c>
      <c r="E304" s="67"/>
      <c r="F304" s="62" t="s">
        <v>55</v>
      </c>
      <c r="G304" s="62">
        <v>7.6</v>
      </c>
      <c r="H304" s="62">
        <v>3</v>
      </c>
      <c r="I304" s="62">
        <v>10.6</v>
      </c>
      <c r="J304" s="63">
        <f t="shared" si="12"/>
        <v>13.99613857967468</v>
      </c>
      <c r="K304" s="63"/>
      <c r="L304" s="62" t="s">
        <v>597</v>
      </c>
      <c r="M304" s="62"/>
      <c r="N304" s="62"/>
      <c r="O304" s="62">
        <v>0</v>
      </c>
      <c r="P304" s="62">
        <v>0</v>
      </c>
      <c r="Q304" s="67" t="s">
        <v>1035</v>
      </c>
      <c r="R304" s="66">
        <v>39790</v>
      </c>
      <c r="S304" s="15"/>
      <c r="T304" s="21"/>
    </row>
    <row r="305" spans="1:20" s="19" customFormat="1" ht="50" x14ac:dyDescent="0.25">
      <c r="A305" s="62"/>
      <c r="B305" s="124"/>
      <c r="C305" s="69" t="s">
        <v>246</v>
      </c>
      <c r="D305" s="69">
        <v>1068</v>
      </c>
      <c r="E305" s="67" t="s">
        <v>1110</v>
      </c>
      <c r="F305" s="62" t="s">
        <v>55</v>
      </c>
      <c r="G305" s="62">
        <v>7.3</v>
      </c>
      <c r="H305" s="62">
        <v>6.3</v>
      </c>
      <c r="I305" s="62">
        <v>8.9</v>
      </c>
      <c r="J305" s="63">
        <f t="shared" si="12"/>
        <v>13.058252041871302</v>
      </c>
      <c r="K305" s="63">
        <v>12.8</v>
      </c>
      <c r="L305" s="62" t="s">
        <v>597</v>
      </c>
      <c r="M305" s="62"/>
      <c r="N305" s="62"/>
      <c r="O305" s="62">
        <f>SUM(O306)</f>
        <v>0</v>
      </c>
      <c r="P305" s="62">
        <f>SUM(P306)</f>
        <v>0</v>
      </c>
      <c r="Q305" s="67" t="s">
        <v>1036</v>
      </c>
      <c r="R305" s="66">
        <v>39790</v>
      </c>
      <c r="S305" s="64"/>
      <c r="T305" s="66"/>
    </row>
    <row r="306" spans="1:20" s="19" customFormat="1" ht="13" hidden="1" x14ac:dyDescent="0.25">
      <c r="A306" s="131"/>
      <c r="B306" s="194"/>
      <c r="C306" s="69" t="s">
        <v>246</v>
      </c>
      <c r="D306" s="62"/>
      <c r="E306" s="62" t="s">
        <v>1329</v>
      </c>
      <c r="F306" s="62" t="s">
        <v>704</v>
      </c>
      <c r="G306" s="63">
        <v>4.0999999999999996</v>
      </c>
      <c r="H306" s="63">
        <v>5.17</v>
      </c>
      <c r="I306" s="63">
        <v>1.8</v>
      </c>
      <c r="J306" s="162">
        <f>1.6225-1.2026*(H306-G306)/I306-0.5765*H306/I306+1.9348*(200^2)*3/100000</f>
        <v>1.5735449999999997</v>
      </c>
      <c r="K306" s="161">
        <f>EXP(J306)/(1+EXP(J306))</f>
        <v>0.82828838896321699</v>
      </c>
      <c r="L306" s="62" t="s">
        <v>577</v>
      </c>
      <c r="M306" s="62"/>
      <c r="N306" s="62"/>
      <c r="O306" s="62">
        <v>0</v>
      </c>
      <c r="P306" s="62">
        <v>0</v>
      </c>
      <c r="Q306" s="67" t="s">
        <v>1330</v>
      </c>
      <c r="R306" s="75">
        <v>39786</v>
      </c>
      <c r="S306" s="64"/>
      <c r="T306" s="66"/>
    </row>
    <row r="307" spans="1:20" s="19" customFormat="1" ht="75" hidden="1" x14ac:dyDescent="0.25">
      <c r="A307" s="19" t="s">
        <v>1794</v>
      </c>
      <c r="B307" s="27"/>
      <c r="C307" s="32" t="s">
        <v>1679</v>
      </c>
      <c r="E307" s="19" t="s">
        <v>1329</v>
      </c>
      <c r="F307" s="19" t="s">
        <v>704</v>
      </c>
      <c r="G307" s="20">
        <v>4.0999999999999996</v>
      </c>
      <c r="H307" s="20">
        <v>5.17</v>
      </c>
      <c r="I307" s="20">
        <v>1.8</v>
      </c>
      <c r="J307" s="163">
        <f>1.6225-1.2026*(H307-G307)/I307-0.5765*H307/I307+1.9348*(200^2)*3/100000</f>
        <v>1.5735449999999997</v>
      </c>
      <c r="K307" s="164">
        <f>EXP(J307)/(1+EXP(J307))</f>
        <v>0.82828838896321699</v>
      </c>
      <c r="L307" s="19" t="s">
        <v>577</v>
      </c>
      <c r="O307" s="19">
        <v>0</v>
      </c>
      <c r="P307" s="19">
        <v>1</v>
      </c>
      <c r="Q307" s="15" t="s">
        <v>1684</v>
      </c>
      <c r="R307" s="57">
        <v>39843</v>
      </c>
      <c r="S307" s="15"/>
      <c r="T307" s="21"/>
    </row>
    <row r="308" spans="1:20" s="19" customFormat="1" ht="175" x14ac:dyDescent="0.25">
      <c r="A308" s="18" t="s">
        <v>1794</v>
      </c>
      <c r="B308" s="26"/>
      <c r="C308" s="19" t="s">
        <v>511</v>
      </c>
      <c r="D308" s="32">
        <v>1068</v>
      </c>
      <c r="E308" s="81" t="s">
        <v>1110</v>
      </c>
      <c r="F308" s="19" t="s">
        <v>55</v>
      </c>
      <c r="G308" s="19">
        <v>7.3</v>
      </c>
      <c r="H308" s="19">
        <v>6.3</v>
      </c>
      <c r="I308" s="19">
        <v>8.9</v>
      </c>
      <c r="J308" s="20">
        <f t="shared" ref="J308:J323" si="13">-LOG((1/(H308*G308))*(2.511^(-I308)))/LOG(2.511)</f>
        <v>13.058252041871302</v>
      </c>
      <c r="K308" s="20">
        <v>12.8</v>
      </c>
      <c r="L308" s="19" t="s">
        <v>597</v>
      </c>
      <c r="O308" s="19">
        <v>0</v>
      </c>
      <c r="P308" s="19">
        <v>1</v>
      </c>
      <c r="Q308" s="15" t="s">
        <v>1170</v>
      </c>
      <c r="R308" s="21">
        <v>38740</v>
      </c>
      <c r="S308" s="64"/>
      <c r="T308" s="66"/>
    </row>
    <row r="309" spans="1:20" s="19" customFormat="1" ht="37.5" x14ac:dyDescent="0.25">
      <c r="A309" s="62"/>
      <c r="B309" s="195"/>
      <c r="C309" s="78" t="s">
        <v>246</v>
      </c>
      <c r="D309" s="68">
        <v>6946</v>
      </c>
      <c r="E309" s="68"/>
      <c r="F309" s="68" t="s">
        <v>55</v>
      </c>
      <c r="G309" s="71">
        <v>11.2</v>
      </c>
      <c r="H309" s="71">
        <v>9.8000000000000007</v>
      </c>
      <c r="I309" s="71">
        <v>8.8000000000000007</v>
      </c>
      <c r="J309" s="71">
        <f t="shared" si="13"/>
        <v>13.903065833700257</v>
      </c>
      <c r="K309" s="71">
        <v>13.8</v>
      </c>
      <c r="L309" s="68" t="s">
        <v>1954</v>
      </c>
      <c r="M309" s="68" t="s">
        <v>642</v>
      </c>
      <c r="N309" s="92" t="s">
        <v>643</v>
      </c>
      <c r="O309" s="68">
        <v>0</v>
      </c>
      <c r="P309" s="68">
        <v>0</v>
      </c>
      <c r="Q309" s="64" t="s">
        <v>517</v>
      </c>
      <c r="R309" s="79">
        <v>38706</v>
      </c>
      <c r="S309" s="62"/>
      <c r="T309" s="62"/>
    </row>
    <row r="310" spans="1:20" s="19" customFormat="1" ht="87.5" x14ac:dyDescent="0.25">
      <c r="A310" s="19" t="s">
        <v>1794</v>
      </c>
      <c r="B310" s="23"/>
      <c r="C310" s="31" t="s">
        <v>668</v>
      </c>
      <c r="D310" s="5">
        <v>6946</v>
      </c>
      <c r="E310" s="5"/>
      <c r="F310" s="5" t="s">
        <v>55</v>
      </c>
      <c r="G310" s="14">
        <v>11.2</v>
      </c>
      <c r="H310" s="14">
        <v>9.8000000000000007</v>
      </c>
      <c r="I310" s="14">
        <v>8.8000000000000007</v>
      </c>
      <c r="J310" s="14">
        <f t="shared" si="13"/>
        <v>13.903065833700257</v>
      </c>
      <c r="K310" s="14">
        <v>13.8</v>
      </c>
      <c r="L310" s="5" t="s">
        <v>1954</v>
      </c>
      <c r="M310" s="5" t="s">
        <v>642</v>
      </c>
      <c r="N310" s="37" t="s">
        <v>643</v>
      </c>
      <c r="O310" s="5">
        <v>0</v>
      </c>
      <c r="P310" s="5">
        <v>1</v>
      </c>
      <c r="Q310" s="15" t="s">
        <v>1053</v>
      </c>
      <c r="R310" s="58">
        <v>38706</v>
      </c>
    </row>
    <row r="311" spans="1:20" s="19" customFormat="1" ht="75" x14ac:dyDescent="0.25">
      <c r="A311" s="19" t="s">
        <v>1794</v>
      </c>
      <c r="B311" s="23"/>
      <c r="C311" s="31" t="s">
        <v>1996</v>
      </c>
      <c r="D311" s="5">
        <v>6946</v>
      </c>
      <c r="E311" s="5"/>
      <c r="F311" s="5" t="s">
        <v>55</v>
      </c>
      <c r="G311" s="14">
        <v>11.2</v>
      </c>
      <c r="H311" s="14">
        <v>9.8000000000000007</v>
      </c>
      <c r="I311" s="14">
        <v>8.8000000000000007</v>
      </c>
      <c r="J311" s="14">
        <f t="shared" si="13"/>
        <v>13.903065833700257</v>
      </c>
      <c r="K311" s="14">
        <v>13.8</v>
      </c>
      <c r="L311" s="5" t="s">
        <v>1954</v>
      </c>
      <c r="M311" s="5" t="s">
        <v>642</v>
      </c>
      <c r="N311" s="37" t="s">
        <v>643</v>
      </c>
      <c r="O311" s="5">
        <v>0</v>
      </c>
      <c r="P311" s="5">
        <v>1</v>
      </c>
      <c r="Q311" s="15" t="s">
        <v>544</v>
      </c>
      <c r="R311" s="58">
        <v>38946</v>
      </c>
    </row>
    <row r="312" spans="1:20" s="19" customFormat="1" x14ac:dyDescent="0.25">
      <c r="A312" s="62"/>
      <c r="B312" s="72"/>
      <c r="C312" s="69" t="s">
        <v>246</v>
      </c>
      <c r="D312" s="68">
        <v>7006</v>
      </c>
      <c r="E312" s="68"/>
      <c r="F312" s="68" t="s">
        <v>55</v>
      </c>
      <c r="G312" s="71">
        <v>2.8</v>
      </c>
      <c r="H312" s="71">
        <v>2.8</v>
      </c>
      <c r="I312" s="71">
        <v>10.6</v>
      </c>
      <c r="J312" s="71">
        <f t="shared" si="13"/>
        <v>12.836647280695614</v>
      </c>
      <c r="K312" s="71"/>
      <c r="L312" s="68" t="s">
        <v>262</v>
      </c>
      <c r="M312" s="68"/>
      <c r="N312" s="68"/>
      <c r="O312" s="68">
        <v>0</v>
      </c>
      <c r="P312" s="68">
        <v>0</v>
      </c>
      <c r="Q312" s="72"/>
      <c r="R312" s="79">
        <v>38268</v>
      </c>
    </row>
    <row r="313" spans="1:20" s="19" customFormat="1" ht="25" hidden="1" x14ac:dyDescent="0.25">
      <c r="A313" s="62"/>
      <c r="B313" s="125"/>
      <c r="C313" s="69" t="s">
        <v>246</v>
      </c>
      <c r="D313" s="62">
        <v>288</v>
      </c>
      <c r="E313" s="62"/>
      <c r="F313" s="62" t="s">
        <v>274</v>
      </c>
      <c r="G313" s="63">
        <v>13.8</v>
      </c>
      <c r="H313" s="63">
        <v>13.8</v>
      </c>
      <c r="I313" s="63">
        <v>8.1</v>
      </c>
      <c r="J313" s="63">
        <f t="shared" si="13"/>
        <v>13.801580381478013</v>
      </c>
      <c r="K313" s="63">
        <v>13.54</v>
      </c>
      <c r="L313" s="62" t="s">
        <v>99</v>
      </c>
      <c r="M313" s="62"/>
      <c r="N313" s="62"/>
      <c r="O313" s="62">
        <v>0</v>
      </c>
      <c r="P313" s="62">
        <v>0</v>
      </c>
      <c r="Q313" s="64" t="s">
        <v>1038</v>
      </c>
      <c r="R313" s="75">
        <v>39790</v>
      </c>
      <c r="S313" s="62"/>
      <c r="T313" s="62"/>
    </row>
    <row r="314" spans="1:20" s="19" customFormat="1" ht="25" x14ac:dyDescent="0.25">
      <c r="A314" s="62"/>
      <c r="B314" s="72"/>
      <c r="C314" s="78" t="s">
        <v>246</v>
      </c>
      <c r="D314" s="68">
        <v>7217</v>
      </c>
      <c r="E314" s="68"/>
      <c r="F314" s="68" t="s">
        <v>55</v>
      </c>
      <c r="G314" s="71">
        <v>4</v>
      </c>
      <c r="H314" s="71">
        <v>3.4</v>
      </c>
      <c r="I314" s="71">
        <v>10.1</v>
      </c>
      <c r="J314" s="71">
        <f t="shared" si="13"/>
        <v>12.934933669153517</v>
      </c>
      <c r="K314" s="68">
        <v>12.7</v>
      </c>
      <c r="L314" s="68" t="s">
        <v>578</v>
      </c>
      <c r="M314" s="68" t="s">
        <v>892</v>
      </c>
      <c r="N314" s="92" t="s">
        <v>1405</v>
      </c>
      <c r="O314" s="68">
        <v>0</v>
      </c>
      <c r="P314" s="68">
        <v>0</v>
      </c>
      <c r="Q314" s="64" t="s">
        <v>1439</v>
      </c>
      <c r="R314" s="79">
        <v>38776</v>
      </c>
      <c r="S314" s="62"/>
      <c r="T314" s="62"/>
    </row>
    <row r="315" spans="1:20" s="19" customFormat="1" ht="37.5" x14ac:dyDescent="0.25">
      <c r="A315" s="19" t="s">
        <v>1794</v>
      </c>
      <c r="B315" s="23"/>
      <c r="C315" s="31" t="s">
        <v>1191</v>
      </c>
      <c r="D315" s="5">
        <v>7217</v>
      </c>
      <c r="E315" s="5"/>
      <c r="F315" s="5" t="s">
        <v>55</v>
      </c>
      <c r="G315" s="14">
        <v>3.7</v>
      </c>
      <c r="H315" s="14">
        <v>3.7</v>
      </c>
      <c r="I315" s="14">
        <v>10.199999999999999</v>
      </c>
      <c r="J315" s="14">
        <f t="shared" si="13"/>
        <v>13.042097763974597</v>
      </c>
      <c r="K315" s="5"/>
      <c r="L315" s="5" t="s">
        <v>578</v>
      </c>
      <c r="M315" s="5"/>
      <c r="N315" s="5"/>
      <c r="O315" s="5">
        <v>1</v>
      </c>
      <c r="P315" s="5">
        <v>0</v>
      </c>
      <c r="Q315" s="15" t="s">
        <v>669</v>
      </c>
      <c r="R315" s="58">
        <v>38775</v>
      </c>
      <c r="S315" s="64"/>
      <c r="T315" s="66"/>
    </row>
    <row r="316" spans="1:20" s="19" customFormat="1" ht="75" x14ac:dyDescent="0.25">
      <c r="A316" s="62"/>
      <c r="B316" s="124"/>
      <c r="C316" s="78" t="s">
        <v>246</v>
      </c>
      <c r="D316" s="68">
        <v>7320</v>
      </c>
      <c r="E316" s="72" t="s">
        <v>595</v>
      </c>
      <c r="F316" s="68" t="s">
        <v>703</v>
      </c>
      <c r="G316" s="71">
        <v>2.2999999999999998</v>
      </c>
      <c r="H316" s="71">
        <v>1.4</v>
      </c>
      <c r="I316" s="71">
        <v>12.6</v>
      </c>
      <c r="J316" s="71">
        <f t="shared" si="13"/>
        <v>13.870126414820511</v>
      </c>
      <c r="K316" s="68">
        <v>13.5</v>
      </c>
      <c r="L316" s="68" t="s">
        <v>578</v>
      </c>
      <c r="M316" s="68"/>
      <c r="N316" s="68"/>
      <c r="O316" s="68"/>
      <c r="P316" s="68"/>
      <c r="Q316" s="64" t="s">
        <v>1716</v>
      </c>
      <c r="R316" s="79">
        <v>38775</v>
      </c>
      <c r="S316" s="15"/>
      <c r="T316" s="21"/>
    </row>
    <row r="317" spans="1:20" s="19" customFormat="1" ht="25" x14ac:dyDescent="0.25">
      <c r="A317" s="19" t="s">
        <v>1795</v>
      </c>
      <c r="B317" s="26"/>
      <c r="C317" s="32" t="s">
        <v>1797</v>
      </c>
      <c r="D317" s="5">
        <v>7320</v>
      </c>
      <c r="E317" s="23" t="s">
        <v>595</v>
      </c>
      <c r="F317" s="5" t="s">
        <v>703</v>
      </c>
      <c r="G317" s="14">
        <v>2.2999999999999998</v>
      </c>
      <c r="H317" s="14">
        <v>1.4</v>
      </c>
      <c r="I317" s="14">
        <v>12.6</v>
      </c>
      <c r="J317" s="14">
        <f t="shared" si="13"/>
        <v>13.870126414820511</v>
      </c>
      <c r="K317" s="5">
        <v>13.5</v>
      </c>
      <c r="L317" s="5" t="s">
        <v>578</v>
      </c>
      <c r="M317" s="5"/>
      <c r="N317" s="5"/>
      <c r="O317" s="5">
        <v>0</v>
      </c>
      <c r="P317" s="5">
        <v>1</v>
      </c>
      <c r="Q317" s="15" t="s">
        <v>1800</v>
      </c>
      <c r="R317" s="58">
        <v>39748</v>
      </c>
      <c r="S317" s="15"/>
      <c r="T317" s="21"/>
    </row>
    <row r="318" spans="1:20" s="19" customFormat="1" ht="50" x14ac:dyDescent="0.25">
      <c r="A318" s="62"/>
      <c r="B318" s="124"/>
      <c r="C318" s="78" t="s">
        <v>246</v>
      </c>
      <c r="D318" s="68">
        <v>7331</v>
      </c>
      <c r="E318" s="68" t="s">
        <v>1755</v>
      </c>
      <c r="F318" s="68" t="s">
        <v>55</v>
      </c>
      <c r="G318" s="71">
        <v>10.199999999999999</v>
      </c>
      <c r="H318" s="71">
        <v>4.2</v>
      </c>
      <c r="I318" s="71">
        <v>9.5</v>
      </c>
      <c r="J318" s="71">
        <f t="shared" si="13"/>
        <v>13.581187640853347</v>
      </c>
      <c r="K318" s="68">
        <v>13.3</v>
      </c>
      <c r="L318" s="68" t="s">
        <v>578</v>
      </c>
      <c r="M318" s="68"/>
      <c r="N318" s="68"/>
      <c r="O318" s="68">
        <f>SUM(O319:O321)</f>
        <v>0</v>
      </c>
      <c r="P318" s="68">
        <f>SUM(P319:P321)</f>
        <v>3</v>
      </c>
      <c r="Q318" s="64" t="s">
        <v>1227</v>
      </c>
      <c r="R318" s="79">
        <v>38682</v>
      </c>
      <c r="S318" s="41"/>
      <c r="T318" s="40"/>
    </row>
    <row r="319" spans="1:20" s="19" customFormat="1" ht="62.5" x14ac:dyDescent="0.25">
      <c r="A319" s="19" t="s">
        <v>1794</v>
      </c>
      <c r="B319" s="23"/>
      <c r="C319" s="31" t="s">
        <v>1243</v>
      </c>
      <c r="D319" s="5">
        <v>7331</v>
      </c>
      <c r="E319" s="55" t="s">
        <v>1755</v>
      </c>
      <c r="F319" s="5" t="s">
        <v>55</v>
      </c>
      <c r="G319" s="14">
        <v>10.199999999999999</v>
      </c>
      <c r="H319" s="14">
        <v>4.2</v>
      </c>
      <c r="I319" s="14">
        <v>9.5</v>
      </c>
      <c r="J319" s="14">
        <f t="shared" si="13"/>
        <v>13.581187640853347</v>
      </c>
      <c r="K319" s="14">
        <v>13.3</v>
      </c>
      <c r="L319" s="5" t="s">
        <v>578</v>
      </c>
      <c r="M319" s="5"/>
      <c r="N319" s="5"/>
      <c r="O319" s="5">
        <v>0</v>
      </c>
      <c r="P319" s="5">
        <v>1</v>
      </c>
      <c r="Q319" s="15" t="s">
        <v>2</v>
      </c>
      <c r="R319" s="58">
        <v>38682</v>
      </c>
      <c r="S319" s="41"/>
      <c r="T319" s="40"/>
    </row>
    <row r="320" spans="1:20" s="19" customFormat="1" ht="112.5" x14ac:dyDescent="0.25">
      <c r="A320" s="19" t="s">
        <v>1794</v>
      </c>
      <c r="B320" s="23"/>
      <c r="C320" s="31" t="s">
        <v>1</v>
      </c>
      <c r="D320" s="5">
        <v>7331</v>
      </c>
      <c r="E320" s="1" t="s">
        <v>1755</v>
      </c>
      <c r="F320" s="5" t="s">
        <v>55</v>
      </c>
      <c r="G320" s="14">
        <v>10.199999999999999</v>
      </c>
      <c r="H320" s="14">
        <v>4.2</v>
      </c>
      <c r="I320" s="14">
        <v>9.5</v>
      </c>
      <c r="J320" s="14">
        <f t="shared" si="13"/>
        <v>13.581187640853347</v>
      </c>
      <c r="K320" s="14">
        <v>13.3</v>
      </c>
      <c r="L320" s="5" t="s">
        <v>578</v>
      </c>
      <c r="M320" s="5"/>
      <c r="N320" s="5"/>
      <c r="O320" s="5">
        <v>0</v>
      </c>
      <c r="P320" s="5">
        <v>1</v>
      </c>
      <c r="Q320" s="15" t="s">
        <v>3</v>
      </c>
      <c r="R320" s="58">
        <v>39017</v>
      </c>
      <c r="S320" s="41"/>
      <c r="T320" s="40"/>
    </row>
    <row r="321" spans="1:20" s="19" customFormat="1" ht="137.5" x14ac:dyDescent="0.25">
      <c r="A321" s="19" t="s">
        <v>1795</v>
      </c>
      <c r="B321" s="23"/>
      <c r="C321" s="32" t="s">
        <v>1797</v>
      </c>
      <c r="D321" s="5">
        <v>7331</v>
      </c>
      <c r="E321" s="1" t="s">
        <v>1755</v>
      </c>
      <c r="F321" s="5" t="s">
        <v>55</v>
      </c>
      <c r="G321" s="14">
        <v>10.199999999999999</v>
      </c>
      <c r="H321" s="14">
        <v>4.2</v>
      </c>
      <c r="I321" s="14">
        <v>9.5</v>
      </c>
      <c r="J321" s="14">
        <f t="shared" si="13"/>
        <v>13.581187640853347</v>
      </c>
      <c r="K321" s="14">
        <v>13.3</v>
      </c>
      <c r="L321" s="5" t="s">
        <v>578</v>
      </c>
      <c r="M321" s="5"/>
      <c r="N321" s="5"/>
      <c r="O321" s="5">
        <v>0</v>
      </c>
      <c r="P321" s="5">
        <v>1</v>
      </c>
      <c r="Q321" s="15" t="s">
        <v>1799</v>
      </c>
      <c r="R321" s="58">
        <v>39748</v>
      </c>
      <c r="S321" s="41"/>
      <c r="T321" s="40"/>
    </row>
    <row r="322" spans="1:20" s="19" customFormat="1" ht="25" x14ac:dyDescent="0.25">
      <c r="A322" s="62"/>
      <c r="B322" s="72"/>
      <c r="C322" s="78" t="s">
        <v>246</v>
      </c>
      <c r="D322" s="68">
        <v>7332</v>
      </c>
      <c r="E322" s="68"/>
      <c r="F322" s="68" t="s">
        <v>55</v>
      </c>
      <c r="G322" s="71">
        <v>3.8</v>
      </c>
      <c r="H322" s="71">
        <v>1.1000000000000001</v>
      </c>
      <c r="I322" s="71">
        <v>11.1</v>
      </c>
      <c r="J322" s="71">
        <f t="shared" si="13"/>
        <v>12.653536047752933</v>
      </c>
      <c r="K322" s="68">
        <v>12.6</v>
      </c>
      <c r="L322" s="68" t="s">
        <v>578</v>
      </c>
      <c r="M322" s="68"/>
      <c r="N322" s="68"/>
      <c r="O322" s="68">
        <v>0</v>
      </c>
      <c r="P322" s="68">
        <v>0</v>
      </c>
      <c r="Q322" s="67" t="s">
        <v>1238</v>
      </c>
      <c r="R322" s="79">
        <v>38775</v>
      </c>
      <c r="S322" s="41"/>
      <c r="T322" s="40"/>
    </row>
    <row r="323" spans="1:20" s="19" customFormat="1" ht="150" customHeight="1" x14ac:dyDescent="0.25">
      <c r="A323" s="62"/>
      <c r="B323" s="72"/>
      <c r="C323" s="78" t="s">
        <v>246</v>
      </c>
      <c r="D323" s="68">
        <v>7339</v>
      </c>
      <c r="E323" s="68"/>
      <c r="F323" s="68" t="s">
        <v>55</v>
      </c>
      <c r="G323" s="71">
        <v>2.8</v>
      </c>
      <c r="H323" s="71">
        <v>0.7</v>
      </c>
      <c r="I323" s="71">
        <v>12.2</v>
      </c>
      <c r="J323" s="71">
        <f t="shared" si="13"/>
        <v>12.930920280358306</v>
      </c>
      <c r="K323" s="68">
        <v>13</v>
      </c>
      <c r="L323" s="68" t="s">
        <v>578</v>
      </c>
      <c r="M323" s="68"/>
      <c r="N323" s="68"/>
      <c r="O323" s="68">
        <v>0</v>
      </c>
      <c r="P323" s="68">
        <v>0</v>
      </c>
      <c r="Q323" s="67" t="s">
        <v>1239</v>
      </c>
      <c r="R323" s="79">
        <v>38775</v>
      </c>
      <c r="S323" s="41"/>
      <c r="T323" s="40"/>
    </row>
    <row r="324" spans="1:20" s="19" customFormat="1" ht="132" customHeight="1" x14ac:dyDescent="0.25">
      <c r="A324" s="62"/>
      <c r="B324" s="72"/>
      <c r="C324" s="78" t="s">
        <v>246</v>
      </c>
      <c r="D324" s="68">
        <v>7619</v>
      </c>
      <c r="E324" s="68"/>
      <c r="F324" s="68" t="s">
        <v>703</v>
      </c>
      <c r="G324" s="71"/>
      <c r="H324" s="71"/>
      <c r="I324" s="71"/>
      <c r="J324" s="71"/>
      <c r="K324" s="68"/>
      <c r="L324" s="68"/>
      <c r="M324" s="68"/>
      <c r="N324" s="68"/>
      <c r="O324" s="68"/>
      <c r="P324" s="68"/>
      <c r="Q324" s="67"/>
      <c r="R324" s="79"/>
      <c r="S324" s="41"/>
      <c r="T324" s="40"/>
    </row>
    <row r="325" spans="1:20" s="19" customFormat="1" ht="50" x14ac:dyDescent="0.25">
      <c r="A325" s="62"/>
      <c r="B325" s="195"/>
      <c r="C325" s="69" t="s">
        <v>246</v>
      </c>
      <c r="D325" s="62">
        <v>7640</v>
      </c>
      <c r="E325" s="62"/>
      <c r="F325" s="62" t="s">
        <v>55</v>
      </c>
      <c r="G325" s="63">
        <v>10</v>
      </c>
      <c r="H325" s="63">
        <v>1.9</v>
      </c>
      <c r="I325" s="63">
        <v>11.3</v>
      </c>
      <c r="J325" s="71">
        <f t="shared" ref="J325:J336" si="14">-LOG((1/(H325*G325))*(2.511^(-I325)))/LOG(2.511)</f>
        <v>14.498109576233867</v>
      </c>
      <c r="K325" s="63">
        <v>14.5</v>
      </c>
      <c r="L325" s="62" t="s">
        <v>1526</v>
      </c>
      <c r="M325" s="62"/>
      <c r="N325" s="62"/>
      <c r="O325" s="62">
        <f>SUM(O326)</f>
        <v>0</v>
      </c>
      <c r="P325" s="62">
        <f>SUM(P326)</f>
        <v>1</v>
      </c>
      <c r="Q325" s="64" t="s">
        <v>1802</v>
      </c>
      <c r="R325" s="75">
        <v>38775</v>
      </c>
      <c r="S325" s="41"/>
      <c r="T325" s="40"/>
    </row>
    <row r="326" spans="1:20" s="19" customFormat="1" ht="62.5" x14ac:dyDescent="0.25">
      <c r="A326" s="19" t="s">
        <v>1795</v>
      </c>
      <c r="B326" s="26"/>
      <c r="C326" s="32" t="s">
        <v>321</v>
      </c>
      <c r="D326" s="19">
        <v>7640</v>
      </c>
      <c r="F326" s="19" t="s">
        <v>55</v>
      </c>
      <c r="G326" s="20">
        <v>10</v>
      </c>
      <c r="H326" s="20">
        <v>1.9</v>
      </c>
      <c r="I326" s="20">
        <v>11.3</v>
      </c>
      <c r="J326" s="14">
        <f t="shared" si="14"/>
        <v>14.498109576233867</v>
      </c>
      <c r="K326" s="20">
        <v>14.5</v>
      </c>
      <c r="L326" s="19" t="s">
        <v>1526</v>
      </c>
      <c r="O326" s="19">
        <v>0</v>
      </c>
      <c r="P326" s="19">
        <v>1</v>
      </c>
      <c r="Q326" s="15" t="s">
        <v>322</v>
      </c>
      <c r="R326" s="57">
        <v>39778</v>
      </c>
      <c r="S326" s="41"/>
      <c r="T326" s="40"/>
    </row>
    <row r="327" spans="1:20" s="19" customFormat="1" ht="25" x14ac:dyDescent="0.25">
      <c r="A327" s="62"/>
      <c r="B327" s="72"/>
      <c r="C327" s="78" t="s">
        <v>246</v>
      </c>
      <c r="D327" s="68">
        <v>7727</v>
      </c>
      <c r="E327" s="68"/>
      <c r="F327" s="68" t="s">
        <v>55</v>
      </c>
      <c r="G327" s="71">
        <v>4.2</v>
      </c>
      <c r="H327" s="71">
        <v>4.2</v>
      </c>
      <c r="I327" s="71">
        <v>10.7</v>
      </c>
      <c r="J327" s="71">
        <f t="shared" si="14"/>
        <v>13.817441112216292</v>
      </c>
      <c r="K327" s="161"/>
      <c r="L327" s="68" t="s">
        <v>101</v>
      </c>
      <c r="M327" s="68"/>
      <c r="N327" s="68"/>
      <c r="O327" s="68">
        <v>0</v>
      </c>
      <c r="P327" s="68">
        <v>0</v>
      </c>
      <c r="Q327" s="64" t="s">
        <v>571</v>
      </c>
      <c r="R327" s="79">
        <v>38278</v>
      </c>
      <c r="S327" s="41"/>
      <c r="T327" s="40"/>
    </row>
    <row r="328" spans="1:20" s="19" customFormat="1" ht="75" x14ac:dyDescent="0.25">
      <c r="A328" s="62"/>
      <c r="B328" s="195"/>
      <c r="C328" s="69" t="s">
        <v>246</v>
      </c>
      <c r="D328" s="62">
        <v>7814</v>
      </c>
      <c r="E328" s="62"/>
      <c r="F328" s="62" t="s">
        <v>55</v>
      </c>
      <c r="G328" s="63">
        <v>4.7</v>
      </c>
      <c r="H328" s="63">
        <v>2.4</v>
      </c>
      <c r="I328" s="63">
        <v>10.6</v>
      </c>
      <c r="J328" s="63">
        <f t="shared" si="14"/>
        <v>13.231781295655791</v>
      </c>
      <c r="K328" s="63">
        <v>13.2</v>
      </c>
      <c r="L328" s="62" t="s">
        <v>578</v>
      </c>
      <c r="M328" s="62"/>
      <c r="N328" s="62"/>
      <c r="O328" s="62">
        <f>SUM(O329:O332)</f>
        <v>1</v>
      </c>
      <c r="P328" s="62">
        <f>SUM(P329:P332)</f>
        <v>3</v>
      </c>
      <c r="Q328" s="64" t="s">
        <v>594</v>
      </c>
      <c r="R328" s="75">
        <v>38306</v>
      </c>
      <c r="S328" s="41"/>
      <c r="T328" s="40"/>
    </row>
    <row r="329" spans="1:20" s="19" customFormat="1" ht="75" x14ac:dyDescent="0.25">
      <c r="A329" s="19" t="s">
        <v>1794</v>
      </c>
      <c r="B329" s="26"/>
      <c r="C329" s="32" t="s">
        <v>1191</v>
      </c>
      <c r="D329" s="19">
        <v>7814</v>
      </c>
      <c r="F329" s="19" t="s">
        <v>55</v>
      </c>
      <c r="G329" s="20">
        <v>4.7</v>
      </c>
      <c r="H329" s="20">
        <v>2.4</v>
      </c>
      <c r="I329" s="20">
        <v>10.6</v>
      </c>
      <c r="J329" s="20">
        <f t="shared" si="14"/>
        <v>13.231781295655791</v>
      </c>
      <c r="K329" s="20">
        <v>13.2</v>
      </c>
      <c r="L329" s="19" t="s">
        <v>578</v>
      </c>
      <c r="O329" s="19">
        <v>1</v>
      </c>
      <c r="P329" s="19">
        <v>0</v>
      </c>
      <c r="Q329" s="15" t="s">
        <v>1234</v>
      </c>
      <c r="R329" s="57">
        <v>38775</v>
      </c>
      <c r="S329" s="41"/>
      <c r="T329" s="40"/>
    </row>
    <row r="330" spans="1:20" s="19" customFormat="1" ht="50" x14ac:dyDescent="0.25">
      <c r="A330" s="19" t="s">
        <v>1794</v>
      </c>
      <c r="B330" s="26"/>
      <c r="C330" s="32" t="s">
        <v>1754</v>
      </c>
      <c r="D330" s="19">
        <v>7814</v>
      </c>
      <c r="F330" s="19" t="s">
        <v>55</v>
      </c>
      <c r="G330" s="20">
        <v>4.7</v>
      </c>
      <c r="H330" s="20">
        <v>2.4</v>
      </c>
      <c r="I330" s="20">
        <v>10.6</v>
      </c>
      <c r="J330" s="20">
        <f t="shared" si="14"/>
        <v>13.231781295655791</v>
      </c>
      <c r="K330" s="20">
        <v>13.2</v>
      </c>
      <c r="L330" s="19" t="s">
        <v>578</v>
      </c>
      <c r="O330" s="19">
        <v>0</v>
      </c>
      <c r="P330" s="19">
        <v>1</v>
      </c>
      <c r="Q330" s="15" t="s">
        <v>1235</v>
      </c>
      <c r="R330" s="57">
        <v>38775</v>
      </c>
      <c r="S330" s="41"/>
      <c r="T330" s="40"/>
    </row>
    <row r="331" spans="1:20" s="19" customFormat="1" ht="25" x14ac:dyDescent="0.25">
      <c r="A331" s="19" t="s">
        <v>1794</v>
      </c>
      <c r="B331" s="26"/>
      <c r="C331" s="32" t="s">
        <v>1236</v>
      </c>
      <c r="D331" s="19">
        <v>7814</v>
      </c>
      <c r="F331" s="19" t="s">
        <v>55</v>
      </c>
      <c r="G331" s="20">
        <v>4.7</v>
      </c>
      <c r="H331" s="20">
        <v>2.4</v>
      </c>
      <c r="I331" s="20">
        <v>10.6</v>
      </c>
      <c r="J331" s="20">
        <f t="shared" si="14"/>
        <v>13.231781295655791</v>
      </c>
      <c r="K331" s="20">
        <v>13.2</v>
      </c>
      <c r="L331" s="19" t="s">
        <v>578</v>
      </c>
      <c r="O331" s="19">
        <v>0</v>
      </c>
      <c r="P331" s="19">
        <v>1</v>
      </c>
      <c r="Q331" s="15" t="s">
        <v>1237</v>
      </c>
      <c r="R331" s="57">
        <v>38775</v>
      </c>
      <c r="S331" s="41"/>
      <c r="T331" s="40"/>
    </row>
    <row r="332" spans="1:20" s="19" customFormat="1" ht="62.5" x14ac:dyDescent="0.25">
      <c r="A332" s="19" t="s">
        <v>1794</v>
      </c>
      <c r="B332" s="26"/>
      <c r="C332" s="32" t="s">
        <v>920</v>
      </c>
      <c r="D332" s="19">
        <v>7814</v>
      </c>
      <c r="F332" s="19" t="s">
        <v>55</v>
      </c>
      <c r="G332" s="20">
        <v>4.7</v>
      </c>
      <c r="H332" s="20">
        <v>2.4</v>
      </c>
      <c r="I332" s="20">
        <v>10.6</v>
      </c>
      <c r="J332" s="20">
        <f t="shared" si="14"/>
        <v>13.231781295655791</v>
      </c>
      <c r="K332" s="20">
        <v>13.2</v>
      </c>
      <c r="L332" s="19" t="s">
        <v>578</v>
      </c>
      <c r="O332" s="19">
        <v>0</v>
      </c>
      <c r="P332" s="19">
        <v>1</v>
      </c>
      <c r="Q332" s="15" t="s">
        <v>314</v>
      </c>
      <c r="R332" s="57">
        <v>39776</v>
      </c>
      <c r="S332" s="41"/>
      <c r="T332" s="40"/>
    </row>
    <row r="333" spans="1:20" s="19" customFormat="1" ht="25" x14ac:dyDescent="0.25">
      <c r="A333" s="62"/>
      <c r="B333" s="149"/>
      <c r="C333" s="78" t="s">
        <v>246</v>
      </c>
      <c r="D333" s="68" t="s">
        <v>667</v>
      </c>
      <c r="E333" s="68"/>
      <c r="F333" s="68" t="s">
        <v>55</v>
      </c>
      <c r="G333" s="71">
        <v>6.4</v>
      </c>
      <c r="H333" s="71">
        <v>5.3</v>
      </c>
      <c r="I333" s="71">
        <v>13.3</v>
      </c>
      <c r="J333" s="71">
        <f t="shared" si="14"/>
        <v>17.127606417471032</v>
      </c>
      <c r="K333" s="71">
        <v>14</v>
      </c>
      <c r="L333" s="68" t="s">
        <v>100</v>
      </c>
      <c r="M333" s="68" t="s">
        <v>526</v>
      </c>
      <c r="N333" s="92" t="s">
        <v>527</v>
      </c>
      <c r="O333" s="68">
        <v>0</v>
      </c>
      <c r="P333" s="68">
        <v>0</v>
      </c>
      <c r="Q333" s="67"/>
      <c r="R333" s="79">
        <v>39013</v>
      </c>
      <c r="S333" s="41"/>
      <c r="T333" s="40"/>
    </row>
    <row r="334" spans="1:20" s="62" customFormat="1" ht="25" x14ac:dyDescent="0.25">
      <c r="B334" s="124"/>
      <c r="C334" s="69" t="s">
        <v>246</v>
      </c>
      <c r="D334" s="69" t="s">
        <v>528</v>
      </c>
      <c r="E334" s="83"/>
      <c r="F334" s="62" t="s">
        <v>55</v>
      </c>
      <c r="G334" s="62">
        <v>16.600000000000001</v>
      </c>
      <c r="H334" s="62">
        <v>14.9</v>
      </c>
      <c r="I334" s="62">
        <v>9.1999999999999993</v>
      </c>
      <c r="J334" s="71">
        <f t="shared" si="14"/>
        <v>15.185529655137218</v>
      </c>
      <c r="K334" s="63">
        <v>15</v>
      </c>
      <c r="L334" s="62" t="s">
        <v>597</v>
      </c>
      <c r="M334" s="62" t="s">
        <v>529</v>
      </c>
      <c r="N334" s="104" t="s">
        <v>530</v>
      </c>
      <c r="O334" s="62">
        <v>0</v>
      </c>
      <c r="P334" s="62">
        <v>0</v>
      </c>
      <c r="Q334" s="64" t="s">
        <v>1483</v>
      </c>
      <c r="R334" s="66">
        <v>39013</v>
      </c>
      <c r="S334" s="80"/>
      <c r="T334" s="77"/>
    </row>
    <row r="335" spans="1:20" s="62" customFormat="1" x14ac:dyDescent="0.25">
      <c r="A335" s="68"/>
      <c r="B335" s="124"/>
      <c r="C335" s="69" t="s">
        <v>246</v>
      </c>
      <c r="E335" s="62" t="s">
        <v>1628</v>
      </c>
      <c r="F335" s="62" t="s">
        <v>703</v>
      </c>
      <c r="G335" s="63">
        <v>174</v>
      </c>
      <c r="H335" s="63">
        <v>174</v>
      </c>
      <c r="I335" s="63">
        <v>13</v>
      </c>
      <c r="J335" s="71">
        <f t="shared" si="14"/>
        <v>24.20704098368439</v>
      </c>
      <c r="K335" s="63">
        <v>23.24</v>
      </c>
      <c r="L335" s="62" t="s">
        <v>1526</v>
      </c>
      <c r="O335" s="62">
        <v>0</v>
      </c>
      <c r="P335" s="62">
        <v>0</v>
      </c>
      <c r="Q335" s="64" t="s">
        <v>1629</v>
      </c>
      <c r="R335" s="75">
        <v>38775</v>
      </c>
      <c r="S335" s="80"/>
      <c r="T335" s="77"/>
    </row>
    <row r="336" spans="1:20" s="62" customFormat="1" ht="25" x14ac:dyDescent="0.25">
      <c r="B336" s="67"/>
      <c r="C336" s="69" t="s">
        <v>246</v>
      </c>
      <c r="D336" s="69"/>
      <c r="E336" s="62" t="s">
        <v>536</v>
      </c>
      <c r="F336" s="62" t="s">
        <v>55</v>
      </c>
      <c r="G336" s="62">
        <v>11</v>
      </c>
      <c r="H336" s="62">
        <v>4</v>
      </c>
      <c r="I336" s="62">
        <v>10.6</v>
      </c>
      <c r="J336" s="71">
        <f t="shared" si="14"/>
        <v>14.710206797338698</v>
      </c>
      <c r="K336" s="63">
        <v>14.6</v>
      </c>
      <c r="L336" s="62" t="s">
        <v>597</v>
      </c>
      <c r="M336" s="62" t="s">
        <v>537</v>
      </c>
      <c r="N336" s="104" t="s">
        <v>538</v>
      </c>
      <c r="O336" s="62">
        <v>0</v>
      </c>
      <c r="P336" s="62">
        <v>0</v>
      </c>
      <c r="Q336" s="64" t="s">
        <v>531</v>
      </c>
      <c r="R336" s="66">
        <v>39013</v>
      </c>
      <c r="S336" s="80"/>
      <c r="T336" s="77"/>
    </row>
    <row r="337" spans="2:20" s="62" customFormat="1" ht="25" hidden="1" x14ac:dyDescent="0.25">
      <c r="B337" s="67"/>
      <c r="C337" s="69" t="s">
        <v>246</v>
      </c>
      <c r="D337" s="69"/>
      <c r="E337" s="62" t="s">
        <v>1218</v>
      </c>
      <c r="F337" s="62" t="s">
        <v>1219</v>
      </c>
      <c r="I337" s="62">
        <v>16</v>
      </c>
      <c r="K337" s="63">
        <v>15.74</v>
      </c>
      <c r="L337" s="62" t="s">
        <v>580</v>
      </c>
      <c r="M337" s="62" t="s">
        <v>522</v>
      </c>
      <c r="N337" s="104" t="s">
        <v>523</v>
      </c>
      <c r="O337" s="62">
        <v>0</v>
      </c>
      <c r="P337" s="62">
        <v>0</v>
      </c>
      <c r="Q337" s="64" t="s">
        <v>1635</v>
      </c>
      <c r="R337" s="75">
        <v>39120</v>
      </c>
      <c r="S337" s="80"/>
      <c r="T337" s="77"/>
    </row>
    <row r="338" spans="2:20" s="19" customFormat="1" x14ac:dyDescent="0.25">
      <c r="B338" s="26"/>
      <c r="C338" s="32"/>
      <c r="D338" s="32"/>
      <c r="Q338" s="26"/>
      <c r="R338" s="57"/>
      <c r="S338" s="41"/>
      <c r="T338" s="40"/>
    </row>
    <row r="339" spans="2:20" s="19" customFormat="1" x14ac:dyDescent="0.25">
      <c r="B339" s="26"/>
      <c r="C339" s="32"/>
      <c r="D339" s="32"/>
      <c r="P339" s="29"/>
      <c r="Q339" s="26"/>
      <c r="R339" s="57"/>
      <c r="S339" s="41"/>
      <c r="T339" s="40"/>
    </row>
    <row r="340" spans="2:20" s="19" customFormat="1" x14ac:dyDescent="0.25">
      <c r="B340" s="26"/>
      <c r="C340" s="32"/>
      <c r="D340" s="32"/>
      <c r="P340" s="29"/>
      <c r="Q340" s="26"/>
      <c r="R340" s="57"/>
      <c r="S340" s="41"/>
      <c r="T340" s="40"/>
    </row>
    <row r="341" spans="2:20" s="19" customFormat="1" x14ac:dyDescent="0.25">
      <c r="B341" s="26"/>
      <c r="C341" s="32"/>
      <c r="D341" s="32"/>
      <c r="G341" s="20"/>
      <c r="H341" s="20"/>
      <c r="I341" s="20"/>
      <c r="Q341" s="26"/>
      <c r="R341" s="57"/>
      <c r="S341" s="41"/>
      <c r="T341" s="40"/>
    </row>
    <row r="342" spans="2:20" s="19" customFormat="1" x14ac:dyDescent="0.25">
      <c r="B342" s="26"/>
      <c r="C342" s="32"/>
      <c r="D342" s="32"/>
      <c r="Q342" s="26"/>
      <c r="R342" s="57"/>
      <c r="S342" s="41"/>
      <c r="T342" s="40"/>
    </row>
    <row r="343" spans="2:20" s="19" customFormat="1" x14ac:dyDescent="0.25">
      <c r="B343" s="26"/>
      <c r="C343" s="32"/>
      <c r="D343" s="32"/>
      <c r="P343" s="29"/>
      <c r="Q343" s="26"/>
      <c r="R343" s="57"/>
      <c r="S343" s="41"/>
      <c r="T343" s="40"/>
    </row>
    <row r="344" spans="2:20" s="19" customFormat="1" x14ac:dyDescent="0.25">
      <c r="B344" s="26"/>
      <c r="C344" s="32"/>
      <c r="D344" s="32"/>
      <c r="Q344" s="26"/>
      <c r="R344" s="57"/>
      <c r="S344" s="41"/>
      <c r="T344" s="40"/>
    </row>
    <row r="345" spans="2:20" s="19" customFormat="1" ht="12.75" customHeight="1" x14ac:dyDescent="0.25">
      <c r="B345" s="26"/>
      <c r="C345" s="32"/>
      <c r="D345" s="32"/>
      <c r="Q345" s="26"/>
      <c r="R345" s="57"/>
      <c r="S345" s="41"/>
      <c r="T345" s="40"/>
    </row>
    <row r="346" spans="2:20" s="19" customFormat="1" x14ac:dyDescent="0.25">
      <c r="B346" s="26"/>
      <c r="C346" s="32"/>
      <c r="D346" s="32"/>
      <c r="Q346" s="26"/>
      <c r="R346" s="57"/>
      <c r="S346" s="41"/>
      <c r="T346" s="40"/>
    </row>
    <row r="347" spans="2:20" s="19" customFormat="1" x14ac:dyDescent="0.25">
      <c r="B347" s="26"/>
      <c r="C347" s="32"/>
      <c r="D347" s="32"/>
      <c r="Q347" s="26"/>
      <c r="R347" s="57"/>
      <c r="S347" s="41"/>
      <c r="T347" s="40"/>
    </row>
    <row r="348" spans="2:20" s="19" customFormat="1" x14ac:dyDescent="0.25">
      <c r="B348" s="26"/>
      <c r="C348" s="32"/>
      <c r="D348" s="32"/>
      <c r="J348" s="20"/>
      <c r="Q348" s="26"/>
      <c r="R348" s="57"/>
      <c r="S348" s="41"/>
      <c r="T348" s="40"/>
    </row>
    <row r="349" spans="2:20" s="19" customFormat="1" x14ac:dyDescent="0.25">
      <c r="B349" s="26"/>
      <c r="C349" s="32"/>
      <c r="D349" s="32"/>
      <c r="J349" s="20"/>
      <c r="Q349" s="26"/>
      <c r="R349" s="57"/>
      <c r="S349" s="41"/>
      <c r="T349" s="40"/>
    </row>
    <row r="350" spans="2:20" s="19" customFormat="1" x14ac:dyDescent="0.25">
      <c r="B350" s="26"/>
      <c r="C350" s="32"/>
      <c r="D350" s="32"/>
      <c r="J350" s="20"/>
      <c r="Q350" s="26"/>
      <c r="R350" s="57"/>
      <c r="S350" s="41"/>
      <c r="T350" s="40"/>
    </row>
    <row r="351" spans="2:20" s="19" customFormat="1" x14ac:dyDescent="0.25">
      <c r="B351" s="26"/>
      <c r="C351" s="32"/>
      <c r="D351" s="32"/>
      <c r="J351" s="20"/>
      <c r="Q351" s="26"/>
      <c r="R351" s="57"/>
      <c r="S351" s="41"/>
      <c r="T351" s="40"/>
    </row>
    <row r="352" spans="2:20" s="19" customFormat="1" x14ac:dyDescent="0.25">
      <c r="B352" s="26"/>
      <c r="C352" s="32"/>
      <c r="D352" s="32"/>
      <c r="J352" s="20"/>
      <c r="Q352" s="26"/>
      <c r="R352" s="57"/>
      <c r="S352" s="41"/>
      <c r="T352" s="40"/>
    </row>
    <row r="353" spans="2:22" s="19" customFormat="1" x14ac:dyDescent="0.25">
      <c r="B353" s="26"/>
      <c r="C353" s="32"/>
      <c r="D353" s="32"/>
      <c r="J353" s="20"/>
      <c r="Q353" s="26"/>
      <c r="R353" s="57"/>
      <c r="S353" s="41"/>
      <c r="T353" s="40"/>
    </row>
    <row r="354" spans="2:22" s="19" customFormat="1" x14ac:dyDescent="0.25">
      <c r="B354" s="26"/>
      <c r="C354" s="32"/>
      <c r="D354" s="32"/>
      <c r="J354" s="20"/>
      <c r="Q354" s="26"/>
      <c r="R354" s="57"/>
      <c r="S354" s="41"/>
      <c r="T354" s="40"/>
    </row>
    <row r="355" spans="2:22" s="19" customFormat="1" x14ac:dyDescent="0.25">
      <c r="B355" s="26"/>
      <c r="C355" s="32"/>
      <c r="D355" s="32"/>
      <c r="J355" s="20"/>
      <c r="Q355" s="26"/>
      <c r="R355" s="57"/>
      <c r="S355" s="41"/>
      <c r="T355" s="40"/>
    </row>
    <row r="356" spans="2:22" s="19" customFormat="1" x14ac:dyDescent="0.25">
      <c r="B356" s="26"/>
      <c r="C356" s="32"/>
      <c r="D356" s="32"/>
      <c r="J356" s="20"/>
      <c r="Q356" s="26"/>
      <c r="R356" s="57"/>
      <c r="S356" s="41"/>
      <c r="T356" s="40"/>
    </row>
    <row r="357" spans="2:22" s="19" customFormat="1" x14ac:dyDescent="0.25">
      <c r="B357" s="26"/>
      <c r="C357" s="32"/>
      <c r="D357" s="32"/>
      <c r="J357" s="20"/>
      <c r="Q357" s="26"/>
      <c r="R357" s="57"/>
      <c r="S357" s="41"/>
      <c r="T357" s="40"/>
    </row>
    <row r="358" spans="2:22" s="19" customFormat="1" x14ac:dyDescent="0.25">
      <c r="B358" s="26"/>
      <c r="C358" s="32"/>
      <c r="D358" s="32"/>
      <c r="J358" s="20"/>
      <c r="Q358" s="26"/>
      <c r="R358" s="57"/>
      <c r="S358" s="41"/>
      <c r="T358" s="40"/>
    </row>
    <row r="359" spans="2:22" s="19" customFormat="1" x14ac:dyDescent="0.25">
      <c r="B359" s="26"/>
      <c r="C359" s="32"/>
      <c r="D359" s="32"/>
      <c r="J359" s="20"/>
      <c r="Q359" s="26"/>
      <c r="R359" s="57"/>
      <c r="S359" s="41"/>
      <c r="T359" s="40"/>
    </row>
    <row r="360" spans="2:22" s="19" customFormat="1" x14ac:dyDescent="0.25">
      <c r="B360" s="26"/>
      <c r="C360" s="32"/>
      <c r="D360" s="32"/>
      <c r="J360" s="20"/>
      <c r="Q360" s="26"/>
      <c r="R360" s="57"/>
      <c r="S360" s="41"/>
      <c r="T360" s="40"/>
    </row>
    <row r="361" spans="2:22" s="19" customFormat="1" x14ac:dyDescent="0.25">
      <c r="B361" s="26"/>
      <c r="C361" s="32"/>
      <c r="D361" s="32"/>
      <c r="J361" s="20"/>
      <c r="Q361" s="26"/>
      <c r="R361" s="57"/>
      <c r="S361" s="41"/>
      <c r="T361" s="40"/>
    </row>
    <row r="362" spans="2:22" s="19" customFormat="1" x14ac:dyDescent="0.25">
      <c r="B362" s="26"/>
      <c r="C362" s="32"/>
      <c r="D362" s="32"/>
      <c r="Q362" s="26"/>
      <c r="R362" s="57"/>
      <c r="S362" s="41"/>
      <c r="T362" s="40"/>
    </row>
    <row r="363" spans="2:22" s="5" customFormat="1" x14ac:dyDescent="0.25">
      <c r="B363" s="26"/>
      <c r="C363" s="32"/>
      <c r="D363" s="32"/>
      <c r="E363" s="26"/>
      <c r="F363" s="19"/>
      <c r="G363" s="19"/>
      <c r="H363" s="19"/>
      <c r="I363" s="19"/>
      <c r="J363" s="20"/>
      <c r="K363" s="19"/>
      <c r="L363" s="19"/>
      <c r="M363" s="19"/>
      <c r="N363" s="19"/>
      <c r="O363" s="19"/>
      <c r="P363" s="19"/>
      <c r="Q363" s="26"/>
      <c r="R363" s="57"/>
      <c r="S363" s="41"/>
      <c r="T363" s="40"/>
      <c r="U363" s="19"/>
      <c r="V363" s="19"/>
    </row>
    <row r="364" spans="2:22" s="5" customFormat="1" x14ac:dyDescent="0.25">
      <c r="B364" s="23"/>
      <c r="C364" s="31"/>
      <c r="D364" s="31"/>
      <c r="G364" s="14"/>
      <c r="H364" s="14"/>
      <c r="I364" s="14"/>
      <c r="J364" s="14"/>
      <c r="K364" s="14"/>
      <c r="Q364" s="23"/>
      <c r="R364" s="58"/>
      <c r="S364" s="42"/>
      <c r="T364" s="40"/>
    </row>
    <row r="365" spans="2:22" s="19" customFormat="1" x14ac:dyDescent="0.25">
      <c r="B365" s="23"/>
      <c r="C365" s="31"/>
      <c r="D365" s="31"/>
      <c r="Q365" s="26"/>
      <c r="R365" s="57"/>
      <c r="S365" s="39"/>
      <c r="T365" s="40"/>
    </row>
    <row r="366" spans="2:22" s="19" customFormat="1" x14ac:dyDescent="0.25">
      <c r="B366" s="26"/>
      <c r="C366" s="32"/>
      <c r="D366" s="32"/>
      <c r="Q366" s="26"/>
      <c r="R366" s="57"/>
      <c r="S366" s="39"/>
      <c r="T366" s="40"/>
    </row>
    <row r="367" spans="2:22" s="19" customFormat="1" x14ac:dyDescent="0.25">
      <c r="B367" s="26"/>
      <c r="C367" s="32"/>
      <c r="D367" s="32"/>
      <c r="Q367" s="26"/>
      <c r="R367" s="57"/>
      <c r="S367" s="39"/>
      <c r="T367" s="40"/>
    </row>
    <row r="368" spans="2:22" s="19" customFormat="1" x14ac:dyDescent="0.25">
      <c r="B368" s="26"/>
      <c r="C368" s="32"/>
      <c r="D368" s="32"/>
      <c r="Q368" s="26"/>
      <c r="R368" s="57"/>
      <c r="S368" s="39"/>
      <c r="T368" s="40"/>
    </row>
    <row r="369" spans="2:20" s="19" customFormat="1" x14ac:dyDescent="0.25">
      <c r="B369" s="26"/>
      <c r="C369" s="32"/>
      <c r="D369" s="32"/>
      <c r="Q369" s="26"/>
      <c r="R369" s="57"/>
      <c r="S369" s="39"/>
      <c r="T369" s="40"/>
    </row>
    <row r="370" spans="2:20" s="19" customFormat="1" x14ac:dyDescent="0.25">
      <c r="B370" s="26"/>
      <c r="C370" s="32"/>
      <c r="D370" s="32"/>
      <c r="Q370" s="26"/>
      <c r="R370" s="57"/>
      <c r="S370" s="39"/>
      <c r="T370" s="40"/>
    </row>
    <row r="371" spans="2:20" s="19" customFormat="1" x14ac:dyDescent="0.25">
      <c r="B371" s="26"/>
      <c r="C371" s="32"/>
      <c r="D371" s="32"/>
      <c r="Q371" s="26"/>
      <c r="R371" s="57"/>
      <c r="S371" s="39"/>
      <c r="T371" s="40"/>
    </row>
    <row r="372" spans="2:20" s="19" customFormat="1" x14ac:dyDescent="0.25">
      <c r="B372" s="26"/>
      <c r="C372" s="32"/>
      <c r="D372" s="32"/>
      <c r="Q372" s="26"/>
      <c r="R372" s="57"/>
      <c r="S372" s="39"/>
      <c r="T372" s="40"/>
    </row>
    <row r="373" spans="2:20" s="19" customFormat="1" x14ac:dyDescent="0.25">
      <c r="B373" s="26"/>
      <c r="C373" s="32"/>
      <c r="D373" s="32"/>
      <c r="Q373" s="26"/>
      <c r="R373" s="57"/>
      <c r="S373" s="39"/>
      <c r="T373" s="40"/>
    </row>
    <row r="374" spans="2:20" s="19" customFormat="1" x14ac:dyDescent="0.25">
      <c r="B374" s="26"/>
      <c r="C374" s="32"/>
      <c r="D374" s="32"/>
      <c r="Q374" s="26"/>
      <c r="R374" s="57"/>
      <c r="S374" s="39"/>
      <c r="T374" s="40"/>
    </row>
    <row r="375" spans="2:20" s="19" customFormat="1" x14ac:dyDescent="0.25">
      <c r="B375" s="25"/>
      <c r="C375" s="34"/>
      <c r="D375" s="34"/>
      <c r="Q375" s="26"/>
      <c r="R375" s="57"/>
      <c r="S375" s="39"/>
      <c r="T375" s="40"/>
    </row>
    <row r="376" spans="2:20" s="5" customFormat="1" x14ac:dyDescent="0.25">
      <c r="B376" s="25"/>
      <c r="C376" s="34"/>
      <c r="D376" s="34"/>
      <c r="Q376" s="23"/>
      <c r="R376" s="58"/>
      <c r="S376" s="42"/>
      <c r="T376" s="40"/>
    </row>
    <row r="377" spans="2:20" s="5" customFormat="1" x14ac:dyDescent="0.25">
      <c r="B377" s="23"/>
      <c r="C377" s="31"/>
      <c r="D377" s="31"/>
      <c r="Q377" s="23"/>
      <c r="R377" s="58"/>
      <c r="S377" s="42"/>
      <c r="T377" s="40"/>
    </row>
    <row r="378" spans="2:20" s="5" customFormat="1" x14ac:dyDescent="0.25">
      <c r="B378" s="23"/>
      <c r="C378" s="31"/>
      <c r="D378" s="31"/>
      <c r="Q378" s="23"/>
      <c r="R378" s="58"/>
      <c r="S378" s="42"/>
      <c r="T378" s="40"/>
    </row>
    <row r="379" spans="2:20" s="17" customFormat="1" ht="13" x14ac:dyDescent="0.25">
      <c r="B379" s="27"/>
      <c r="C379" s="35"/>
      <c r="D379" s="35"/>
      <c r="Q379" s="27"/>
      <c r="R379" s="59"/>
      <c r="S379" s="43"/>
      <c r="T379" s="40"/>
    </row>
    <row r="380" spans="2:20" s="5" customFormat="1" x14ac:dyDescent="0.25">
      <c r="B380" s="23"/>
      <c r="C380" s="31"/>
      <c r="D380" s="31"/>
      <c r="Q380" s="23"/>
      <c r="R380" s="58"/>
      <c r="S380" s="42"/>
      <c r="T380" s="40"/>
    </row>
    <row r="381" spans="2:20" x14ac:dyDescent="0.25">
      <c r="C381" s="33"/>
      <c r="G381" s="1"/>
      <c r="H381" s="1"/>
      <c r="I381" s="1"/>
      <c r="J381" s="1"/>
      <c r="K381" s="1"/>
      <c r="R381" s="60"/>
      <c r="S381" s="44"/>
      <c r="T381" s="40"/>
    </row>
    <row r="382" spans="2:20" s="16" customFormat="1" ht="13" x14ac:dyDescent="0.25">
      <c r="B382" s="28"/>
      <c r="C382" s="36"/>
      <c r="D382" s="36"/>
      <c r="Q382" s="28"/>
      <c r="R382" s="61"/>
      <c r="S382" s="45"/>
      <c r="T382" s="40"/>
    </row>
    <row r="383" spans="2:20" x14ac:dyDescent="0.25">
      <c r="C383" s="33"/>
      <c r="G383" s="1"/>
      <c r="H383" s="1"/>
      <c r="I383" s="1"/>
      <c r="J383" s="1"/>
      <c r="K383" s="1"/>
      <c r="R383" s="60"/>
      <c r="S383" s="44"/>
      <c r="T383" s="40"/>
    </row>
    <row r="384" spans="2:20" x14ac:dyDescent="0.25">
      <c r="C384" s="33"/>
      <c r="G384" s="1"/>
      <c r="H384" s="1"/>
      <c r="I384" s="1"/>
      <c r="J384" s="1"/>
      <c r="K384" s="1"/>
      <c r="R384" s="60"/>
      <c r="S384" s="44"/>
      <c r="T384" s="40"/>
    </row>
    <row r="385" spans="2:20" x14ac:dyDescent="0.25">
      <c r="C385" s="33"/>
      <c r="G385" s="1"/>
      <c r="H385" s="1"/>
      <c r="I385" s="1"/>
      <c r="J385" s="1"/>
      <c r="K385" s="1"/>
      <c r="R385" s="60"/>
      <c r="S385" s="44"/>
      <c r="T385" s="40"/>
    </row>
    <row r="386" spans="2:20" x14ac:dyDescent="0.25">
      <c r="C386" s="33"/>
      <c r="G386" s="1"/>
      <c r="H386" s="1"/>
      <c r="I386" s="1"/>
      <c r="J386" s="1"/>
      <c r="K386" s="1"/>
      <c r="R386" s="60"/>
      <c r="S386" s="44"/>
      <c r="T386" s="40"/>
    </row>
    <row r="387" spans="2:20" x14ac:dyDescent="0.25">
      <c r="C387" s="33"/>
      <c r="G387" s="1"/>
      <c r="H387" s="1"/>
      <c r="I387" s="1"/>
      <c r="J387" s="1"/>
      <c r="K387" s="1"/>
      <c r="R387" s="60"/>
      <c r="S387" s="44"/>
      <c r="T387" s="40"/>
    </row>
    <row r="388" spans="2:20" x14ac:dyDescent="0.25">
      <c r="C388" s="33"/>
      <c r="G388" s="1"/>
      <c r="H388" s="1"/>
      <c r="I388" s="1"/>
      <c r="J388" s="1"/>
      <c r="K388" s="1"/>
      <c r="R388" s="60"/>
      <c r="S388" s="44"/>
      <c r="T388" s="40"/>
    </row>
    <row r="389" spans="2:20" x14ac:dyDescent="0.25">
      <c r="B389" s="23"/>
      <c r="C389" s="31"/>
      <c r="D389" s="31"/>
      <c r="E389" s="5"/>
      <c r="F389" s="5"/>
      <c r="G389" s="14"/>
      <c r="H389" s="14"/>
      <c r="I389" s="14"/>
      <c r="J389" s="14"/>
      <c r="K389" s="14"/>
      <c r="L389" s="5"/>
      <c r="M389" s="5"/>
      <c r="N389" s="5"/>
      <c r="O389" s="5"/>
      <c r="P389" s="5"/>
      <c r="Q389" s="23"/>
      <c r="R389" s="58"/>
      <c r="S389" s="42"/>
      <c r="T389" s="40"/>
    </row>
    <row r="390" spans="2:20" x14ac:dyDescent="0.25">
      <c r="B390" s="23"/>
      <c r="C390" s="31"/>
      <c r="D390" s="31"/>
      <c r="E390" s="5"/>
      <c r="F390" s="5"/>
      <c r="G390" s="14"/>
      <c r="H390" s="14"/>
      <c r="I390" s="14"/>
      <c r="J390" s="14"/>
      <c r="K390" s="14"/>
      <c r="L390" s="5"/>
      <c r="M390" s="5"/>
      <c r="N390" s="5"/>
      <c r="O390" s="5"/>
      <c r="P390" s="5"/>
      <c r="Q390" s="23"/>
      <c r="R390" s="58"/>
      <c r="S390" s="42"/>
      <c r="T390" s="40"/>
    </row>
    <row r="391" spans="2:20" x14ac:dyDescent="0.25">
      <c r="B391" s="23"/>
      <c r="C391" s="31"/>
      <c r="D391" s="31"/>
      <c r="E391" s="5"/>
      <c r="F391" s="5"/>
      <c r="G391" s="14"/>
      <c r="H391" s="14"/>
      <c r="I391" s="14"/>
      <c r="J391" s="14"/>
      <c r="K391" s="14"/>
      <c r="L391" s="5"/>
      <c r="M391" s="5"/>
      <c r="N391" s="5"/>
      <c r="O391" s="5"/>
      <c r="P391" s="5"/>
      <c r="Q391" s="23"/>
      <c r="R391" s="58"/>
      <c r="S391" s="42"/>
      <c r="T391" s="40"/>
    </row>
    <row r="392" spans="2:20" x14ac:dyDescent="0.25">
      <c r="B392" s="23"/>
      <c r="C392" s="31"/>
      <c r="D392" s="31"/>
      <c r="E392" s="5"/>
      <c r="F392" s="5"/>
      <c r="G392" s="14"/>
      <c r="H392" s="14"/>
      <c r="I392" s="14"/>
      <c r="J392" s="14"/>
      <c r="K392" s="14"/>
      <c r="L392" s="5"/>
      <c r="M392" s="5"/>
      <c r="N392" s="5"/>
      <c r="O392" s="5"/>
      <c r="P392" s="5"/>
      <c r="Q392" s="23"/>
      <c r="R392" s="58"/>
      <c r="S392" s="42"/>
      <c r="T392" s="40"/>
    </row>
    <row r="393" spans="2:20" x14ac:dyDescent="0.25">
      <c r="B393" s="23"/>
      <c r="C393" s="31"/>
      <c r="D393" s="31"/>
      <c r="E393" s="5"/>
      <c r="F393" s="5"/>
      <c r="G393" s="14"/>
      <c r="H393" s="14"/>
      <c r="I393" s="14"/>
      <c r="J393" s="14"/>
      <c r="K393" s="14"/>
      <c r="L393" s="5"/>
      <c r="M393" s="5"/>
      <c r="N393" s="5"/>
      <c r="O393" s="5"/>
      <c r="P393" s="5"/>
      <c r="Q393" s="23"/>
      <c r="R393" s="58"/>
      <c r="S393" s="42"/>
      <c r="T393" s="40"/>
    </row>
    <row r="394" spans="2:20" x14ac:dyDescent="0.25">
      <c r="B394" s="23"/>
      <c r="C394" s="31"/>
      <c r="D394" s="31"/>
      <c r="E394" s="5"/>
      <c r="F394" s="5"/>
      <c r="G394" s="14"/>
      <c r="H394" s="14"/>
      <c r="I394" s="14"/>
      <c r="J394" s="14"/>
      <c r="K394" s="14"/>
      <c r="L394" s="5"/>
      <c r="M394" s="5"/>
      <c r="N394" s="5"/>
      <c r="O394" s="5"/>
      <c r="P394" s="5"/>
      <c r="Q394" s="23"/>
      <c r="R394" s="58"/>
      <c r="S394" s="42"/>
      <c r="T394" s="40"/>
    </row>
    <row r="395" spans="2:20" x14ac:dyDescent="0.25">
      <c r="B395" s="23"/>
      <c r="C395" s="31"/>
      <c r="D395" s="31"/>
      <c r="E395" s="5"/>
      <c r="F395" s="5"/>
      <c r="G395" s="14"/>
      <c r="H395" s="14"/>
      <c r="I395" s="14"/>
      <c r="J395" s="14"/>
      <c r="K395" s="14"/>
      <c r="L395" s="5"/>
      <c r="M395" s="5"/>
      <c r="N395" s="5"/>
      <c r="O395" s="5"/>
      <c r="P395" s="5"/>
      <c r="Q395" s="23"/>
      <c r="R395" s="58"/>
      <c r="S395" s="42"/>
      <c r="T395" s="40"/>
    </row>
    <row r="396" spans="2:20" x14ac:dyDescent="0.25">
      <c r="B396" s="23"/>
      <c r="C396" s="31"/>
      <c r="D396" s="31"/>
      <c r="E396" s="5"/>
      <c r="F396" s="5"/>
      <c r="G396" s="14"/>
      <c r="H396" s="14"/>
      <c r="I396" s="14"/>
      <c r="J396" s="14"/>
      <c r="K396" s="14"/>
      <c r="L396" s="5"/>
      <c r="M396" s="5"/>
      <c r="N396" s="5"/>
      <c r="O396" s="5"/>
      <c r="P396" s="5"/>
      <c r="Q396" s="23"/>
      <c r="R396" s="58"/>
      <c r="S396" s="42"/>
      <c r="T396" s="40"/>
    </row>
    <row r="397" spans="2:20" x14ac:dyDescent="0.25">
      <c r="C397" s="33"/>
      <c r="R397" s="60"/>
      <c r="S397" s="44"/>
      <c r="T397" s="40"/>
    </row>
    <row r="398" spans="2:20" x14ac:dyDescent="0.25">
      <c r="C398" s="33"/>
      <c r="R398" s="60"/>
      <c r="S398" s="44"/>
      <c r="T398" s="40"/>
    </row>
    <row r="399" spans="2:20" x14ac:dyDescent="0.25">
      <c r="C399" s="33"/>
      <c r="R399" s="60"/>
      <c r="S399" s="44"/>
      <c r="T399" s="40"/>
    </row>
    <row r="400" spans="2:20" x14ac:dyDescent="0.25">
      <c r="C400" s="33"/>
      <c r="R400" s="60"/>
      <c r="S400" s="44"/>
      <c r="T400" s="40"/>
    </row>
    <row r="401" spans="3:20" x14ac:dyDescent="0.25">
      <c r="C401" s="33"/>
      <c r="R401" s="60"/>
      <c r="S401" s="44"/>
      <c r="T401" s="40"/>
    </row>
    <row r="402" spans="3:20" x14ac:dyDescent="0.25">
      <c r="C402" s="33"/>
      <c r="R402" s="60"/>
      <c r="S402" s="44"/>
      <c r="T402" s="40"/>
    </row>
    <row r="403" spans="3:20" x14ac:dyDescent="0.25">
      <c r="C403" s="33"/>
      <c r="R403" s="60"/>
      <c r="S403" s="44"/>
      <c r="T403" s="40"/>
    </row>
    <row r="404" spans="3:20" x14ac:dyDescent="0.25">
      <c r="C404" s="33"/>
      <c r="R404" s="60"/>
      <c r="S404" s="44"/>
      <c r="T404" s="40"/>
    </row>
    <row r="405" spans="3:20" x14ac:dyDescent="0.25">
      <c r="C405" s="33"/>
      <c r="R405" s="60"/>
      <c r="S405" s="44"/>
      <c r="T405" s="40"/>
    </row>
    <row r="406" spans="3:20" x14ac:dyDescent="0.25">
      <c r="C406" s="33"/>
      <c r="R406" s="60"/>
      <c r="S406" s="44"/>
      <c r="T406" s="40"/>
    </row>
    <row r="407" spans="3:20" x14ac:dyDescent="0.25">
      <c r="C407" s="33"/>
      <c r="R407" s="60"/>
      <c r="S407" s="44"/>
      <c r="T407" s="40"/>
    </row>
    <row r="408" spans="3:20" x14ac:dyDescent="0.25">
      <c r="C408" s="33"/>
      <c r="R408" s="60"/>
      <c r="S408" s="44"/>
      <c r="T408" s="40"/>
    </row>
    <row r="409" spans="3:20" x14ac:dyDescent="0.25">
      <c r="C409" s="33"/>
      <c r="R409" s="60"/>
      <c r="S409" s="44"/>
      <c r="T409" s="40"/>
    </row>
    <row r="410" spans="3:20" x14ac:dyDescent="0.25">
      <c r="C410" s="33"/>
      <c r="R410" s="60"/>
      <c r="S410" s="44"/>
      <c r="T410" s="40"/>
    </row>
    <row r="411" spans="3:20" x14ac:dyDescent="0.25">
      <c r="C411" s="33"/>
      <c r="R411" s="60"/>
      <c r="S411" s="44"/>
      <c r="T411" s="40"/>
    </row>
    <row r="412" spans="3:20" x14ac:dyDescent="0.25">
      <c r="C412" s="33"/>
      <c r="R412" s="60"/>
      <c r="S412" s="44"/>
      <c r="T412" s="40"/>
    </row>
    <row r="413" spans="3:20" x14ac:dyDescent="0.25">
      <c r="C413" s="33"/>
      <c r="R413" s="60"/>
      <c r="S413" s="44"/>
      <c r="T413" s="40"/>
    </row>
    <row r="414" spans="3:20" x14ac:dyDescent="0.25">
      <c r="C414" s="33"/>
      <c r="R414" s="60"/>
      <c r="S414" s="44"/>
      <c r="T414" s="40"/>
    </row>
    <row r="415" spans="3:20" x14ac:dyDescent="0.25">
      <c r="C415" s="33"/>
      <c r="R415" s="60"/>
      <c r="S415" s="44"/>
      <c r="T415" s="40"/>
    </row>
    <row r="416" spans="3:20" x14ac:dyDescent="0.25">
      <c r="C416" s="33"/>
      <c r="R416" s="60"/>
      <c r="S416" s="44"/>
      <c r="T416" s="40"/>
    </row>
    <row r="417" spans="3:20" x14ac:dyDescent="0.25">
      <c r="C417" s="33"/>
      <c r="R417" s="60"/>
      <c r="S417" s="44"/>
      <c r="T417" s="40"/>
    </row>
    <row r="418" spans="3:20" x14ac:dyDescent="0.25">
      <c r="C418" s="33"/>
      <c r="R418" s="60"/>
      <c r="S418" s="44"/>
      <c r="T418" s="40"/>
    </row>
    <row r="419" spans="3:20" x14ac:dyDescent="0.25">
      <c r="C419" s="33"/>
      <c r="R419" s="60"/>
      <c r="S419" s="44"/>
      <c r="T419" s="40"/>
    </row>
    <row r="420" spans="3:20" x14ac:dyDescent="0.25">
      <c r="C420" s="33"/>
      <c r="R420" s="60"/>
      <c r="S420" s="44"/>
      <c r="T420" s="40"/>
    </row>
    <row r="421" spans="3:20" x14ac:dyDescent="0.25">
      <c r="C421" s="33"/>
      <c r="R421" s="60"/>
      <c r="S421" s="44"/>
      <c r="T421" s="40"/>
    </row>
    <row r="422" spans="3:20" x14ac:dyDescent="0.25">
      <c r="C422" s="33"/>
      <c r="R422" s="60"/>
      <c r="S422" s="44"/>
      <c r="T422" s="40"/>
    </row>
    <row r="423" spans="3:20" x14ac:dyDescent="0.25">
      <c r="C423" s="33"/>
      <c r="R423" s="60"/>
      <c r="S423" s="44"/>
      <c r="T423" s="40"/>
    </row>
    <row r="424" spans="3:20" x14ac:dyDescent="0.25">
      <c r="C424" s="33"/>
      <c r="R424" s="60"/>
      <c r="S424" s="44"/>
      <c r="T424" s="40"/>
    </row>
    <row r="425" spans="3:20" x14ac:dyDescent="0.25">
      <c r="C425" s="33"/>
      <c r="R425" s="60"/>
      <c r="S425" s="44"/>
      <c r="T425" s="40"/>
    </row>
    <row r="426" spans="3:20" x14ac:dyDescent="0.25">
      <c r="C426" s="33"/>
      <c r="R426" s="60"/>
      <c r="S426" s="44"/>
      <c r="T426" s="40"/>
    </row>
    <row r="427" spans="3:20" x14ac:dyDescent="0.25">
      <c r="C427" s="33"/>
      <c r="R427" s="60"/>
      <c r="S427" s="44"/>
      <c r="T427" s="40"/>
    </row>
    <row r="428" spans="3:20" x14ac:dyDescent="0.25">
      <c r="C428" s="33"/>
      <c r="R428" s="60"/>
      <c r="S428" s="44"/>
      <c r="T428" s="40"/>
    </row>
    <row r="429" spans="3:20" x14ac:dyDescent="0.25">
      <c r="C429" s="33"/>
      <c r="R429" s="60"/>
      <c r="S429" s="44"/>
      <c r="T429" s="40"/>
    </row>
    <row r="430" spans="3:20" x14ac:dyDescent="0.25">
      <c r="C430" s="33"/>
      <c r="R430" s="60"/>
      <c r="S430" s="44"/>
      <c r="T430" s="40"/>
    </row>
    <row r="431" spans="3:20" x14ac:dyDescent="0.25">
      <c r="C431" s="33"/>
      <c r="R431" s="60"/>
      <c r="S431" s="44"/>
      <c r="T431" s="40"/>
    </row>
    <row r="432" spans="3:20" x14ac:dyDescent="0.25">
      <c r="C432" s="33"/>
      <c r="R432" s="60"/>
      <c r="S432" s="44"/>
      <c r="T432" s="40"/>
    </row>
    <row r="433" spans="3:20" x14ac:dyDescent="0.25">
      <c r="C433" s="33"/>
      <c r="R433" s="60"/>
      <c r="S433" s="44"/>
      <c r="T433" s="40"/>
    </row>
    <row r="434" spans="3:20" x14ac:dyDescent="0.25">
      <c r="C434" s="33"/>
      <c r="R434" s="60"/>
      <c r="S434" s="44"/>
      <c r="T434" s="40"/>
    </row>
    <row r="435" spans="3:20" x14ac:dyDescent="0.25">
      <c r="C435" s="33"/>
      <c r="R435" s="60"/>
      <c r="S435" s="44"/>
      <c r="T435" s="40"/>
    </row>
    <row r="436" spans="3:20" x14ac:dyDescent="0.25">
      <c r="C436" s="33"/>
      <c r="R436" s="60"/>
      <c r="S436" s="44"/>
      <c r="T436" s="40"/>
    </row>
    <row r="437" spans="3:20" x14ac:dyDescent="0.25">
      <c r="C437" s="33"/>
      <c r="R437" s="60"/>
      <c r="S437" s="44"/>
      <c r="T437" s="40"/>
    </row>
    <row r="438" spans="3:20" x14ac:dyDescent="0.25">
      <c r="C438" s="33"/>
      <c r="R438" s="60"/>
      <c r="S438" s="44"/>
      <c r="T438" s="40"/>
    </row>
    <row r="439" spans="3:20" x14ac:dyDescent="0.25">
      <c r="C439" s="33"/>
      <c r="R439" s="60"/>
      <c r="S439" s="44"/>
      <c r="T439" s="40"/>
    </row>
    <row r="440" spans="3:20" x14ac:dyDescent="0.25">
      <c r="C440" s="33"/>
    </row>
    <row r="441" spans="3:20" x14ac:dyDescent="0.25">
      <c r="C441" s="33"/>
    </row>
    <row r="442" spans="3:20" x14ac:dyDescent="0.25">
      <c r="C442" s="33"/>
    </row>
    <row r="443" spans="3:20" x14ac:dyDescent="0.25">
      <c r="C443" s="33"/>
    </row>
    <row r="444" spans="3:20" x14ac:dyDescent="0.25">
      <c r="C444" s="33"/>
    </row>
    <row r="445" spans="3:20" x14ac:dyDescent="0.25">
      <c r="C445" s="33"/>
    </row>
    <row r="446" spans="3:20" x14ac:dyDescent="0.25">
      <c r="C446" s="33"/>
    </row>
    <row r="447" spans="3:20" x14ac:dyDescent="0.25">
      <c r="C447" s="33"/>
    </row>
    <row r="448" spans="3:20" x14ac:dyDescent="0.25">
      <c r="C448" s="33"/>
    </row>
    <row r="449" spans="3:3" x14ac:dyDescent="0.25">
      <c r="C449" s="33"/>
    </row>
    <row r="450" spans="3:3" x14ac:dyDescent="0.25">
      <c r="C450" s="33"/>
    </row>
    <row r="451" spans="3:3" x14ac:dyDescent="0.25">
      <c r="C451" s="33"/>
    </row>
    <row r="452" spans="3:3" x14ac:dyDescent="0.25">
      <c r="C452" s="33"/>
    </row>
    <row r="453" spans="3:3" x14ac:dyDescent="0.25">
      <c r="C453" s="33"/>
    </row>
    <row r="454" spans="3:3" x14ac:dyDescent="0.25">
      <c r="C454" s="33"/>
    </row>
    <row r="455" spans="3:3" x14ac:dyDescent="0.25">
      <c r="C455" s="33"/>
    </row>
    <row r="456" spans="3:3" x14ac:dyDescent="0.25">
      <c r="C456" s="33"/>
    </row>
    <row r="457" spans="3:3" x14ac:dyDescent="0.25">
      <c r="C457" s="33"/>
    </row>
    <row r="458" spans="3:3" x14ac:dyDescent="0.25">
      <c r="C458" s="33"/>
    </row>
    <row r="459" spans="3:3" x14ac:dyDescent="0.25">
      <c r="C459" s="33"/>
    </row>
    <row r="460" spans="3:3" x14ac:dyDescent="0.25">
      <c r="C460" s="33"/>
    </row>
    <row r="461" spans="3:3" x14ac:dyDescent="0.25">
      <c r="C461" s="33"/>
    </row>
    <row r="462" spans="3:3" x14ac:dyDescent="0.25">
      <c r="C462" s="33"/>
    </row>
    <row r="463" spans="3:3" x14ac:dyDescent="0.25">
      <c r="C463" s="33"/>
    </row>
    <row r="464" spans="3:3" x14ac:dyDescent="0.25">
      <c r="C464" s="33"/>
    </row>
    <row r="465" spans="3:3" x14ac:dyDescent="0.25">
      <c r="C465" s="33"/>
    </row>
    <row r="466" spans="3:3" x14ac:dyDescent="0.25">
      <c r="C466" s="33"/>
    </row>
    <row r="467" spans="3:3" x14ac:dyDescent="0.25">
      <c r="C467" s="33"/>
    </row>
    <row r="468" spans="3:3" x14ac:dyDescent="0.25">
      <c r="C468" s="33"/>
    </row>
    <row r="469" spans="3:3" x14ac:dyDescent="0.25">
      <c r="C469" s="33"/>
    </row>
    <row r="470" spans="3:3" x14ac:dyDescent="0.25">
      <c r="C470" s="33"/>
    </row>
    <row r="471" spans="3:3" x14ac:dyDescent="0.25">
      <c r="C471" s="33"/>
    </row>
    <row r="472" spans="3:3" x14ac:dyDescent="0.25">
      <c r="C472" s="33"/>
    </row>
    <row r="473" spans="3:3" x14ac:dyDescent="0.25">
      <c r="C473" s="33"/>
    </row>
    <row r="474" spans="3:3" x14ac:dyDescent="0.25">
      <c r="C474" s="33"/>
    </row>
    <row r="475" spans="3:3" x14ac:dyDescent="0.25">
      <c r="C475" s="33"/>
    </row>
    <row r="476" spans="3:3" x14ac:dyDescent="0.25">
      <c r="C476" s="33"/>
    </row>
    <row r="477" spans="3:3" x14ac:dyDescent="0.25">
      <c r="C477" s="33"/>
    </row>
    <row r="478" spans="3:3" x14ac:dyDescent="0.25">
      <c r="C478" s="33"/>
    </row>
    <row r="479" spans="3:3" x14ac:dyDescent="0.25">
      <c r="C479" s="33"/>
    </row>
    <row r="480" spans="3:3" x14ac:dyDescent="0.25">
      <c r="C480" s="33"/>
    </row>
    <row r="481" spans="3:3" x14ac:dyDescent="0.25">
      <c r="C481" s="33"/>
    </row>
    <row r="482" spans="3:3" x14ac:dyDescent="0.25">
      <c r="C482" s="33"/>
    </row>
    <row r="483" spans="3:3" x14ac:dyDescent="0.25">
      <c r="C483" s="33"/>
    </row>
    <row r="484" spans="3:3" x14ac:dyDescent="0.25">
      <c r="C484" s="33"/>
    </row>
    <row r="485" spans="3:3" x14ac:dyDescent="0.25">
      <c r="C485" s="33"/>
    </row>
    <row r="486" spans="3:3" x14ac:dyDescent="0.25">
      <c r="C486" s="33"/>
    </row>
    <row r="487" spans="3:3" x14ac:dyDescent="0.25">
      <c r="C487" s="33"/>
    </row>
    <row r="488" spans="3:3" x14ac:dyDescent="0.25">
      <c r="C488" s="33"/>
    </row>
    <row r="489" spans="3:3" x14ac:dyDescent="0.25">
      <c r="C489" s="33"/>
    </row>
    <row r="490" spans="3:3" x14ac:dyDescent="0.25">
      <c r="C490" s="33"/>
    </row>
    <row r="491" spans="3:3" x14ac:dyDescent="0.25">
      <c r="C491" s="33"/>
    </row>
    <row r="492" spans="3:3" x14ac:dyDescent="0.25">
      <c r="C492" s="33"/>
    </row>
    <row r="493" spans="3:3" x14ac:dyDescent="0.25">
      <c r="C493" s="33"/>
    </row>
    <row r="494" spans="3:3" x14ac:dyDescent="0.25">
      <c r="C494" s="33"/>
    </row>
    <row r="495" spans="3:3" x14ac:dyDescent="0.25">
      <c r="C495" s="33"/>
    </row>
    <row r="496" spans="3:3" x14ac:dyDescent="0.25">
      <c r="C496" s="33"/>
    </row>
    <row r="497" spans="3:3" x14ac:dyDescent="0.25">
      <c r="C497" s="33"/>
    </row>
    <row r="498" spans="3:3" x14ac:dyDescent="0.25">
      <c r="C498" s="33"/>
    </row>
    <row r="499" spans="3:3" x14ac:dyDescent="0.25">
      <c r="C499" s="33"/>
    </row>
    <row r="500" spans="3:3" x14ac:dyDescent="0.25">
      <c r="C500" s="33"/>
    </row>
    <row r="501" spans="3:3" x14ac:dyDescent="0.25">
      <c r="C501" s="33"/>
    </row>
    <row r="502" spans="3:3" x14ac:dyDescent="0.25">
      <c r="C502" s="33"/>
    </row>
    <row r="503" spans="3:3" x14ac:dyDescent="0.25">
      <c r="C503" s="33"/>
    </row>
    <row r="504" spans="3:3" x14ac:dyDescent="0.25">
      <c r="C504" s="33"/>
    </row>
    <row r="505" spans="3:3" x14ac:dyDescent="0.25">
      <c r="C505" s="33"/>
    </row>
    <row r="506" spans="3:3" x14ac:dyDescent="0.25">
      <c r="C506" s="33"/>
    </row>
    <row r="507" spans="3:3" x14ac:dyDescent="0.25">
      <c r="C507" s="33"/>
    </row>
    <row r="508" spans="3:3" x14ac:dyDescent="0.25">
      <c r="C508" s="33"/>
    </row>
    <row r="509" spans="3:3" x14ac:dyDescent="0.25">
      <c r="C509" s="33"/>
    </row>
    <row r="510" spans="3:3" x14ac:dyDescent="0.25">
      <c r="C510" s="33"/>
    </row>
    <row r="511" spans="3:3" x14ac:dyDescent="0.25">
      <c r="C511" s="33"/>
    </row>
    <row r="512" spans="3:3" x14ac:dyDescent="0.25">
      <c r="C512" s="33"/>
    </row>
    <row r="513" spans="3:3" x14ac:dyDescent="0.25">
      <c r="C513" s="33"/>
    </row>
    <row r="514" spans="3:3" x14ac:dyDescent="0.25">
      <c r="C514" s="33"/>
    </row>
    <row r="515" spans="3:3" x14ac:dyDescent="0.25">
      <c r="C515" s="33"/>
    </row>
    <row r="516" spans="3:3" x14ac:dyDescent="0.25">
      <c r="C516" s="33"/>
    </row>
    <row r="517" spans="3:3" x14ac:dyDescent="0.25">
      <c r="C517" s="33"/>
    </row>
    <row r="518" spans="3:3" x14ac:dyDescent="0.25">
      <c r="C518" s="33"/>
    </row>
    <row r="519" spans="3:3" x14ac:dyDescent="0.25">
      <c r="C519" s="33"/>
    </row>
    <row r="520" spans="3:3" x14ac:dyDescent="0.25">
      <c r="C520" s="33"/>
    </row>
    <row r="521" spans="3:3" x14ac:dyDescent="0.25">
      <c r="C521" s="33"/>
    </row>
    <row r="522" spans="3:3" x14ac:dyDescent="0.25">
      <c r="C522" s="33"/>
    </row>
    <row r="523" spans="3:3" x14ac:dyDescent="0.25">
      <c r="C523" s="33"/>
    </row>
    <row r="524" spans="3:3" x14ac:dyDescent="0.25">
      <c r="C524" s="33"/>
    </row>
    <row r="525" spans="3:3" x14ac:dyDescent="0.25">
      <c r="C525" s="33"/>
    </row>
    <row r="526" spans="3:3" x14ac:dyDescent="0.25">
      <c r="C526" s="33"/>
    </row>
    <row r="527" spans="3:3" x14ac:dyDescent="0.25">
      <c r="C527" s="33"/>
    </row>
    <row r="528" spans="3:3" x14ac:dyDescent="0.25">
      <c r="C528" s="33"/>
    </row>
    <row r="529" spans="3:3" x14ac:dyDescent="0.25">
      <c r="C529" s="33"/>
    </row>
    <row r="530" spans="3:3" x14ac:dyDescent="0.25">
      <c r="C530" s="33"/>
    </row>
    <row r="531" spans="3:3" x14ac:dyDescent="0.25">
      <c r="C531" s="33"/>
    </row>
    <row r="532" spans="3:3" x14ac:dyDescent="0.25">
      <c r="C532" s="33"/>
    </row>
    <row r="533" spans="3:3" x14ac:dyDescent="0.25">
      <c r="C533" s="33"/>
    </row>
    <row r="534" spans="3:3" x14ac:dyDescent="0.25">
      <c r="C534" s="33"/>
    </row>
    <row r="535" spans="3:3" x14ac:dyDescent="0.25">
      <c r="C535" s="33"/>
    </row>
    <row r="536" spans="3:3" x14ac:dyDescent="0.25">
      <c r="C536" s="33"/>
    </row>
    <row r="537" spans="3:3" x14ac:dyDescent="0.25">
      <c r="C537" s="33"/>
    </row>
    <row r="538" spans="3:3" x14ac:dyDescent="0.25">
      <c r="C538" s="33"/>
    </row>
    <row r="539" spans="3:3" x14ac:dyDescent="0.25">
      <c r="C539" s="33"/>
    </row>
    <row r="540" spans="3:3" x14ac:dyDescent="0.25">
      <c r="C540" s="33"/>
    </row>
    <row r="541" spans="3:3" x14ac:dyDescent="0.25">
      <c r="C541" s="33"/>
    </row>
    <row r="542" spans="3:3" x14ac:dyDescent="0.25">
      <c r="C542" s="33"/>
    </row>
    <row r="543" spans="3:3" x14ac:dyDescent="0.25">
      <c r="C543" s="33"/>
    </row>
    <row r="544" spans="3:3" x14ac:dyDescent="0.25">
      <c r="C544" s="33"/>
    </row>
    <row r="545" spans="3:3" x14ac:dyDescent="0.25">
      <c r="C545" s="33"/>
    </row>
    <row r="546" spans="3:3" x14ac:dyDescent="0.25">
      <c r="C546" s="33"/>
    </row>
    <row r="547" spans="3:3" x14ac:dyDescent="0.25">
      <c r="C547" s="33"/>
    </row>
    <row r="548" spans="3:3" x14ac:dyDescent="0.25">
      <c r="C548" s="33"/>
    </row>
    <row r="549" spans="3:3" x14ac:dyDescent="0.25">
      <c r="C549" s="33"/>
    </row>
    <row r="550" spans="3:3" x14ac:dyDescent="0.25">
      <c r="C550" s="33"/>
    </row>
    <row r="551" spans="3:3" x14ac:dyDescent="0.25">
      <c r="C551" s="33"/>
    </row>
    <row r="552" spans="3:3" x14ac:dyDescent="0.25">
      <c r="C552" s="33"/>
    </row>
    <row r="553" spans="3:3" x14ac:dyDescent="0.25">
      <c r="C553" s="33"/>
    </row>
    <row r="554" spans="3:3" x14ac:dyDescent="0.25">
      <c r="C554" s="33"/>
    </row>
    <row r="555" spans="3:3" x14ac:dyDescent="0.25">
      <c r="C555" s="33"/>
    </row>
    <row r="556" spans="3:3" x14ac:dyDescent="0.25">
      <c r="C556" s="33"/>
    </row>
    <row r="557" spans="3:3" x14ac:dyDescent="0.25">
      <c r="C557" s="33"/>
    </row>
    <row r="558" spans="3:3" x14ac:dyDescent="0.25">
      <c r="C558" s="33"/>
    </row>
    <row r="559" spans="3:3" x14ac:dyDescent="0.25">
      <c r="C559" s="33"/>
    </row>
    <row r="560" spans="3:3" x14ac:dyDescent="0.25">
      <c r="C560" s="33"/>
    </row>
    <row r="561" spans="3:3" x14ac:dyDescent="0.25">
      <c r="C561" s="33"/>
    </row>
    <row r="562" spans="3:3" x14ac:dyDescent="0.25">
      <c r="C562" s="33"/>
    </row>
    <row r="563" spans="3:3" x14ac:dyDescent="0.25">
      <c r="C563" s="33"/>
    </row>
  </sheetData>
  <autoFilter ref="A1:R337" xr:uid="{00000000-0009-0000-0000-000005000000}">
    <filterColumn colId="5">
      <filters>
        <filter val="GX"/>
        <filter val="GXC"/>
      </filters>
    </filterColumn>
    <sortState xmlns:xlrd2="http://schemas.microsoft.com/office/spreadsheetml/2017/richdata2" ref="A2:R336">
      <sortCondition ref="D1:D337"/>
    </sortState>
  </autoFilter>
  <phoneticPr fontId="0" type="noConversion"/>
  <conditionalFormatting sqref="K269 K124 K211 K218 K222 K306">
    <cfRule type="cellIs" dxfId="190" priority="6" stopIfTrue="1" operator="lessThan">
      <formula>0.5</formula>
    </cfRule>
  </conditionalFormatting>
  <conditionalFormatting sqref="K269 K124 K211 K218 K222 K306">
    <cfRule type="cellIs" dxfId="189" priority="5" stopIfTrue="1" operator="between">
      <formula>0.5</formula>
      <formula>0.8</formula>
    </cfRule>
  </conditionalFormatting>
  <conditionalFormatting sqref="K269 K124 K211 K218 K222 K306">
    <cfRule type="cellIs" dxfId="188" priority="4" stopIfTrue="1" operator="greaterThan">
      <formula>0.8</formula>
    </cfRule>
  </conditionalFormatting>
  <conditionalFormatting sqref="K126:K145">
    <cfRule type="cellIs" dxfId="187" priority="3" stopIfTrue="1" operator="lessThan">
      <formula>0.5</formula>
    </cfRule>
  </conditionalFormatting>
  <conditionalFormatting sqref="K126:K145">
    <cfRule type="cellIs" dxfId="186" priority="2" stopIfTrue="1" operator="between">
      <formula>0.5</formula>
      <formula>0.8</formula>
    </cfRule>
  </conditionalFormatting>
  <conditionalFormatting sqref="K126:K145">
    <cfRule type="cellIs" dxfId="185" priority="1" stopIfTrue="1" operator="greaterThan">
      <formula>0.8</formula>
    </cfRule>
  </conditionalFormatting>
  <hyperlinks>
    <hyperlink ref="E235" r:id="rId1" xr:uid="{00000000-0004-0000-0500-000000000000}"/>
    <hyperlink ref="E308" r:id="rId2" xr:uid="{00000000-0004-0000-0500-000002000000}"/>
    <hyperlink ref="E95" r:id="rId3" xr:uid="{00000000-0004-0000-0500-000003000000}"/>
    <hyperlink ref="D113" r:id="rId4" display="..\Documents and Settings\steven.hill\Application Data\Microsoft\Documents and Settings\steven.hill\Application Data\Microsoft\Excel\Images\2005\12\29\N0752LVALarge.JPG" xr:uid="{00000000-0004-0000-0500-000004000000}"/>
    <hyperlink ref="E159" r:id="rId5" xr:uid="{00000000-0004-0000-0500-000005000000}"/>
    <hyperlink ref="E165" r:id="rId6" xr:uid="{00000000-0004-0000-0500-000006000000}"/>
    <hyperlink ref="D163" r:id="rId7" display="..\Documents and Settings\steven.hill\Application Data\Microsoft\Documents and Settings\steven.hill\Application Data\Microsoft\Excel\Images\2005\12\24\M103_LVB.JPG" xr:uid="{00000000-0004-0000-0500-000007000000}"/>
    <hyperlink ref="D161" r:id="rId8" display="..\Documents and Settings\steven.hill\Application Data\Microsoft\Documents and Settings\steven.hill\Application Data\Microsoft\Excel\Images\2005\12\24\M103_LVB.JPG" xr:uid="{00000000-0004-0000-0500-000008000000}"/>
    <hyperlink ref="E282" r:id="rId9" xr:uid="{00000000-0004-0000-0500-000009000000}"/>
    <hyperlink ref="E319" r:id="rId10" xr:uid="{00000000-0004-0000-0500-00000A000000}"/>
    <hyperlink ref="E270" r:id="rId11" xr:uid="{00000000-0004-0000-0500-00000B000000}"/>
    <hyperlink ref="D253" r:id="rId12" xr:uid="{00000000-0004-0000-0500-00000C000000}"/>
    <hyperlink ref="E236" r:id="rId13" xr:uid="{00000000-0004-0000-0500-00000D000000}"/>
  </hyperlinks>
  <printOptions gridLines="1"/>
  <pageMargins left="0.75" right="0.75" top="1" bottom="1" header="0.5" footer="0.5"/>
  <pageSetup scale="71" fitToHeight="30" orientation="landscape" r:id="rId14"/>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pageSetUpPr fitToPage="1"/>
  </sheetPr>
  <dimension ref="A1:T624"/>
  <sheetViews>
    <sheetView zoomScale="70" zoomScaleNormal="70" workbookViewId="0">
      <pane ySplit="1" topLeftCell="A2" activePane="bottomLeft" state="frozenSplit"/>
      <selection pane="bottomLeft" activeCell="Q38" sqref="Q38"/>
    </sheetView>
  </sheetViews>
  <sheetFormatPr defaultColWidth="9.1796875" defaultRowHeight="12.5" x14ac:dyDescent="0.25"/>
  <cols>
    <col min="1" max="1" width="3.81640625" style="296" customWidth="1"/>
    <col min="2" max="2" width="9.453125" style="324" customWidth="1"/>
    <col min="3" max="3" width="12" style="297" customWidth="1"/>
    <col min="4" max="4" width="7.1796875" style="321" customWidth="1"/>
    <col min="5" max="5" width="14.1796875" style="297" customWidth="1"/>
    <col min="6" max="6" width="6.81640625" style="297" customWidth="1"/>
    <col min="7" max="7" width="5.54296875" style="322" customWidth="1"/>
    <col min="8" max="8" width="5.26953125" style="322" customWidth="1"/>
    <col min="9" max="10" width="5.54296875" style="322" customWidth="1"/>
    <col min="11" max="11" width="7.81640625" style="322" customWidth="1"/>
    <col min="12" max="12" width="4.81640625" style="297" customWidth="1"/>
    <col min="13" max="13" width="13.54296875" style="297" customWidth="1"/>
    <col min="14" max="14" width="12.54296875" style="297" customWidth="1"/>
    <col min="15" max="15" width="3.26953125" style="297" customWidth="1"/>
    <col min="16" max="16" width="3.1796875" style="297" customWidth="1"/>
    <col min="17" max="17" width="40.7265625" style="324" customWidth="1"/>
    <col min="18" max="18" width="13" style="266" customWidth="1"/>
    <col min="19" max="20" width="9.1796875" style="296"/>
    <col min="21" max="16384" width="9.1796875" style="297"/>
  </cols>
  <sheetData>
    <row r="1" spans="1:20" s="252" customFormat="1" ht="60.5" x14ac:dyDescent="0.3">
      <c r="A1" s="243" t="s">
        <v>1793</v>
      </c>
      <c r="B1" s="244" t="s">
        <v>96</v>
      </c>
      <c r="C1" s="245" t="s">
        <v>245</v>
      </c>
      <c r="D1" s="246" t="s">
        <v>1518</v>
      </c>
      <c r="E1" s="247" t="s">
        <v>783</v>
      </c>
      <c r="F1" s="247" t="s">
        <v>271</v>
      </c>
      <c r="G1" s="248" t="s">
        <v>736</v>
      </c>
      <c r="H1" s="248" t="s">
        <v>737</v>
      </c>
      <c r="I1" s="248" t="s">
        <v>738</v>
      </c>
      <c r="J1" s="248" t="s">
        <v>1232</v>
      </c>
      <c r="K1" s="248" t="s">
        <v>97</v>
      </c>
      <c r="L1" s="245" t="s">
        <v>264</v>
      </c>
      <c r="M1" s="243" t="s">
        <v>2486</v>
      </c>
      <c r="N1" s="243" t="s">
        <v>2487</v>
      </c>
      <c r="O1" s="245" t="s">
        <v>1531</v>
      </c>
      <c r="P1" s="245" t="s">
        <v>261</v>
      </c>
      <c r="Q1" s="249" t="s">
        <v>1529</v>
      </c>
      <c r="R1" s="250" t="s">
        <v>270</v>
      </c>
      <c r="S1" s="251">
        <f>SUM(O2:O765)</f>
        <v>274</v>
      </c>
      <c r="T1" s="251">
        <f>SUM(P2:P765)</f>
        <v>603</v>
      </c>
    </row>
    <row r="2" spans="1:20" s="254" customFormat="1" ht="38.25" hidden="1" customHeight="1" x14ac:dyDescent="0.25">
      <c r="A2" s="253"/>
      <c r="C2" s="254" t="s">
        <v>246</v>
      </c>
      <c r="D2" s="254">
        <v>6772</v>
      </c>
      <c r="F2" s="254" t="s">
        <v>275</v>
      </c>
      <c r="G2" s="254">
        <v>1.3</v>
      </c>
      <c r="H2" s="254">
        <v>0.9</v>
      </c>
      <c r="I2" s="254">
        <v>14</v>
      </c>
      <c r="J2" s="255">
        <f t="shared" ref="J2:J12" si="0">-LOG((1/(H2*G2))*(2.511^(-I2)))/LOG(2.511)</f>
        <v>14.170530004569819</v>
      </c>
      <c r="K2" s="255">
        <v>13.89</v>
      </c>
      <c r="L2" s="254" t="s">
        <v>777</v>
      </c>
      <c r="M2" s="254" t="s">
        <v>829</v>
      </c>
      <c r="N2" s="256" t="s">
        <v>830</v>
      </c>
      <c r="O2" s="254">
        <v>0</v>
      </c>
      <c r="P2" s="254">
        <v>0</v>
      </c>
      <c r="Q2" s="257" t="s">
        <v>1418</v>
      </c>
      <c r="R2" s="258">
        <v>39687</v>
      </c>
    </row>
    <row r="3" spans="1:20" s="254" customFormat="1" ht="51" hidden="1" customHeight="1" x14ac:dyDescent="0.25">
      <c r="A3" s="253"/>
      <c r="C3" s="254" t="s">
        <v>246</v>
      </c>
      <c r="D3" s="259">
        <v>6778</v>
      </c>
      <c r="F3" s="254" t="s">
        <v>275</v>
      </c>
      <c r="G3" s="254">
        <v>0.3</v>
      </c>
      <c r="H3" s="254">
        <v>0.2</v>
      </c>
      <c r="I3" s="254">
        <v>13.3</v>
      </c>
      <c r="J3" s="255">
        <f t="shared" si="0"/>
        <v>10.24420709044667</v>
      </c>
      <c r="K3" s="255">
        <v>9.1</v>
      </c>
      <c r="L3" s="254" t="s">
        <v>777</v>
      </c>
      <c r="M3" s="254" t="s">
        <v>1415</v>
      </c>
      <c r="N3" s="256" t="s">
        <v>1416</v>
      </c>
      <c r="O3" s="254">
        <v>0</v>
      </c>
      <c r="P3" s="254">
        <v>0</v>
      </c>
      <c r="Q3" s="257" t="s">
        <v>1417</v>
      </c>
      <c r="R3" s="258">
        <v>39687</v>
      </c>
    </row>
    <row r="4" spans="1:20" s="254" customFormat="1" ht="63.75" hidden="1" customHeight="1" x14ac:dyDescent="0.25">
      <c r="A4" s="253"/>
      <c r="B4" s="260"/>
      <c r="C4" s="254" t="s">
        <v>246</v>
      </c>
      <c r="D4" s="254">
        <v>6781</v>
      </c>
      <c r="F4" s="254" t="s">
        <v>275</v>
      </c>
      <c r="G4" s="254">
        <v>1.9</v>
      </c>
      <c r="H4" s="254">
        <v>1.8</v>
      </c>
      <c r="I4" s="254">
        <v>11.8</v>
      </c>
      <c r="J4" s="255">
        <f t="shared" si="0"/>
        <v>13.135577082609529</v>
      </c>
      <c r="K4" s="255">
        <v>12.8</v>
      </c>
      <c r="L4" s="254" t="s">
        <v>777</v>
      </c>
      <c r="M4" s="254" t="s">
        <v>1590</v>
      </c>
      <c r="N4" s="256" t="s">
        <v>1591</v>
      </c>
      <c r="O4" s="254">
        <f>SUM(O5)</f>
        <v>0</v>
      </c>
      <c r="P4" s="254">
        <f>SUM(P5)</f>
        <v>1</v>
      </c>
      <c r="Q4" s="257" t="s">
        <v>716</v>
      </c>
      <c r="R4" s="258">
        <v>39681</v>
      </c>
    </row>
    <row r="5" spans="1:20" s="262" customFormat="1" ht="89.25" hidden="1" customHeight="1" x14ac:dyDescent="0.25">
      <c r="A5" s="261" t="s">
        <v>1794</v>
      </c>
      <c r="C5" s="262" t="s">
        <v>1414</v>
      </c>
      <c r="D5" s="262">
        <v>6781</v>
      </c>
      <c r="F5" s="262" t="s">
        <v>275</v>
      </c>
      <c r="G5" s="262">
        <v>1.9</v>
      </c>
      <c r="H5" s="262">
        <v>1.8</v>
      </c>
      <c r="I5" s="262">
        <v>11.8</v>
      </c>
      <c r="J5" s="263">
        <f>-LOG((1/(H5*G5))*(2.511^(-I5)))/LOG(2.511)</f>
        <v>13.135577082609529</v>
      </c>
      <c r="K5" s="263">
        <v>12.8</v>
      </c>
      <c r="L5" s="262" t="s">
        <v>777</v>
      </c>
      <c r="M5" s="262" t="s">
        <v>1590</v>
      </c>
      <c r="N5" s="264" t="s">
        <v>1591</v>
      </c>
      <c r="O5" s="262">
        <v>0</v>
      </c>
      <c r="P5" s="262">
        <v>1</v>
      </c>
      <c r="Q5" s="15" t="s">
        <v>2539</v>
      </c>
      <c r="R5" s="266">
        <v>39685</v>
      </c>
    </row>
    <row r="6" spans="1:20" s="254" customFormat="1" ht="38.25" hidden="1" customHeight="1" x14ac:dyDescent="0.25">
      <c r="A6" s="253"/>
      <c r="B6" s="267"/>
      <c r="C6" s="254" t="s">
        <v>246</v>
      </c>
      <c r="D6" s="254">
        <v>6804</v>
      </c>
      <c r="F6" s="254" t="s">
        <v>275</v>
      </c>
      <c r="G6" s="254">
        <v>1</v>
      </c>
      <c r="H6" s="254">
        <v>0.8</v>
      </c>
      <c r="I6" s="254">
        <v>12.4</v>
      </c>
      <c r="J6" s="255">
        <f t="shared" si="0"/>
        <v>12.157632087680474</v>
      </c>
      <c r="K6" s="255">
        <v>11</v>
      </c>
      <c r="L6" s="254" t="s">
        <v>777</v>
      </c>
      <c r="M6" s="254" t="s">
        <v>1588</v>
      </c>
      <c r="N6" s="256" t="s">
        <v>1589</v>
      </c>
      <c r="O6" s="254">
        <v>0</v>
      </c>
      <c r="P6" s="254">
        <v>0</v>
      </c>
      <c r="Q6" s="257" t="s">
        <v>1412</v>
      </c>
      <c r="R6" s="258">
        <v>39681</v>
      </c>
    </row>
    <row r="7" spans="1:20" s="254" customFormat="1" ht="25.5" hidden="1" customHeight="1" x14ac:dyDescent="0.25">
      <c r="A7" s="253"/>
      <c r="C7" s="254" t="s">
        <v>246</v>
      </c>
      <c r="D7" s="254">
        <v>6852</v>
      </c>
      <c r="F7" s="254" t="s">
        <v>275</v>
      </c>
      <c r="G7" s="254">
        <v>0.5</v>
      </c>
      <c r="H7" s="254">
        <v>0.5</v>
      </c>
      <c r="I7" s="254">
        <v>11.4</v>
      </c>
      <c r="J7" s="255">
        <f t="shared" si="0"/>
        <v>9.8942729996626912</v>
      </c>
      <c r="K7" s="255">
        <v>11.2</v>
      </c>
      <c r="L7" s="254" t="s">
        <v>777</v>
      </c>
      <c r="M7" s="254" t="s">
        <v>1592</v>
      </c>
      <c r="N7" s="256" t="s">
        <v>1593</v>
      </c>
      <c r="O7" s="254">
        <v>0</v>
      </c>
      <c r="P7" s="254">
        <v>0</v>
      </c>
      <c r="Q7" s="257"/>
      <c r="R7" s="258">
        <v>38987</v>
      </c>
    </row>
    <row r="8" spans="1:20" s="254" customFormat="1" ht="63.75" hidden="1" customHeight="1" x14ac:dyDescent="0.25">
      <c r="A8" s="253"/>
      <c r="B8" s="267"/>
      <c r="C8" s="254" t="s">
        <v>246</v>
      </c>
      <c r="E8" s="254" t="s">
        <v>831</v>
      </c>
      <c r="F8" s="254" t="s">
        <v>275</v>
      </c>
      <c r="G8" s="254">
        <v>0.7</v>
      </c>
      <c r="H8" s="254">
        <v>0.7</v>
      </c>
      <c r="I8" s="254">
        <v>13.5</v>
      </c>
      <c r="J8" s="255">
        <f t="shared" si="0"/>
        <v>12.725193280020997</v>
      </c>
      <c r="K8" s="255">
        <v>12.36</v>
      </c>
      <c r="L8" s="254" t="s">
        <v>777</v>
      </c>
      <c r="M8" s="254" t="s">
        <v>832</v>
      </c>
      <c r="N8" s="256" t="s">
        <v>833</v>
      </c>
      <c r="O8" s="254">
        <v>0</v>
      </c>
      <c r="P8" s="254">
        <v>0</v>
      </c>
      <c r="Q8" s="257" t="s">
        <v>1419</v>
      </c>
      <c r="R8" s="258">
        <v>39687</v>
      </c>
    </row>
    <row r="9" spans="1:20" s="262" customFormat="1" ht="25.5" hidden="1" customHeight="1" x14ac:dyDescent="0.25">
      <c r="A9" s="261" t="s">
        <v>98</v>
      </c>
      <c r="B9" s="268"/>
      <c r="C9" s="262" t="s">
        <v>1789</v>
      </c>
      <c r="E9" s="262" t="s">
        <v>831</v>
      </c>
      <c r="F9" s="262" t="s">
        <v>275</v>
      </c>
      <c r="G9" s="262">
        <v>0.7</v>
      </c>
      <c r="H9" s="262">
        <v>0.7</v>
      </c>
      <c r="I9" s="262">
        <v>13.5</v>
      </c>
      <c r="J9" s="263">
        <f>-LOG((1/(H9*G9))*(2.511^(-I9)))/LOG(2.511)</f>
        <v>12.725193280020997</v>
      </c>
      <c r="K9" s="263">
        <v>12.36</v>
      </c>
      <c r="L9" s="262" t="s">
        <v>777</v>
      </c>
      <c r="M9" s="262" t="s">
        <v>832</v>
      </c>
      <c r="N9" s="264" t="s">
        <v>833</v>
      </c>
      <c r="O9" s="262">
        <v>0</v>
      </c>
      <c r="P9" s="262">
        <v>1</v>
      </c>
      <c r="Q9" s="265" t="s">
        <v>1559</v>
      </c>
      <c r="R9" s="266">
        <v>39717</v>
      </c>
    </row>
    <row r="10" spans="1:20" s="254" customFormat="1" ht="14.25" hidden="1" customHeight="1" x14ac:dyDescent="0.25">
      <c r="A10" s="253"/>
      <c r="C10" s="254" t="s">
        <v>246</v>
      </c>
      <c r="E10" s="254" t="s">
        <v>823</v>
      </c>
      <c r="F10" s="254" t="s">
        <v>275</v>
      </c>
      <c r="G10" s="254">
        <v>3.1</v>
      </c>
      <c r="H10" s="254">
        <v>2.9</v>
      </c>
      <c r="I10" s="254">
        <v>12.4</v>
      </c>
      <c r="J10" s="255">
        <f t="shared" si="0"/>
        <v>14.785313324854066</v>
      </c>
      <c r="K10" s="255">
        <v>14.54</v>
      </c>
      <c r="L10" s="254" t="s">
        <v>777</v>
      </c>
      <c r="M10" s="254" t="s">
        <v>824</v>
      </c>
      <c r="N10" s="256" t="s">
        <v>825</v>
      </c>
      <c r="O10" s="254">
        <v>0</v>
      </c>
      <c r="P10" s="254">
        <v>0</v>
      </c>
      <c r="Q10" s="257"/>
      <c r="R10" s="258">
        <v>38987</v>
      </c>
    </row>
    <row r="11" spans="1:20" s="254" customFormat="1" ht="14.25" hidden="1" customHeight="1" x14ac:dyDescent="0.25">
      <c r="A11" s="253"/>
      <c r="C11" s="254" t="s">
        <v>246</v>
      </c>
      <c r="E11" s="254" t="s">
        <v>1594</v>
      </c>
      <c r="F11" s="254" t="s">
        <v>275</v>
      </c>
      <c r="G11" s="254">
        <v>2.7</v>
      </c>
      <c r="H11" s="254">
        <v>2.5</v>
      </c>
      <c r="I11" s="254">
        <v>13</v>
      </c>
      <c r="J11" s="255">
        <f t="shared" si="0"/>
        <v>15.07405424744967</v>
      </c>
      <c r="K11" s="255">
        <v>14.81</v>
      </c>
      <c r="L11" s="254" t="s">
        <v>777</v>
      </c>
      <c r="M11" s="254" t="s">
        <v>1595</v>
      </c>
      <c r="N11" s="256" t="s">
        <v>822</v>
      </c>
      <c r="O11" s="254">
        <v>0</v>
      </c>
      <c r="P11" s="254">
        <v>0</v>
      </c>
      <c r="Q11" s="257"/>
      <c r="R11" s="258">
        <v>38987</v>
      </c>
    </row>
    <row r="12" spans="1:20" s="254" customFormat="1" ht="14.25" hidden="1" customHeight="1" x14ac:dyDescent="0.25">
      <c r="A12" s="253"/>
      <c r="C12" s="254" t="s">
        <v>246</v>
      </c>
      <c r="E12" s="254" t="s">
        <v>826</v>
      </c>
      <c r="F12" s="254" t="s">
        <v>275</v>
      </c>
      <c r="G12" s="254">
        <v>2.1</v>
      </c>
      <c r="H12" s="254">
        <v>1.3</v>
      </c>
      <c r="I12" s="254">
        <v>13.2</v>
      </c>
      <c r="J12" s="255">
        <f t="shared" si="0"/>
        <v>14.290824641476814</v>
      </c>
      <c r="K12" s="255">
        <v>13.97</v>
      </c>
      <c r="L12" s="254" t="s">
        <v>777</v>
      </c>
      <c r="M12" s="254" t="s">
        <v>827</v>
      </c>
      <c r="N12" s="256" t="s">
        <v>828</v>
      </c>
      <c r="O12" s="254">
        <v>0</v>
      </c>
      <c r="P12" s="254">
        <v>0</v>
      </c>
      <c r="Q12" s="257"/>
      <c r="R12" s="258">
        <v>38987</v>
      </c>
    </row>
    <row r="13" spans="1:20" s="260" customFormat="1" ht="63.75" hidden="1" customHeight="1" x14ac:dyDescent="0.25">
      <c r="A13" s="269"/>
      <c r="B13" s="267"/>
      <c r="C13" s="260" t="s">
        <v>246</v>
      </c>
      <c r="E13" s="270" t="s">
        <v>1420</v>
      </c>
      <c r="F13" s="260" t="s">
        <v>275</v>
      </c>
      <c r="G13" s="260">
        <v>0.2</v>
      </c>
      <c r="H13" s="260">
        <v>0.2</v>
      </c>
      <c r="I13" s="260">
        <v>13.6</v>
      </c>
      <c r="J13" s="271">
        <f>-LOG((1/(H13*G13))*(2.511^(-I13)))/LOG(2.511)</f>
        <v>10.10381017468633</v>
      </c>
      <c r="K13" s="271">
        <v>10.02</v>
      </c>
      <c r="L13" s="260" t="s">
        <v>777</v>
      </c>
      <c r="M13" s="260" t="s">
        <v>1421</v>
      </c>
      <c r="N13" s="272" t="s">
        <v>1422</v>
      </c>
      <c r="O13" s="260">
        <v>0</v>
      </c>
      <c r="P13" s="260">
        <v>0</v>
      </c>
      <c r="Q13" s="273" t="s">
        <v>1423</v>
      </c>
      <c r="R13" s="274">
        <v>39687</v>
      </c>
    </row>
    <row r="14" spans="1:20" s="254" customFormat="1" ht="38.25" hidden="1" customHeight="1" x14ac:dyDescent="0.25">
      <c r="A14" s="253"/>
      <c r="C14" s="254" t="s">
        <v>246</v>
      </c>
      <c r="E14" s="254" t="s">
        <v>139</v>
      </c>
      <c r="F14" s="254" t="s">
        <v>944</v>
      </c>
      <c r="J14" s="255"/>
      <c r="K14" s="255"/>
      <c r="L14" s="254" t="s">
        <v>777</v>
      </c>
      <c r="N14" s="256"/>
      <c r="O14" s="254">
        <f>SUM(O15)</f>
        <v>0</v>
      </c>
      <c r="P14" s="254">
        <f>SUM(P15)</f>
        <v>1</v>
      </c>
      <c r="Q14" s="257" t="s">
        <v>1476</v>
      </c>
      <c r="R14" s="258">
        <v>39345</v>
      </c>
    </row>
    <row r="15" spans="1:20" s="262" customFormat="1" ht="38.25" hidden="1" customHeight="1" x14ac:dyDescent="0.25">
      <c r="A15" s="261" t="s">
        <v>1794</v>
      </c>
      <c r="C15" s="262" t="s">
        <v>552</v>
      </c>
      <c r="E15" s="262" t="s">
        <v>139</v>
      </c>
      <c r="F15" s="262" t="s">
        <v>944</v>
      </c>
      <c r="J15" s="263"/>
      <c r="K15" s="263"/>
      <c r="L15" s="262" t="s">
        <v>777</v>
      </c>
      <c r="N15" s="264"/>
      <c r="O15" s="262">
        <v>0</v>
      </c>
      <c r="P15" s="262">
        <v>1</v>
      </c>
      <c r="Q15" s="265" t="s">
        <v>1477</v>
      </c>
      <c r="R15" s="266">
        <v>39345</v>
      </c>
    </row>
    <row r="16" spans="1:20" s="277" customFormat="1" ht="150" hidden="1" customHeight="1" x14ac:dyDescent="0.25">
      <c r="A16" s="275"/>
      <c r="B16" s="276"/>
      <c r="C16" s="277" t="s">
        <v>246</v>
      </c>
      <c r="E16" s="277" t="s">
        <v>2079</v>
      </c>
      <c r="F16" s="277" t="s">
        <v>1081</v>
      </c>
      <c r="J16" s="278"/>
      <c r="K16" s="278"/>
      <c r="L16" s="277" t="s">
        <v>777</v>
      </c>
      <c r="N16" s="279"/>
      <c r="O16" s="277">
        <v>0</v>
      </c>
      <c r="P16" s="277">
        <v>0</v>
      </c>
      <c r="Q16" s="277" t="s">
        <v>2410</v>
      </c>
      <c r="R16" s="280">
        <v>40723</v>
      </c>
    </row>
    <row r="17" spans="1:18" s="254" customFormat="1" ht="76.5" customHeight="1" x14ac:dyDescent="0.25">
      <c r="A17" s="253"/>
      <c r="C17" s="254" t="s">
        <v>246</v>
      </c>
      <c r="D17" s="254">
        <v>5128</v>
      </c>
      <c r="E17" s="254" t="s">
        <v>1623</v>
      </c>
      <c r="F17" s="254" t="s">
        <v>55</v>
      </c>
      <c r="G17" s="254">
        <v>27.6</v>
      </c>
      <c r="H17" s="254">
        <v>20.5</v>
      </c>
      <c r="I17" s="254">
        <v>6.8</v>
      </c>
      <c r="J17" s="255">
        <f t="shared" ref="J17:J90" si="1">-LOG((1/(H17*G17))*(2.511^(-I17)))/LOG(2.511)</f>
        <v>13.684295545271368</v>
      </c>
      <c r="K17" s="255">
        <v>13.5</v>
      </c>
      <c r="L17" s="254" t="s">
        <v>1624</v>
      </c>
      <c r="O17" s="254">
        <f>SUM(O18)</f>
        <v>0</v>
      </c>
      <c r="P17" s="254">
        <f>SUM(P18)</f>
        <v>1</v>
      </c>
      <c r="Q17" s="257" t="s">
        <v>1693</v>
      </c>
      <c r="R17" s="258">
        <v>38877</v>
      </c>
    </row>
    <row r="18" spans="1:18" s="262" customFormat="1" ht="102" customHeight="1" x14ac:dyDescent="0.25">
      <c r="A18" s="261" t="s">
        <v>1794</v>
      </c>
      <c r="C18" s="262" t="s">
        <v>1451</v>
      </c>
      <c r="D18" s="262">
        <v>5128</v>
      </c>
      <c r="E18" s="281" t="s">
        <v>1623</v>
      </c>
      <c r="F18" s="262" t="s">
        <v>55</v>
      </c>
      <c r="G18" s="262">
        <v>27.6</v>
      </c>
      <c r="H18" s="262">
        <v>20.5</v>
      </c>
      <c r="I18" s="262">
        <v>6.8</v>
      </c>
      <c r="J18" s="263">
        <f t="shared" si="1"/>
        <v>13.684295545271368</v>
      </c>
      <c r="K18" s="263">
        <v>13.5</v>
      </c>
      <c r="L18" s="262" t="s">
        <v>1624</v>
      </c>
      <c r="O18" s="262">
        <v>0</v>
      </c>
      <c r="P18" s="262">
        <v>1</v>
      </c>
      <c r="Q18" s="265" t="s">
        <v>2411</v>
      </c>
      <c r="R18" s="266">
        <v>38891</v>
      </c>
    </row>
    <row r="19" spans="1:18" s="254" customFormat="1" ht="76.5" hidden="1" customHeight="1" x14ac:dyDescent="0.25">
      <c r="A19" s="253"/>
      <c r="C19" s="254" t="s">
        <v>246</v>
      </c>
      <c r="D19" s="254">
        <v>5139</v>
      </c>
      <c r="E19" s="254" t="s">
        <v>1625</v>
      </c>
      <c r="F19" s="254" t="s">
        <v>274</v>
      </c>
      <c r="G19" s="254">
        <v>36.299999999999997</v>
      </c>
      <c r="H19" s="254">
        <v>36.299999999999997</v>
      </c>
      <c r="I19" s="254">
        <v>3.7</v>
      </c>
      <c r="J19" s="282">
        <f t="shared" si="1"/>
        <v>11.502523194212564</v>
      </c>
      <c r="K19" s="255">
        <v>11.24</v>
      </c>
      <c r="L19" s="254" t="s">
        <v>1624</v>
      </c>
      <c r="O19" s="254">
        <f>SUM(O20)</f>
        <v>0</v>
      </c>
      <c r="P19" s="254">
        <f>SUM(P20)</f>
        <v>1</v>
      </c>
      <c r="Q19" s="257" t="s">
        <v>1694</v>
      </c>
      <c r="R19" s="258">
        <v>38877</v>
      </c>
    </row>
    <row r="20" spans="1:18" s="262" customFormat="1" ht="102" hidden="1" customHeight="1" x14ac:dyDescent="0.25">
      <c r="A20" s="261" t="s">
        <v>1794</v>
      </c>
      <c r="C20" s="262" t="s">
        <v>1451</v>
      </c>
      <c r="D20" s="262">
        <v>5139</v>
      </c>
      <c r="E20" s="281" t="s">
        <v>1625</v>
      </c>
      <c r="F20" s="262" t="s">
        <v>274</v>
      </c>
      <c r="G20" s="262">
        <v>36.299999999999997</v>
      </c>
      <c r="H20" s="262">
        <v>36.299999999999997</v>
      </c>
      <c r="I20" s="262">
        <v>3.7</v>
      </c>
      <c r="J20" s="283">
        <f t="shared" si="1"/>
        <v>11.502523194212564</v>
      </c>
      <c r="K20" s="263">
        <v>11.24</v>
      </c>
      <c r="L20" s="262" t="s">
        <v>1624</v>
      </c>
      <c r="O20" s="262">
        <v>0</v>
      </c>
      <c r="P20" s="262">
        <v>1</v>
      </c>
      <c r="Q20" s="265" t="s">
        <v>2412</v>
      </c>
      <c r="R20" s="266">
        <v>38891</v>
      </c>
    </row>
    <row r="21" spans="1:18" s="277" customFormat="1" ht="38.25" hidden="1" customHeight="1" x14ac:dyDescent="0.25">
      <c r="A21" s="275"/>
      <c r="B21" s="284"/>
      <c r="C21" s="277" t="s">
        <v>246</v>
      </c>
      <c r="E21" s="277" t="s">
        <v>1262</v>
      </c>
      <c r="F21" s="277" t="s">
        <v>704</v>
      </c>
      <c r="G21" s="277">
        <v>7.3</v>
      </c>
      <c r="H21" s="277">
        <v>7.4</v>
      </c>
      <c r="I21" s="277">
        <v>1.6</v>
      </c>
      <c r="J21" s="285">
        <f t="shared" ref="J21:J31" si="2">1.6225-1.2026*(H21-G21)/I21-0.5765*H21/I21+1.9348*(200^2)*3/100000</f>
        <v>1.2027849999999993</v>
      </c>
      <c r="K21" s="285">
        <f>EXP(J21)/(1+EXP(J21))</f>
        <v>0.76901984896572018</v>
      </c>
      <c r="L21" s="277" t="s">
        <v>1263</v>
      </c>
      <c r="O21" s="277">
        <v>0</v>
      </c>
      <c r="P21" s="277">
        <v>0</v>
      </c>
      <c r="Q21" s="286" t="s">
        <v>1498</v>
      </c>
      <c r="R21" s="280">
        <v>40001</v>
      </c>
    </row>
    <row r="22" spans="1:18" s="277" customFormat="1" ht="25.5" hidden="1" customHeight="1" x14ac:dyDescent="0.25">
      <c r="A22" s="275"/>
      <c r="B22" s="287"/>
      <c r="C22" s="277" t="s">
        <v>246</v>
      </c>
      <c r="E22" s="277" t="s">
        <v>1266</v>
      </c>
      <c r="F22" s="277" t="s">
        <v>704</v>
      </c>
      <c r="G22" s="277">
        <v>5.64</v>
      </c>
      <c r="H22" s="277">
        <v>5.95</v>
      </c>
      <c r="I22" s="277">
        <v>0.5</v>
      </c>
      <c r="J22" s="285">
        <f t="shared" si="2"/>
        <v>-3.6617020000000013</v>
      </c>
      <c r="K22" s="285">
        <f>EXP(J22)/(1+EXP(J22))</f>
        <v>2.5045368937165205E-2</v>
      </c>
      <c r="L22" s="277" t="s">
        <v>1263</v>
      </c>
      <c r="O22" s="277">
        <f>SUM(O23:O25)</f>
        <v>0</v>
      </c>
      <c r="P22" s="277">
        <f>SUM(P23:P25)</f>
        <v>6</v>
      </c>
      <c r="Q22" s="286" t="s">
        <v>1264</v>
      </c>
      <c r="R22" s="280">
        <v>39972</v>
      </c>
    </row>
    <row r="23" spans="1:18" s="262" customFormat="1" ht="72.75" hidden="1" customHeight="1" x14ac:dyDescent="0.25">
      <c r="A23" s="261" t="s">
        <v>1795</v>
      </c>
      <c r="C23" s="262" t="s">
        <v>1494</v>
      </c>
      <c r="E23" s="262" t="s">
        <v>1266</v>
      </c>
      <c r="F23" s="262" t="s">
        <v>704</v>
      </c>
      <c r="G23" s="262">
        <v>5.64</v>
      </c>
      <c r="H23" s="262">
        <v>5.95</v>
      </c>
      <c r="I23" s="262">
        <v>0.5</v>
      </c>
      <c r="J23" s="288">
        <f t="shared" si="2"/>
        <v>-3.6617020000000013</v>
      </c>
      <c r="K23" s="288">
        <f t="shared" ref="K23:K31" si="3">EXP(J23)/(1+EXP(J23))</f>
        <v>2.5045368937165205E-2</v>
      </c>
      <c r="L23" s="262" t="s">
        <v>1263</v>
      </c>
      <c r="O23" s="262">
        <v>0</v>
      </c>
      <c r="P23" s="262">
        <v>2</v>
      </c>
      <c r="Q23" s="265" t="s">
        <v>1497</v>
      </c>
      <c r="R23" s="266">
        <v>40001</v>
      </c>
    </row>
    <row r="24" spans="1:18" s="262" customFormat="1" ht="72.75" hidden="1" customHeight="1" x14ac:dyDescent="0.25">
      <c r="A24" s="261" t="s">
        <v>98</v>
      </c>
      <c r="C24" s="262" t="s">
        <v>2068</v>
      </c>
      <c r="E24" s="262" t="s">
        <v>1266</v>
      </c>
      <c r="F24" s="262" t="s">
        <v>704</v>
      </c>
      <c r="G24" s="262">
        <v>5.64</v>
      </c>
      <c r="H24" s="262">
        <v>5.95</v>
      </c>
      <c r="I24" s="262">
        <v>0.5</v>
      </c>
      <c r="J24" s="288">
        <f>1.6225-1.2026*(H24-G24)/I24-0.5765*H24/I24+1.9348*(200^2)*3/100000</f>
        <v>-3.6617020000000013</v>
      </c>
      <c r="K24" s="288">
        <f>EXP(J24)/(1+EXP(J24))</f>
        <v>2.5045368937165205E-2</v>
      </c>
      <c r="L24" s="262" t="s">
        <v>1263</v>
      </c>
      <c r="O24" s="262">
        <v>0</v>
      </c>
      <c r="P24" s="262">
        <v>2</v>
      </c>
      <c r="Q24" s="265" t="s">
        <v>2069</v>
      </c>
      <c r="R24" s="266">
        <v>40386</v>
      </c>
    </row>
    <row r="25" spans="1:18" s="262" customFormat="1" ht="72.75" hidden="1" customHeight="1" x14ac:dyDescent="0.25">
      <c r="A25" s="261" t="s">
        <v>98</v>
      </c>
      <c r="C25" s="262" t="s">
        <v>2278</v>
      </c>
      <c r="E25" s="262" t="s">
        <v>1266</v>
      </c>
      <c r="F25" s="262" t="s">
        <v>704</v>
      </c>
      <c r="G25" s="262">
        <v>5.64</v>
      </c>
      <c r="H25" s="262">
        <v>5.95</v>
      </c>
      <c r="I25" s="262">
        <v>0.5</v>
      </c>
      <c r="J25" s="288">
        <f>1.6225-1.2026*(H25-G25)/I25-0.5765*H25/I25+1.9348*(200^2)*3/100000</f>
        <v>-3.6617020000000013</v>
      </c>
      <c r="K25" s="288">
        <f>EXP(J25)/(1+EXP(J25))</f>
        <v>2.5045368937165205E-2</v>
      </c>
      <c r="L25" s="262" t="s">
        <v>1263</v>
      </c>
      <c r="O25" s="262">
        <v>0</v>
      </c>
      <c r="P25" s="262">
        <v>2</v>
      </c>
      <c r="Q25" s="265" t="s">
        <v>2279</v>
      </c>
      <c r="R25" s="266">
        <v>41493</v>
      </c>
    </row>
    <row r="26" spans="1:18" s="277" customFormat="1" ht="25.5" hidden="1" customHeight="1" x14ac:dyDescent="0.25">
      <c r="A26" s="275"/>
      <c r="C26" s="277" t="s">
        <v>246</v>
      </c>
      <c r="E26" s="277" t="s">
        <v>1267</v>
      </c>
      <c r="F26" s="277" t="s">
        <v>704</v>
      </c>
      <c r="G26" s="277">
        <v>5</v>
      </c>
      <c r="H26" s="277">
        <v>5.9</v>
      </c>
      <c r="I26" s="277">
        <v>6.3</v>
      </c>
      <c r="J26" s="285">
        <f t="shared" si="2"/>
        <v>3.2325631746031744</v>
      </c>
      <c r="K26" s="285">
        <f t="shared" si="3"/>
        <v>0.96204146506195953</v>
      </c>
      <c r="L26" s="277" t="s">
        <v>1263</v>
      </c>
      <c r="O26" s="277">
        <f>SUM(O27)</f>
        <v>0</v>
      </c>
      <c r="P26" s="277">
        <f>SUM(P27)</f>
        <v>1</v>
      </c>
      <c r="Q26" s="286" t="s">
        <v>1139</v>
      </c>
      <c r="R26" s="280">
        <v>40014</v>
      </c>
    </row>
    <row r="27" spans="1:18" s="262" customFormat="1" ht="69.75" hidden="1" customHeight="1" x14ac:dyDescent="0.25">
      <c r="A27" s="261" t="s">
        <v>1795</v>
      </c>
      <c r="C27" s="262" t="s">
        <v>1494</v>
      </c>
      <c r="E27" s="262" t="s">
        <v>1267</v>
      </c>
      <c r="F27" s="262" t="s">
        <v>704</v>
      </c>
      <c r="G27" s="262">
        <v>5</v>
      </c>
      <c r="H27" s="262">
        <v>5.9</v>
      </c>
      <c r="I27" s="262">
        <v>6.3</v>
      </c>
      <c r="J27" s="288">
        <f t="shared" si="2"/>
        <v>3.2325631746031744</v>
      </c>
      <c r="K27" s="288">
        <f t="shared" si="3"/>
        <v>0.96204146506195953</v>
      </c>
      <c r="L27" s="262" t="s">
        <v>1263</v>
      </c>
      <c r="O27" s="262">
        <v>0</v>
      </c>
      <c r="P27" s="262">
        <v>1</v>
      </c>
      <c r="Q27" s="265" t="s">
        <v>1496</v>
      </c>
      <c r="R27" s="266">
        <v>40001</v>
      </c>
    </row>
    <row r="28" spans="1:18" s="277" customFormat="1" ht="25.5" hidden="1" customHeight="1" x14ac:dyDescent="0.25">
      <c r="A28" s="275"/>
      <c r="B28" s="289"/>
      <c r="C28" s="277" t="s">
        <v>246</v>
      </c>
      <c r="E28" s="277" t="s">
        <v>1268</v>
      </c>
      <c r="F28" s="277" t="s">
        <v>704</v>
      </c>
      <c r="G28" s="277">
        <v>4</v>
      </c>
      <c r="H28" s="277">
        <v>5.6</v>
      </c>
      <c r="I28" s="277">
        <v>0.7</v>
      </c>
      <c r="J28" s="285">
        <f t="shared" si="2"/>
        <v>-3.416539999999999</v>
      </c>
      <c r="K28" s="285">
        <f t="shared" si="3"/>
        <v>3.1782528565330419E-2</v>
      </c>
      <c r="L28" s="277" t="s">
        <v>1263</v>
      </c>
      <c r="O28" s="277">
        <f>SUM(O29)</f>
        <v>0</v>
      </c>
      <c r="P28" s="277">
        <f>SUM(P29)</f>
        <v>2</v>
      </c>
      <c r="Q28" s="286" t="s">
        <v>1265</v>
      </c>
      <c r="R28" s="280">
        <v>39972</v>
      </c>
    </row>
    <row r="29" spans="1:18" s="262" customFormat="1" ht="69.75" hidden="1" customHeight="1" x14ac:dyDescent="0.25">
      <c r="A29" s="261" t="s">
        <v>1795</v>
      </c>
      <c r="C29" s="262" t="s">
        <v>1494</v>
      </c>
      <c r="E29" s="262" t="s">
        <v>1268</v>
      </c>
      <c r="F29" s="262" t="s">
        <v>704</v>
      </c>
      <c r="G29" s="262">
        <v>4</v>
      </c>
      <c r="H29" s="262">
        <v>5.6</v>
      </c>
      <c r="I29" s="262">
        <v>0.7</v>
      </c>
      <c r="J29" s="288">
        <f t="shared" si="2"/>
        <v>-3.416539999999999</v>
      </c>
      <c r="K29" s="288">
        <f t="shared" si="3"/>
        <v>3.1782528565330419E-2</v>
      </c>
      <c r="L29" s="262" t="s">
        <v>1263</v>
      </c>
      <c r="O29" s="262">
        <v>0</v>
      </c>
      <c r="P29" s="262">
        <v>2</v>
      </c>
      <c r="Q29" s="265" t="s">
        <v>1125</v>
      </c>
      <c r="R29" s="266">
        <v>40001</v>
      </c>
    </row>
    <row r="30" spans="1:18" s="277" customFormat="1" ht="25.5" hidden="1" customHeight="1" x14ac:dyDescent="0.25">
      <c r="A30" s="275"/>
      <c r="B30" s="289"/>
      <c r="C30" s="277" t="s">
        <v>246</v>
      </c>
      <c r="E30" s="277" t="s">
        <v>1269</v>
      </c>
      <c r="F30" s="277" t="s">
        <v>704</v>
      </c>
      <c r="G30" s="277">
        <v>5.62</v>
      </c>
      <c r="H30" s="277">
        <v>6.49</v>
      </c>
      <c r="I30" s="277">
        <v>7</v>
      </c>
      <c r="J30" s="285">
        <f t="shared" si="2"/>
        <v>3.2602961428571424</v>
      </c>
      <c r="K30" s="285">
        <f t="shared" si="3"/>
        <v>0.96304133267987602</v>
      </c>
      <c r="L30" s="277" t="s">
        <v>1263</v>
      </c>
      <c r="O30" s="277">
        <f>SUM(O31)</f>
        <v>0</v>
      </c>
      <c r="P30" s="277">
        <f>SUM(P31)</f>
        <v>1</v>
      </c>
      <c r="Q30" s="286" t="s">
        <v>1270</v>
      </c>
      <c r="R30" s="280">
        <v>39972</v>
      </c>
    </row>
    <row r="31" spans="1:18" s="262" customFormat="1" ht="64.5" hidden="1" customHeight="1" x14ac:dyDescent="0.25">
      <c r="A31" s="261" t="s">
        <v>1795</v>
      </c>
      <c r="C31" s="262" t="s">
        <v>1494</v>
      </c>
      <c r="E31" s="262" t="s">
        <v>1269</v>
      </c>
      <c r="F31" s="262" t="s">
        <v>704</v>
      </c>
      <c r="G31" s="262">
        <v>5.62</v>
      </c>
      <c r="H31" s="262">
        <v>6.49</v>
      </c>
      <c r="I31" s="262">
        <v>7</v>
      </c>
      <c r="J31" s="288">
        <f t="shared" si="2"/>
        <v>3.2602961428571424</v>
      </c>
      <c r="K31" s="288">
        <f t="shared" si="3"/>
        <v>0.96304133267987602</v>
      </c>
      <c r="L31" s="262" t="s">
        <v>1263</v>
      </c>
      <c r="O31" s="262">
        <v>0</v>
      </c>
      <c r="P31" s="262">
        <v>1</v>
      </c>
      <c r="Q31" s="265" t="s">
        <v>1496</v>
      </c>
      <c r="R31" s="266">
        <v>39972</v>
      </c>
    </row>
    <row r="32" spans="1:18" s="260" customFormat="1" ht="25.5" hidden="1" customHeight="1" x14ac:dyDescent="0.25">
      <c r="A32" s="269"/>
      <c r="B32" s="267"/>
      <c r="C32" s="260" t="s">
        <v>246</v>
      </c>
      <c r="E32" s="270" t="s">
        <v>1124</v>
      </c>
      <c r="F32" s="260" t="s">
        <v>313</v>
      </c>
      <c r="J32" s="271"/>
      <c r="K32" s="271"/>
      <c r="L32" s="260" t="s">
        <v>1527</v>
      </c>
      <c r="N32" s="272"/>
      <c r="O32" s="260">
        <f>SUM(O33:O35)</f>
        <v>0</v>
      </c>
      <c r="P32" s="260">
        <f>SUM(P33:P35)</f>
        <v>2</v>
      </c>
      <c r="Q32" s="273" t="s">
        <v>1788</v>
      </c>
      <c r="R32" s="274">
        <v>40172</v>
      </c>
    </row>
    <row r="33" spans="1:20" s="262" customFormat="1" ht="51" hidden="1" customHeight="1" x14ac:dyDescent="0.25">
      <c r="A33" s="261" t="s">
        <v>1794</v>
      </c>
      <c r="B33" s="268"/>
      <c r="C33" s="262" t="s">
        <v>1565</v>
      </c>
      <c r="E33" s="290" t="s">
        <v>1124</v>
      </c>
      <c r="F33" s="262" t="s">
        <v>313</v>
      </c>
      <c r="J33" s="263"/>
      <c r="K33" s="263"/>
      <c r="L33" s="262" t="s">
        <v>1527</v>
      </c>
      <c r="N33" s="264"/>
      <c r="O33" s="290">
        <v>0</v>
      </c>
      <c r="P33" s="290" t="s">
        <v>1563</v>
      </c>
      <c r="Q33" s="262" t="s">
        <v>1564</v>
      </c>
      <c r="R33" s="266">
        <v>40172</v>
      </c>
    </row>
    <row r="34" spans="1:20" s="262" customFormat="1" ht="51" hidden="1" customHeight="1" x14ac:dyDescent="0.25">
      <c r="A34" s="261" t="s">
        <v>1794</v>
      </c>
      <c r="B34" s="268"/>
      <c r="C34" s="262" t="s">
        <v>1560</v>
      </c>
      <c r="E34" s="290" t="s">
        <v>1124</v>
      </c>
      <c r="F34" s="262" t="s">
        <v>313</v>
      </c>
      <c r="J34" s="263"/>
      <c r="K34" s="263"/>
      <c r="L34" s="262" t="s">
        <v>1527</v>
      </c>
      <c r="N34" s="264"/>
      <c r="O34" s="290">
        <v>0</v>
      </c>
      <c r="P34" s="290">
        <v>1</v>
      </c>
      <c r="Q34" s="262" t="s">
        <v>1562</v>
      </c>
      <c r="R34" s="266">
        <v>40172</v>
      </c>
    </row>
    <row r="35" spans="1:20" s="262" customFormat="1" ht="51" hidden="1" customHeight="1" x14ac:dyDescent="0.25">
      <c r="A35" s="261" t="s">
        <v>1794</v>
      </c>
      <c r="B35" s="268"/>
      <c r="C35" s="262" t="s">
        <v>1122</v>
      </c>
      <c r="E35" s="290" t="s">
        <v>1124</v>
      </c>
      <c r="F35" s="262" t="s">
        <v>313</v>
      </c>
      <c r="J35" s="263"/>
      <c r="K35" s="263"/>
      <c r="L35" s="262" t="s">
        <v>1527</v>
      </c>
      <c r="N35" s="264"/>
      <c r="O35" s="290">
        <v>0</v>
      </c>
      <c r="P35" s="290">
        <v>1</v>
      </c>
      <c r="Q35" s="262" t="s">
        <v>1561</v>
      </c>
      <c r="R35" s="266">
        <v>39716</v>
      </c>
    </row>
    <row r="36" spans="1:20" s="292" customFormat="1" ht="38.25" hidden="1" customHeight="1" x14ac:dyDescent="0.25">
      <c r="A36" s="291"/>
      <c r="B36" s="254"/>
      <c r="C36" s="292" t="s">
        <v>246</v>
      </c>
      <c r="D36" s="293">
        <v>6826</v>
      </c>
      <c r="E36" s="292" t="s">
        <v>1523</v>
      </c>
      <c r="F36" s="292" t="s">
        <v>275</v>
      </c>
      <c r="G36" s="282">
        <v>0.4</v>
      </c>
      <c r="H36" s="282">
        <v>0.4</v>
      </c>
      <c r="I36" s="282">
        <v>8.8000000000000007</v>
      </c>
      <c r="J36" s="282">
        <f t="shared" si="1"/>
        <v>6.8095371750236398</v>
      </c>
      <c r="K36" s="282">
        <v>6.9</v>
      </c>
      <c r="L36" s="292" t="s">
        <v>1527</v>
      </c>
      <c r="O36" s="292">
        <f>SUM(O37:O38)</f>
        <v>1</v>
      </c>
      <c r="P36" s="292">
        <f>SUM(P37:P38)</f>
        <v>1</v>
      </c>
      <c r="Q36" s="257" t="s">
        <v>411</v>
      </c>
      <c r="R36" s="258">
        <v>38867</v>
      </c>
    </row>
    <row r="37" spans="1:20" s="290" customFormat="1" ht="12.75" hidden="1" customHeight="1" x14ac:dyDescent="0.25">
      <c r="A37" s="294" t="s">
        <v>1794</v>
      </c>
      <c r="B37" s="262"/>
      <c r="C37" s="290" t="s">
        <v>1191</v>
      </c>
      <c r="D37" s="295">
        <v>6826</v>
      </c>
      <c r="E37" s="290" t="s">
        <v>1523</v>
      </c>
      <c r="F37" s="290" t="s">
        <v>275</v>
      </c>
      <c r="G37" s="283">
        <v>0.4</v>
      </c>
      <c r="H37" s="283">
        <v>0.4</v>
      </c>
      <c r="I37" s="283">
        <v>8.8000000000000007</v>
      </c>
      <c r="J37" s="283">
        <f>-LOG((1/(H37*G37))*(2.511^(-I37)))/LOG(2.511)</f>
        <v>6.8095371750236398</v>
      </c>
      <c r="K37" s="283">
        <v>6.9</v>
      </c>
      <c r="L37" s="290" t="s">
        <v>1527</v>
      </c>
      <c r="O37" s="290">
        <v>1</v>
      </c>
      <c r="P37" s="290">
        <v>0</v>
      </c>
      <c r="Q37" s="265" t="s">
        <v>1060</v>
      </c>
      <c r="R37" s="266">
        <v>39794</v>
      </c>
    </row>
    <row r="38" spans="1:20" ht="153" hidden="1" customHeight="1" x14ac:dyDescent="0.25">
      <c r="A38" s="296" t="s">
        <v>1794</v>
      </c>
      <c r="B38" s="290"/>
      <c r="C38" s="290" t="s">
        <v>1645</v>
      </c>
      <c r="D38" s="295">
        <v>6826</v>
      </c>
      <c r="E38" s="290" t="s">
        <v>1523</v>
      </c>
      <c r="F38" s="290" t="s">
        <v>275</v>
      </c>
      <c r="G38" s="283">
        <v>0.4</v>
      </c>
      <c r="H38" s="283">
        <v>0.4</v>
      </c>
      <c r="I38" s="283">
        <v>8.8000000000000007</v>
      </c>
      <c r="J38" s="283">
        <f t="shared" si="1"/>
        <v>6.8095371750236398</v>
      </c>
      <c r="K38" s="283">
        <v>6.9</v>
      </c>
      <c r="L38" s="290" t="s">
        <v>1527</v>
      </c>
      <c r="M38" s="290"/>
      <c r="N38" s="290"/>
      <c r="O38" s="290">
        <v>0</v>
      </c>
      <c r="P38" s="290">
        <v>1</v>
      </c>
      <c r="Q38" s="15" t="s">
        <v>2549</v>
      </c>
      <c r="R38" s="266">
        <v>38867</v>
      </c>
      <c r="S38" s="297"/>
      <c r="T38" s="290"/>
    </row>
    <row r="39" spans="1:20" s="292" customFormat="1" ht="25.5" hidden="1" customHeight="1" x14ac:dyDescent="0.25">
      <c r="A39" s="291"/>
      <c r="B39" s="267"/>
      <c r="C39" s="292" t="s">
        <v>246</v>
      </c>
      <c r="D39" s="293">
        <v>6888</v>
      </c>
      <c r="E39" s="292" t="s">
        <v>1503</v>
      </c>
      <c r="F39" s="292" t="s">
        <v>272</v>
      </c>
      <c r="G39" s="282">
        <v>20</v>
      </c>
      <c r="H39" s="282">
        <v>10</v>
      </c>
      <c r="I39" s="282">
        <v>10</v>
      </c>
      <c r="J39" s="282">
        <f t="shared" si="1"/>
        <v>15.754780325819633</v>
      </c>
      <c r="K39" s="282">
        <v>15.49</v>
      </c>
      <c r="L39" s="292" t="s">
        <v>1527</v>
      </c>
      <c r="O39" s="292">
        <f>SUM(O40:O42)</f>
        <v>0</v>
      </c>
      <c r="P39" s="292">
        <f>SUM(P40:P42)</f>
        <v>3</v>
      </c>
      <c r="Q39" s="257" t="s">
        <v>1995</v>
      </c>
      <c r="R39" s="258">
        <v>38867</v>
      </c>
    </row>
    <row r="40" spans="1:20" ht="127.5" hidden="1" customHeight="1" x14ac:dyDescent="0.25">
      <c r="A40" s="296" t="s">
        <v>1794</v>
      </c>
      <c r="B40" s="290"/>
      <c r="C40" s="290" t="s">
        <v>460</v>
      </c>
      <c r="D40" s="295">
        <v>6888</v>
      </c>
      <c r="E40" s="298" t="s">
        <v>1503</v>
      </c>
      <c r="F40" s="290" t="s">
        <v>272</v>
      </c>
      <c r="G40" s="283">
        <v>20</v>
      </c>
      <c r="H40" s="283">
        <v>10</v>
      </c>
      <c r="I40" s="283">
        <v>10</v>
      </c>
      <c r="J40" s="283">
        <f t="shared" si="1"/>
        <v>15.754780325819633</v>
      </c>
      <c r="K40" s="283">
        <v>15.49</v>
      </c>
      <c r="L40" s="290" t="s">
        <v>1527</v>
      </c>
      <c r="M40" s="290"/>
      <c r="N40" s="290"/>
      <c r="O40" s="290">
        <v>0</v>
      </c>
      <c r="P40" s="290">
        <v>1</v>
      </c>
      <c r="Q40" s="265" t="s">
        <v>2413</v>
      </c>
      <c r="R40" s="266">
        <v>38867</v>
      </c>
      <c r="S40" s="290"/>
      <c r="T40" s="290"/>
    </row>
    <row r="41" spans="1:20" ht="50.15" hidden="1" customHeight="1" x14ac:dyDescent="0.25">
      <c r="A41" s="296" t="s">
        <v>1794</v>
      </c>
      <c r="B41" s="290"/>
      <c r="C41" s="290" t="s">
        <v>413</v>
      </c>
      <c r="D41" s="295">
        <v>6888</v>
      </c>
      <c r="E41" s="290" t="s">
        <v>1503</v>
      </c>
      <c r="F41" s="290" t="s">
        <v>272</v>
      </c>
      <c r="G41" s="283">
        <v>20</v>
      </c>
      <c r="H41" s="283">
        <v>10</v>
      </c>
      <c r="I41" s="283">
        <v>10</v>
      </c>
      <c r="J41" s="283">
        <f t="shared" si="1"/>
        <v>15.754780325819633</v>
      </c>
      <c r="K41" s="283">
        <v>15.49</v>
      </c>
      <c r="L41" s="290" t="s">
        <v>1527</v>
      </c>
      <c r="M41" s="290"/>
      <c r="N41" s="290"/>
      <c r="O41" s="290">
        <v>0</v>
      </c>
      <c r="P41" s="290">
        <v>1</v>
      </c>
      <c r="Q41" s="265" t="s">
        <v>2409</v>
      </c>
      <c r="R41" s="266">
        <v>42870</v>
      </c>
      <c r="S41" s="290"/>
      <c r="T41" s="290"/>
    </row>
    <row r="42" spans="1:20" ht="50.15" hidden="1" customHeight="1" x14ac:dyDescent="0.25">
      <c r="A42" s="296" t="s">
        <v>1794</v>
      </c>
      <c r="B42" s="290"/>
      <c r="C42" s="290" t="s">
        <v>1272</v>
      </c>
      <c r="D42" s="295">
        <v>6888</v>
      </c>
      <c r="E42" s="290" t="s">
        <v>1503</v>
      </c>
      <c r="F42" s="290" t="s">
        <v>272</v>
      </c>
      <c r="G42" s="283">
        <v>20</v>
      </c>
      <c r="H42" s="283">
        <v>10</v>
      </c>
      <c r="I42" s="283">
        <v>10</v>
      </c>
      <c r="J42" s="283">
        <f t="shared" ref="J42:J47" si="4">-LOG((1/(H42*G42))*(2.511^(-I42)))/LOG(2.511)</f>
        <v>15.754780325819633</v>
      </c>
      <c r="K42" s="283">
        <v>15.49</v>
      </c>
      <c r="L42" s="290" t="s">
        <v>1527</v>
      </c>
      <c r="M42" s="290"/>
      <c r="N42" s="290"/>
      <c r="O42" s="290">
        <v>0</v>
      </c>
      <c r="P42" s="290">
        <v>1</v>
      </c>
      <c r="Q42" s="265" t="s">
        <v>1273</v>
      </c>
      <c r="R42" s="266">
        <v>40102</v>
      </c>
      <c r="S42" s="290"/>
      <c r="T42" s="290"/>
    </row>
    <row r="43" spans="1:20" ht="37.5" hidden="1" customHeight="1" x14ac:dyDescent="0.25">
      <c r="B43" s="290"/>
      <c r="C43" s="290" t="s">
        <v>2374</v>
      </c>
      <c r="D43" s="295">
        <v>6888</v>
      </c>
      <c r="E43" s="290" t="s">
        <v>1503</v>
      </c>
      <c r="F43" s="290" t="s">
        <v>272</v>
      </c>
      <c r="G43" s="283">
        <v>20</v>
      </c>
      <c r="H43" s="283">
        <v>10</v>
      </c>
      <c r="I43" s="283">
        <v>10</v>
      </c>
      <c r="J43" s="283">
        <f t="shared" si="4"/>
        <v>15.754780325819633</v>
      </c>
      <c r="K43" s="283">
        <v>15.49</v>
      </c>
      <c r="L43" s="290" t="s">
        <v>1527</v>
      </c>
      <c r="M43" s="290"/>
      <c r="N43" s="290"/>
      <c r="O43" s="290">
        <v>0</v>
      </c>
      <c r="P43" s="290">
        <v>1</v>
      </c>
      <c r="Q43" s="265" t="s">
        <v>2375</v>
      </c>
      <c r="R43" s="266">
        <v>42649</v>
      </c>
      <c r="S43" s="290"/>
      <c r="T43" s="290"/>
    </row>
    <row r="44" spans="1:20" ht="37.5" hidden="1" customHeight="1" x14ac:dyDescent="0.25">
      <c r="B44" s="290"/>
      <c r="C44" s="290" t="s">
        <v>2376</v>
      </c>
      <c r="D44" s="295">
        <v>6888</v>
      </c>
      <c r="E44" s="290" t="s">
        <v>1503</v>
      </c>
      <c r="F44" s="290" t="s">
        <v>272</v>
      </c>
      <c r="G44" s="283">
        <v>20</v>
      </c>
      <c r="H44" s="283">
        <v>10</v>
      </c>
      <c r="I44" s="283">
        <v>10</v>
      </c>
      <c r="J44" s="283">
        <f t="shared" si="4"/>
        <v>15.754780325819633</v>
      </c>
      <c r="K44" s="283">
        <v>15.49</v>
      </c>
      <c r="L44" s="290" t="s">
        <v>1527</v>
      </c>
      <c r="M44" s="290"/>
      <c r="N44" s="290"/>
      <c r="O44" s="290">
        <v>0</v>
      </c>
      <c r="P44" s="290">
        <v>1</v>
      </c>
      <c r="Q44" s="265" t="s">
        <v>2377</v>
      </c>
      <c r="R44" s="266">
        <v>42649</v>
      </c>
      <c r="S44" s="290"/>
      <c r="T44" s="290"/>
    </row>
    <row r="45" spans="1:20" ht="37.5" hidden="1" customHeight="1" x14ac:dyDescent="0.25">
      <c r="B45" s="290"/>
      <c r="C45" s="290" t="s">
        <v>2378</v>
      </c>
      <c r="D45" s="295">
        <v>6888</v>
      </c>
      <c r="E45" s="290" t="s">
        <v>1503</v>
      </c>
      <c r="F45" s="290" t="s">
        <v>272</v>
      </c>
      <c r="G45" s="283">
        <v>20</v>
      </c>
      <c r="H45" s="283">
        <v>10</v>
      </c>
      <c r="I45" s="283">
        <v>10</v>
      </c>
      <c r="J45" s="283">
        <f t="shared" si="4"/>
        <v>15.754780325819633</v>
      </c>
      <c r="K45" s="283">
        <v>15.49</v>
      </c>
      <c r="L45" s="290" t="s">
        <v>1527</v>
      </c>
      <c r="M45" s="290"/>
      <c r="N45" s="290"/>
      <c r="O45" s="290">
        <v>0</v>
      </c>
      <c r="P45" s="290">
        <v>1</v>
      </c>
      <c r="Q45" s="265" t="s">
        <v>2379</v>
      </c>
      <c r="R45" s="266">
        <v>42649</v>
      </c>
      <c r="S45" s="290"/>
      <c r="T45" s="290"/>
    </row>
    <row r="46" spans="1:20" ht="37.5" hidden="1" customHeight="1" x14ac:dyDescent="0.25">
      <c r="B46" s="290"/>
      <c r="C46" s="290" t="s">
        <v>2380</v>
      </c>
      <c r="D46" s="295">
        <v>6888</v>
      </c>
      <c r="E46" s="290" t="s">
        <v>1503</v>
      </c>
      <c r="F46" s="290" t="s">
        <v>272</v>
      </c>
      <c r="G46" s="283">
        <v>20</v>
      </c>
      <c r="H46" s="283">
        <v>10</v>
      </c>
      <c r="I46" s="283">
        <v>10</v>
      </c>
      <c r="J46" s="283">
        <f t="shared" si="4"/>
        <v>15.754780325819633</v>
      </c>
      <c r="K46" s="283">
        <v>15.49</v>
      </c>
      <c r="L46" s="290" t="s">
        <v>1527</v>
      </c>
      <c r="M46" s="290"/>
      <c r="N46" s="290"/>
      <c r="O46" s="290">
        <v>0</v>
      </c>
      <c r="P46" s="290">
        <v>1</v>
      </c>
      <c r="Q46" s="265" t="s">
        <v>2381</v>
      </c>
      <c r="R46" s="266">
        <v>42649</v>
      </c>
      <c r="S46" s="290"/>
      <c r="T46" s="290"/>
    </row>
    <row r="47" spans="1:20" ht="50.15" hidden="1" customHeight="1" x14ac:dyDescent="0.25">
      <c r="B47" s="290"/>
      <c r="C47" s="290" t="s">
        <v>2382</v>
      </c>
      <c r="D47" s="295">
        <v>6888</v>
      </c>
      <c r="E47" s="290" t="s">
        <v>1503</v>
      </c>
      <c r="F47" s="290" t="s">
        <v>272</v>
      </c>
      <c r="G47" s="283">
        <v>20</v>
      </c>
      <c r="H47" s="283">
        <v>10</v>
      </c>
      <c r="I47" s="283">
        <v>10</v>
      </c>
      <c r="J47" s="283">
        <f t="shared" si="4"/>
        <v>15.754780325819633</v>
      </c>
      <c r="K47" s="283">
        <v>15.49</v>
      </c>
      <c r="L47" s="290" t="s">
        <v>1527</v>
      </c>
      <c r="M47" s="290"/>
      <c r="N47" s="290"/>
      <c r="O47" s="290">
        <v>0</v>
      </c>
      <c r="P47" s="290">
        <v>1</v>
      </c>
      <c r="Q47" s="265" t="s">
        <v>2383</v>
      </c>
      <c r="R47" s="266">
        <v>42649</v>
      </c>
      <c r="S47" s="290"/>
      <c r="T47" s="290"/>
    </row>
    <row r="48" spans="1:20" ht="37.5" hidden="1" customHeight="1" x14ac:dyDescent="0.25">
      <c r="B48" s="290"/>
      <c r="C48" s="290" t="s">
        <v>2403</v>
      </c>
      <c r="D48" s="295">
        <v>6888</v>
      </c>
      <c r="E48" s="290" t="s">
        <v>1503</v>
      </c>
      <c r="F48" s="290" t="s">
        <v>272</v>
      </c>
      <c r="G48" s="283">
        <v>20</v>
      </c>
      <c r="H48" s="283">
        <v>10</v>
      </c>
      <c r="I48" s="283">
        <v>10</v>
      </c>
      <c r="J48" s="283">
        <f>-LOG((1/(H48*G48))*(2.511^(-I48)))/LOG(2.511)</f>
        <v>15.754780325819633</v>
      </c>
      <c r="K48" s="283">
        <v>15.49</v>
      </c>
      <c r="L48" s="290" t="s">
        <v>1527</v>
      </c>
      <c r="M48" s="290"/>
      <c r="N48" s="290"/>
      <c r="O48" s="290">
        <v>0</v>
      </c>
      <c r="P48" s="290">
        <v>1</v>
      </c>
      <c r="Q48" s="265" t="s">
        <v>2406</v>
      </c>
      <c r="R48" s="266">
        <v>42870</v>
      </c>
      <c r="S48" s="290"/>
      <c r="T48" s="290"/>
    </row>
    <row r="49" spans="1:20" ht="37.5" hidden="1" customHeight="1" x14ac:dyDescent="0.25">
      <c r="B49" s="290"/>
      <c r="C49" s="290" t="s">
        <v>2404</v>
      </c>
      <c r="D49" s="295">
        <v>6888</v>
      </c>
      <c r="E49" s="290" t="s">
        <v>1503</v>
      </c>
      <c r="F49" s="290" t="s">
        <v>272</v>
      </c>
      <c r="G49" s="283">
        <v>20</v>
      </c>
      <c r="H49" s="283">
        <v>10</v>
      </c>
      <c r="I49" s="283">
        <v>10</v>
      </c>
      <c r="J49" s="283">
        <f>-LOG((1/(H49*G49))*(2.511^(-I49)))/LOG(2.511)</f>
        <v>15.754780325819633</v>
      </c>
      <c r="K49" s="283">
        <v>15.49</v>
      </c>
      <c r="L49" s="290" t="s">
        <v>1527</v>
      </c>
      <c r="M49" s="290"/>
      <c r="N49" s="290"/>
      <c r="O49" s="290">
        <v>0</v>
      </c>
      <c r="P49" s="290">
        <v>1</v>
      </c>
      <c r="Q49" s="265" t="s">
        <v>2407</v>
      </c>
      <c r="R49" s="266">
        <v>42870</v>
      </c>
      <c r="S49" s="290"/>
      <c r="T49" s="290"/>
    </row>
    <row r="50" spans="1:20" ht="37.5" hidden="1" customHeight="1" x14ac:dyDescent="0.25">
      <c r="B50" s="290"/>
      <c r="C50" s="290" t="s">
        <v>2405</v>
      </c>
      <c r="D50" s="295">
        <v>6888</v>
      </c>
      <c r="E50" s="290" t="s">
        <v>1503</v>
      </c>
      <c r="F50" s="290" t="s">
        <v>272</v>
      </c>
      <c r="G50" s="283">
        <v>20</v>
      </c>
      <c r="H50" s="283">
        <v>10</v>
      </c>
      <c r="I50" s="283">
        <v>10</v>
      </c>
      <c r="J50" s="283">
        <f>-LOG((1/(H50*G50))*(2.511^(-I50)))/LOG(2.511)</f>
        <v>15.754780325819633</v>
      </c>
      <c r="K50" s="283">
        <v>15.49</v>
      </c>
      <c r="L50" s="290" t="s">
        <v>1527</v>
      </c>
      <c r="M50" s="290"/>
      <c r="N50" s="290"/>
      <c r="O50" s="290">
        <v>0</v>
      </c>
      <c r="P50" s="290">
        <v>1</v>
      </c>
      <c r="Q50" s="265" t="s">
        <v>2408</v>
      </c>
      <c r="R50" s="266">
        <v>42870</v>
      </c>
      <c r="S50" s="290"/>
      <c r="T50" s="290"/>
    </row>
    <row r="51" spans="1:20" s="270" customFormat="1" ht="12.75" hidden="1" customHeight="1" x14ac:dyDescent="0.25">
      <c r="A51" s="299"/>
      <c r="C51" s="270" t="s">
        <v>246</v>
      </c>
      <c r="D51" s="300">
        <v>6910</v>
      </c>
      <c r="F51" s="270" t="s">
        <v>273</v>
      </c>
      <c r="G51" s="301">
        <v>8</v>
      </c>
      <c r="H51" s="301">
        <v>8</v>
      </c>
      <c r="I51" s="301">
        <v>7.4</v>
      </c>
      <c r="J51" s="301">
        <f t="shared" si="1"/>
        <v>11.917181001011928</v>
      </c>
      <c r="K51" s="301">
        <v>11.66</v>
      </c>
      <c r="L51" s="270" t="s">
        <v>1527</v>
      </c>
      <c r="O51" s="270">
        <f>SUM(O52)</f>
        <v>1</v>
      </c>
      <c r="P51" s="270">
        <f>SUM(P52)</f>
        <v>0</v>
      </c>
      <c r="Q51" s="273" t="s">
        <v>141</v>
      </c>
      <c r="R51" s="274">
        <v>39584</v>
      </c>
    </row>
    <row r="52" spans="1:20" s="290" customFormat="1" ht="12.75" hidden="1" customHeight="1" x14ac:dyDescent="0.25">
      <c r="A52" s="294" t="s">
        <v>1794</v>
      </c>
      <c r="C52" s="290" t="s">
        <v>140</v>
      </c>
      <c r="D52" s="295">
        <v>6910</v>
      </c>
      <c r="F52" s="290" t="s">
        <v>273</v>
      </c>
      <c r="G52" s="283">
        <v>8</v>
      </c>
      <c r="H52" s="283">
        <v>8</v>
      </c>
      <c r="I52" s="283">
        <v>7.4</v>
      </c>
      <c r="J52" s="283">
        <f t="shared" si="1"/>
        <v>11.917181001011928</v>
      </c>
      <c r="K52" s="283">
        <v>11.66</v>
      </c>
      <c r="L52" s="290" t="s">
        <v>1527</v>
      </c>
      <c r="O52" s="290">
        <v>1</v>
      </c>
      <c r="P52" s="290">
        <v>0</v>
      </c>
      <c r="Q52" s="265" t="s">
        <v>1370</v>
      </c>
      <c r="R52" s="266">
        <v>39584</v>
      </c>
    </row>
    <row r="53" spans="1:20" s="292" customFormat="1" ht="51" hidden="1" customHeight="1" x14ac:dyDescent="0.25">
      <c r="A53" s="291"/>
      <c r="B53" s="254"/>
      <c r="C53" s="292" t="s">
        <v>246</v>
      </c>
      <c r="D53" s="293">
        <v>6913</v>
      </c>
      <c r="E53" s="292" t="s">
        <v>1515</v>
      </c>
      <c r="F53" s="292" t="s">
        <v>273</v>
      </c>
      <c r="G53" s="282">
        <v>7</v>
      </c>
      <c r="H53" s="282">
        <v>7</v>
      </c>
      <c r="I53" s="282">
        <v>6.6</v>
      </c>
      <c r="J53" s="282">
        <f t="shared" si="1"/>
        <v>10.827110105671975</v>
      </c>
      <c r="K53" s="282">
        <v>11</v>
      </c>
      <c r="L53" s="292" t="s">
        <v>1527</v>
      </c>
      <c r="O53" s="292">
        <f>SUM(O54:O56)</f>
        <v>1</v>
      </c>
      <c r="P53" s="292">
        <f>SUM(P54:P56)</f>
        <v>2</v>
      </c>
      <c r="Q53" s="257" t="s">
        <v>1725</v>
      </c>
      <c r="R53" s="258">
        <v>38966</v>
      </c>
    </row>
    <row r="54" spans="1:20" ht="25" hidden="1" customHeight="1" x14ac:dyDescent="0.25">
      <c r="A54" s="296" t="s">
        <v>1794</v>
      </c>
      <c r="B54" s="290"/>
      <c r="C54" s="290" t="s">
        <v>140</v>
      </c>
      <c r="D54" s="295">
        <v>6913</v>
      </c>
      <c r="E54" s="290" t="s">
        <v>1515</v>
      </c>
      <c r="F54" s="290" t="s">
        <v>273</v>
      </c>
      <c r="G54" s="283">
        <v>7</v>
      </c>
      <c r="H54" s="283">
        <v>7</v>
      </c>
      <c r="I54" s="283">
        <v>6.6</v>
      </c>
      <c r="J54" s="283">
        <f>-LOG((1/(H54*G54))*(2.511^(-I54)))/LOG(2.511)</f>
        <v>10.827110105671975</v>
      </c>
      <c r="K54" s="283">
        <v>11</v>
      </c>
      <c r="L54" s="290" t="s">
        <v>1527</v>
      </c>
      <c r="M54" s="290"/>
      <c r="N54" s="290"/>
      <c r="O54" s="290">
        <v>1</v>
      </c>
      <c r="P54" s="290">
        <v>0</v>
      </c>
      <c r="Q54" s="265" t="s">
        <v>1566</v>
      </c>
      <c r="R54" s="266">
        <v>40172</v>
      </c>
      <c r="S54" s="290"/>
      <c r="T54" s="290"/>
    </row>
    <row r="55" spans="1:20" ht="12.75" hidden="1" customHeight="1" x14ac:dyDescent="0.25">
      <c r="A55" s="296" t="s">
        <v>1794</v>
      </c>
      <c r="B55" s="290"/>
      <c r="C55" s="290" t="s">
        <v>413</v>
      </c>
      <c r="D55" s="295">
        <v>6913</v>
      </c>
      <c r="E55" s="290" t="s">
        <v>1515</v>
      </c>
      <c r="F55" s="290" t="s">
        <v>273</v>
      </c>
      <c r="G55" s="283">
        <v>7</v>
      </c>
      <c r="H55" s="283">
        <v>7</v>
      </c>
      <c r="I55" s="283">
        <v>6.6</v>
      </c>
      <c r="J55" s="283">
        <f t="shared" si="1"/>
        <v>10.827110105671975</v>
      </c>
      <c r="K55" s="283">
        <v>11</v>
      </c>
      <c r="L55" s="290" t="s">
        <v>1527</v>
      </c>
      <c r="M55" s="290"/>
      <c r="N55" s="290"/>
      <c r="O55" s="290">
        <v>0</v>
      </c>
      <c r="P55" s="290">
        <v>1</v>
      </c>
      <c r="Q55" s="265" t="s">
        <v>414</v>
      </c>
      <c r="R55" s="266">
        <v>38867</v>
      </c>
      <c r="S55" s="290"/>
      <c r="T55" s="290"/>
    </row>
    <row r="56" spans="1:20" ht="38.25" hidden="1" customHeight="1" x14ac:dyDescent="0.25">
      <c r="A56" s="296" t="s">
        <v>1794</v>
      </c>
      <c r="B56" s="290"/>
      <c r="C56" s="290" t="s">
        <v>339</v>
      </c>
      <c r="D56" s="295">
        <v>6913</v>
      </c>
      <c r="E56" s="290" t="s">
        <v>1515</v>
      </c>
      <c r="F56" s="290" t="s">
        <v>273</v>
      </c>
      <c r="G56" s="283">
        <v>7</v>
      </c>
      <c r="H56" s="283">
        <v>7</v>
      </c>
      <c r="I56" s="283">
        <v>6.6</v>
      </c>
      <c r="J56" s="283">
        <f t="shared" si="1"/>
        <v>10.827110105671975</v>
      </c>
      <c r="K56" s="283">
        <v>11</v>
      </c>
      <c r="L56" s="290" t="s">
        <v>1527</v>
      </c>
      <c r="M56" s="290"/>
      <c r="N56" s="290"/>
      <c r="O56" s="290">
        <v>0</v>
      </c>
      <c r="P56" s="290">
        <v>1</v>
      </c>
      <c r="Q56" s="265" t="s">
        <v>340</v>
      </c>
      <c r="R56" s="266">
        <v>38977</v>
      </c>
      <c r="S56" s="290"/>
      <c r="T56" s="290"/>
    </row>
    <row r="57" spans="1:20" s="270" customFormat="1" ht="38.25" hidden="1" customHeight="1" x14ac:dyDescent="0.25">
      <c r="A57" s="299"/>
      <c r="B57" s="267"/>
      <c r="C57" s="270" t="s">
        <v>246</v>
      </c>
      <c r="D57" s="300">
        <v>6914</v>
      </c>
      <c r="F57" s="270" t="s">
        <v>272</v>
      </c>
      <c r="G57" s="301">
        <v>3</v>
      </c>
      <c r="H57" s="301">
        <v>3</v>
      </c>
      <c r="I57" s="301"/>
      <c r="J57" s="301"/>
      <c r="K57" s="301"/>
      <c r="L57" s="270" t="s">
        <v>1527</v>
      </c>
      <c r="O57" s="270">
        <f>SUM(O58)</f>
        <v>0</v>
      </c>
      <c r="P57" s="270">
        <f>SUM(P58)</f>
        <v>1</v>
      </c>
      <c r="Q57" s="273" t="s">
        <v>1274</v>
      </c>
      <c r="R57" s="274">
        <v>40102</v>
      </c>
    </row>
    <row r="58" spans="1:20" s="290" customFormat="1" ht="37.5" hidden="1" customHeight="1" x14ac:dyDescent="0.25">
      <c r="A58" s="294" t="s">
        <v>1794</v>
      </c>
      <c r="B58" s="268"/>
      <c r="C58" s="290" t="s">
        <v>1871</v>
      </c>
      <c r="D58" s="295">
        <v>6914</v>
      </c>
      <c r="F58" s="290" t="s">
        <v>272</v>
      </c>
      <c r="G58" s="283">
        <v>3</v>
      </c>
      <c r="H58" s="283">
        <v>3</v>
      </c>
      <c r="I58" s="283"/>
      <c r="J58" s="283"/>
      <c r="K58" s="283"/>
      <c r="L58" s="290" t="s">
        <v>1527</v>
      </c>
      <c r="O58" s="290">
        <v>0</v>
      </c>
      <c r="P58" s="290">
        <v>1</v>
      </c>
      <c r="Q58" s="265" t="s">
        <v>1872</v>
      </c>
      <c r="R58" s="266">
        <v>40107</v>
      </c>
    </row>
    <row r="59" spans="1:20" s="292" customFormat="1" ht="38.25" hidden="1" customHeight="1" x14ac:dyDescent="0.25">
      <c r="A59" s="291"/>
      <c r="B59" s="260"/>
      <c r="C59" s="292" t="s">
        <v>246</v>
      </c>
      <c r="D59" s="302" t="s">
        <v>1895</v>
      </c>
      <c r="E59" s="292" t="s">
        <v>1504</v>
      </c>
      <c r="F59" s="292" t="s">
        <v>272</v>
      </c>
      <c r="G59" s="282">
        <v>60</v>
      </c>
      <c r="H59" s="282">
        <v>8</v>
      </c>
      <c r="I59" s="282">
        <v>7</v>
      </c>
      <c r="J59" s="282">
        <f t="shared" si="1"/>
        <v>13.705672829429099</v>
      </c>
      <c r="K59" s="282">
        <v>13.44</v>
      </c>
      <c r="L59" s="292" t="s">
        <v>1527</v>
      </c>
      <c r="O59" s="292">
        <f>SUM(O60:O63)</f>
        <v>0</v>
      </c>
      <c r="P59" s="292">
        <f>SUM(P60:P63)</f>
        <v>4</v>
      </c>
      <c r="Q59" s="257" t="s">
        <v>415</v>
      </c>
      <c r="R59" s="258">
        <v>38867</v>
      </c>
    </row>
    <row r="60" spans="1:20" ht="102" hidden="1" customHeight="1" x14ac:dyDescent="0.25">
      <c r="A60" s="296" t="s">
        <v>1794</v>
      </c>
      <c r="B60" s="290"/>
      <c r="C60" s="290" t="s">
        <v>416</v>
      </c>
      <c r="D60" s="303" t="s">
        <v>1895</v>
      </c>
      <c r="E60" s="290" t="s">
        <v>1504</v>
      </c>
      <c r="F60" s="290" t="s">
        <v>272</v>
      </c>
      <c r="G60" s="283">
        <v>60</v>
      </c>
      <c r="H60" s="283">
        <v>8</v>
      </c>
      <c r="I60" s="283">
        <v>7</v>
      </c>
      <c r="J60" s="283">
        <f t="shared" si="1"/>
        <v>13.705672829429099</v>
      </c>
      <c r="K60" s="283">
        <v>13.44</v>
      </c>
      <c r="L60" s="290" t="s">
        <v>1527</v>
      </c>
      <c r="M60" s="290"/>
      <c r="N60" s="290"/>
      <c r="O60" s="290">
        <v>0</v>
      </c>
      <c r="P60" s="290">
        <v>1</v>
      </c>
      <c r="Q60" s="265" t="s">
        <v>2414</v>
      </c>
      <c r="R60" s="266">
        <v>38867</v>
      </c>
      <c r="S60" s="290"/>
      <c r="T60" s="290"/>
    </row>
    <row r="61" spans="1:20" ht="153" hidden="1" customHeight="1" x14ac:dyDescent="0.25">
      <c r="A61" s="296" t="s">
        <v>1794</v>
      </c>
      <c r="B61" s="290"/>
      <c r="C61" s="290" t="s">
        <v>1406</v>
      </c>
      <c r="D61" s="303" t="s">
        <v>1895</v>
      </c>
      <c r="E61" s="290" t="s">
        <v>1504</v>
      </c>
      <c r="F61" s="290" t="s">
        <v>272</v>
      </c>
      <c r="G61" s="283">
        <v>60</v>
      </c>
      <c r="H61" s="283">
        <v>8</v>
      </c>
      <c r="I61" s="283">
        <v>7</v>
      </c>
      <c r="J61" s="283">
        <f t="shared" si="1"/>
        <v>13.705672829429099</v>
      </c>
      <c r="K61" s="283">
        <v>13.44</v>
      </c>
      <c r="L61" s="290" t="s">
        <v>1527</v>
      </c>
      <c r="M61" s="290"/>
      <c r="N61" s="290"/>
      <c r="O61" s="290">
        <v>0</v>
      </c>
      <c r="P61" s="290">
        <v>1</v>
      </c>
      <c r="Q61" s="265" t="s">
        <v>2415</v>
      </c>
      <c r="R61" s="266">
        <v>39007</v>
      </c>
      <c r="S61" s="290"/>
      <c r="T61" s="290"/>
    </row>
    <row r="62" spans="1:20" ht="153" hidden="1" customHeight="1" x14ac:dyDescent="0.25">
      <c r="A62" s="296" t="s">
        <v>1794</v>
      </c>
      <c r="B62" s="290"/>
      <c r="C62" s="290" t="s">
        <v>1281</v>
      </c>
      <c r="D62" s="303" t="s">
        <v>1895</v>
      </c>
      <c r="E62" s="290" t="s">
        <v>1504</v>
      </c>
      <c r="F62" s="290" t="s">
        <v>272</v>
      </c>
      <c r="G62" s="283">
        <v>60</v>
      </c>
      <c r="H62" s="283">
        <v>8</v>
      </c>
      <c r="I62" s="283">
        <v>7</v>
      </c>
      <c r="J62" s="283">
        <f t="shared" si="1"/>
        <v>13.705672829429099</v>
      </c>
      <c r="K62" s="283">
        <v>13.44</v>
      </c>
      <c r="L62" s="290" t="s">
        <v>1527</v>
      </c>
      <c r="M62" s="290"/>
      <c r="N62" s="290"/>
      <c r="O62" s="290">
        <v>0</v>
      </c>
      <c r="P62" s="290">
        <v>1</v>
      </c>
      <c r="Q62" s="265" t="s">
        <v>2416</v>
      </c>
      <c r="R62" s="266">
        <v>39007</v>
      </c>
      <c r="S62" s="290"/>
      <c r="T62" s="290"/>
    </row>
    <row r="63" spans="1:20" ht="229.5" hidden="1" customHeight="1" x14ac:dyDescent="0.25">
      <c r="A63" s="296" t="s">
        <v>1794</v>
      </c>
      <c r="B63" s="290"/>
      <c r="C63" s="290" t="s">
        <v>420</v>
      </c>
      <c r="D63" s="303" t="s">
        <v>1895</v>
      </c>
      <c r="E63" s="290" t="s">
        <v>1504</v>
      </c>
      <c r="F63" s="290" t="s">
        <v>272</v>
      </c>
      <c r="G63" s="283">
        <v>60</v>
      </c>
      <c r="H63" s="283">
        <v>8</v>
      </c>
      <c r="I63" s="283">
        <v>7</v>
      </c>
      <c r="J63" s="283">
        <f t="shared" si="1"/>
        <v>13.705672829429099</v>
      </c>
      <c r="K63" s="283">
        <v>13.44</v>
      </c>
      <c r="L63" s="290" t="s">
        <v>1527</v>
      </c>
      <c r="M63" s="290"/>
      <c r="N63" s="290"/>
      <c r="O63" s="290">
        <v>0</v>
      </c>
      <c r="P63" s="290">
        <v>1</v>
      </c>
      <c r="Q63" s="265" t="s">
        <v>2417</v>
      </c>
      <c r="R63" s="266">
        <v>39366</v>
      </c>
      <c r="S63" s="290"/>
      <c r="T63" s="290"/>
    </row>
    <row r="64" spans="1:20" s="292" customFormat="1" ht="25.5" hidden="1" customHeight="1" x14ac:dyDescent="0.25">
      <c r="A64" s="291"/>
      <c r="B64" s="260"/>
      <c r="C64" s="292" t="s">
        <v>246</v>
      </c>
      <c r="D64" s="293">
        <v>7000</v>
      </c>
      <c r="E64" s="292" t="s">
        <v>62</v>
      </c>
      <c r="F64" s="292" t="s">
        <v>272</v>
      </c>
      <c r="G64" s="292">
        <v>120</v>
      </c>
      <c r="H64" s="292">
        <v>30</v>
      </c>
      <c r="I64" s="292">
        <v>4</v>
      </c>
      <c r="J64" s="282">
        <f t="shared" si="1"/>
        <v>12.894164657846275</v>
      </c>
      <c r="K64" s="292">
        <v>12.63</v>
      </c>
      <c r="L64" s="292" t="s">
        <v>1527</v>
      </c>
      <c r="M64" s="292" t="s">
        <v>1437</v>
      </c>
      <c r="N64" s="256" t="s">
        <v>1438</v>
      </c>
      <c r="O64" s="292">
        <f>SUM(O65:O68)</f>
        <v>0</v>
      </c>
      <c r="P64" s="292">
        <f>SUM(P65:P68)</f>
        <v>4</v>
      </c>
      <c r="Q64" s="257" t="s">
        <v>1979</v>
      </c>
      <c r="R64" s="258">
        <v>38867</v>
      </c>
    </row>
    <row r="65" spans="1:20" ht="165.75" hidden="1" customHeight="1" x14ac:dyDescent="0.25">
      <c r="A65" s="296" t="s">
        <v>1794</v>
      </c>
      <c r="B65" s="290"/>
      <c r="C65" s="290" t="s">
        <v>416</v>
      </c>
      <c r="D65" s="295">
        <v>7000</v>
      </c>
      <c r="E65" s="290" t="s">
        <v>62</v>
      </c>
      <c r="F65" s="290" t="s">
        <v>272</v>
      </c>
      <c r="G65" s="290">
        <v>120</v>
      </c>
      <c r="H65" s="290">
        <v>30</v>
      </c>
      <c r="I65" s="290">
        <v>4</v>
      </c>
      <c r="J65" s="283">
        <f t="shared" si="1"/>
        <v>12.894164657846275</v>
      </c>
      <c r="K65" s="290">
        <v>12.63</v>
      </c>
      <c r="L65" s="290" t="s">
        <v>1527</v>
      </c>
      <c r="M65" s="290" t="s">
        <v>1437</v>
      </c>
      <c r="N65" s="264" t="s">
        <v>1438</v>
      </c>
      <c r="O65" s="290">
        <v>0</v>
      </c>
      <c r="P65" s="290">
        <v>1</v>
      </c>
      <c r="Q65" s="265" t="s">
        <v>2418</v>
      </c>
      <c r="R65" s="266">
        <v>38867</v>
      </c>
      <c r="S65" s="290"/>
      <c r="T65" s="290"/>
    </row>
    <row r="66" spans="1:20" ht="114.75" hidden="1" customHeight="1" x14ac:dyDescent="0.25">
      <c r="A66" s="296" t="s">
        <v>1794</v>
      </c>
      <c r="B66" s="290"/>
      <c r="C66" s="290" t="s">
        <v>256</v>
      </c>
      <c r="D66" s="295">
        <v>7000</v>
      </c>
      <c r="E66" s="290" t="s">
        <v>62</v>
      </c>
      <c r="F66" s="290" t="s">
        <v>272</v>
      </c>
      <c r="G66" s="290">
        <v>120</v>
      </c>
      <c r="H66" s="290">
        <v>30</v>
      </c>
      <c r="I66" s="290">
        <v>4</v>
      </c>
      <c r="J66" s="283">
        <f t="shared" si="1"/>
        <v>12.894164657846275</v>
      </c>
      <c r="K66" s="290">
        <v>12.63</v>
      </c>
      <c r="L66" s="290" t="s">
        <v>1527</v>
      </c>
      <c r="M66" s="290" t="s">
        <v>1437</v>
      </c>
      <c r="N66" s="264" t="s">
        <v>1438</v>
      </c>
      <c r="O66" s="290">
        <v>0</v>
      </c>
      <c r="P66" s="290">
        <v>1</v>
      </c>
      <c r="Q66" s="265" t="s">
        <v>2419</v>
      </c>
      <c r="R66" s="266">
        <v>39003</v>
      </c>
      <c r="S66" s="290"/>
      <c r="T66" s="290"/>
    </row>
    <row r="67" spans="1:20" ht="191.25" hidden="1" customHeight="1" x14ac:dyDescent="0.25">
      <c r="A67" s="296" t="s">
        <v>1794</v>
      </c>
      <c r="B67" s="290"/>
      <c r="C67" s="290" t="s">
        <v>22</v>
      </c>
      <c r="D67" s="295">
        <v>7000</v>
      </c>
      <c r="E67" s="290" t="s">
        <v>62</v>
      </c>
      <c r="F67" s="290" t="s">
        <v>272</v>
      </c>
      <c r="G67" s="290">
        <v>120</v>
      </c>
      <c r="H67" s="290">
        <v>30</v>
      </c>
      <c r="I67" s="290">
        <v>4</v>
      </c>
      <c r="J67" s="283">
        <f t="shared" si="1"/>
        <v>12.894164657846275</v>
      </c>
      <c r="K67" s="290">
        <v>12.63</v>
      </c>
      <c r="L67" s="290" t="s">
        <v>1527</v>
      </c>
      <c r="M67" s="290" t="s">
        <v>1437</v>
      </c>
      <c r="N67" s="264" t="s">
        <v>1438</v>
      </c>
      <c r="O67" s="290">
        <v>0</v>
      </c>
      <c r="P67" s="290">
        <v>1</v>
      </c>
      <c r="Q67" s="265" t="s">
        <v>2420</v>
      </c>
      <c r="R67" s="266">
        <v>39330</v>
      </c>
      <c r="S67" s="290"/>
      <c r="T67" s="290"/>
    </row>
    <row r="68" spans="1:20" ht="38.25" hidden="1" customHeight="1" x14ac:dyDescent="0.25">
      <c r="A68" s="296" t="s">
        <v>1794</v>
      </c>
      <c r="B68" s="290"/>
      <c r="C68" s="290" t="s">
        <v>1456</v>
      </c>
      <c r="D68" s="295">
        <v>7000</v>
      </c>
      <c r="E68" s="290" t="s">
        <v>62</v>
      </c>
      <c r="F68" s="290" t="s">
        <v>272</v>
      </c>
      <c r="G68" s="290">
        <v>120</v>
      </c>
      <c r="H68" s="290">
        <v>30</v>
      </c>
      <c r="I68" s="290">
        <v>4</v>
      </c>
      <c r="J68" s="283">
        <f t="shared" si="1"/>
        <v>12.894164657846275</v>
      </c>
      <c r="K68" s="290">
        <v>12.63</v>
      </c>
      <c r="L68" s="290" t="s">
        <v>1527</v>
      </c>
      <c r="M68" s="290" t="s">
        <v>1437</v>
      </c>
      <c r="N68" s="264" t="s">
        <v>1438</v>
      </c>
      <c r="O68" s="290">
        <v>0</v>
      </c>
      <c r="P68" s="290">
        <v>1</v>
      </c>
      <c r="Q68" s="265" t="s">
        <v>1457</v>
      </c>
      <c r="R68" s="266">
        <v>39365</v>
      </c>
      <c r="S68" s="290"/>
      <c r="T68" s="290"/>
    </row>
    <row r="69" spans="1:20" ht="38.25" hidden="1" customHeight="1" x14ac:dyDescent="0.25">
      <c r="A69" s="296" t="s">
        <v>98</v>
      </c>
      <c r="B69" s="290"/>
      <c r="C69" s="290" t="s">
        <v>2202</v>
      </c>
      <c r="D69" s="295">
        <v>7000</v>
      </c>
      <c r="E69" s="290" t="s">
        <v>62</v>
      </c>
      <c r="F69" s="290" t="s">
        <v>272</v>
      </c>
      <c r="G69" s="290">
        <v>120</v>
      </c>
      <c r="H69" s="290">
        <v>30</v>
      </c>
      <c r="I69" s="290">
        <v>4</v>
      </c>
      <c r="J69" s="283">
        <f>-LOG((1/(H69*G69))*(2.511^(-I69)))/LOG(2.511)</f>
        <v>12.894164657846275</v>
      </c>
      <c r="K69" s="290">
        <v>12.63</v>
      </c>
      <c r="L69" s="290" t="s">
        <v>1527</v>
      </c>
      <c r="M69" s="290" t="s">
        <v>1437</v>
      </c>
      <c r="N69" s="264" t="s">
        <v>1438</v>
      </c>
      <c r="O69" s="290">
        <v>0</v>
      </c>
      <c r="P69" s="290">
        <v>1</v>
      </c>
      <c r="Q69" s="265" t="s">
        <v>2205</v>
      </c>
      <c r="R69" s="266">
        <v>40885</v>
      </c>
      <c r="S69" s="290"/>
      <c r="T69" s="290"/>
    </row>
    <row r="70" spans="1:20" s="292" customFormat="1" ht="12.75" hidden="1" customHeight="1" x14ac:dyDescent="0.25">
      <c r="A70" s="291"/>
      <c r="B70" s="260"/>
      <c r="C70" s="292" t="s">
        <v>246</v>
      </c>
      <c r="D70" s="293">
        <v>7008</v>
      </c>
      <c r="F70" s="292" t="s">
        <v>275</v>
      </c>
      <c r="G70" s="292">
        <v>1.4</v>
      </c>
      <c r="H70" s="292">
        <v>1.1000000000000001</v>
      </c>
      <c r="I70" s="292">
        <v>12</v>
      </c>
      <c r="J70" s="282">
        <f t="shared" si="1"/>
        <v>12.468981524355051</v>
      </c>
      <c r="K70" s="282">
        <v>11.8</v>
      </c>
      <c r="L70" s="292" t="s">
        <v>1527</v>
      </c>
      <c r="O70" s="292">
        <v>0</v>
      </c>
      <c r="P70" s="292">
        <v>0</v>
      </c>
      <c r="Q70" s="257"/>
      <c r="R70" s="258">
        <v>38630</v>
      </c>
    </row>
    <row r="71" spans="1:20" s="292" customFormat="1" ht="12.75" hidden="1" customHeight="1" x14ac:dyDescent="0.25">
      <c r="A71" s="291"/>
      <c r="B71" s="254"/>
      <c r="C71" s="292" t="s">
        <v>246</v>
      </c>
      <c r="D71" s="293">
        <v>7026</v>
      </c>
      <c r="F71" s="304" t="s">
        <v>275</v>
      </c>
      <c r="G71" s="292">
        <v>0.4</v>
      </c>
      <c r="H71" s="292">
        <v>0.2</v>
      </c>
      <c r="I71" s="292">
        <v>12</v>
      </c>
      <c r="J71" s="282">
        <f t="shared" si="1"/>
        <v>9.2566736748549854</v>
      </c>
      <c r="K71" s="292">
        <v>8.5</v>
      </c>
      <c r="L71" s="292" t="s">
        <v>1527</v>
      </c>
      <c r="O71" s="292">
        <v>0</v>
      </c>
      <c r="P71" s="292">
        <v>0</v>
      </c>
      <c r="Q71" s="257"/>
      <c r="R71" s="258">
        <v>38630</v>
      </c>
    </row>
    <row r="72" spans="1:20" s="292" customFormat="1" ht="25" hidden="1" customHeight="1" x14ac:dyDescent="0.25">
      <c r="A72" s="291"/>
      <c r="B72" s="254"/>
      <c r="C72" s="292" t="s">
        <v>246</v>
      </c>
      <c r="D72" s="293">
        <v>7092</v>
      </c>
      <c r="E72" s="292" t="s">
        <v>1201</v>
      </c>
      <c r="F72" s="292" t="s">
        <v>273</v>
      </c>
      <c r="G72" s="292">
        <v>32</v>
      </c>
      <c r="H72" s="292">
        <v>32</v>
      </c>
      <c r="I72" s="292">
        <v>4.5999999999999996</v>
      </c>
      <c r="J72" s="282">
        <f t="shared" si="1"/>
        <v>12.128635001686545</v>
      </c>
      <c r="K72" s="292">
        <v>11</v>
      </c>
      <c r="L72" s="292" t="s">
        <v>1527</v>
      </c>
      <c r="O72" s="292">
        <f>SUM(O73:O76)</f>
        <v>2</v>
      </c>
      <c r="P72" s="292">
        <f>SUM(P73:P76)</f>
        <v>2</v>
      </c>
      <c r="Q72" s="254" t="s">
        <v>1568</v>
      </c>
      <c r="R72" s="258">
        <v>40172</v>
      </c>
    </row>
    <row r="73" spans="1:20" s="290" customFormat="1" ht="25.5" hidden="1" customHeight="1" x14ac:dyDescent="0.25">
      <c r="A73" s="294" t="s">
        <v>1794</v>
      </c>
      <c r="B73" s="262"/>
      <c r="C73" s="290" t="s">
        <v>140</v>
      </c>
      <c r="D73" s="295">
        <v>7092</v>
      </c>
      <c r="E73" s="290" t="s">
        <v>1201</v>
      </c>
      <c r="F73" s="290" t="s">
        <v>273</v>
      </c>
      <c r="G73" s="290">
        <v>32</v>
      </c>
      <c r="H73" s="290">
        <v>32</v>
      </c>
      <c r="I73" s="290">
        <v>4.5999999999999996</v>
      </c>
      <c r="J73" s="283">
        <f>-LOG((1/(H73*G73))*(2.511^(-I73)))/LOG(2.511)</f>
        <v>12.128635001686545</v>
      </c>
      <c r="K73" s="290">
        <v>11</v>
      </c>
      <c r="L73" s="290" t="s">
        <v>1527</v>
      </c>
      <c r="O73" s="290">
        <v>1</v>
      </c>
      <c r="P73" s="290">
        <v>0</v>
      </c>
      <c r="Q73" s="265" t="s">
        <v>1567</v>
      </c>
      <c r="R73" s="266">
        <v>40172</v>
      </c>
    </row>
    <row r="74" spans="1:20" s="290" customFormat="1" ht="25.5" hidden="1" customHeight="1" x14ac:dyDescent="0.25">
      <c r="A74" s="294" t="s">
        <v>1794</v>
      </c>
      <c r="B74" s="262"/>
      <c r="C74" s="290" t="s">
        <v>1952</v>
      </c>
      <c r="D74" s="295">
        <v>7092</v>
      </c>
      <c r="E74" s="290" t="s">
        <v>1201</v>
      </c>
      <c r="F74" s="290" t="s">
        <v>273</v>
      </c>
      <c r="G74" s="290">
        <v>32</v>
      </c>
      <c r="H74" s="290">
        <v>32</v>
      </c>
      <c r="I74" s="290">
        <v>4.5999999999999996</v>
      </c>
      <c r="J74" s="283">
        <f>-LOG((1/(H74*G74))*(2.511^(-I74)))/LOG(2.511)</f>
        <v>12.128635001686545</v>
      </c>
      <c r="K74" s="290">
        <v>11</v>
      </c>
      <c r="L74" s="290" t="s">
        <v>1527</v>
      </c>
      <c r="O74" s="290">
        <v>0</v>
      </c>
      <c r="P74" s="290">
        <v>1</v>
      </c>
      <c r="Q74" s="265" t="s">
        <v>1696</v>
      </c>
      <c r="R74" s="266">
        <v>39769</v>
      </c>
    </row>
    <row r="75" spans="1:20" s="290" customFormat="1" ht="38.25" hidden="1" customHeight="1" x14ac:dyDescent="0.25">
      <c r="A75" s="294" t="s">
        <v>1794</v>
      </c>
      <c r="B75" s="262"/>
      <c r="C75" s="290" t="s">
        <v>339</v>
      </c>
      <c r="D75" s="295">
        <v>7092</v>
      </c>
      <c r="E75" s="290" t="s">
        <v>1201</v>
      </c>
      <c r="F75" s="290" t="s">
        <v>273</v>
      </c>
      <c r="G75" s="290">
        <v>32</v>
      </c>
      <c r="H75" s="290">
        <v>32</v>
      </c>
      <c r="I75" s="290">
        <v>4.5999999999999996</v>
      </c>
      <c r="J75" s="283">
        <f t="shared" si="1"/>
        <v>12.128635001686545</v>
      </c>
      <c r="K75" s="290">
        <v>11</v>
      </c>
      <c r="L75" s="290" t="s">
        <v>1527</v>
      </c>
      <c r="O75" s="290">
        <v>1</v>
      </c>
      <c r="P75" s="290">
        <v>0</v>
      </c>
      <c r="Q75" s="265" t="s">
        <v>1214</v>
      </c>
      <c r="R75" s="266">
        <v>38977</v>
      </c>
    </row>
    <row r="76" spans="1:20" s="290" customFormat="1" ht="38.25" hidden="1" customHeight="1" x14ac:dyDescent="0.25">
      <c r="A76" s="294" t="s">
        <v>1794</v>
      </c>
      <c r="B76" s="262"/>
      <c r="C76" s="290" t="s">
        <v>339</v>
      </c>
      <c r="D76" s="295">
        <v>7092</v>
      </c>
      <c r="E76" s="290" t="s">
        <v>1201</v>
      </c>
      <c r="F76" s="290" t="s">
        <v>273</v>
      </c>
      <c r="G76" s="290">
        <v>32</v>
      </c>
      <c r="H76" s="290">
        <v>32</v>
      </c>
      <c r="I76" s="290">
        <v>4.5999999999999996</v>
      </c>
      <c r="J76" s="283">
        <f t="shared" si="1"/>
        <v>12.128635001686545</v>
      </c>
      <c r="K76" s="290">
        <v>11</v>
      </c>
      <c r="L76" s="290" t="s">
        <v>1527</v>
      </c>
      <c r="O76" s="290">
        <v>0</v>
      </c>
      <c r="P76" s="290">
        <v>1</v>
      </c>
      <c r="Q76" s="265" t="s">
        <v>340</v>
      </c>
      <c r="R76" s="266">
        <v>38977</v>
      </c>
    </row>
    <row r="77" spans="1:20" s="292" customFormat="1" ht="63.75" hidden="1" customHeight="1" x14ac:dyDescent="0.25">
      <c r="A77" s="291"/>
      <c r="B77" s="267"/>
      <c r="C77" s="292" t="s">
        <v>246</v>
      </c>
      <c r="D77" s="293" t="s">
        <v>398</v>
      </c>
      <c r="E77" s="254" t="s">
        <v>1726</v>
      </c>
      <c r="F77" s="292" t="s">
        <v>272</v>
      </c>
      <c r="G77" s="292">
        <v>45</v>
      </c>
      <c r="H77" s="292">
        <v>20</v>
      </c>
      <c r="I77" s="292">
        <v>14.9</v>
      </c>
      <c r="J77" s="282">
        <f t="shared" si="1"/>
        <v>22.288437657508968</v>
      </c>
      <c r="K77" s="292">
        <v>22.3</v>
      </c>
      <c r="L77" s="292" t="s">
        <v>1527</v>
      </c>
      <c r="O77" s="292">
        <f>SUM(O78:O80)</f>
        <v>0</v>
      </c>
      <c r="P77" s="292">
        <f>SUM(P78:P80)</f>
        <v>2</v>
      </c>
      <c r="Q77" s="257" t="s">
        <v>1792</v>
      </c>
      <c r="R77" s="258">
        <v>39717</v>
      </c>
    </row>
    <row r="78" spans="1:20" s="290" customFormat="1" ht="70.5" hidden="1" customHeight="1" x14ac:dyDescent="0.25">
      <c r="A78" s="294" t="s">
        <v>1794</v>
      </c>
      <c r="C78" s="290" t="s">
        <v>413</v>
      </c>
      <c r="D78" s="295" t="s">
        <v>398</v>
      </c>
      <c r="E78" s="262" t="s">
        <v>399</v>
      </c>
      <c r="F78" s="290" t="s">
        <v>272</v>
      </c>
      <c r="G78" s="290">
        <v>45</v>
      </c>
      <c r="H78" s="290">
        <v>20</v>
      </c>
      <c r="I78" s="290">
        <v>14.9</v>
      </c>
      <c r="J78" s="283">
        <f t="shared" si="1"/>
        <v>22.288437657508968</v>
      </c>
      <c r="K78" s="290">
        <v>22.3</v>
      </c>
      <c r="L78" s="290" t="s">
        <v>1527</v>
      </c>
      <c r="O78" s="290">
        <v>0</v>
      </c>
      <c r="P78" s="290">
        <v>1</v>
      </c>
      <c r="Q78" s="265" t="s">
        <v>917</v>
      </c>
      <c r="R78" s="266">
        <v>38867</v>
      </c>
    </row>
    <row r="79" spans="1:20" s="290" customFormat="1" ht="116.25" hidden="1" customHeight="1" x14ac:dyDescent="0.25">
      <c r="A79" s="294" t="s">
        <v>1794</v>
      </c>
      <c r="C79" s="290" t="s">
        <v>1225</v>
      </c>
      <c r="D79" s="295" t="s">
        <v>398</v>
      </c>
      <c r="E79" s="262" t="s">
        <v>399</v>
      </c>
      <c r="F79" s="290" t="s">
        <v>272</v>
      </c>
      <c r="G79" s="290">
        <v>45</v>
      </c>
      <c r="H79" s="290">
        <v>20</v>
      </c>
      <c r="I79" s="290">
        <v>14.9</v>
      </c>
      <c r="J79" s="283">
        <f t="shared" si="1"/>
        <v>22.288437657508968</v>
      </c>
      <c r="K79" s="290">
        <v>22.3</v>
      </c>
      <c r="L79" s="290" t="s">
        <v>1527</v>
      </c>
      <c r="O79" s="290">
        <v>0</v>
      </c>
      <c r="P79" s="290">
        <v>0</v>
      </c>
      <c r="Q79" s="265" t="s">
        <v>2421</v>
      </c>
      <c r="R79" s="266">
        <v>39001</v>
      </c>
    </row>
    <row r="80" spans="1:20" s="290" customFormat="1" ht="64.5" hidden="1" customHeight="1" x14ac:dyDescent="0.25">
      <c r="A80" s="294" t="s">
        <v>1794</v>
      </c>
      <c r="C80" s="290" t="s">
        <v>281</v>
      </c>
      <c r="D80" s="295" t="s">
        <v>398</v>
      </c>
      <c r="E80" s="262" t="s">
        <v>399</v>
      </c>
      <c r="F80" s="290" t="s">
        <v>272</v>
      </c>
      <c r="G80" s="290">
        <v>45</v>
      </c>
      <c r="H80" s="290">
        <v>20</v>
      </c>
      <c r="I80" s="290">
        <v>14.9</v>
      </c>
      <c r="J80" s="283">
        <f>-LOG((1/(H80*G80))*(2.511^(-I80)))/LOG(2.511)</f>
        <v>22.288437657508968</v>
      </c>
      <c r="K80" s="290">
        <v>22.3</v>
      </c>
      <c r="L80" s="290" t="s">
        <v>1527</v>
      </c>
      <c r="O80" s="290">
        <v>0</v>
      </c>
      <c r="P80" s="290">
        <v>1</v>
      </c>
      <c r="Q80" s="265" t="s">
        <v>282</v>
      </c>
      <c r="R80" s="266">
        <v>40046</v>
      </c>
    </row>
    <row r="81" spans="1:20" s="292" customFormat="1" ht="25.5" hidden="1" customHeight="1" x14ac:dyDescent="0.25">
      <c r="A81" s="291"/>
      <c r="B81" s="267"/>
      <c r="C81" s="292" t="s">
        <v>246</v>
      </c>
      <c r="D81" s="293" t="s">
        <v>1758</v>
      </c>
      <c r="E81" s="292" t="s">
        <v>61</v>
      </c>
      <c r="F81" s="292" t="s">
        <v>272</v>
      </c>
      <c r="G81" s="292">
        <v>60</v>
      </c>
      <c r="H81" s="292">
        <v>50</v>
      </c>
      <c r="I81" s="292">
        <v>8</v>
      </c>
      <c r="J81" s="282">
        <f t="shared" si="1"/>
        <v>16.69613565440546</v>
      </c>
      <c r="K81" s="292">
        <v>16.43</v>
      </c>
      <c r="L81" s="292" t="s">
        <v>1527</v>
      </c>
      <c r="M81" s="292" t="s">
        <v>257</v>
      </c>
      <c r="N81" s="256" t="s">
        <v>258</v>
      </c>
      <c r="O81" s="292">
        <v>0</v>
      </c>
      <c r="P81" s="292">
        <v>0</v>
      </c>
      <c r="Q81" s="257" t="s">
        <v>918</v>
      </c>
      <c r="R81" s="258">
        <v>38867</v>
      </c>
    </row>
    <row r="82" spans="1:20" ht="25.5" hidden="1" customHeight="1" x14ac:dyDescent="0.25">
      <c r="A82" s="296" t="s">
        <v>1794</v>
      </c>
      <c r="B82" s="290"/>
      <c r="C82" s="290" t="s">
        <v>416</v>
      </c>
      <c r="D82" s="295" t="s">
        <v>1758</v>
      </c>
      <c r="E82" s="290" t="s">
        <v>61</v>
      </c>
      <c r="F82" s="290" t="s">
        <v>272</v>
      </c>
      <c r="G82" s="290">
        <v>60</v>
      </c>
      <c r="H82" s="290">
        <v>50</v>
      </c>
      <c r="I82" s="290">
        <v>8</v>
      </c>
      <c r="J82" s="283">
        <f t="shared" si="1"/>
        <v>16.69613565440546</v>
      </c>
      <c r="K82" s="290">
        <v>16.43</v>
      </c>
      <c r="L82" s="290" t="s">
        <v>1527</v>
      </c>
      <c r="M82" s="290" t="s">
        <v>257</v>
      </c>
      <c r="N82" s="264" t="s">
        <v>258</v>
      </c>
      <c r="O82" s="290">
        <v>0</v>
      </c>
      <c r="P82" s="290">
        <v>1</v>
      </c>
      <c r="Q82" s="265" t="s">
        <v>919</v>
      </c>
      <c r="R82" s="266">
        <v>38867</v>
      </c>
      <c r="S82" s="290"/>
      <c r="T82" s="290"/>
    </row>
    <row r="83" spans="1:20" ht="114.75" hidden="1" customHeight="1" x14ac:dyDescent="0.25">
      <c r="A83" s="296" t="s">
        <v>1794</v>
      </c>
      <c r="B83" s="290"/>
      <c r="C83" s="290" t="s">
        <v>256</v>
      </c>
      <c r="D83" s="295" t="s">
        <v>1758</v>
      </c>
      <c r="E83" s="290" t="s">
        <v>61</v>
      </c>
      <c r="F83" s="290" t="s">
        <v>272</v>
      </c>
      <c r="G83" s="290">
        <v>60</v>
      </c>
      <c r="H83" s="290">
        <v>50</v>
      </c>
      <c r="I83" s="290">
        <v>8</v>
      </c>
      <c r="J83" s="283">
        <f t="shared" si="1"/>
        <v>16.69613565440546</v>
      </c>
      <c r="K83" s="290">
        <v>16.43</v>
      </c>
      <c r="L83" s="290" t="s">
        <v>1527</v>
      </c>
      <c r="M83" s="290" t="s">
        <v>257</v>
      </c>
      <c r="N83" s="264" t="s">
        <v>258</v>
      </c>
      <c r="O83" s="290">
        <v>0</v>
      </c>
      <c r="P83" s="290">
        <v>1</v>
      </c>
      <c r="Q83" s="265" t="s">
        <v>2422</v>
      </c>
      <c r="R83" s="266">
        <v>39003</v>
      </c>
      <c r="S83" s="290"/>
      <c r="T83" s="290"/>
    </row>
    <row r="84" spans="1:20" s="292" customFormat="1" ht="76.5" hidden="1" customHeight="1" x14ac:dyDescent="0.25">
      <c r="A84" s="291"/>
      <c r="B84" s="254"/>
      <c r="C84" s="292" t="s">
        <v>246</v>
      </c>
      <c r="D84" s="293" t="s">
        <v>1759</v>
      </c>
      <c r="E84" s="292" t="s">
        <v>1760</v>
      </c>
      <c r="F84" s="292" t="s">
        <v>272</v>
      </c>
      <c r="G84" s="292">
        <v>20</v>
      </c>
      <c r="H84" s="292">
        <v>10</v>
      </c>
      <c r="I84" s="292">
        <v>10</v>
      </c>
      <c r="J84" s="282">
        <f t="shared" si="1"/>
        <v>15.754780325819633</v>
      </c>
      <c r="K84" s="292">
        <v>15.49</v>
      </c>
      <c r="L84" s="292" t="s">
        <v>1527</v>
      </c>
      <c r="M84" s="292" t="s">
        <v>1229</v>
      </c>
      <c r="N84" s="256" t="s">
        <v>1230</v>
      </c>
      <c r="O84" s="292">
        <f>SUM(O85:O87)</f>
        <v>0</v>
      </c>
      <c r="P84" s="292">
        <f>SUM(P85:P87)</f>
        <v>3</v>
      </c>
      <c r="Q84" s="257" t="s">
        <v>489</v>
      </c>
      <c r="R84" s="258">
        <v>38867</v>
      </c>
      <c r="S84" s="291"/>
      <c r="T84" s="291"/>
    </row>
    <row r="85" spans="1:20" ht="38.25" hidden="1" customHeight="1" x14ac:dyDescent="0.25">
      <c r="A85" s="296" t="s">
        <v>1794</v>
      </c>
      <c r="B85" s="290"/>
      <c r="C85" s="290" t="s">
        <v>23</v>
      </c>
      <c r="D85" s="295" t="s">
        <v>1759</v>
      </c>
      <c r="E85" s="290" t="s">
        <v>1760</v>
      </c>
      <c r="F85" s="290" t="s">
        <v>272</v>
      </c>
      <c r="G85" s="290">
        <v>20</v>
      </c>
      <c r="H85" s="290">
        <v>10</v>
      </c>
      <c r="I85" s="290">
        <v>10</v>
      </c>
      <c r="J85" s="283">
        <f t="shared" si="1"/>
        <v>15.754780325819633</v>
      </c>
      <c r="K85" s="290">
        <v>15.49</v>
      </c>
      <c r="L85" s="290" t="s">
        <v>1527</v>
      </c>
      <c r="M85" s="290" t="s">
        <v>1229</v>
      </c>
      <c r="N85" s="264" t="s">
        <v>1230</v>
      </c>
      <c r="O85" s="290">
        <v>0</v>
      </c>
      <c r="P85" s="290">
        <v>1</v>
      </c>
      <c r="Q85" s="265" t="s">
        <v>24</v>
      </c>
      <c r="R85" s="266">
        <v>38867</v>
      </c>
      <c r="S85" s="294"/>
      <c r="T85" s="294"/>
    </row>
    <row r="86" spans="1:20" ht="63.75" hidden="1" customHeight="1" x14ac:dyDescent="0.25">
      <c r="A86" s="296" t="s">
        <v>1794</v>
      </c>
      <c r="B86" s="290"/>
      <c r="C86" s="290" t="s">
        <v>1228</v>
      </c>
      <c r="D86" s="295" t="s">
        <v>1759</v>
      </c>
      <c r="E86" s="290" t="s">
        <v>1760</v>
      </c>
      <c r="F86" s="290" t="s">
        <v>272</v>
      </c>
      <c r="G86" s="290">
        <v>20</v>
      </c>
      <c r="H86" s="290">
        <v>10</v>
      </c>
      <c r="I86" s="290">
        <v>10</v>
      </c>
      <c r="J86" s="283">
        <f t="shared" si="1"/>
        <v>15.754780325819633</v>
      </c>
      <c r="K86" s="290">
        <v>15.49</v>
      </c>
      <c r="L86" s="290" t="s">
        <v>1527</v>
      </c>
      <c r="M86" s="290" t="s">
        <v>1229</v>
      </c>
      <c r="N86" s="264" t="s">
        <v>1230</v>
      </c>
      <c r="O86" s="290">
        <v>0</v>
      </c>
      <c r="P86" s="290">
        <v>1</v>
      </c>
      <c r="Q86" s="265" t="s">
        <v>1631</v>
      </c>
      <c r="R86" s="266">
        <v>39014</v>
      </c>
      <c r="S86" s="294"/>
      <c r="T86" s="294"/>
    </row>
    <row r="87" spans="1:20" ht="76.5" hidden="1" customHeight="1" x14ac:dyDescent="0.25">
      <c r="A87" s="296" t="s">
        <v>1794</v>
      </c>
      <c r="B87" s="290"/>
      <c r="C87" s="290" t="s">
        <v>375</v>
      </c>
      <c r="D87" s="295" t="s">
        <v>1759</v>
      </c>
      <c r="E87" s="290" t="s">
        <v>1760</v>
      </c>
      <c r="F87" s="290" t="s">
        <v>272</v>
      </c>
      <c r="G87" s="290">
        <v>20</v>
      </c>
      <c r="H87" s="290">
        <v>10</v>
      </c>
      <c r="I87" s="290">
        <v>10</v>
      </c>
      <c r="J87" s="283">
        <f t="shared" si="1"/>
        <v>15.754780325819633</v>
      </c>
      <c r="K87" s="290">
        <v>15.49</v>
      </c>
      <c r="L87" s="290" t="s">
        <v>1527</v>
      </c>
      <c r="M87" s="290" t="s">
        <v>1229</v>
      </c>
      <c r="N87" s="264" t="s">
        <v>1230</v>
      </c>
      <c r="O87" s="290">
        <v>0</v>
      </c>
      <c r="P87" s="290">
        <v>1</v>
      </c>
      <c r="Q87" s="265" t="s">
        <v>1632</v>
      </c>
      <c r="R87" s="266">
        <v>39014</v>
      </c>
      <c r="S87" s="294"/>
      <c r="T87" s="294"/>
    </row>
    <row r="88" spans="1:20" s="292" customFormat="1" ht="63.75" hidden="1" customHeight="1" x14ac:dyDescent="0.25">
      <c r="A88" s="291"/>
      <c r="C88" s="292" t="s">
        <v>246</v>
      </c>
      <c r="D88" s="293"/>
      <c r="E88" s="254" t="s">
        <v>1473</v>
      </c>
      <c r="F88" s="292" t="s">
        <v>275</v>
      </c>
      <c r="G88" s="292">
        <v>0.2</v>
      </c>
      <c r="H88" s="292">
        <v>0.1</v>
      </c>
      <c r="I88" s="292">
        <v>12</v>
      </c>
      <c r="J88" s="282">
        <f t="shared" si="1"/>
        <v>7.7509466745176763</v>
      </c>
      <c r="L88" s="292" t="s">
        <v>1527</v>
      </c>
      <c r="N88" s="256"/>
      <c r="O88" s="292">
        <v>0</v>
      </c>
      <c r="P88" s="292">
        <v>0</v>
      </c>
      <c r="Q88" s="257" t="s">
        <v>1474</v>
      </c>
      <c r="R88" s="258">
        <v>39345</v>
      </c>
      <c r="S88" s="291"/>
      <c r="T88" s="291"/>
    </row>
    <row r="89" spans="1:20" ht="51" hidden="1" customHeight="1" x14ac:dyDescent="0.25">
      <c r="A89" s="296" t="s">
        <v>1795</v>
      </c>
      <c r="B89" s="290"/>
      <c r="C89" s="290" t="s">
        <v>552</v>
      </c>
      <c r="D89" s="295"/>
      <c r="E89" s="262" t="s">
        <v>1473</v>
      </c>
      <c r="F89" s="290" t="s">
        <v>275</v>
      </c>
      <c r="G89" s="290">
        <v>0.2</v>
      </c>
      <c r="H89" s="290">
        <v>0.1</v>
      </c>
      <c r="I89" s="290">
        <v>12</v>
      </c>
      <c r="J89" s="283">
        <f t="shared" si="1"/>
        <v>7.7509466745176763</v>
      </c>
      <c r="K89" s="290"/>
      <c r="L89" s="290" t="s">
        <v>1527</v>
      </c>
      <c r="M89" s="290"/>
      <c r="N89" s="264"/>
      <c r="O89" s="290">
        <v>0</v>
      </c>
      <c r="P89" s="290">
        <v>1</v>
      </c>
      <c r="Q89" s="265" t="s">
        <v>1475</v>
      </c>
      <c r="R89" s="266">
        <v>39345</v>
      </c>
      <c r="S89" s="294"/>
      <c r="T89" s="294"/>
    </row>
    <row r="90" spans="1:20" s="292" customFormat="1" ht="25.5" hidden="1" customHeight="1" x14ac:dyDescent="0.25">
      <c r="A90" s="291"/>
      <c r="C90" s="292" t="s">
        <v>246</v>
      </c>
      <c r="D90" s="293"/>
      <c r="E90" s="292" t="s">
        <v>844</v>
      </c>
      <c r="F90" s="292" t="s">
        <v>275</v>
      </c>
      <c r="G90" s="292">
        <v>3.3</v>
      </c>
      <c r="H90" s="292">
        <v>3.3</v>
      </c>
      <c r="I90" s="292">
        <v>13</v>
      </c>
      <c r="J90" s="282">
        <f t="shared" si="1"/>
        <v>15.593563600209787</v>
      </c>
      <c r="K90" s="292">
        <v>15.35</v>
      </c>
      <c r="L90" s="292" t="s">
        <v>1527</v>
      </c>
      <c r="M90" s="292" t="s">
        <v>845</v>
      </c>
      <c r="N90" s="256" t="s">
        <v>846</v>
      </c>
      <c r="O90" s="292">
        <v>0</v>
      </c>
      <c r="P90" s="292">
        <v>0</v>
      </c>
      <c r="Q90" s="257"/>
      <c r="R90" s="258">
        <v>38987</v>
      </c>
      <c r="S90" s="291"/>
      <c r="T90" s="291"/>
    </row>
    <row r="91" spans="1:20" s="292" customFormat="1" ht="25.5" hidden="1" customHeight="1" x14ac:dyDescent="0.25">
      <c r="A91" s="291"/>
      <c r="B91" s="267"/>
      <c r="C91" s="292" t="s">
        <v>246</v>
      </c>
      <c r="D91" s="293"/>
      <c r="E91" s="292" t="s">
        <v>1275</v>
      </c>
      <c r="F91" s="292" t="s">
        <v>272</v>
      </c>
      <c r="G91" s="292">
        <v>9</v>
      </c>
      <c r="H91" s="292">
        <v>7</v>
      </c>
      <c r="J91" s="282"/>
      <c r="L91" s="292" t="s">
        <v>1527</v>
      </c>
      <c r="N91" s="256"/>
      <c r="O91" s="292">
        <v>0</v>
      </c>
      <c r="P91" s="292">
        <v>0</v>
      </c>
      <c r="Q91" s="257" t="s">
        <v>1276</v>
      </c>
      <c r="R91" s="258">
        <v>40102</v>
      </c>
      <c r="S91" s="291"/>
      <c r="T91" s="291"/>
    </row>
    <row r="92" spans="1:20" s="292" customFormat="1" ht="25.5" hidden="1" customHeight="1" x14ac:dyDescent="0.25">
      <c r="A92" s="291"/>
      <c r="B92" s="277"/>
      <c r="C92" s="292" t="s">
        <v>246</v>
      </c>
      <c r="D92" s="293"/>
      <c r="E92" s="254" t="s">
        <v>151</v>
      </c>
      <c r="F92" s="292" t="s">
        <v>704</v>
      </c>
      <c r="G92" s="292">
        <v>3.08</v>
      </c>
      <c r="H92" s="292">
        <v>5.0999999999999996</v>
      </c>
      <c r="I92" s="292">
        <v>34.5</v>
      </c>
      <c r="J92" s="305">
        <f t="shared" ref="J92:J104" si="5">1.6225-1.2026*(H92-G92)/I92-0.5765*H92/I92+1.9348*(200^2)*3/100000</f>
        <v>3.78862515942029</v>
      </c>
      <c r="K92" s="306">
        <f t="shared" ref="K92:K104" si="6">EXP(J92)/(1+EXP(J92))</f>
        <v>0.97787395066137395</v>
      </c>
      <c r="L92" s="292" t="s">
        <v>1527</v>
      </c>
      <c r="N92" s="256"/>
      <c r="O92" s="292">
        <f>SUM(O93:O94)</f>
        <v>0</v>
      </c>
      <c r="P92" s="292">
        <f>SUM(P93:P94)</f>
        <v>2</v>
      </c>
      <c r="Q92" s="257" t="s">
        <v>744</v>
      </c>
      <c r="R92" s="258">
        <v>39344</v>
      </c>
      <c r="S92" s="291"/>
      <c r="T92" s="291"/>
    </row>
    <row r="93" spans="1:20" s="290" customFormat="1" ht="89.25" hidden="1" customHeight="1" x14ac:dyDescent="0.25">
      <c r="A93" s="294" t="s">
        <v>1794</v>
      </c>
      <c r="B93" s="262"/>
      <c r="C93" s="290" t="s">
        <v>1395</v>
      </c>
      <c r="D93" s="295"/>
      <c r="E93" s="262" t="s">
        <v>151</v>
      </c>
      <c r="F93" s="290" t="s">
        <v>704</v>
      </c>
      <c r="G93" s="290">
        <v>3.08</v>
      </c>
      <c r="H93" s="290">
        <v>5.0999999999999996</v>
      </c>
      <c r="I93" s="290">
        <v>34.5</v>
      </c>
      <c r="J93" s="288">
        <f t="shared" si="5"/>
        <v>3.78862515942029</v>
      </c>
      <c r="K93" s="288">
        <f t="shared" si="6"/>
        <v>0.97787395066137395</v>
      </c>
      <c r="L93" s="290" t="s">
        <v>1527</v>
      </c>
      <c r="N93" s="264"/>
      <c r="O93" s="290">
        <v>0</v>
      </c>
      <c r="P93" s="290">
        <v>1</v>
      </c>
      <c r="Q93" s="265" t="s">
        <v>2423</v>
      </c>
      <c r="R93" s="266">
        <v>39680</v>
      </c>
      <c r="S93" s="294"/>
      <c r="T93" s="294"/>
    </row>
    <row r="94" spans="1:20" s="290" customFormat="1" ht="38.25" hidden="1" customHeight="1" x14ac:dyDescent="0.25">
      <c r="A94" s="294" t="s">
        <v>1794</v>
      </c>
      <c r="B94" s="262"/>
      <c r="C94" s="290" t="s">
        <v>1762</v>
      </c>
      <c r="D94" s="295"/>
      <c r="E94" s="262" t="s">
        <v>151</v>
      </c>
      <c r="F94" s="290" t="s">
        <v>704</v>
      </c>
      <c r="G94" s="290">
        <v>3.08</v>
      </c>
      <c r="H94" s="290">
        <v>5.0999999999999996</v>
      </c>
      <c r="I94" s="290">
        <v>34.5</v>
      </c>
      <c r="J94" s="288">
        <f t="shared" si="5"/>
        <v>3.78862515942029</v>
      </c>
      <c r="K94" s="288">
        <f t="shared" si="6"/>
        <v>0.97787395066137395</v>
      </c>
      <c r="L94" s="290" t="s">
        <v>1527</v>
      </c>
      <c r="N94" s="264"/>
      <c r="O94" s="290">
        <v>0</v>
      </c>
      <c r="P94" s="290">
        <v>1</v>
      </c>
      <c r="Q94" s="265" t="s">
        <v>1763</v>
      </c>
      <c r="R94" s="266">
        <v>39708</v>
      </c>
      <c r="S94" s="294"/>
      <c r="T94" s="294"/>
    </row>
    <row r="95" spans="1:20" s="292" customFormat="1" ht="38.25" hidden="1" customHeight="1" x14ac:dyDescent="0.25">
      <c r="A95" s="291"/>
      <c r="B95" s="289"/>
      <c r="C95" s="292" t="s">
        <v>246</v>
      </c>
      <c r="D95" s="293"/>
      <c r="E95" s="254" t="s">
        <v>150</v>
      </c>
      <c r="F95" s="292" t="s">
        <v>704</v>
      </c>
      <c r="G95" s="292">
        <v>2</v>
      </c>
      <c r="H95" s="292">
        <v>6</v>
      </c>
      <c r="I95" s="292">
        <v>2.57</v>
      </c>
      <c r="J95" s="305">
        <f t="shared" si="5"/>
        <v>0.72659463035019445</v>
      </c>
      <c r="K95" s="306">
        <f t="shared" si="6"/>
        <v>0.67405754326977052</v>
      </c>
      <c r="L95" s="292" t="s">
        <v>1527</v>
      </c>
      <c r="N95" s="256"/>
      <c r="O95" s="292">
        <f>SUM(O96)</f>
        <v>0</v>
      </c>
      <c r="P95" s="292">
        <f>SUM(P96:P97)</f>
        <v>2</v>
      </c>
      <c r="Q95" s="257" t="s">
        <v>752</v>
      </c>
      <c r="R95" s="258">
        <v>39706</v>
      </c>
      <c r="S95" s="291"/>
      <c r="T95" s="291"/>
    </row>
    <row r="96" spans="1:20" s="290" customFormat="1" ht="38.25" hidden="1" customHeight="1" x14ac:dyDescent="0.25">
      <c r="A96" s="294" t="s">
        <v>1794</v>
      </c>
      <c r="B96" s="268"/>
      <c r="C96" s="290" t="s">
        <v>1785</v>
      </c>
      <c r="D96" s="295"/>
      <c r="E96" s="262" t="s">
        <v>150</v>
      </c>
      <c r="F96" s="290" t="s">
        <v>704</v>
      </c>
      <c r="G96" s="290">
        <v>2</v>
      </c>
      <c r="H96" s="290">
        <v>6</v>
      </c>
      <c r="I96" s="290">
        <v>2.57</v>
      </c>
      <c r="J96" s="288">
        <f t="shared" si="5"/>
        <v>0.72659463035019445</v>
      </c>
      <c r="K96" s="306">
        <f t="shared" si="6"/>
        <v>0.67405754326977052</v>
      </c>
      <c r="L96" s="290" t="s">
        <v>1527</v>
      </c>
      <c r="N96" s="264"/>
      <c r="O96" s="290">
        <v>0</v>
      </c>
      <c r="P96" s="290">
        <v>1</v>
      </c>
      <c r="Q96" s="265" t="s">
        <v>1786</v>
      </c>
      <c r="R96" s="266">
        <v>39707</v>
      </c>
      <c r="S96" s="294"/>
      <c r="T96" s="294"/>
    </row>
    <row r="97" spans="1:20" s="290" customFormat="1" ht="100" hidden="1" customHeight="1" x14ac:dyDescent="0.25">
      <c r="A97" s="294" t="s">
        <v>1794</v>
      </c>
      <c r="B97" s="268"/>
      <c r="C97" s="290" t="s">
        <v>289</v>
      </c>
      <c r="D97" s="295"/>
      <c r="E97" s="262" t="s">
        <v>150</v>
      </c>
      <c r="F97" s="290" t="s">
        <v>704</v>
      </c>
      <c r="G97" s="290">
        <v>2</v>
      </c>
      <c r="H97" s="290">
        <v>6</v>
      </c>
      <c r="I97" s="290">
        <v>2.57</v>
      </c>
      <c r="J97" s="288">
        <f>1.6225-1.2026*(H97-G97)/I97-0.5765*H97/I97+1.9348*(200^2)*3/100000</f>
        <v>0.72659463035019445</v>
      </c>
      <c r="K97" s="306">
        <f>EXP(J97)/(1+EXP(J97))</f>
        <v>0.67405754326977052</v>
      </c>
      <c r="L97" s="290" t="s">
        <v>1527</v>
      </c>
      <c r="N97" s="264"/>
      <c r="O97" s="290">
        <v>0</v>
      </c>
      <c r="P97" s="290">
        <v>1</v>
      </c>
      <c r="Q97" s="265" t="s">
        <v>2518</v>
      </c>
      <c r="R97" s="266">
        <v>40060</v>
      </c>
      <c r="S97" s="294"/>
      <c r="T97" s="294"/>
    </row>
    <row r="98" spans="1:20" s="292" customFormat="1" ht="38.25" hidden="1" customHeight="1" x14ac:dyDescent="0.25">
      <c r="A98" s="291"/>
      <c r="B98" s="277"/>
      <c r="C98" s="292" t="s">
        <v>246</v>
      </c>
      <c r="D98" s="293"/>
      <c r="E98" s="254" t="s">
        <v>152</v>
      </c>
      <c r="F98" s="292" t="s">
        <v>704</v>
      </c>
      <c r="G98" s="292">
        <v>8</v>
      </c>
      <c r="H98" s="292">
        <v>8</v>
      </c>
      <c r="I98" s="292">
        <v>2.84</v>
      </c>
      <c r="J98" s="305">
        <f t="shared" si="5"/>
        <v>2.3203163380281691</v>
      </c>
      <c r="K98" s="306">
        <f t="shared" si="6"/>
        <v>0.9105457104475253</v>
      </c>
      <c r="L98" s="292" t="s">
        <v>1527</v>
      </c>
      <c r="N98" s="256"/>
      <c r="O98" s="292">
        <v>0</v>
      </c>
      <c r="P98" s="292">
        <v>0</v>
      </c>
      <c r="Q98" s="257" t="s">
        <v>754</v>
      </c>
      <c r="R98" s="258">
        <v>39706</v>
      </c>
      <c r="S98" s="291"/>
      <c r="T98" s="291"/>
    </row>
    <row r="99" spans="1:20" s="292" customFormat="1" ht="25.5" hidden="1" customHeight="1" x14ac:dyDescent="0.25">
      <c r="A99" s="291"/>
      <c r="B99" s="289"/>
      <c r="C99" s="292" t="s">
        <v>246</v>
      </c>
      <c r="D99" s="293"/>
      <c r="E99" s="254" t="s">
        <v>153</v>
      </c>
      <c r="F99" s="292" t="s">
        <v>704</v>
      </c>
      <c r="G99" s="292">
        <v>4</v>
      </c>
      <c r="H99" s="292">
        <v>6</v>
      </c>
      <c r="I99" s="292">
        <v>0.90600000000000003</v>
      </c>
      <c r="J99" s="305">
        <f t="shared" si="5"/>
        <v>-2.5283669315673287</v>
      </c>
      <c r="K99" s="306">
        <f t="shared" si="6"/>
        <v>7.3893324802669511E-2</v>
      </c>
      <c r="L99" s="292" t="s">
        <v>1527</v>
      </c>
      <c r="N99" s="256"/>
      <c r="O99" s="292">
        <f>SUM(O100)</f>
        <v>0</v>
      </c>
      <c r="P99" s="292">
        <f>SUM(P100)</f>
        <v>2</v>
      </c>
      <c r="Q99" s="257" t="s">
        <v>755</v>
      </c>
      <c r="R99" s="258">
        <v>39706</v>
      </c>
      <c r="S99" s="291"/>
      <c r="T99" s="291"/>
    </row>
    <row r="100" spans="1:20" s="290" customFormat="1" ht="51" hidden="1" customHeight="1" x14ac:dyDescent="0.25">
      <c r="A100" s="294" t="s">
        <v>1794</v>
      </c>
      <c r="B100" s="262"/>
      <c r="C100" s="290" t="s">
        <v>1785</v>
      </c>
      <c r="D100" s="295"/>
      <c r="E100" s="262" t="s">
        <v>153</v>
      </c>
      <c r="F100" s="290" t="s">
        <v>704</v>
      </c>
      <c r="G100" s="290">
        <v>4</v>
      </c>
      <c r="H100" s="290">
        <v>6</v>
      </c>
      <c r="I100" s="290">
        <v>0.90600000000000003</v>
      </c>
      <c r="J100" s="288">
        <f t="shared" si="5"/>
        <v>-2.5283669315673287</v>
      </c>
      <c r="K100" s="306">
        <f t="shared" si="6"/>
        <v>7.3893324802669511E-2</v>
      </c>
      <c r="L100" s="290" t="s">
        <v>1527</v>
      </c>
      <c r="N100" s="264"/>
      <c r="O100" s="290">
        <v>0</v>
      </c>
      <c r="P100" s="290">
        <v>2</v>
      </c>
      <c r="Q100" s="265" t="s">
        <v>1787</v>
      </c>
      <c r="R100" s="266">
        <v>39707</v>
      </c>
      <c r="S100" s="294"/>
      <c r="T100" s="294"/>
    </row>
    <row r="101" spans="1:20" s="292" customFormat="1" ht="25.5" hidden="1" customHeight="1" x14ac:dyDescent="0.25">
      <c r="A101" s="291"/>
      <c r="B101" s="277"/>
      <c r="C101" s="292" t="s">
        <v>246</v>
      </c>
      <c r="D101" s="293"/>
      <c r="E101" s="254" t="s">
        <v>154</v>
      </c>
      <c r="F101" s="292" t="s">
        <v>704</v>
      </c>
      <c r="G101" s="292">
        <v>5</v>
      </c>
      <c r="H101" s="292">
        <v>6</v>
      </c>
      <c r="I101" s="292">
        <v>31.1</v>
      </c>
      <c r="J101" s="305">
        <f t="shared" si="5"/>
        <v>3.7943693247588426</v>
      </c>
      <c r="K101" s="306">
        <f t="shared" si="6"/>
        <v>0.97799789365894074</v>
      </c>
      <c r="L101" s="292" t="s">
        <v>1527</v>
      </c>
      <c r="N101" s="256"/>
      <c r="O101" s="292">
        <f>SUM(O102)</f>
        <v>0</v>
      </c>
      <c r="P101" s="292">
        <f>SUM(P102)</f>
        <v>1</v>
      </c>
      <c r="Q101" s="257" t="s">
        <v>1737</v>
      </c>
      <c r="R101" s="258">
        <v>39706</v>
      </c>
      <c r="S101" s="291"/>
      <c r="T101" s="291"/>
    </row>
    <row r="102" spans="1:20" s="290" customFormat="1" ht="38.25" hidden="1" customHeight="1" x14ac:dyDescent="0.25">
      <c r="A102" s="294" t="s">
        <v>1794</v>
      </c>
      <c r="B102" s="307"/>
      <c r="C102" s="290" t="s">
        <v>1785</v>
      </c>
      <c r="D102" s="295"/>
      <c r="E102" s="262" t="s">
        <v>154</v>
      </c>
      <c r="F102" s="290" t="s">
        <v>704</v>
      </c>
      <c r="G102" s="290">
        <v>5</v>
      </c>
      <c r="H102" s="290">
        <v>6</v>
      </c>
      <c r="I102" s="290">
        <v>31.1</v>
      </c>
      <c r="J102" s="288">
        <f t="shared" si="5"/>
        <v>3.7943693247588426</v>
      </c>
      <c r="K102" s="306">
        <f t="shared" si="6"/>
        <v>0.97799789365894074</v>
      </c>
      <c r="L102" s="290" t="s">
        <v>1527</v>
      </c>
      <c r="N102" s="264"/>
      <c r="O102" s="290">
        <v>0</v>
      </c>
      <c r="P102" s="290">
        <v>1</v>
      </c>
      <c r="Q102" s="265" t="s">
        <v>1786</v>
      </c>
      <c r="R102" s="266">
        <v>39707</v>
      </c>
      <c r="S102" s="294"/>
      <c r="T102" s="294"/>
    </row>
    <row r="103" spans="1:20" s="292" customFormat="1" ht="25.5" hidden="1" customHeight="1" x14ac:dyDescent="0.25">
      <c r="A103" s="291"/>
      <c r="B103" s="289"/>
      <c r="C103" s="292" t="s">
        <v>246</v>
      </c>
      <c r="D103" s="293"/>
      <c r="E103" s="254" t="s">
        <v>739</v>
      </c>
      <c r="F103" s="292" t="s">
        <v>704</v>
      </c>
      <c r="G103" s="292">
        <v>4</v>
      </c>
      <c r="H103" s="292">
        <v>6</v>
      </c>
      <c r="I103" s="292">
        <v>1.77</v>
      </c>
      <c r="J103" s="305">
        <f t="shared" si="5"/>
        <v>0.63115265536723175</v>
      </c>
      <c r="K103" s="306">
        <f t="shared" si="6"/>
        <v>0.65275077733799092</v>
      </c>
      <c r="L103" s="292" t="s">
        <v>1527</v>
      </c>
      <c r="M103" s="292" t="s">
        <v>2507</v>
      </c>
      <c r="N103" s="256" t="s">
        <v>2508</v>
      </c>
      <c r="O103" s="292">
        <f>SUM(O134)</f>
        <v>0</v>
      </c>
      <c r="P103" s="292">
        <f>SUM(P134)</f>
        <v>2</v>
      </c>
      <c r="Q103" s="257" t="s">
        <v>1738</v>
      </c>
      <c r="R103" s="258">
        <v>39706</v>
      </c>
      <c r="S103" s="291"/>
      <c r="T103" s="291"/>
    </row>
    <row r="104" spans="1:20" s="292" customFormat="1" ht="25.5" hidden="1" customHeight="1" x14ac:dyDescent="0.25">
      <c r="A104" s="291"/>
      <c r="B104" s="289"/>
      <c r="C104" s="292" t="s">
        <v>246</v>
      </c>
      <c r="D104" s="293"/>
      <c r="E104" s="254" t="s">
        <v>1337</v>
      </c>
      <c r="F104" s="292" t="s">
        <v>704</v>
      </c>
      <c r="G104" s="292">
        <v>6</v>
      </c>
      <c r="H104" s="292">
        <v>6.23</v>
      </c>
      <c r="I104" s="292">
        <v>40.700000000000003</v>
      </c>
      <c r="J104" s="305">
        <f t="shared" si="5"/>
        <v>3.8492184029484027</v>
      </c>
      <c r="K104" s="306">
        <f t="shared" si="6"/>
        <v>0.97914770321526279</v>
      </c>
      <c r="L104" s="292" t="s">
        <v>1527</v>
      </c>
      <c r="N104" s="256"/>
      <c r="O104" s="292">
        <v>0</v>
      </c>
      <c r="P104" s="292">
        <v>0</v>
      </c>
      <c r="Q104" s="257" t="s">
        <v>1338</v>
      </c>
      <c r="R104" s="258">
        <v>39786</v>
      </c>
      <c r="S104" s="291"/>
      <c r="T104" s="291"/>
    </row>
    <row r="105" spans="1:20" s="292" customFormat="1" ht="25.5" customHeight="1" x14ac:dyDescent="0.25">
      <c r="A105" s="291"/>
      <c r="B105" s="260"/>
      <c r="C105" s="292" t="s">
        <v>246</v>
      </c>
      <c r="D105" s="293">
        <v>4236</v>
      </c>
      <c r="F105" s="292" t="s">
        <v>55</v>
      </c>
      <c r="G105" s="292">
        <v>22.6</v>
      </c>
      <c r="H105" s="292">
        <v>6.9</v>
      </c>
      <c r="I105" s="292">
        <v>9.6</v>
      </c>
      <c r="J105" s="282">
        <f t="shared" ref="J105:J133" si="7">-LOG((1/(H105*G105))*(2.511^(-I105)))/LOG(2.511)</f>
        <v>15.084495583334036</v>
      </c>
      <c r="K105" s="306">
        <v>15</v>
      </c>
      <c r="L105" s="292" t="s">
        <v>1528</v>
      </c>
      <c r="M105" s="292" t="s">
        <v>1981</v>
      </c>
      <c r="N105" s="256" t="s">
        <v>1982</v>
      </c>
      <c r="O105" s="292">
        <v>0</v>
      </c>
      <c r="P105" s="292">
        <v>0</v>
      </c>
      <c r="Q105" s="257" t="s">
        <v>1983</v>
      </c>
      <c r="R105" s="258">
        <v>39226</v>
      </c>
      <c r="S105" s="291"/>
      <c r="T105" s="291"/>
    </row>
    <row r="106" spans="1:20" s="292" customFormat="1" ht="12.75" customHeight="1" x14ac:dyDescent="0.25">
      <c r="A106" s="291"/>
      <c r="B106" s="260"/>
      <c r="C106" s="292" t="s">
        <v>246</v>
      </c>
      <c r="D106" s="293">
        <v>5866</v>
      </c>
      <c r="E106" s="292" t="s">
        <v>1203</v>
      </c>
      <c r="F106" s="292" t="s">
        <v>55</v>
      </c>
      <c r="G106" s="292">
        <v>6.5</v>
      </c>
      <c r="H106" s="292">
        <v>3.1</v>
      </c>
      <c r="I106" s="292">
        <v>9.9</v>
      </c>
      <c r="J106" s="282">
        <f t="shared" si="7"/>
        <v>13.161937660129166</v>
      </c>
      <c r="K106" s="306">
        <v>12.2</v>
      </c>
      <c r="L106" s="292" t="s">
        <v>1528</v>
      </c>
      <c r="M106" s="292" t="s">
        <v>1204</v>
      </c>
      <c r="N106" s="308" t="s">
        <v>1205</v>
      </c>
      <c r="O106" s="292">
        <v>0</v>
      </c>
      <c r="P106" s="292">
        <v>0</v>
      </c>
      <c r="Q106" s="259" t="s">
        <v>178</v>
      </c>
      <c r="R106" s="258">
        <v>38924</v>
      </c>
      <c r="S106" s="291"/>
      <c r="T106" s="291"/>
    </row>
    <row r="107" spans="1:20" s="292" customFormat="1" ht="25.5" customHeight="1" x14ac:dyDescent="0.25">
      <c r="A107" s="291"/>
      <c r="B107" s="260"/>
      <c r="C107" s="292" t="s">
        <v>246</v>
      </c>
      <c r="D107" s="293">
        <v>5907</v>
      </c>
      <c r="E107" s="292" t="s">
        <v>1618</v>
      </c>
      <c r="F107" s="292" t="s">
        <v>55</v>
      </c>
      <c r="G107" s="292">
        <v>11.8</v>
      </c>
      <c r="H107" s="292">
        <v>1.3</v>
      </c>
      <c r="I107" s="292">
        <v>10.3</v>
      </c>
      <c r="J107" s="282">
        <f t="shared" si="7"/>
        <v>13.265699909265852</v>
      </c>
      <c r="K107" s="306">
        <v>13.3</v>
      </c>
      <c r="L107" s="292" t="s">
        <v>1528</v>
      </c>
      <c r="M107" s="292" t="s">
        <v>897</v>
      </c>
      <c r="N107" s="308" t="s">
        <v>898</v>
      </c>
      <c r="O107" s="292">
        <f>SUM(O108:O109)</f>
        <v>0</v>
      </c>
      <c r="P107" s="292">
        <f>SUM(P108:P109)</f>
        <v>2</v>
      </c>
      <c r="Q107" s="257" t="s">
        <v>1535</v>
      </c>
      <c r="R107" s="258">
        <v>38895</v>
      </c>
    </row>
    <row r="108" spans="1:20" s="292" customFormat="1" ht="127.5" customHeight="1" x14ac:dyDescent="0.25">
      <c r="A108" s="294" t="s">
        <v>1794</v>
      </c>
      <c r="B108" s="290"/>
      <c r="C108" s="290" t="s">
        <v>25</v>
      </c>
      <c r="D108" s="295">
        <v>5907</v>
      </c>
      <c r="E108" s="290" t="s">
        <v>1618</v>
      </c>
      <c r="F108" s="290" t="s">
        <v>55</v>
      </c>
      <c r="G108" s="290">
        <v>11.8</v>
      </c>
      <c r="H108" s="290">
        <v>1.3</v>
      </c>
      <c r="I108" s="290">
        <v>10.3</v>
      </c>
      <c r="J108" s="283">
        <f t="shared" si="7"/>
        <v>13.265699909265852</v>
      </c>
      <c r="K108" s="288">
        <v>13.3</v>
      </c>
      <c r="L108" s="290" t="s">
        <v>1528</v>
      </c>
      <c r="M108" s="290" t="s">
        <v>897</v>
      </c>
      <c r="N108" s="309" t="s">
        <v>898</v>
      </c>
      <c r="O108" s="290">
        <v>0</v>
      </c>
      <c r="P108" s="290">
        <v>1</v>
      </c>
      <c r="Q108" s="265" t="s">
        <v>2424</v>
      </c>
      <c r="R108" s="266">
        <v>38517</v>
      </c>
      <c r="S108" s="297"/>
      <c r="T108" s="297"/>
    </row>
    <row r="109" spans="1:20" s="292" customFormat="1" ht="140.25" customHeight="1" x14ac:dyDescent="0.25">
      <c r="A109" s="294" t="s">
        <v>1794</v>
      </c>
      <c r="B109" s="290"/>
      <c r="C109" s="290" t="s">
        <v>1534</v>
      </c>
      <c r="D109" s="295">
        <v>5907</v>
      </c>
      <c r="E109" s="290" t="s">
        <v>1618</v>
      </c>
      <c r="F109" s="290" t="s">
        <v>55</v>
      </c>
      <c r="G109" s="290">
        <v>11.8</v>
      </c>
      <c r="H109" s="290">
        <v>1.3</v>
      </c>
      <c r="I109" s="290">
        <v>10.3</v>
      </c>
      <c r="J109" s="283">
        <f t="shared" si="7"/>
        <v>13.265699909265852</v>
      </c>
      <c r="K109" s="288">
        <v>13.3</v>
      </c>
      <c r="L109" s="290" t="s">
        <v>1528</v>
      </c>
      <c r="M109" s="290" t="s">
        <v>897</v>
      </c>
      <c r="N109" s="309" t="s">
        <v>898</v>
      </c>
      <c r="O109" s="290">
        <v>0</v>
      </c>
      <c r="P109" s="290">
        <v>1</v>
      </c>
      <c r="Q109" s="265" t="s">
        <v>2425</v>
      </c>
      <c r="R109" s="266">
        <v>38895</v>
      </c>
      <c r="S109" s="297"/>
      <c r="T109" s="297"/>
    </row>
    <row r="110" spans="1:20" s="292" customFormat="1" ht="63.75" hidden="1" customHeight="1" x14ac:dyDescent="0.25">
      <c r="A110" s="291"/>
      <c r="B110" s="260"/>
      <c r="C110" s="292" t="s">
        <v>246</v>
      </c>
      <c r="D110" s="293">
        <v>6543</v>
      </c>
      <c r="E110" s="292" t="s">
        <v>1516</v>
      </c>
      <c r="F110" s="292" t="s">
        <v>275</v>
      </c>
      <c r="G110" s="282">
        <v>0.4</v>
      </c>
      <c r="H110" s="282">
        <v>0.3</v>
      </c>
      <c r="I110" s="282">
        <v>8.3000000000000007</v>
      </c>
      <c r="J110" s="282">
        <f t="shared" si="7"/>
        <v>5.9970705906153245</v>
      </c>
      <c r="K110" s="306">
        <v>5</v>
      </c>
      <c r="L110" s="292" t="s">
        <v>1528</v>
      </c>
      <c r="M110" s="292" t="s">
        <v>1875</v>
      </c>
      <c r="N110" s="308" t="s">
        <v>1876</v>
      </c>
      <c r="O110" s="292">
        <f>SUM(O111:O123)</f>
        <v>1</v>
      </c>
      <c r="P110" s="292">
        <f>SUM(P111:P123)</f>
        <v>13</v>
      </c>
      <c r="Q110" s="257" t="s">
        <v>1129</v>
      </c>
      <c r="R110" s="258">
        <v>40001</v>
      </c>
    </row>
    <row r="111" spans="1:20" ht="12.75" hidden="1" customHeight="1" x14ac:dyDescent="0.25">
      <c r="A111" s="296" t="s">
        <v>1794</v>
      </c>
      <c r="B111" s="290"/>
      <c r="C111" s="290" t="s">
        <v>1191</v>
      </c>
      <c r="D111" s="295">
        <v>6543</v>
      </c>
      <c r="E111" s="290" t="s">
        <v>1516</v>
      </c>
      <c r="F111" s="290" t="s">
        <v>275</v>
      </c>
      <c r="G111" s="283">
        <v>0.4</v>
      </c>
      <c r="H111" s="283">
        <v>0.3</v>
      </c>
      <c r="I111" s="283">
        <v>8.3000000000000007</v>
      </c>
      <c r="J111" s="283">
        <f>-LOG((1/(H111*G111))*(2.511^(-I111)))/LOG(2.511)</f>
        <v>5.9970705906153245</v>
      </c>
      <c r="K111" s="288">
        <v>5</v>
      </c>
      <c r="L111" s="290" t="s">
        <v>1528</v>
      </c>
      <c r="M111" s="290" t="s">
        <v>1875</v>
      </c>
      <c r="N111" s="309" t="s">
        <v>1876</v>
      </c>
      <c r="O111" s="290">
        <v>1</v>
      </c>
      <c r="P111" s="290">
        <v>0</v>
      </c>
      <c r="Q111" s="265" t="s">
        <v>1060</v>
      </c>
      <c r="R111" s="266">
        <v>39794</v>
      </c>
      <c r="S111" s="290"/>
      <c r="T111" s="290"/>
    </row>
    <row r="112" spans="1:20" ht="89.25" hidden="1" customHeight="1" x14ac:dyDescent="0.25">
      <c r="A112" s="296" t="s">
        <v>1794</v>
      </c>
      <c r="B112" s="290"/>
      <c r="C112" s="290" t="s">
        <v>1728</v>
      </c>
      <c r="D112" s="295">
        <v>6543</v>
      </c>
      <c r="E112" s="290" t="s">
        <v>1516</v>
      </c>
      <c r="F112" s="290" t="s">
        <v>275</v>
      </c>
      <c r="G112" s="283">
        <v>0.4</v>
      </c>
      <c r="H112" s="283">
        <v>0.3</v>
      </c>
      <c r="I112" s="283">
        <v>8.3000000000000007</v>
      </c>
      <c r="J112" s="283">
        <f t="shared" si="7"/>
        <v>5.9970705906153245</v>
      </c>
      <c r="K112" s="288">
        <v>5</v>
      </c>
      <c r="L112" s="290" t="s">
        <v>1528</v>
      </c>
      <c r="M112" s="290" t="s">
        <v>1875</v>
      </c>
      <c r="N112" s="309" t="s">
        <v>1876</v>
      </c>
      <c r="O112" s="290">
        <v>0</v>
      </c>
      <c r="P112" s="290">
        <v>1</v>
      </c>
      <c r="Q112" s="15" t="s">
        <v>2529</v>
      </c>
      <c r="R112" s="266">
        <v>38867</v>
      </c>
      <c r="S112" s="290"/>
      <c r="T112" s="290"/>
    </row>
    <row r="113" spans="1:20" ht="114.75" hidden="1" customHeight="1" x14ac:dyDescent="0.25">
      <c r="A113" s="296" t="s">
        <v>1794</v>
      </c>
      <c r="B113" s="290"/>
      <c r="C113" s="290" t="s">
        <v>1729</v>
      </c>
      <c r="D113" s="295">
        <v>6543</v>
      </c>
      <c r="E113" s="290" t="s">
        <v>1516</v>
      </c>
      <c r="F113" s="290" t="s">
        <v>275</v>
      </c>
      <c r="G113" s="283">
        <v>0.4</v>
      </c>
      <c r="H113" s="283">
        <v>0.3</v>
      </c>
      <c r="I113" s="283">
        <v>8.3000000000000007</v>
      </c>
      <c r="J113" s="283">
        <f t="shared" si="7"/>
        <v>5.9970705906153245</v>
      </c>
      <c r="K113" s="288">
        <v>5</v>
      </c>
      <c r="L113" s="290" t="s">
        <v>1528</v>
      </c>
      <c r="M113" s="290" t="s">
        <v>1875</v>
      </c>
      <c r="N113" s="309" t="s">
        <v>1876</v>
      </c>
      <c r="O113" s="290">
        <v>0</v>
      </c>
      <c r="P113" s="290">
        <v>1</v>
      </c>
      <c r="Q113" s="15" t="s">
        <v>2530</v>
      </c>
      <c r="R113" s="266">
        <v>38867</v>
      </c>
      <c r="S113" s="290"/>
      <c r="T113" s="290"/>
    </row>
    <row r="114" spans="1:20" ht="81" hidden="1" customHeight="1" x14ac:dyDescent="0.25">
      <c r="A114" s="296" t="s">
        <v>1794</v>
      </c>
      <c r="B114" s="290"/>
      <c r="C114" s="290" t="s">
        <v>182</v>
      </c>
      <c r="D114" s="295">
        <v>6543</v>
      </c>
      <c r="E114" s="290" t="s">
        <v>1516</v>
      </c>
      <c r="F114" s="290" t="s">
        <v>275</v>
      </c>
      <c r="G114" s="283">
        <v>0.4</v>
      </c>
      <c r="H114" s="283">
        <v>0.3</v>
      </c>
      <c r="I114" s="283">
        <v>8.3000000000000007</v>
      </c>
      <c r="J114" s="283">
        <f t="shared" si="7"/>
        <v>5.9970705906153245</v>
      </c>
      <c r="K114" s="288">
        <v>5</v>
      </c>
      <c r="L114" s="290" t="s">
        <v>1528</v>
      </c>
      <c r="M114" s="290" t="s">
        <v>1875</v>
      </c>
      <c r="N114" s="309" t="s">
        <v>1876</v>
      </c>
      <c r="O114" s="290">
        <v>0</v>
      </c>
      <c r="P114" s="290">
        <v>1</v>
      </c>
      <c r="Q114" s="265" t="s">
        <v>183</v>
      </c>
      <c r="R114" s="266">
        <v>39666</v>
      </c>
      <c r="S114" s="290"/>
      <c r="T114" s="290"/>
    </row>
    <row r="115" spans="1:20" ht="44.25" hidden="1" customHeight="1" x14ac:dyDescent="0.25">
      <c r="A115" s="296" t="s">
        <v>1794</v>
      </c>
      <c r="B115" s="290"/>
      <c r="C115" s="310" t="s">
        <v>2083</v>
      </c>
      <c r="D115" s="295">
        <v>6543</v>
      </c>
      <c r="E115" s="290" t="s">
        <v>1516</v>
      </c>
      <c r="F115" s="290" t="s">
        <v>275</v>
      </c>
      <c r="G115" s="283">
        <v>0.4</v>
      </c>
      <c r="H115" s="283">
        <v>0.3</v>
      </c>
      <c r="I115" s="283">
        <v>8.3000000000000007</v>
      </c>
      <c r="J115" s="283">
        <f t="shared" ref="J115:J123" si="8">-LOG((1/(H115*G115))*(2.511^(-I115)))/LOG(2.511)</f>
        <v>5.9970705906153245</v>
      </c>
      <c r="K115" s="288">
        <v>5</v>
      </c>
      <c r="L115" s="290" t="s">
        <v>1528</v>
      </c>
      <c r="M115" s="290" t="s">
        <v>1875</v>
      </c>
      <c r="N115" s="309" t="s">
        <v>1876</v>
      </c>
      <c r="O115" s="290">
        <v>0</v>
      </c>
      <c r="P115" s="290">
        <v>1</v>
      </c>
      <c r="Q115" s="265" t="s">
        <v>2084</v>
      </c>
      <c r="R115" s="266">
        <v>40455</v>
      </c>
      <c r="S115" s="290"/>
      <c r="T115" s="290"/>
    </row>
    <row r="116" spans="1:20" ht="143.25" hidden="1" customHeight="1" x14ac:dyDescent="0.25">
      <c r="A116" s="296" t="s">
        <v>98</v>
      </c>
      <c r="B116" s="290"/>
      <c r="C116" s="310" t="s">
        <v>2156</v>
      </c>
      <c r="D116" s="295">
        <v>6543</v>
      </c>
      <c r="E116" s="290" t="s">
        <v>1516</v>
      </c>
      <c r="F116" s="290" t="s">
        <v>275</v>
      </c>
      <c r="G116" s="283">
        <v>0.4</v>
      </c>
      <c r="H116" s="283">
        <v>0.3</v>
      </c>
      <c r="I116" s="283">
        <v>8.3000000000000007</v>
      </c>
      <c r="J116" s="283">
        <f t="shared" si="8"/>
        <v>5.9970705906153245</v>
      </c>
      <c r="K116" s="288">
        <v>5</v>
      </c>
      <c r="L116" s="290" t="s">
        <v>1528</v>
      </c>
      <c r="M116" s="290" t="s">
        <v>1875</v>
      </c>
      <c r="N116" s="309" t="s">
        <v>1876</v>
      </c>
      <c r="O116" s="290">
        <v>0</v>
      </c>
      <c r="P116" s="290">
        <v>1</v>
      </c>
      <c r="Q116" s="15" t="s">
        <v>2536</v>
      </c>
      <c r="R116" s="266">
        <v>42202</v>
      </c>
      <c r="S116" s="290"/>
      <c r="T116" s="290"/>
    </row>
    <row r="117" spans="1:20" ht="75" hidden="1" customHeight="1" x14ac:dyDescent="0.25">
      <c r="A117" s="296" t="s">
        <v>98</v>
      </c>
      <c r="B117" s="290"/>
      <c r="C117" s="310" t="s">
        <v>2350</v>
      </c>
      <c r="D117" s="295">
        <v>6543</v>
      </c>
      <c r="E117" s="290" t="s">
        <v>1516</v>
      </c>
      <c r="F117" s="290" t="s">
        <v>275</v>
      </c>
      <c r="G117" s="283">
        <v>0.4</v>
      </c>
      <c r="H117" s="283">
        <v>0.3</v>
      </c>
      <c r="I117" s="283">
        <v>8.3000000000000007</v>
      </c>
      <c r="J117" s="283">
        <f t="shared" si="8"/>
        <v>5.9970705906153245</v>
      </c>
      <c r="K117" s="288">
        <v>5</v>
      </c>
      <c r="L117" s="290" t="s">
        <v>1528</v>
      </c>
      <c r="M117" s="290" t="s">
        <v>1875</v>
      </c>
      <c r="N117" s="309" t="s">
        <v>1876</v>
      </c>
      <c r="O117" s="290">
        <v>0</v>
      </c>
      <c r="P117" s="290">
        <v>1</v>
      </c>
      <c r="Q117" s="265" t="s">
        <v>2352</v>
      </c>
      <c r="R117" s="266">
        <v>42205</v>
      </c>
      <c r="S117" s="290"/>
      <c r="T117" s="290"/>
    </row>
    <row r="118" spans="1:20" ht="175.5" hidden="1" customHeight="1" x14ac:dyDescent="0.25">
      <c r="A118" s="296" t="s">
        <v>98</v>
      </c>
      <c r="B118" s="290"/>
      <c r="C118" s="310" t="s">
        <v>2351</v>
      </c>
      <c r="D118" s="295">
        <v>6543</v>
      </c>
      <c r="E118" s="290" t="s">
        <v>1516</v>
      </c>
      <c r="F118" s="290" t="s">
        <v>275</v>
      </c>
      <c r="G118" s="283">
        <v>0.4</v>
      </c>
      <c r="H118" s="283">
        <v>0.3</v>
      </c>
      <c r="I118" s="283">
        <v>8.3000000000000007</v>
      </c>
      <c r="J118" s="283">
        <f t="shared" si="8"/>
        <v>5.9970705906153245</v>
      </c>
      <c r="K118" s="288">
        <v>5</v>
      </c>
      <c r="L118" s="290" t="s">
        <v>1528</v>
      </c>
      <c r="M118" s="290" t="s">
        <v>1875</v>
      </c>
      <c r="N118" s="309" t="s">
        <v>1876</v>
      </c>
      <c r="O118" s="290">
        <v>0</v>
      </c>
      <c r="P118" s="290">
        <v>1</v>
      </c>
      <c r="Q118" s="15" t="s">
        <v>2537</v>
      </c>
      <c r="R118" s="266">
        <v>42205</v>
      </c>
      <c r="S118" s="290"/>
      <c r="T118" s="290"/>
    </row>
    <row r="119" spans="1:20" ht="179.25" hidden="1" customHeight="1" x14ac:dyDescent="0.25">
      <c r="A119" s="296" t="s">
        <v>98</v>
      </c>
      <c r="B119" s="290"/>
      <c r="C119" s="310" t="s">
        <v>2157</v>
      </c>
      <c r="D119" s="295">
        <v>6543</v>
      </c>
      <c r="E119" s="290" t="s">
        <v>1516</v>
      </c>
      <c r="F119" s="290" t="s">
        <v>275</v>
      </c>
      <c r="G119" s="283">
        <v>0.4</v>
      </c>
      <c r="H119" s="283">
        <v>0.3</v>
      </c>
      <c r="I119" s="283">
        <v>8.3000000000000007</v>
      </c>
      <c r="J119" s="283">
        <f t="shared" si="8"/>
        <v>5.9970705906153245</v>
      </c>
      <c r="K119" s="288">
        <v>5</v>
      </c>
      <c r="L119" s="290" t="s">
        <v>1528</v>
      </c>
      <c r="M119" s="290" t="s">
        <v>1875</v>
      </c>
      <c r="N119" s="309" t="s">
        <v>1876</v>
      </c>
      <c r="O119" s="290">
        <v>0</v>
      </c>
      <c r="P119" s="290">
        <v>1</v>
      </c>
      <c r="Q119" s="15" t="s">
        <v>2538</v>
      </c>
      <c r="R119" s="266">
        <v>40751</v>
      </c>
      <c r="S119" s="290"/>
      <c r="T119" s="290"/>
    </row>
    <row r="120" spans="1:20" ht="57" hidden="1" customHeight="1" x14ac:dyDescent="0.25">
      <c r="A120" s="296" t="s">
        <v>98</v>
      </c>
      <c r="B120" s="290"/>
      <c r="C120" s="310" t="s">
        <v>2160</v>
      </c>
      <c r="D120" s="295">
        <v>6543</v>
      </c>
      <c r="E120" s="290" t="s">
        <v>1516</v>
      </c>
      <c r="F120" s="290" t="s">
        <v>275</v>
      </c>
      <c r="G120" s="283">
        <v>0.4</v>
      </c>
      <c r="H120" s="283">
        <v>0.3</v>
      </c>
      <c r="I120" s="283">
        <v>8.3000000000000007</v>
      </c>
      <c r="J120" s="283">
        <f t="shared" si="8"/>
        <v>5.9970705906153245</v>
      </c>
      <c r="K120" s="288">
        <v>5</v>
      </c>
      <c r="L120" s="290" t="s">
        <v>1528</v>
      </c>
      <c r="M120" s="290" t="s">
        <v>1875</v>
      </c>
      <c r="N120" s="309" t="s">
        <v>1876</v>
      </c>
      <c r="O120" s="290">
        <v>0</v>
      </c>
      <c r="P120" s="290">
        <v>1</v>
      </c>
      <c r="Q120" s="265" t="s">
        <v>2164</v>
      </c>
      <c r="R120" s="266">
        <v>40765</v>
      </c>
      <c r="S120" s="290"/>
      <c r="T120" s="290"/>
    </row>
    <row r="121" spans="1:20" ht="37.5" hidden="1" customHeight="1" x14ac:dyDescent="0.25">
      <c r="A121" s="296" t="s">
        <v>98</v>
      </c>
      <c r="B121" s="290"/>
      <c r="C121" s="310" t="s">
        <v>2161</v>
      </c>
      <c r="D121" s="295">
        <v>6543</v>
      </c>
      <c r="E121" s="290" t="s">
        <v>1516</v>
      </c>
      <c r="F121" s="290" t="s">
        <v>275</v>
      </c>
      <c r="G121" s="283">
        <v>0.4</v>
      </c>
      <c r="H121" s="283">
        <v>0.3</v>
      </c>
      <c r="I121" s="283">
        <v>8.3000000000000007</v>
      </c>
      <c r="J121" s="283">
        <f t="shared" si="8"/>
        <v>5.9970705906153245</v>
      </c>
      <c r="K121" s="288">
        <v>5</v>
      </c>
      <c r="L121" s="290" t="s">
        <v>1528</v>
      </c>
      <c r="M121" s="290" t="s">
        <v>1875</v>
      </c>
      <c r="N121" s="309" t="s">
        <v>1876</v>
      </c>
      <c r="O121" s="290">
        <v>0</v>
      </c>
      <c r="P121" s="290">
        <v>1</v>
      </c>
      <c r="Q121" s="265" t="s">
        <v>2165</v>
      </c>
      <c r="R121" s="266">
        <v>40765</v>
      </c>
      <c r="S121" s="290"/>
      <c r="T121" s="290"/>
    </row>
    <row r="122" spans="1:20" ht="112.5" hidden="1" customHeight="1" x14ac:dyDescent="0.25">
      <c r="A122" s="296" t="s">
        <v>98</v>
      </c>
      <c r="B122" s="290"/>
      <c r="C122" s="310" t="s">
        <v>2162</v>
      </c>
      <c r="D122" s="295">
        <v>6543</v>
      </c>
      <c r="E122" s="290" t="s">
        <v>1516</v>
      </c>
      <c r="F122" s="290" t="s">
        <v>275</v>
      </c>
      <c r="G122" s="283">
        <v>0.4</v>
      </c>
      <c r="H122" s="283">
        <v>0.3</v>
      </c>
      <c r="I122" s="283">
        <v>8.3000000000000007</v>
      </c>
      <c r="J122" s="283">
        <f t="shared" si="8"/>
        <v>5.9970705906153245</v>
      </c>
      <c r="K122" s="288">
        <v>5</v>
      </c>
      <c r="L122" s="290" t="s">
        <v>1528</v>
      </c>
      <c r="M122" s="290" t="s">
        <v>1875</v>
      </c>
      <c r="N122" s="309" t="s">
        <v>1876</v>
      </c>
      <c r="O122" s="290">
        <v>0</v>
      </c>
      <c r="P122" s="290">
        <v>2</v>
      </c>
      <c r="Q122" s="15" t="s">
        <v>2535</v>
      </c>
      <c r="R122" s="266">
        <v>40765</v>
      </c>
      <c r="S122" s="290"/>
      <c r="T122" s="290"/>
    </row>
    <row r="123" spans="1:20" ht="25" hidden="1" customHeight="1" x14ac:dyDescent="0.25">
      <c r="A123" s="296" t="s">
        <v>98</v>
      </c>
      <c r="B123" s="290"/>
      <c r="C123" s="310" t="s">
        <v>2163</v>
      </c>
      <c r="D123" s="295">
        <v>6543</v>
      </c>
      <c r="E123" s="290" t="s">
        <v>1516</v>
      </c>
      <c r="F123" s="290" t="s">
        <v>275</v>
      </c>
      <c r="G123" s="283">
        <v>0.4</v>
      </c>
      <c r="H123" s="283">
        <v>0.3</v>
      </c>
      <c r="I123" s="283">
        <v>8.3000000000000007</v>
      </c>
      <c r="J123" s="283">
        <f t="shared" si="8"/>
        <v>5.9970705906153245</v>
      </c>
      <c r="K123" s="288">
        <v>5</v>
      </c>
      <c r="L123" s="290" t="s">
        <v>1528</v>
      </c>
      <c r="M123" s="290" t="s">
        <v>1875</v>
      </c>
      <c r="N123" s="309" t="s">
        <v>1876</v>
      </c>
      <c r="O123" s="290">
        <v>0</v>
      </c>
      <c r="P123" s="290">
        <v>1</v>
      </c>
      <c r="Q123" s="265" t="s">
        <v>2166</v>
      </c>
      <c r="R123" s="266">
        <v>40765</v>
      </c>
      <c r="S123" s="290"/>
      <c r="T123" s="290"/>
    </row>
    <row r="124" spans="1:20" s="292" customFormat="1" ht="51" hidden="1" customHeight="1" x14ac:dyDescent="0.25">
      <c r="A124" s="299"/>
      <c r="B124" s="260"/>
      <c r="C124" s="292" t="s">
        <v>246</v>
      </c>
      <c r="D124" s="302" t="s">
        <v>566</v>
      </c>
      <c r="E124" s="292" t="s">
        <v>567</v>
      </c>
      <c r="F124" s="292" t="s">
        <v>703</v>
      </c>
      <c r="G124" s="292">
        <v>3.3</v>
      </c>
      <c r="H124" s="292">
        <v>1.4</v>
      </c>
      <c r="I124" s="292">
        <v>11.8</v>
      </c>
      <c r="J124" s="282">
        <f t="shared" si="7"/>
        <v>13.462241940284047</v>
      </c>
      <c r="K124" s="306">
        <v>13.2</v>
      </c>
      <c r="L124" s="292" t="s">
        <v>1528</v>
      </c>
      <c r="M124" s="292" t="s">
        <v>568</v>
      </c>
      <c r="N124" s="256" t="s">
        <v>569</v>
      </c>
      <c r="O124" s="292">
        <f>SUM(O125:O127)</f>
        <v>0</v>
      </c>
      <c r="P124" s="292">
        <f>SUM(P125:P127)</f>
        <v>3</v>
      </c>
      <c r="Q124" s="257" t="s">
        <v>1357</v>
      </c>
      <c r="R124" s="258">
        <v>38924</v>
      </c>
      <c r="S124" s="291"/>
      <c r="T124" s="291"/>
    </row>
    <row r="125" spans="1:20" s="290" customFormat="1" ht="216.75" hidden="1" customHeight="1" x14ac:dyDescent="0.25">
      <c r="A125" s="294" t="s">
        <v>1794</v>
      </c>
      <c r="B125" s="262"/>
      <c r="C125" s="290" t="s">
        <v>1925</v>
      </c>
      <c r="D125" s="303" t="s">
        <v>566</v>
      </c>
      <c r="E125" s="290" t="s">
        <v>567</v>
      </c>
      <c r="F125" s="290" t="s">
        <v>703</v>
      </c>
      <c r="G125" s="290">
        <v>3.3</v>
      </c>
      <c r="H125" s="290">
        <v>1.4</v>
      </c>
      <c r="I125" s="290">
        <v>11.8</v>
      </c>
      <c r="J125" s="283">
        <f t="shared" si="7"/>
        <v>13.462241940284047</v>
      </c>
      <c r="K125" s="288">
        <v>13.2</v>
      </c>
      <c r="L125" s="290" t="s">
        <v>1528</v>
      </c>
      <c r="M125" s="290" t="s">
        <v>568</v>
      </c>
      <c r="N125" s="264" t="s">
        <v>569</v>
      </c>
      <c r="O125" s="290">
        <v>0</v>
      </c>
      <c r="P125" s="290">
        <v>1</v>
      </c>
      <c r="Q125" s="265" t="s">
        <v>2519</v>
      </c>
      <c r="R125" s="266">
        <v>39247</v>
      </c>
      <c r="S125" s="294"/>
      <c r="T125" s="294"/>
    </row>
    <row r="126" spans="1:20" s="290" customFormat="1" ht="76.5" hidden="1" customHeight="1" x14ac:dyDescent="0.25">
      <c r="A126" s="294" t="s">
        <v>1794</v>
      </c>
      <c r="B126" s="262"/>
      <c r="C126" s="290" t="s">
        <v>173</v>
      </c>
      <c r="D126" s="303" t="s">
        <v>566</v>
      </c>
      <c r="E126" s="290" t="s">
        <v>567</v>
      </c>
      <c r="F126" s="290" t="s">
        <v>703</v>
      </c>
      <c r="G126" s="290">
        <v>3.3</v>
      </c>
      <c r="H126" s="290">
        <v>1.4</v>
      </c>
      <c r="I126" s="290">
        <v>11.8</v>
      </c>
      <c r="J126" s="283">
        <f t="shared" si="7"/>
        <v>13.462241940284047</v>
      </c>
      <c r="K126" s="288">
        <v>13.2</v>
      </c>
      <c r="L126" s="290" t="s">
        <v>1528</v>
      </c>
      <c r="M126" s="290" t="s">
        <v>568</v>
      </c>
      <c r="N126" s="264" t="s">
        <v>569</v>
      </c>
      <c r="O126" s="290">
        <v>0</v>
      </c>
      <c r="P126" s="290">
        <v>1</v>
      </c>
      <c r="Q126" s="265" t="s">
        <v>2520</v>
      </c>
      <c r="R126" s="266">
        <v>39637</v>
      </c>
      <c r="S126" s="294"/>
      <c r="T126" s="294"/>
    </row>
    <row r="127" spans="1:20" s="290" customFormat="1" ht="51" hidden="1" customHeight="1" x14ac:dyDescent="0.25">
      <c r="A127" s="294" t="s">
        <v>1794</v>
      </c>
      <c r="B127" s="262"/>
      <c r="C127" s="290" t="s">
        <v>184</v>
      </c>
      <c r="D127" s="303" t="s">
        <v>566</v>
      </c>
      <c r="E127" s="290" t="s">
        <v>567</v>
      </c>
      <c r="F127" s="290" t="s">
        <v>703</v>
      </c>
      <c r="G127" s="290">
        <v>3.3</v>
      </c>
      <c r="H127" s="290">
        <v>1.4</v>
      </c>
      <c r="I127" s="290">
        <v>11.8</v>
      </c>
      <c r="J127" s="283">
        <f t="shared" si="7"/>
        <v>13.462241940284047</v>
      </c>
      <c r="K127" s="288">
        <v>13.2</v>
      </c>
      <c r="L127" s="290" t="s">
        <v>1528</v>
      </c>
      <c r="M127" s="290" t="s">
        <v>568</v>
      </c>
      <c r="N127" s="264" t="s">
        <v>569</v>
      </c>
      <c r="O127" s="290">
        <v>0</v>
      </c>
      <c r="P127" s="290">
        <v>1</v>
      </c>
      <c r="Q127" s="265" t="s">
        <v>874</v>
      </c>
      <c r="R127" s="266">
        <v>39666</v>
      </c>
      <c r="S127" s="294"/>
      <c r="T127" s="294"/>
    </row>
    <row r="128" spans="1:20" ht="51" hidden="1" customHeight="1" x14ac:dyDescent="0.25">
      <c r="A128" s="299"/>
      <c r="B128" s="260"/>
      <c r="C128" s="292" t="s">
        <v>246</v>
      </c>
      <c r="D128" s="302" t="s">
        <v>562</v>
      </c>
      <c r="E128" s="292" t="s">
        <v>563</v>
      </c>
      <c r="F128" s="292" t="s">
        <v>703</v>
      </c>
      <c r="G128" s="292">
        <v>4.7</v>
      </c>
      <c r="H128" s="292">
        <v>0.7</v>
      </c>
      <c r="I128" s="292">
        <v>11.7</v>
      </c>
      <c r="J128" s="282">
        <f t="shared" si="7"/>
        <v>12.99348543205682</v>
      </c>
      <c r="K128" s="306">
        <v>13</v>
      </c>
      <c r="L128" s="292" t="s">
        <v>1528</v>
      </c>
      <c r="M128" s="292" t="s">
        <v>564</v>
      </c>
      <c r="N128" s="308" t="s">
        <v>565</v>
      </c>
      <c r="O128" s="292">
        <v>0</v>
      </c>
      <c r="P128" s="292">
        <v>0</v>
      </c>
      <c r="Q128" s="257" t="s">
        <v>177</v>
      </c>
      <c r="R128" s="258">
        <v>38924</v>
      </c>
      <c r="S128" s="291"/>
      <c r="T128" s="291"/>
    </row>
    <row r="129" spans="1:20" ht="50.5" hidden="1" customHeight="1" x14ac:dyDescent="0.25">
      <c r="A129" s="299"/>
      <c r="B129" s="260"/>
      <c r="C129" s="292" t="s">
        <v>246</v>
      </c>
      <c r="D129" s="302" t="s">
        <v>1469</v>
      </c>
      <c r="E129" s="292" t="s">
        <v>1466</v>
      </c>
      <c r="F129" s="292" t="s">
        <v>703</v>
      </c>
      <c r="G129" s="292">
        <v>5.4</v>
      </c>
      <c r="H129" s="292">
        <v>2.7</v>
      </c>
      <c r="I129" s="292">
        <v>11.1</v>
      </c>
      <c r="J129" s="282">
        <f t="shared" si="7"/>
        <v>14.010509170091634</v>
      </c>
      <c r="K129" s="306">
        <v>14</v>
      </c>
      <c r="L129" s="292" t="s">
        <v>1528</v>
      </c>
      <c r="M129" s="292" t="s">
        <v>1467</v>
      </c>
      <c r="N129" s="308" t="s">
        <v>1468</v>
      </c>
      <c r="O129" s="292">
        <v>0</v>
      </c>
      <c r="P129" s="292">
        <v>0</v>
      </c>
      <c r="Q129" s="257" t="s">
        <v>176</v>
      </c>
      <c r="R129" s="258">
        <v>38924</v>
      </c>
      <c r="S129" s="291"/>
      <c r="T129" s="291"/>
    </row>
    <row r="130" spans="1:20" s="290" customFormat="1" ht="62.5" hidden="1" customHeight="1" x14ac:dyDescent="0.25">
      <c r="A130" s="294"/>
      <c r="B130" s="262"/>
      <c r="C130" s="290" t="s">
        <v>2150</v>
      </c>
      <c r="D130" s="303" t="s">
        <v>1469</v>
      </c>
      <c r="E130" s="290" t="s">
        <v>1466</v>
      </c>
      <c r="F130" s="290" t="s">
        <v>703</v>
      </c>
      <c r="G130" s="290">
        <v>5.4</v>
      </c>
      <c r="H130" s="290">
        <v>2.7</v>
      </c>
      <c r="I130" s="290">
        <v>11.1</v>
      </c>
      <c r="J130" s="283">
        <f>-LOG((1/(H130*G130))*(2.511^(-I130)))/LOG(2.511)</f>
        <v>14.010509170091634</v>
      </c>
      <c r="K130" s="288">
        <v>14</v>
      </c>
      <c r="L130" s="290" t="s">
        <v>1528</v>
      </c>
      <c r="M130" s="290" t="s">
        <v>1467</v>
      </c>
      <c r="N130" s="309" t="s">
        <v>1468</v>
      </c>
      <c r="O130" s="290">
        <v>0</v>
      </c>
      <c r="P130" s="290">
        <v>1</v>
      </c>
      <c r="Q130" s="265" t="s">
        <v>2153</v>
      </c>
      <c r="R130" s="266">
        <v>40728</v>
      </c>
      <c r="S130" s="294"/>
      <c r="T130" s="294"/>
    </row>
    <row r="131" spans="1:20" s="290" customFormat="1" ht="69.75" hidden="1" customHeight="1" x14ac:dyDescent="0.25">
      <c r="A131" s="294"/>
      <c r="B131" s="262"/>
      <c r="C131" s="290" t="s">
        <v>2151</v>
      </c>
      <c r="D131" s="303" t="s">
        <v>1469</v>
      </c>
      <c r="E131" s="290" t="s">
        <v>1466</v>
      </c>
      <c r="F131" s="290" t="s">
        <v>703</v>
      </c>
      <c r="G131" s="290">
        <v>5.4</v>
      </c>
      <c r="H131" s="290">
        <v>2.7</v>
      </c>
      <c r="I131" s="290">
        <v>11.1</v>
      </c>
      <c r="J131" s="283">
        <f>-LOG((1/(H131*G131))*(2.511^(-I131)))/LOG(2.511)</f>
        <v>14.010509170091634</v>
      </c>
      <c r="K131" s="288">
        <v>14</v>
      </c>
      <c r="L131" s="290" t="s">
        <v>1528</v>
      </c>
      <c r="M131" s="290" t="s">
        <v>1467</v>
      </c>
      <c r="N131" s="309" t="s">
        <v>1468</v>
      </c>
      <c r="O131" s="290">
        <v>0</v>
      </c>
      <c r="P131" s="290">
        <v>1</v>
      </c>
      <c r="Q131" s="265" t="s">
        <v>2154</v>
      </c>
      <c r="R131" s="266">
        <v>40728</v>
      </c>
      <c r="S131" s="294"/>
      <c r="T131" s="294"/>
    </row>
    <row r="132" spans="1:20" s="290" customFormat="1" ht="68.25" hidden="1" customHeight="1" x14ac:dyDescent="0.25">
      <c r="A132" s="294"/>
      <c r="B132" s="262"/>
      <c r="C132" s="290" t="s">
        <v>2152</v>
      </c>
      <c r="D132" s="303" t="s">
        <v>1469</v>
      </c>
      <c r="E132" s="290" t="s">
        <v>1466</v>
      </c>
      <c r="F132" s="290" t="s">
        <v>703</v>
      </c>
      <c r="G132" s="290">
        <v>5.4</v>
      </c>
      <c r="H132" s="290">
        <v>2.7</v>
      </c>
      <c r="I132" s="290">
        <v>11.1</v>
      </c>
      <c r="J132" s="283">
        <f>-LOG((1/(H132*G132))*(2.511^(-I132)))/LOG(2.511)</f>
        <v>14.010509170091634</v>
      </c>
      <c r="K132" s="288">
        <v>14</v>
      </c>
      <c r="L132" s="290" t="s">
        <v>1528</v>
      </c>
      <c r="M132" s="290" t="s">
        <v>1467</v>
      </c>
      <c r="N132" s="309" t="s">
        <v>1468</v>
      </c>
      <c r="O132" s="290">
        <v>0</v>
      </c>
      <c r="P132" s="290">
        <v>1</v>
      </c>
      <c r="Q132" s="265" t="s">
        <v>2155</v>
      </c>
      <c r="R132" s="266">
        <v>40728</v>
      </c>
      <c r="S132" s="294"/>
      <c r="T132" s="294"/>
    </row>
    <row r="133" spans="1:20" s="292" customFormat="1" ht="25.5" customHeight="1" x14ac:dyDescent="0.25">
      <c r="A133" s="299"/>
      <c r="B133" s="260"/>
      <c r="C133" s="292" t="s">
        <v>246</v>
      </c>
      <c r="D133" s="293"/>
      <c r="E133" s="254" t="s">
        <v>725</v>
      </c>
      <c r="F133" s="292" t="s">
        <v>55</v>
      </c>
      <c r="G133" s="282">
        <v>33.5</v>
      </c>
      <c r="H133" s="282">
        <v>18.899999999999999</v>
      </c>
      <c r="I133" s="282">
        <v>9.9</v>
      </c>
      <c r="J133" s="292">
        <f t="shared" si="7"/>
        <v>16.906451527892102</v>
      </c>
      <c r="K133" s="306">
        <v>17.2</v>
      </c>
      <c r="L133" s="292" t="s">
        <v>1528</v>
      </c>
      <c r="M133" s="292" t="s">
        <v>726</v>
      </c>
      <c r="N133" s="256" t="s">
        <v>727</v>
      </c>
      <c r="O133" s="292">
        <v>0</v>
      </c>
      <c r="P133" s="292">
        <v>0</v>
      </c>
      <c r="Q133" s="257" t="s">
        <v>728</v>
      </c>
      <c r="R133" s="258">
        <v>38912</v>
      </c>
    </row>
    <row r="134" spans="1:20" s="290" customFormat="1" ht="51" hidden="1" customHeight="1" x14ac:dyDescent="0.25">
      <c r="A134" s="294" t="s">
        <v>1794</v>
      </c>
      <c r="B134" s="262"/>
      <c r="C134" s="290" t="s">
        <v>1785</v>
      </c>
      <c r="D134" s="295"/>
      <c r="E134" s="262" t="s">
        <v>739</v>
      </c>
      <c r="F134" s="290" t="s">
        <v>704</v>
      </c>
      <c r="G134" s="290">
        <v>4</v>
      </c>
      <c r="H134" s="290">
        <v>6</v>
      </c>
      <c r="I134" s="290">
        <v>0.92600000000000005</v>
      </c>
      <c r="J134" s="288">
        <f t="shared" ref="J134:J150" si="9">1.6225-1.2026*(H134-G134)/I134-0.5765*H134/I134+1.9348*(200^2)*3/100000</f>
        <v>-2.3885693736501081</v>
      </c>
      <c r="K134" s="306">
        <f t="shared" ref="K134:K150" si="10">EXP(J134)/(1+EXP(J134))</f>
        <v>8.4048502220886903E-2</v>
      </c>
      <c r="L134" s="290" t="s">
        <v>1527</v>
      </c>
      <c r="N134" s="264"/>
      <c r="O134" s="290">
        <v>0</v>
      </c>
      <c r="P134" s="290">
        <v>2</v>
      </c>
      <c r="Q134" s="265" t="s">
        <v>1787</v>
      </c>
      <c r="R134" s="266">
        <v>39707</v>
      </c>
    </row>
    <row r="135" spans="1:20" s="292" customFormat="1" ht="51" hidden="1" customHeight="1" x14ac:dyDescent="0.25">
      <c r="A135" s="291"/>
      <c r="B135" s="311" t="s">
        <v>2517</v>
      </c>
      <c r="C135" s="292" t="s">
        <v>246</v>
      </c>
      <c r="D135" s="293"/>
      <c r="E135" s="254" t="s">
        <v>81</v>
      </c>
      <c r="F135" s="292" t="s">
        <v>704</v>
      </c>
      <c r="G135" s="282">
        <v>5</v>
      </c>
      <c r="H135" s="282">
        <v>5</v>
      </c>
      <c r="I135" s="282">
        <v>2.2999999999999998</v>
      </c>
      <c r="J135" s="305">
        <f t="shared" si="9"/>
        <v>2.6909991304347822</v>
      </c>
      <c r="K135" s="306">
        <f t="shared" si="10"/>
        <v>0.93649342935601609</v>
      </c>
      <c r="L135" s="292" t="s">
        <v>1528</v>
      </c>
      <c r="M135" s="292" t="s">
        <v>2505</v>
      </c>
      <c r="N135" s="256" t="s">
        <v>2506</v>
      </c>
      <c r="O135" s="292">
        <f>SUM(O136:O140)</f>
        <v>0</v>
      </c>
      <c r="P135" s="292">
        <f>SUM(P136:P140)</f>
        <v>5</v>
      </c>
      <c r="Q135" s="254" t="s">
        <v>1852</v>
      </c>
      <c r="R135" s="258">
        <v>39706</v>
      </c>
    </row>
    <row r="136" spans="1:20" s="290" customFormat="1" ht="63.75" hidden="1" customHeight="1" x14ac:dyDescent="0.25">
      <c r="A136" s="294" t="s">
        <v>1794</v>
      </c>
      <c r="B136" s="262"/>
      <c r="C136" s="290" t="s">
        <v>1478</v>
      </c>
      <c r="D136" s="295"/>
      <c r="E136" s="262" t="s">
        <v>81</v>
      </c>
      <c r="F136" s="290" t="s">
        <v>704</v>
      </c>
      <c r="G136" s="283">
        <v>5</v>
      </c>
      <c r="H136" s="283">
        <v>5</v>
      </c>
      <c r="I136" s="283">
        <v>2.2999999999999998</v>
      </c>
      <c r="J136" s="288">
        <f t="shared" si="9"/>
        <v>2.6909991304347822</v>
      </c>
      <c r="K136" s="306">
        <f t="shared" si="10"/>
        <v>0.93649342935601609</v>
      </c>
      <c r="L136" s="290" t="s">
        <v>1528</v>
      </c>
      <c r="N136" s="264"/>
      <c r="O136" s="290">
        <v>0</v>
      </c>
      <c r="P136" s="290">
        <v>1</v>
      </c>
      <c r="Q136" s="265" t="s">
        <v>1480</v>
      </c>
      <c r="R136" s="266">
        <v>39345</v>
      </c>
    </row>
    <row r="137" spans="1:20" s="290" customFormat="1" ht="25.5" hidden="1" customHeight="1" x14ac:dyDescent="0.25">
      <c r="A137" s="294" t="s">
        <v>1794</v>
      </c>
      <c r="B137" s="262"/>
      <c r="C137" s="290" t="s">
        <v>179</v>
      </c>
      <c r="D137" s="295"/>
      <c r="E137" s="262" t="s">
        <v>81</v>
      </c>
      <c r="F137" s="290" t="s">
        <v>704</v>
      </c>
      <c r="G137" s="283">
        <v>5</v>
      </c>
      <c r="H137" s="283">
        <v>5</v>
      </c>
      <c r="I137" s="283">
        <v>2.2999999999999998</v>
      </c>
      <c r="J137" s="288">
        <f t="shared" si="9"/>
        <v>2.6909991304347822</v>
      </c>
      <c r="K137" s="306">
        <f t="shared" si="10"/>
        <v>0.93649342935601609</v>
      </c>
      <c r="L137" s="290" t="s">
        <v>1528</v>
      </c>
      <c r="N137" s="264"/>
      <c r="O137" s="290">
        <v>0</v>
      </c>
      <c r="P137" s="290">
        <v>1</v>
      </c>
      <c r="Q137" s="265" t="s">
        <v>180</v>
      </c>
      <c r="R137" s="266">
        <v>39645</v>
      </c>
    </row>
    <row r="138" spans="1:20" s="290" customFormat="1" ht="51" hidden="1" customHeight="1" x14ac:dyDescent="0.25">
      <c r="A138" s="294" t="s">
        <v>1794</v>
      </c>
      <c r="B138" s="262"/>
      <c r="C138" s="290" t="s">
        <v>1762</v>
      </c>
      <c r="D138" s="295"/>
      <c r="E138" s="262" t="s">
        <v>81</v>
      </c>
      <c r="F138" s="290" t="s">
        <v>704</v>
      </c>
      <c r="G138" s="283">
        <v>5</v>
      </c>
      <c r="H138" s="283">
        <v>5</v>
      </c>
      <c r="I138" s="283">
        <v>2.2999999999999998</v>
      </c>
      <c r="J138" s="288">
        <f t="shared" si="9"/>
        <v>2.6909991304347822</v>
      </c>
      <c r="K138" s="306">
        <f t="shared" si="10"/>
        <v>0.93649342935601609</v>
      </c>
      <c r="L138" s="290" t="s">
        <v>1528</v>
      </c>
      <c r="N138" s="264"/>
      <c r="O138" s="290">
        <v>0</v>
      </c>
      <c r="P138" s="290">
        <v>1</v>
      </c>
      <c r="Q138" s="265" t="s">
        <v>1764</v>
      </c>
      <c r="R138" s="266">
        <v>39708</v>
      </c>
    </row>
    <row r="139" spans="1:20" s="290" customFormat="1" ht="63" hidden="1" customHeight="1" x14ac:dyDescent="0.25">
      <c r="A139" s="294" t="s">
        <v>1795</v>
      </c>
      <c r="B139" s="262"/>
      <c r="C139" s="290" t="s">
        <v>1494</v>
      </c>
      <c r="D139" s="295"/>
      <c r="E139" s="262" t="s">
        <v>81</v>
      </c>
      <c r="F139" s="290" t="s">
        <v>704</v>
      </c>
      <c r="G139" s="283">
        <v>5</v>
      </c>
      <c r="H139" s="283">
        <v>5</v>
      </c>
      <c r="I139" s="283">
        <v>2.2999999999999998</v>
      </c>
      <c r="J139" s="288">
        <f>1.6225-1.2026*(H139-G139)/I139-0.5765*H139/I139+1.9348*(200^2)*3/100000</f>
        <v>2.6909991304347822</v>
      </c>
      <c r="K139" s="306">
        <f t="shared" ref="K139:K145" si="11">EXP(J139)/(1+EXP(J139))</f>
        <v>0.93649342935601609</v>
      </c>
      <c r="L139" s="290" t="s">
        <v>1528</v>
      </c>
      <c r="N139" s="264"/>
      <c r="O139" s="290">
        <v>0</v>
      </c>
      <c r="P139" s="290">
        <v>1</v>
      </c>
      <c r="Q139" s="265" t="s">
        <v>1496</v>
      </c>
      <c r="R139" s="266">
        <v>40001</v>
      </c>
    </row>
    <row r="140" spans="1:20" s="290" customFormat="1" ht="63" hidden="1" customHeight="1" x14ac:dyDescent="0.25">
      <c r="A140" s="294" t="s">
        <v>98</v>
      </c>
      <c r="B140" s="262"/>
      <c r="C140" s="290" t="s">
        <v>2068</v>
      </c>
      <c r="D140" s="295"/>
      <c r="E140" s="262" t="s">
        <v>81</v>
      </c>
      <c r="F140" s="290" t="s">
        <v>704</v>
      </c>
      <c r="G140" s="283">
        <v>5</v>
      </c>
      <c r="H140" s="283">
        <v>5</v>
      </c>
      <c r="I140" s="283">
        <v>2.2999999999999998</v>
      </c>
      <c r="J140" s="288">
        <f>1.6225-1.2026*(H140-G140)/I140-0.5765*H140/I140+1.9348*(200^2)*3/100000</f>
        <v>2.6909991304347822</v>
      </c>
      <c r="K140" s="306">
        <f>EXP(J140)/(1+EXP(J140))</f>
        <v>0.93649342935601609</v>
      </c>
      <c r="L140" s="290" t="s">
        <v>1528</v>
      </c>
      <c r="N140" s="264"/>
      <c r="O140" s="290">
        <v>0</v>
      </c>
      <c r="P140" s="290">
        <v>1</v>
      </c>
      <c r="Q140" s="265" t="s">
        <v>2070</v>
      </c>
      <c r="R140" s="266">
        <v>40386</v>
      </c>
    </row>
    <row r="141" spans="1:20" s="292" customFormat="1" ht="51" hidden="1" customHeight="1" x14ac:dyDescent="0.25">
      <c r="A141" s="291"/>
      <c r="B141" s="276"/>
      <c r="C141" s="292" t="s">
        <v>246</v>
      </c>
      <c r="D141" s="293"/>
      <c r="E141" s="254" t="s">
        <v>77</v>
      </c>
      <c r="F141" s="292" t="s">
        <v>704</v>
      </c>
      <c r="G141" s="282">
        <v>4.8600000000000003</v>
      </c>
      <c r="H141" s="282">
        <v>4.8899999999999997</v>
      </c>
      <c r="I141" s="282">
        <v>61.9</v>
      </c>
      <c r="J141" s="305">
        <f t="shared" si="9"/>
        <v>3.8981345880452345</v>
      </c>
      <c r="K141" s="306">
        <f t="shared" si="11"/>
        <v>0.98012338570806234</v>
      </c>
      <c r="L141" s="292" t="s">
        <v>1528</v>
      </c>
      <c r="N141" s="256"/>
      <c r="O141" s="292">
        <v>0</v>
      </c>
      <c r="P141" s="292">
        <v>0</v>
      </c>
      <c r="Q141" s="254" t="s">
        <v>745</v>
      </c>
      <c r="R141" s="258">
        <v>39344</v>
      </c>
    </row>
    <row r="142" spans="1:20" s="292" customFormat="1" ht="25.5" hidden="1" customHeight="1" x14ac:dyDescent="0.25">
      <c r="A142" s="291"/>
      <c r="B142" s="277"/>
      <c r="C142" s="292" t="s">
        <v>246</v>
      </c>
      <c r="D142" s="293"/>
      <c r="E142" s="254" t="s">
        <v>1339</v>
      </c>
      <c r="F142" s="292" t="s">
        <v>704</v>
      </c>
      <c r="G142" s="282">
        <v>4.5999999999999996</v>
      </c>
      <c r="H142" s="282">
        <v>5.6</v>
      </c>
      <c r="I142" s="282">
        <v>30.3</v>
      </c>
      <c r="J142" s="305">
        <f t="shared" si="9"/>
        <v>3.7980223762376237</v>
      </c>
      <c r="K142" s="306">
        <f t="shared" si="11"/>
        <v>0.97807636296404143</v>
      </c>
      <c r="L142" s="292" t="s">
        <v>1528</v>
      </c>
      <c r="N142" s="256"/>
      <c r="O142" s="292">
        <v>0</v>
      </c>
      <c r="P142" s="292">
        <v>0</v>
      </c>
      <c r="Q142" s="257" t="s">
        <v>1340</v>
      </c>
      <c r="R142" s="258">
        <v>39786</v>
      </c>
    </row>
    <row r="143" spans="1:20" s="292" customFormat="1" ht="38.25" hidden="1" customHeight="1" x14ac:dyDescent="0.25">
      <c r="A143" s="291"/>
      <c r="B143" s="277"/>
      <c r="C143" s="292" t="s">
        <v>246</v>
      </c>
      <c r="D143" s="293"/>
      <c r="E143" s="254" t="s">
        <v>78</v>
      </c>
      <c r="F143" s="292" t="s">
        <v>704</v>
      </c>
      <c r="G143" s="282">
        <v>4.7</v>
      </c>
      <c r="H143" s="282">
        <v>7.5</v>
      </c>
      <c r="I143" s="282">
        <v>34.200000000000003</v>
      </c>
      <c r="J143" s="305">
        <f t="shared" si="9"/>
        <v>3.7193760818713448</v>
      </c>
      <c r="K143" s="306">
        <f t="shared" si="11"/>
        <v>0.9763250045802887</v>
      </c>
      <c r="L143" s="292" t="s">
        <v>1528</v>
      </c>
      <c r="N143" s="256"/>
      <c r="O143" s="292">
        <v>0</v>
      </c>
      <c r="P143" s="292">
        <v>0</v>
      </c>
      <c r="Q143" s="254" t="s">
        <v>746</v>
      </c>
      <c r="R143" s="258">
        <v>39344</v>
      </c>
    </row>
    <row r="144" spans="1:20" s="292" customFormat="1" ht="51" hidden="1" customHeight="1" x14ac:dyDescent="0.25">
      <c r="A144" s="291"/>
      <c r="B144" s="277"/>
      <c r="C144" s="292" t="s">
        <v>246</v>
      </c>
      <c r="D144" s="293"/>
      <c r="E144" s="254" t="s">
        <v>1343</v>
      </c>
      <c r="F144" s="292" t="s">
        <v>704</v>
      </c>
      <c r="G144" s="282">
        <v>5.5</v>
      </c>
      <c r="H144" s="282">
        <v>6.5</v>
      </c>
      <c r="I144" s="282">
        <v>3.4</v>
      </c>
      <c r="J144" s="305">
        <f t="shared" si="9"/>
        <v>2.4884217647058824</v>
      </c>
      <c r="K144" s="306">
        <f t="shared" si="11"/>
        <v>0.92332614614339859</v>
      </c>
      <c r="L144" s="292" t="s">
        <v>1528</v>
      </c>
      <c r="N144" s="256"/>
      <c r="O144" s="292">
        <v>0</v>
      </c>
      <c r="P144" s="292">
        <v>0</v>
      </c>
      <c r="Q144" s="254" t="s">
        <v>1344</v>
      </c>
      <c r="R144" s="258">
        <v>39344</v>
      </c>
    </row>
    <row r="145" spans="1:18" s="292" customFormat="1" ht="25.5" hidden="1" customHeight="1" x14ac:dyDescent="0.25">
      <c r="A145" s="291"/>
      <c r="B145" s="277"/>
      <c r="C145" s="292" t="s">
        <v>246</v>
      </c>
      <c r="D145" s="293"/>
      <c r="E145" s="254" t="s">
        <v>149</v>
      </c>
      <c r="F145" s="292" t="s">
        <v>704</v>
      </c>
      <c r="G145" s="282">
        <v>7</v>
      </c>
      <c r="H145" s="282">
        <v>7</v>
      </c>
      <c r="I145" s="282">
        <v>1.3</v>
      </c>
      <c r="J145" s="305">
        <f t="shared" si="9"/>
        <v>0.84002923076923075</v>
      </c>
      <c r="K145" s="306">
        <f t="shared" si="11"/>
        <v>0.69847137230467415</v>
      </c>
      <c r="L145" s="292" t="s">
        <v>1528</v>
      </c>
      <c r="N145" s="256"/>
      <c r="O145" s="292">
        <f>SUM(O146)</f>
        <v>0</v>
      </c>
      <c r="P145" s="292">
        <f>SUM(P146)</f>
        <v>1</v>
      </c>
      <c r="Q145" s="254" t="s">
        <v>756</v>
      </c>
      <c r="R145" s="258">
        <v>39706</v>
      </c>
    </row>
    <row r="146" spans="1:18" s="290" customFormat="1" ht="51" hidden="1" customHeight="1" x14ac:dyDescent="0.25">
      <c r="A146" s="294" t="s">
        <v>98</v>
      </c>
      <c r="B146" s="262"/>
      <c r="C146" s="290" t="s">
        <v>1762</v>
      </c>
      <c r="D146" s="295"/>
      <c r="E146" s="262" t="s">
        <v>149</v>
      </c>
      <c r="F146" s="290" t="s">
        <v>704</v>
      </c>
      <c r="G146" s="283">
        <v>7</v>
      </c>
      <c r="H146" s="283">
        <v>7</v>
      </c>
      <c r="I146" s="283">
        <v>1.3</v>
      </c>
      <c r="J146" s="288">
        <f t="shared" si="9"/>
        <v>0.84002923076923075</v>
      </c>
      <c r="K146" s="306">
        <f t="shared" si="10"/>
        <v>0.69847137230467415</v>
      </c>
      <c r="L146" s="290" t="s">
        <v>1528</v>
      </c>
      <c r="N146" s="264"/>
      <c r="O146" s="290">
        <v>0</v>
      </c>
      <c r="P146" s="290">
        <v>1</v>
      </c>
      <c r="Q146" s="265" t="s">
        <v>1764</v>
      </c>
      <c r="R146" s="266">
        <v>39708</v>
      </c>
    </row>
    <row r="147" spans="1:18" s="292" customFormat="1" ht="38.25" hidden="1" customHeight="1" x14ac:dyDescent="0.25">
      <c r="A147" s="291"/>
      <c r="B147" s="277"/>
      <c r="C147" s="292" t="s">
        <v>246</v>
      </c>
      <c r="D147" s="293"/>
      <c r="E147" s="254" t="s">
        <v>740</v>
      </c>
      <c r="F147" s="292" t="s">
        <v>704</v>
      </c>
      <c r="G147" s="282">
        <v>5</v>
      </c>
      <c r="H147" s="282">
        <v>7</v>
      </c>
      <c r="I147" s="282">
        <v>1.2</v>
      </c>
      <c r="J147" s="305">
        <f t="shared" si="9"/>
        <v>-1.42299</v>
      </c>
      <c r="K147" s="306">
        <f t="shared" si="10"/>
        <v>0.19419327381955448</v>
      </c>
      <c r="L147" s="292" t="s">
        <v>1528</v>
      </c>
      <c r="N147" s="256"/>
      <c r="O147" s="292">
        <f>SUM(O148)</f>
        <v>0</v>
      </c>
      <c r="P147" s="292">
        <f>SUM(P148)</f>
        <v>1</v>
      </c>
      <c r="Q147" s="254" t="s">
        <v>1734</v>
      </c>
      <c r="R147" s="258">
        <v>39706</v>
      </c>
    </row>
    <row r="148" spans="1:18" s="290" customFormat="1" ht="51" hidden="1" customHeight="1" x14ac:dyDescent="0.25">
      <c r="A148" s="294" t="s">
        <v>98</v>
      </c>
      <c r="B148" s="268"/>
      <c r="C148" s="290" t="s">
        <v>1762</v>
      </c>
      <c r="D148" s="295"/>
      <c r="E148" s="262" t="s">
        <v>740</v>
      </c>
      <c r="F148" s="290" t="s">
        <v>704</v>
      </c>
      <c r="G148" s="283">
        <v>5</v>
      </c>
      <c r="H148" s="283">
        <v>7</v>
      </c>
      <c r="I148" s="283">
        <v>1.2</v>
      </c>
      <c r="J148" s="288">
        <f t="shared" si="9"/>
        <v>-1.42299</v>
      </c>
      <c r="K148" s="306">
        <f t="shared" si="10"/>
        <v>0.19419327381955448</v>
      </c>
      <c r="L148" s="290" t="s">
        <v>1528</v>
      </c>
      <c r="N148" s="264"/>
      <c r="O148" s="290">
        <v>0</v>
      </c>
      <c r="P148" s="290">
        <v>1</v>
      </c>
      <c r="Q148" s="265" t="s">
        <v>1764</v>
      </c>
      <c r="R148" s="266">
        <v>39708</v>
      </c>
    </row>
    <row r="149" spans="1:18" s="292" customFormat="1" ht="51" hidden="1" customHeight="1" x14ac:dyDescent="0.25">
      <c r="A149" s="291"/>
      <c r="B149" s="277"/>
      <c r="C149" s="292" t="s">
        <v>246</v>
      </c>
      <c r="D149" s="293"/>
      <c r="E149" s="254" t="s">
        <v>79</v>
      </c>
      <c r="F149" s="292" t="s">
        <v>704</v>
      </c>
      <c r="G149" s="282">
        <v>5.7</v>
      </c>
      <c r="H149" s="282">
        <v>6</v>
      </c>
      <c r="I149" s="282">
        <v>19.3</v>
      </c>
      <c r="J149" s="305">
        <f t="shared" si="9"/>
        <v>3.7463439378238341</v>
      </c>
      <c r="K149" s="306">
        <f t="shared" si="10"/>
        <v>0.97694041034814838</v>
      </c>
      <c r="L149" s="292" t="s">
        <v>1528</v>
      </c>
      <c r="N149" s="256"/>
      <c r="O149" s="292">
        <v>0</v>
      </c>
      <c r="P149" s="292">
        <v>0</v>
      </c>
      <c r="Q149" s="254" t="s">
        <v>747</v>
      </c>
      <c r="R149" s="258">
        <v>39344</v>
      </c>
    </row>
    <row r="150" spans="1:18" s="292" customFormat="1" ht="102" hidden="1" customHeight="1" x14ac:dyDescent="0.25">
      <c r="A150" s="291"/>
      <c r="B150" s="312"/>
      <c r="C150" s="292" t="s">
        <v>246</v>
      </c>
      <c r="D150" s="293"/>
      <c r="E150" s="254" t="s">
        <v>80</v>
      </c>
      <c r="F150" s="292" t="s">
        <v>704</v>
      </c>
      <c r="G150" s="282">
        <v>9.11</v>
      </c>
      <c r="H150" s="282">
        <v>9.9600000000000009</v>
      </c>
      <c r="I150" s="282">
        <v>12.090999999999999</v>
      </c>
      <c r="J150" s="305">
        <f t="shared" si="9"/>
        <v>3.3848232288479032</v>
      </c>
      <c r="K150" s="306">
        <f t="shared" si="10"/>
        <v>0.9672268421380561</v>
      </c>
      <c r="L150" s="292" t="s">
        <v>1528</v>
      </c>
      <c r="N150" s="256"/>
      <c r="O150" s="292">
        <v>0</v>
      </c>
      <c r="P150" s="292">
        <v>0</v>
      </c>
      <c r="Q150" s="254" t="s">
        <v>1003</v>
      </c>
      <c r="R150" s="258">
        <v>39344</v>
      </c>
    </row>
    <row r="151" spans="1:18" s="270" customFormat="1" ht="54" hidden="1" customHeight="1" x14ac:dyDescent="0.25">
      <c r="A151" s="299"/>
      <c r="B151" s="267"/>
      <c r="C151" s="270" t="s">
        <v>246</v>
      </c>
      <c r="D151" s="300">
        <v>6205</v>
      </c>
      <c r="E151" s="270" t="s">
        <v>1161</v>
      </c>
      <c r="F151" s="270" t="s">
        <v>274</v>
      </c>
      <c r="G151" s="270">
        <v>23.2</v>
      </c>
      <c r="H151" s="270">
        <v>23.2</v>
      </c>
      <c r="I151" s="270">
        <v>5.9</v>
      </c>
      <c r="J151" s="270">
        <f>-LOG((1/(H151*G151))*(2.511^(-I151)))/LOG(2.511)</f>
        <v>12.730057326850043</v>
      </c>
      <c r="K151" s="270">
        <v>12</v>
      </c>
      <c r="L151" s="270" t="s">
        <v>1163</v>
      </c>
      <c r="M151" s="270" t="s">
        <v>895</v>
      </c>
      <c r="N151" s="313" t="s">
        <v>896</v>
      </c>
      <c r="O151" s="270">
        <f>SUM(O152:O176)</f>
        <v>14</v>
      </c>
      <c r="P151" s="270">
        <f>SUM(P152:P176)</f>
        <v>11</v>
      </c>
      <c r="Q151" s="273" t="s">
        <v>2078</v>
      </c>
      <c r="R151" s="274">
        <v>40415</v>
      </c>
    </row>
    <row r="152" spans="1:18" s="297" customFormat="1" ht="25.5" hidden="1" customHeight="1" x14ac:dyDescent="0.25">
      <c r="A152" s="296" t="s">
        <v>1794</v>
      </c>
      <c r="B152" s="290"/>
      <c r="C152" s="290" t="s">
        <v>859</v>
      </c>
      <c r="D152" s="295">
        <v>6205</v>
      </c>
      <c r="E152" s="290" t="s">
        <v>1161</v>
      </c>
      <c r="F152" s="290" t="s">
        <v>274</v>
      </c>
      <c r="G152" s="290">
        <v>23.2</v>
      </c>
      <c r="H152" s="290">
        <v>23.2</v>
      </c>
      <c r="I152" s="290">
        <v>5.9</v>
      </c>
      <c r="J152" s="290">
        <f>-LOG((1/(H152*G152))*(2.511^(-I152)))/LOG(2.511)</f>
        <v>12.730057326850043</v>
      </c>
      <c r="K152" s="290">
        <v>12</v>
      </c>
      <c r="L152" s="290" t="s">
        <v>1163</v>
      </c>
      <c r="M152" s="290" t="s">
        <v>895</v>
      </c>
      <c r="N152" s="309" t="s">
        <v>896</v>
      </c>
      <c r="O152" s="290">
        <v>1</v>
      </c>
      <c r="P152" s="290">
        <v>0</v>
      </c>
      <c r="Q152" s="265" t="s">
        <v>860</v>
      </c>
      <c r="R152" s="266">
        <v>39590</v>
      </c>
    </row>
    <row r="153" spans="1:18" s="297" customFormat="1" ht="51" hidden="1" customHeight="1" x14ac:dyDescent="0.25">
      <c r="A153" s="296" t="s">
        <v>1794</v>
      </c>
      <c r="B153" s="290"/>
      <c r="C153" s="290" t="s">
        <v>1375</v>
      </c>
      <c r="D153" s="295">
        <v>6205</v>
      </c>
      <c r="E153" s="290" t="s">
        <v>1161</v>
      </c>
      <c r="F153" s="290" t="s">
        <v>274</v>
      </c>
      <c r="G153" s="290">
        <v>23.2</v>
      </c>
      <c r="H153" s="290">
        <v>23.2</v>
      </c>
      <c r="I153" s="290">
        <v>5.9</v>
      </c>
      <c r="J153" s="290">
        <f t="shared" ref="J153:J159" si="12">-LOG((1/(H153*G153))*(2.511^(-I153)))/LOG(2.511)</f>
        <v>12.730057326850043</v>
      </c>
      <c r="K153" s="290">
        <v>12</v>
      </c>
      <c r="L153" s="290" t="s">
        <v>1163</v>
      </c>
      <c r="M153" s="290" t="s">
        <v>895</v>
      </c>
      <c r="N153" s="309" t="s">
        <v>896</v>
      </c>
      <c r="O153" s="290">
        <v>1</v>
      </c>
      <c r="P153" s="290">
        <v>0</v>
      </c>
      <c r="Q153" s="265" t="s">
        <v>1377</v>
      </c>
      <c r="R153" s="266">
        <v>39590</v>
      </c>
    </row>
    <row r="154" spans="1:18" s="297" customFormat="1" ht="25.5" hidden="1" customHeight="1" x14ac:dyDescent="0.25">
      <c r="A154" s="296" t="s">
        <v>1794</v>
      </c>
      <c r="B154" s="290"/>
      <c r="C154" s="290" t="s">
        <v>1376</v>
      </c>
      <c r="D154" s="295">
        <v>6205</v>
      </c>
      <c r="E154" s="290" t="s">
        <v>1161</v>
      </c>
      <c r="F154" s="290" t="s">
        <v>274</v>
      </c>
      <c r="G154" s="290">
        <v>23.2</v>
      </c>
      <c r="H154" s="290">
        <v>23.2</v>
      </c>
      <c r="I154" s="290">
        <v>5.9</v>
      </c>
      <c r="J154" s="290">
        <f>-LOG((1/(H154*G154))*(2.511^(-I154)))/LOG(2.511)</f>
        <v>12.730057326850043</v>
      </c>
      <c r="K154" s="290">
        <v>12</v>
      </c>
      <c r="L154" s="290" t="s">
        <v>1163</v>
      </c>
      <c r="M154" s="290" t="s">
        <v>895</v>
      </c>
      <c r="N154" s="309" t="s">
        <v>896</v>
      </c>
      <c r="O154" s="290">
        <v>1</v>
      </c>
      <c r="P154" s="290">
        <v>0</v>
      </c>
      <c r="Q154" s="265" t="s">
        <v>1378</v>
      </c>
      <c r="R154" s="266">
        <v>39590</v>
      </c>
    </row>
    <row r="155" spans="1:18" s="297" customFormat="1" ht="25.5" hidden="1" customHeight="1" x14ac:dyDescent="0.25">
      <c r="A155" s="296" t="s">
        <v>1794</v>
      </c>
      <c r="B155" s="290"/>
      <c r="C155" s="290" t="s">
        <v>1374</v>
      </c>
      <c r="D155" s="295">
        <v>6205</v>
      </c>
      <c r="E155" s="290" t="s">
        <v>1161</v>
      </c>
      <c r="F155" s="290" t="s">
        <v>274</v>
      </c>
      <c r="G155" s="290">
        <v>23.2</v>
      </c>
      <c r="H155" s="290">
        <v>23.2</v>
      </c>
      <c r="I155" s="290">
        <v>5.9</v>
      </c>
      <c r="J155" s="290">
        <f t="shared" si="12"/>
        <v>12.730057326850043</v>
      </c>
      <c r="K155" s="290">
        <v>12</v>
      </c>
      <c r="L155" s="290" t="s">
        <v>1163</v>
      </c>
      <c r="M155" s="290" t="s">
        <v>895</v>
      </c>
      <c r="N155" s="309" t="s">
        <v>896</v>
      </c>
      <c r="O155" s="290">
        <v>1</v>
      </c>
      <c r="P155" s="290">
        <v>0</v>
      </c>
      <c r="Q155" s="265" t="s">
        <v>1379</v>
      </c>
      <c r="R155" s="266">
        <v>39590</v>
      </c>
    </row>
    <row r="156" spans="1:18" s="297" customFormat="1" ht="12.75" hidden="1" customHeight="1" x14ac:dyDescent="0.25">
      <c r="A156" s="296" t="s">
        <v>1794</v>
      </c>
      <c r="B156" s="290"/>
      <c r="C156" s="290" t="s">
        <v>1373</v>
      </c>
      <c r="D156" s="295">
        <v>6205</v>
      </c>
      <c r="E156" s="290" t="s">
        <v>1161</v>
      </c>
      <c r="F156" s="290" t="s">
        <v>274</v>
      </c>
      <c r="G156" s="290">
        <v>23.2</v>
      </c>
      <c r="H156" s="290">
        <v>23.2</v>
      </c>
      <c r="I156" s="290">
        <v>5.9</v>
      </c>
      <c r="J156" s="290">
        <f t="shared" si="12"/>
        <v>12.730057326850043</v>
      </c>
      <c r="K156" s="290">
        <v>12</v>
      </c>
      <c r="L156" s="290" t="s">
        <v>1163</v>
      </c>
      <c r="M156" s="290" t="s">
        <v>895</v>
      </c>
      <c r="N156" s="309" t="s">
        <v>896</v>
      </c>
      <c r="O156" s="290">
        <v>1</v>
      </c>
      <c r="P156" s="290">
        <v>0</v>
      </c>
      <c r="Q156" s="265" t="s">
        <v>1380</v>
      </c>
      <c r="R156" s="266">
        <v>39590</v>
      </c>
    </row>
    <row r="157" spans="1:18" s="297" customFormat="1" ht="63.75" hidden="1" customHeight="1" x14ac:dyDescent="0.25">
      <c r="A157" s="296" t="s">
        <v>1794</v>
      </c>
      <c r="B157" s="290"/>
      <c r="C157" s="290" t="s">
        <v>865</v>
      </c>
      <c r="D157" s="295">
        <v>6205</v>
      </c>
      <c r="E157" s="290" t="s">
        <v>1161</v>
      </c>
      <c r="F157" s="290" t="s">
        <v>274</v>
      </c>
      <c r="G157" s="290">
        <v>23.2</v>
      </c>
      <c r="H157" s="290">
        <v>23.2</v>
      </c>
      <c r="I157" s="290">
        <v>5.9</v>
      </c>
      <c r="J157" s="290">
        <f t="shared" si="12"/>
        <v>12.730057326850043</v>
      </c>
      <c r="K157" s="290">
        <v>12</v>
      </c>
      <c r="L157" s="290" t="s">
        <v>1163</v>
      </c>
      <c r="M157" s="290" t="s">
        <v>895</v>
      </c>
      <c r="N157" s="309" t="s">
        <v>896</v>
      </c>
      <c r="O157" s="290">
        <v>1</v>
      </c>
      <c r="P157" s="290">
        <v>0</v>
      </c>
      <c r="Q157" s="265" t="s">
        <v>1381</v>
      </c>
      <c r="R157" s="266">
        <v>39590</v>
      </c>
    </row>
    <row r="158" spans="1:18" s="297" customFormat="1" ht="25.5" hidden="1" customHeight="1" x14ac:dyDescent="0.25">
      <c r="A158" s="296" t="s">
        <v>1794</v>
      </c>
      <c r="B158" s="290"/>
      <c r="C158" s="290" t="s">
        <v>1372</v>
      </c>
      <c r="D158" s="295">
        <v>6205</v>
      </c>
      <c r="E158" s="290" t="s">
        <v>1161</v>
      </c>
      <c r="F158" s="290" t="s">
        <v>274</v>
      </c>
      <c r="G158" s="290">
        <v>23.2</v>
      </c>
      <c r="H158" s="290">
        <v>23.2</v>
      </c>
      <c r="I158" s="290">
        <v>5.9</v>
      </c>
      <c r="J158" s="290">
        <f t="shared" si="12"/>
        <v>12.730057326850043</v>
      </c>
      <c r="K158" s="290">
        <v>12</v>
      </c>
      <c r="L158" s="290" t="s">
        <v>1163</v>
      </c>
      <c r="M158" s="290" t="s">
        <v>895</v>
      </c>
      <c r="N158" s="309" t="s">
        <v>896</v>
      </c>
      <c r="O158" s="290">
        <v>1</v>
      </c>
      <c r="P158" s="290">
        <v>0</v>
      </c>
      <c r="Q158" s="265" t="s">
        <v>1382</v>
      </c>
      <c r="R158" s="266">
        <v>39590</v>
      </c>
    </row>
    <row r="159" spans="1:18" s="297" customFormat="1" ht="38.25" hidden="1" customHeight="1" x14ac:dyDescent="0.25">
      <c r="A159" s="296" t="s">
        <v>1794</v>
      </c>
      <c r="B159" s="290"/>
      <c r="C159" s="290" t="s">
        <v>1371</v>
      </c>
      <c r="D159" s="295">
        <v>6205</v>
      </c>
      <c r="E159" s="290" t="s">
        <v>1161</v>
      </c>
      <c r="F159" s="290" t="s">
        <v>274</v>
      </c>
      <c r="G159" s="290">
        <v>23.2</v>
      </c>
      <c r="H159" s="290">
        <v>23.2</v>
      </c>
      <c r="I159" s="290">
        <v>5.9</v>
      </c>
      <c r="J159" s="290">
        <f t="shared" si="12"/>
        <v>12.730057326850043</v>
      </c>
      <c r="K159" s="290">
        <v>12</v>
      </c>
      <c r="L159" s="290" t="s">
        <v>1163</v>
      </c>
      <c r="M159" s="290" t="s">
        <v>895</v>
      </c>
      <c r="N159" s="309" t="s">
        <v>896</v>
      </c>
      <c r="O159" s="290">
        <v>1</v>
      </c>
      <c r="P159" s="290">
        <v>0</v>
      </c>
      <c r="Q159" s="265" t="s">
        <v>856</v>
      </c>
      <c r="R159" s="266">
        <v>39590</v>
      </c>
    </row>
    <row r="160" spans="1:18" s="297" customFormat="1" ht="38.25" hidden="1" customHeight="1" x14ac:dyDescent="0.25">
      <c r="A160" s="296" t="s">
        <v>1794</v>
      </c>
      <c r="B160" s="290"/>
      <c r="C160" s="290" t="s">
        <v>857</v>
      </c>
      <c r="D160" s="295">
        <v>6205</v>
      </c>
      <c r="E160" s="290" t="s">
        <v>1161</v>
      </c>
      <c r="F160" s="290" t="s">
        <v>274</v>
      </c>
      <c r="G160" s="290">
        <v>23.2</v>
      </c>
      <c r="H160" s="290">
        <v>23.2</v>
      </c>
      <c r="I160" s="290">
        <v>5.9</v>
      </c>
      <c r="J160" s="290">
        <f t="shared" ref="J160:J182" si="13">-LOG((1/(H160*G160))*(2.511^(-I160)))/LOG(2.511)</f>
        <v>12.730057326850043</v>
      </c>
      <c r="K160" s="290">
        <v>12</v>
      </c>
      <c r="L160" s="290" t="s">
        <v>1163</v>
      </c>
      <c r="M160" s="290" t="s">
        <v>895</v>
      </c>
      <c r="N160" s="309" t="s">
        <v>896</v>
      </c>
      <c r="O160" s="290">
        <v>1</v>
      </c>
      <c r="P160" s="290">
        <v>0</v>
      </c>
      <c r="Q160" s="265" t="s">
        <v>858</v>
      </c>
      <c r="R160" s="266">
        <v>39590</v>
      </c>
    </row>
    <row r="161" spans="1:18" s="297" customFormat="1" ht="25.5" hidden="1" customHeight="1" x14ac:dyDescent="0.25">
      <c r="A161" s="296" t="s">
        <v>1794</v>
      </c>
      <c r="B161" s="290"/>
      <c r="C161" s="290" t="s">
        <v>861</v>
      </c>
      <c r="D161" s="295">
        <v>6205</v>
      </c>
      <c r="E161" s="290" t="s">
        <v>1161</v>
      </c>
      <c r="F161" s="290" t="s">
        <v>274</v>
      </c>
      <c r="G161" s="290">
        <v>23.2</v>
      </c>
      <c r="H161" s="290">
        <v>23.2</v>
      </c>
      <c r="I161" s="290">
        <v>5.9</v>
      </c>
      <c r="J161" s="290">
        <f t="shared" si="13"/>
        <v>12.730057326850043</v>
      </c>
      <c r="K161" s="290">
        <v>12</v>
      </c>
      <c r="L161" s="290" t="s">
        <v>1163</v>
      </c>
      <c r="M161" s="290" t="s">
        <v>895</v>
      </c>
      <c r="N161" s="309" t="s">
        <v>896</v>
      </c>
      <c r="O161" s="290">
        <v>1</v>
      </c>
      <c r="P161" s="290">
        <v>0</v>
      </c>
      <c r="Q161" s="265" t="s">
        <v>866</v>
      </c>
      <c r="R161" s="266">
        <v>39590</v>
      </c>
    </row>
    <row r="162" spans="1:18" s="297" customFormat="1" ht="25.5" hidden="1" customHeight="1" x14ac:dyDescent="0.25">
      <c r="A162" s="296" t="s">
        <v>1794</v>
      </c>
      <c r="B162" s="290"/>
      <c r="C162" s="290" t="s">
        <v>862</v>
      </c>
      <c r="D162" s="295">
        <v>6205</v>
      </c>
      <c r="E162" s="290" t="s">
        <v>1161</v>
      </c>
      <c r="F162" s="290" t="s">
        <v>274</v>
      </c>
      <c r="G162" s="290">
        <v>23.2</v>
      </c>
      <c r="H162" s="290">
        <v>23.2</v>
      </c>
      <c r="I162" s="290">
        <v>5.9</v>
      </c>
      <c r="J162" s="290">
        <f t="shared" si="13"/>
        <v>12.730057326850043</v>
      </c>
      <c r="K162" s="290">
        <v>12</v>
      </c>
      <c r="L162" s="290" t="s">
        <v>1163</v>
      </c>
      <c r="M162" s="290" t="s">
        <v>895</v>
      </c>
      <c r="N162" s="309" t="s">
        <v>896</v>
      </c>
      <c r="O162" s="290">
        <v>1</v>
      </c>
      <c r="P162" s="290">
        <v>0</v>
      </c>
      <c r="Q162" s="265" t="s">
        <v>867</v>
      </c>
      <c r="R162" s="266">
        <v>39590</v>
      </c>
    </row>
    <row r="163" spans="1:18" s="297" customFormat="1" ht="25.5" hidden="1" customHeight="1" x14ac:dyDescent="0.25">
      <c r="A163" s="296" t="s">
        <v>1794</v>
      </c>
      <c r="B163" s="290"/>
      <c r="C163" s="290" t="s">
        <v>863</v>
      </c>
      <c r="D163" s="295">
        <v>6205</v>
      </c>
      <c r="E163" s="290" t="s">
        <v>1161</v>
      </c>
      <c r="F163" s="290" t="s">
        <v>274</v>
      </c>
      <c r="G163" s="290">
        <v>23.2</v>
      </c>
      <c r="H163" s="290">
        <v>23.2</v>
      </c>
      <c r="I163" s="290">
        <v>5.9</v>
      </c>
      <c r="J163" s="290">
        <f t="shared" si="13"/>
        <v>12.730057326850043</v>
      </c>
      <c r="K163" s="290">
        <v>12</v>
      </c>
      <c r="L163" s="290" t="s">
        <v>1163</v>
      </c>
      <c r="M163" s="290" t="s">
        <v>895</v>
      </c>
      <c r="N163" s="309" t="s">
        <v>896</v>
      </c>
      <c r="O163" s="290">
        <v>1</v>
      </c>
      <c r="P163" s="290">
        <v>0</v>
      </c>
      <c r="Q163" s="265" t="s">
        <v>869</v>
      </c>
      <c r="R163" s="266">
        <v>39590</v>
      </c>
    </row>
    <row r="164" spans="1:18" s="297" customFormat="1" ht="38.25" hidden="1" customHeight="1" x14ac:dyDescent="0.25">
      <c r="A164" s="296" t="s">
        <v>1794</v>
      </c>
      <c r="B164" s="290"/>
      <c r="C164" s="290" t="s">
        <v>864</v>
      </c>
      <c r="D164" s="295">
        <v>6205</v>
      </c>
      <c r="E164" s="290" t="s">
        <v>1161</v>
      </c>
      <c r="F164" s="290" t="s">
        <v>274</v>
      </c>
      <c r="G164" s="290">
        <v>23.2</v>
      </c>
      <c r="H164" s="290">
        <v>23.2</v>
      </c>
      <c r="I164" s="290">
        <v>5.9</v>
      </c>
      <c r="J164" s="290">
        <f t="shared" si="13"/>
        <v>12.730057326850043</v>
      </c>
      <c r="K164" s="290">
        <v>12</v>
      </c>
      <c r="L164" s="290" t="s">
        <v>1163</v>
      </c>
      <c r="M164" s="290" t="s">
        <v>895</v>
      </c>
      <c r="N164" s="309" t="s">
        <v>896</v>
      </c>
      <c r="O164" s="290">
        <v>1</v>
      </c>
      <c r="P164" s="290">
        <v>0</v>
      </c>
      <c r="Q164" s="265" t="s">
        <v>868</v>
      </c>
      <c r="R164" s="266">
        <v>39590</v>
      </c>
    </row>
    <row r="165" spans="1:18" s="297" customFormat="1" ht="42.75" hidden="1" customHeight="1" x14ac:dyDescent="0.25">
      <c r="A165" s="296" t="s">
        <v>1794</v>
      </c>
      <c r="B165" s="290"/>
      <c r="C165" s="290" t="s">
        <v>2019</v>
      </c>
      <c r="D165" s="295">
        <v>6205</v>
      </c>
      <c r="E165" s="290" t="s">
        <v>1161</v>
      </c>
      <c r="F165" s="290" t="s">
        <v>274</v>
      </c>
      <c r="G165" s="290">
        <v>23.2</v>
      </c>
      <c r="H165" s="290">
        <v>23.2</v>
      </c>
      <c r="I165" s="290">
        <v>5.9</v>
      </c>
      <c r="J165" s="290">
        <f>-LOG((1/(H165*G165))*(2.511^(-I165)))/LOG(2.511)</f>
        <v>12.730057326850043</v>
      </c>
      <c r="K165" s="290">
        <v>12</v>
      </c>
      <c r="L165" s="290" t="s">
        <v>1163</v>
      </c>
      <c r="M165" s="290" t="s">
        <v>895</v>
      </c>
      <c r="N165" s="309" t="s">
        <v>896</v>
      </c>
      <c r="O165" s="290">
        <v>0</v>
      </c>
      <c r="P165" s="290">
        <v>1</v>
      </c>
      <c r="Q165" s="265" t="s">
        <v>1022</v>
      </c>
      <c r="R165" s="266">
        <v>39769</v>
      </c>
    </row>
    <row r="166" spans="1:18" s="297" customFormat="1" ht="42.75" hidden="1" customHeight="1" x14ac:dyDescent="0.25">
      <c r="A166" s="296" t="s">
        <v>1794</v>
      </c>
      <c r="B166" s="290"/>
      <c r="C166" s="290" t="s">
        <v>729</v>
      </c>
      <c r="D166" s="295">
        <v>6205</v>
      </c>
      <c r="E166" s="290" t="s">
        <v>1161</v>
      </c>
      <c r="F166" s="290" t="s">
        <v>274</v>
      </c>
      <c r="G166" s="290">
        <v>23.2</v>
      </c>
      <c r="H166" s="290">
        <v>23.2</v>
      </c>
      <c r="I166" s="290">
        <v>5.9</v>
      </c>
      <c r="J166" s="290">
        <f t="shared" si="13"/>
        <v>12.730057326850043</v>
      </c>
      <c r="K166" s="290">
        <v>12</v>
      </c>
      <c r="L166" s="290" t="s">
        <v>1163</v>
      </c>
      <c r="M166" s="290" t="s">
        <v>895</v>
      </c>
      <c r="N166" s="309" t="s">
        <v>896</v>
      </c>
      <c r="O166" s="290">
        <v>0</v>
      </c>
      <c r="P166" s="290">
        <v>1</v>
      </c>
      <c r="Q166" s="265" t="s">
        <v>730</v>
      </c>
      <c r="R166" s="266">
        <v>38867</v>
      </c>
    </row>
    <row r="167" spans="1:18" s="297" customFormat="1" ht="102" hidden="1" customHeight="1" x14ac:dyDescent="0.25">
      <c r="A167" s="296" t="s">
        <v>1794</v>
      </c>
      <c r="B167" s="290"/>
      <c r="C167" s="290" t="s">
        <v>724</v>
      </c>
      <c r="D167" s="295">
        <v>6205</v>
      </c>
      <c r="E167" s="290" t="s">
        <v>1161</v>
      </c>
      <c r="F167" s="290" t="s">
        <v>274</v>
      </c>
      <c r="G167" s="290">
        <v>23.2</v>
      </c>
      <c r="H167" s="290">
        <v>23.2</v>
      </c>
      <c r="I167" s="290">
        <v>5.9</v>
      </c>
      <c r="J167" s="290">
        <f t="shared" si="13"/>
        <v>12.730057326850043</v>
      </c>
      <c r="K167" s="290">
        <v>12</v>
      </c>
      <c r="L167" s="290" t="s">
        <v>1163</v>
      </c>
      <c r="M167" s="290" t="s">
        <v>895</v>
      </c>
      <c r="N167" s="309" t="s">
        <v>896</v>
      </c>
      <c r="O167" s="290">
        <v>0</v>
      </c>
      <c r="P167" s="290">
        <v>1</v>
      </c>
      <c r="Q167" s="265" t="s">
        <v>2426</v>
      </c>
      <c r="R167" s="266">
        <v>38912</v>
      </c>
    </row>
    <row r="168" spans="1:18" s="297" customFormat="1" ht="63.75" hidden="1" customHeight="1" x14ac:dyDescent="0.25">
      <c r="A168" s="296" t="s">
        <v>1794</v>
      </c>
      <c r="B168" s="290"/>
      <c r="C168" s="290" t="s">
        <v>724</v>
      </c>
      <c r="D168" s="295">
        <v>6205</v>
      </c>
      <c r="E168" s="290" t="s">
        <v>1161</v>
      </c>
      <c r="F168" s="290" t="s">
        <v>274</v>
      </c>
      <c r="G168" s="290">
        <v>23.2</v>
      </c>
      <c r="H168" s="290">
        <v>23.2</v>
      </c>
      <c r="I168" s="290">
        <v>5.9</v>
      </c>
      <c r="J168" s="290">
        <f t="shared" si="13"/>
        <v>12.730057326850043</v>
      </c>
      <c r="K168" s="290">
        <v>12</v>
      </c>
      <c r="L168" s="290" t="s">
        <v>1163</v>
      </c>
      <c r="M168" s="290" t="s">
        <v>895</v>
      </c>
      <c r="N168" s="309" t="s">
        <v>896</v>
      </c>
      <c r="O168" s="290">
        <v>0</v>
      </c>
      <c r="P168" s="290">
        <v>1</v>
      </c>
      <c r="Q168" s="265" t="s">
        <v>723</v>
      </c>
      <c r="R168" s="266">
        <v>38912</v>
      </c>
    </row>
    <row r="169" spans="1:18" s="297" customFormat="1" ht="113.25" hidden="1" customHeight="1" x14ac:dyDescent="0.25">
      <c r="A169" s="296" t="s">
        <v>1794</v>
      </c>
      <c r="B169" s="290"/>
      <c r="C169" s="290" t="s">
        <v>1130</v>
      </c>
      <c r="D169" s="295">
        <v>6205</v>
      </c>
      <c r="E169" s="290" t="s">
        <v>1161</v>
      </c>
      <c r="F169" s="290" t="s">
        <v>274</v>
      </c>
      <c r="G169" s="290">
        <v>23.2</v>
      </c>
      <c r="H169" s="290">
        <v>23.2</v>
      </c>
      <c r="I169" s="290">
        <v>5.9</v>
      </c>
      <c r="J169" s="290">
        <f t="shared" ref="J169:J178" si="14">-LOG((1/(H169*G169))*(2.511^(-I169)))/LOG(2.511)</f>
        <v>12.730057326850043</v>
      </c>
      <c r="K169" s="290">
        <v>12</v>
      </c>
      <c r="L169" s="290" t="s">
        <v>1163</v>
      </c>
      <c r="M169" s="290" t="s">
        <v>895</v>
      </c>
      <c r="N169" s="309" t="s">
        <v>896</v>
      </c>
      <c r="O169" s="290">
        <v>0</v>
      </c>
      <c r="P169" s="290">
        <v>1</v>
      </c>
      <c r="Q169" s="265" t="s">
        <v>2427</v>
      </c>
      <c r="R169" s="266">
        <v>40004</v>
      </c>
    </row>
    <row r="170" spans="1:18" s="297" customFormat="1" ht="193.5" hidden="1" customHeight="1" x14ac:dyDescent="0.25">
      <c r="A170" s="296" t="s">
        <v>1794</v>
      </c>
      <c r="B170" s="290"/>
      <c r="C170" s="290" t="s">
        <v>1131</v>
      </c>
      <c r="D170" s="295">
        <v>6205</v>
      </c>
      <c r="E170" s="290" t="s">
        <v>1161</v>
      </c>
      <c r="F170" s="290" t="s">
        <v>274</v>
      </c>
      <c r="G170" s="290">
        <v>23.2</v>
      </c>
      <c r="H170" s="290">
        <v>23.2</v>
      </c>
      <c r="I170" s="290">
        <v>5.9</v>
      </c>
      <c r="J170" s="290">
        <f t="shared" si="14"/>
        <v>12.730057326850043</v>
      </c>
      <c r="K170" s="290">
        <v>12</v>
      </c>
      <c r="L170" s="290" t="s">
        <v>1163</v>
      </c>
      <c r="M170" s="290" t="s">
        <v>895</v>
      </c>
      <c r="N170" s="309" t="s">
        <v>896</v>
      </c>
      <c r="O170" s="290">
        <v>0</v>
      </c>
      <c r="P170" s="290">
        <v>1</v>
      </c>
      <c r="Q170" s="265" t="s">
        <v>2428</v>
      </c>
      <c r="R170" s="266">
        <v>40007</v>
      </c>
    </row>
    <row r="171" spans="1:18" s="297" customFormat="1" ht="132" hidden="1" customHeight="1" x14ac:dyDescent="0.25">
      <c r="A171" s="296" t="s">
        <v>1794</v>
      </c>
      <c r="B171" s="290"/>
      <c r="C171" s="290" t="s">
        <v>1133</v>
      </c>
      <c r="D171" s="295">
        <v>6205</v>
      </c>
      <c r="E171" s="290" t="s">
        <v>1161</v>
      </c>
      <c r="F171" s="290" t="s">
        <v>274</v>
      </c>
      <c r="G171" s="290">
        <v>23.2</v>
      </c>
      <c r="H171" s="290">
        <v>23.2</v>
      </c>
      <c r="I171" s="290">
        <v>5.9</v>
      </c>
      <c r="J171" s="290">
        <f t="shared" si="14"/>
        <v>12.730057326850043</v>
      </c>
      <c r="K171" s="290">
        <v>12</v>
      </c>
      <c r="L171" s="290" t="s">
        <v>1163</v>
      </c>
      <c r="M171" s="290" t="s">
        <v>895</v>
      </c>
      <c r="N171" s="309" t="s">
        <v>896</v>
      </c>
      <c r="O171" s="290">
        <v>0</v>
      </c>
      <c r="P171" s="290">
        <v>1</v>
      </c>
      <c r="Q171" s="265" t="s">
        <v>2429</v>
      </c>
      <c r="R171" s="266">
        <v>40009</v>
      </c>
    </row>
    <row r="172" spans="1:18" s="297" customFormat="1" ht="152.25" hidden="1" customHeight="1" x14ac:dyDescent="0.25">
      <c r="A172" s="296" t="s">
        <v>1794</v>
      </c>
      <c r="B172" s="290"/>
      <c r="C172" s="290" t="s">
        <v>1140</v>
      </c>
      <c r="D172" s="295">
        <v>6205</v>
      </c>
      <c r="E172" s="290" t="s">
        <v>1161</v>
      </c>
      <c r="F172" s="290" t="s">
        <v>274</v>
      </c>
      <c r="G172" s="290">
        <v>23.2</v>
      </c>
      <c r="H172" s="290">
        <v>23.2</v>
      </c>
      <c r="I172" s="290">
        <v>5.9</v>
      </c>
      <c r="J172" s="290">
        <f t="shared" si="14"/>
        <v>12.730057326850043</v>
      </c>
      <c r="K172" s="290">
        <v>12</v>
      </c>
      <c r="L172" s="290" t="s">
        <v>1163</v>
      </c>
      <c r="M172" s="290" t="s">
        <v>895</v>
      </c>
      <c r="N172" s="309" t="s">
        <v>896</v>
      </c>
      <c r="O172" s="290">
        <v>0</v>
      </c>
      <c r="P172" s="290">
        <v>1</v>
      </c>
      <c r="Q172" s="265" t="s">
        <v>2430</v>
      </c>
      <c r="R172" s="266">
        <v>40021</v>
      </c>
    </row>
    <row r="173" spans="1:18" s="297" customFormat="1" ht="141.75" hidden="1" customHeight="1" x14ac:dyDescent="0.25">
      <c r="A173" s="296" t="s">
        <v>1794</v>
      </c>
      <c r="B173" s="290"/>
      <c r="C173" s="290" t="s">
        <v>422</v>
      </c>
      <c r="D173" s="295">
        <v>6205</v>
      </c>
      <c r="E173" s="290" t="s">
        <v>1161</v>
      </c>
      <c r="F173" s="290" t="s">
        <v>274</v>
      </c>
      <c r="G173" s="290">
        <v>23.2</v>
      </c>
      <c r="H173" s="290">
        <v>23.2</v>
      </c>
      <c r="I173" s="290">
        <v>5.9</v>
      </c>
      <c r="J173" s="290">
        <f>-LOG((1/(H173*G173))*(2.511^(-I173)))/LOG(2.511)</f>
        <v>12.730057326850043</v>
      </c>
      <c r="K173" s="290">
        <v>12</v>
      </c>
      <c r="L173" s="290" t="s">
        <v>1163</v>
      </c>
      <c r="M173" s="290" t="s">
        <v>895</v>
      </c>
      <c r="N173" s="309" t="s">
        <v>896</v>
      </c>
      <c r="O173" s="290">
        <v>0</v>
      </c>
      <c r="P173" s="290">
        <v>1</v>
      </c>
      <c r="Q173" s="265" t="s">
        <v>2431</v>
      </c>
      <c r="R173" s="266">
        <v>40036</v>
      </c>
    </row>
    <row r="174" spans="1:18" s="297" customFormat="1" ht="141.75" hidden="1" customHeight="1" x14ac:dyDescent="0.25">
      <c r="A174" s="296" t="s">
        <v>1794</v>
      </c>
      <c r="B174" s="290"/>
      <c r="C174" s="290" t="s">
        <v>2073</v>
      </c>
      <c r="D174" s="295">
        <v>6205</v>
      </c>
      <c r="E174" s="290" t="s">
        <v>1161</v>
      </c>
      <c r="F174" s="290" t="s">
        <v>274</v>
      </c>
      <c r="G174" s="290">
        <v>23.2</v>
      </c>
      <c r="H174" s="290">
        <v>23.2</v>
      </c>
      <c r="I174" s="290">
        <v>5.9</v>
      </c>
      <c r="J174" s="290">
        <f>-LOG((1/(H174*G174))*(2.511^(-I174)))/LOG(2.511)</f>
        <v>12.730057326850043</v>
      </c>
      <c r="K174" s="290">
        <v>12</v>
      </c>
      <c r="L174" s="290" t="s">
        <v>1163</v>
      </c>
      <c r="M174" s="290" t="s">
        <v>895</v>
      </c>
      <c r="N174" s="309" t="s">
        <v>896</v>
      </c>
      <c r="O174" s="290">
        <v>1</v>
      </c>
      <c r="P174" s="290">
        <v>0</v>
      </c>
      <c r="Q174" s="265" t="s">
        <v>2074</v>
      </c>
      <c r="R174" s="266">
        <v>40415</v>
      </c>
    </row>
    <row r="175" spans="1:18" s="297" customFormat="1" ht="58.15" hidden="1" customHeight="1" x14ac:dyDescent="0.25">
      <c r="A175" s="296"/>
      <c r="B175" s="290"/>
      <c r="C175" s="290" t="s">
        <v>2347</v>
      </c>
      <c r="D175" s="295">
        <v>6205</v>
      </c>
      <c r="E175" s="290" t="s">
        <v>1161</v>
      </c>
      <c r="F175" s="290" t="s">
        <v>274</v>
      </c>
      <c r="G175" s="290">
        <v>23.2</v>
      </c>
      <c r="H175" s="290">
        <v>23.2</v>
      </c>
      <c r="I175" s="290">
        <v>5.9</v>
      </c>
      <c r="J175" s="290">
        <f>-LOG((1/(H175*G175))*(2.511^(-I175)))/LOG(2.511)</f>
        <v>12.730057326850043</v>
      </c>
      <c r="K175" s="290">
        <v>12</v>
      </c>
      <c r="L175" s="290" t="s">
        <v>1163</v>
      </c>
      <c r="M175" s="290" t="s">
        <v>895</v>
      </c>
      <c r="N175" s="309" t="s">
        <v>896</v>
      </c>
      <c r="O175" s="290">
        <v>0</v>
      </c>
      <c r="P175" s="290">
        <v>1</v>
      </c>
      <c r="Q175" s="265" t="s">
        <v>2349</v>
      </c>
      <c r="R175" s="266">
        <v>42195</v>
      </c>
    </row>
    <row r="176" spans="1:18" s="297" customFormat="1" ht="85.9" hidden="1" customHeight="1" x14ac:dyDescent="0.25">
      <c r="A176" s="296"/>
      <c r="B176" s="290"/>
      <c r="C176" s="290" t="s">
        <v>2348</v>
      </c>
      <c r="D176" s="295">
        <v>6205</v>
      </c>
      <c r="E176" s="290" t="s">
        <v>1161</v>
      </c>
      <c r="F176" s="290" t="s">
        <v>274</v>
      </c>
      <c r="G176" s="290">
        <v>23.2</v>
      </c>
      <c r="H176" s="290">
        <v>23.2</v>
      </c>
      <c r="I176" s="290">
        <v>5.9</v>
      </c>
      <c r="J176" s="290">
        <f>-LOG((1/(H176*G176))*(2.511^(-I176)))/LOG(2.511)</f>
        <v>12.730057326850043</v>
      </c>
      <c r="K176" s="290">
        <v>12</v>
      </c>
      <c r="L176" s="290" t="s">
        <v>1163</v>
      </c>
      <c r="M176" s="290" t="s">
        <v>895</v>
      </c>
      <c r="N176" s="309" t="s">
        <v>896</v>
      </c>
      <c r="O176" s="290">
        <v>0</v>
      </c>
      <c r="P176" s="290">
        <v>1</v>
      </c>
      <c r="Q176" s="265" t="s">
        <v>2432</v>
      </c>
      <c r="R176" s="266">
        <v>42195</v>
      </c>
    </row>
    <row r="177" spans="1:18" s="270" customFormat="1" ht="27" customHeight="1" x14ac:dyDescent="0.25">
      <c r="A177" s="299"/>
      <c r="C177" s="270" t="s">
        <v>246</v>
      </c>
      <c r="D177" s="300">
        <v>6207</v>
      </c>
      <c r="F177" s="270" t="s">
        <v>55</v>
      </c>
      <c r="G177" s="301">
        <v>3</v>
      </c>
      <c r="H177" s="270">
        <v>1.2</v>
      </c>
      <c r="I177" s="270">
        <v>11.6</v>
      </c>
      <c r="J177" s="301">
        <f t="shared" si="14"/>
        <v>12.991289419369807</v>
      </c>
      <c r="K177" s="301">
        <v>12.9</v>
      </c>
      <c r="L177" s="270" t="s">
        <v>1163</v>
      </c>
      <c r="M177" s="270" t="s">
        <v>1134</v>
      </c>
      <c r="N177" s="272" t="s">
        <v>1135</v>
      </c>
      <c r="O177" s="270">
        <f>SUM(O178)</f>
        <v>0</v>
      </c>
      <c r="P177" s="270">
        <f>SUM(P178)</f>
        <v>1</v>
      </c>
      <c r="Q177" s="273" t="s">
        <v>1136</v>
      </c>
      <c r="R177" s="274">
        <v>40014</v>
      </c>
    </row>
    <row r="178" spans="1:18" s="297" customFormat="1" ht="75.75" customHeight="1" x14ac:dyDescent="0.25">
      <c r="A178" s="296" t="s">
        <v>1794</v>
      </c>
      <c r="B178" s="290"/>
      <c r="C178" s="290" t="s">
        <v>1137</v>
      </c>
      <c r="D178" s="295">
        <v>6207</v>
      </c>
      <c r="E178" s="290"/>
      <c r="F178" s="290" t="s">
        <v>55</v>
      </c>
      <c r="G178" s="283">
        <v>3</v>
      </c>
      <c r="H178" s="290">
        <v>1.2</v>
      </c>
      <c r="I178" s="290">
        <v>11.6</v>
      </c>
      <c r="J178" s="283">
        <f t="shared" si="14"/>
        <v>12.991289419369807</v>
      </c>
      <c r="K178" s="283">
        <v>12.9</v>
      </c>
      <c r="L178" s="290" t="s">
        <v>1163</v>
      </c>
      <c r="M178" s="290" t="s">
        <v>1134</v>
      </c>
      <c r="N178" s="264" t="s">
        <v>1135</v>
      </c>
      <c r="O178" s="290">
        <v>0</v>
      </c>
      <c r="P178" s="290">
        <v>1</v>
      </c>
      <c r="Q178" s="265" t="s">
        <v>1138</v>
      </c>
      <c r="R178" s="266">
        <v>40014</v>
      </c>
    </row>
    <row r="179" spans="1:18" s="270" customFormat="1" ht="25.5" hidden="1" customHeight="1" x14ac:dyDescent="0.25">
      <c r="A179" s="299"/>
      <c r="B179" s="260"/>
      <c r="C179" s="270" t="s">
        <v>246</v>
      </c>
      <c r="D179" s="300">
        <v>6341</v>
      </c>
      <c r="E179" s="270" t="s">
        <v>1162</v>
      </c>
      <c r="F179" s="270" t="s">
        <v>274</v>
      </c>
      <c r="G179" s="270">
        <v>11.2</v>
      </c>
      <c r="H179" s="270">
        <v>11.2</v>
      </c>
      <c r="I179" s="270">
        <v>6.5</v>
      </c>
      <c r="J179" s="270">
        <f t="shared" si="13"/>
        <v>11.748101281370232</v>
      </c>
      <c r="K179" s="270">
        <v>11</v>
      </c>
      <c r="L179" s="270" t="s">
        <v>1163</v>
      </c>
      <c r="M179" s="270" t="s">
        <v>1877</v>
      </c>
      <c r="N179" s="313" t="s">
        <v>1878</v>
      </c>
      <c r="O179" s="270">
        <f>SUM(O180:O181)</f>
        <v>1</v>
      </c>
      <c r="P179" s="270">
        <f>SUM(P180:P181)</f>
        <v>1</v>
      </c>
      <c r="Q179" s="273" t="s">
        <v>731</v>
      </c>
      <c r="R179" s="274">
        <v>38867</v>
      </c>
    </row>
    <row r="180" spans="1:18" s="290" customFormat="1" ht="38.25" hidden="1" customHeight="1" x14ac:dyDescent="0.25">
      <c r="A180" s="294" t="s">
        <v>1794</v>
      </c>
      <c r="C180" s="290" t="s">
        <v>732</v>
      </c>
      <c r="D180" s="295">
        <v>6341</v>
      </c>
      <c r="E180" s="290" t="s">
        <v>1162</v>
      </c>
      <c r="F180" s="290" t="s">
        <v>274</v>
      </c>
      <c r="G180" s="290">
        <v>11.2</v>
      </c>
      <c r="H180" s="290">
        <v>11.2</v>
      </c>
      <c r="I180" s="290">
        <v>6.5</v>
      </c>
      <c r="J180" s="290">
        <f t="shared" si="13"/>
        <v>11.748101281370232</v>
      </c>
      <c r="K180" s="290">
        <v>11</v>
      </c>
      <c r="L180" s="290" t="s">
        <v>1163</v>
      </c>
      <c r="M180" s="290" t="s">
        <v>1877</v>
      </c>
      <c r="N180" s="309" t="s">
        <v>1878</v>
      </c>
      <c r="O180" s="290">
        <v>1</v>
      </c>
      <c r="P180" s="290">
        <v>0</v>
      </c>
      <c r="Q180" s="265" t="s">
        <v>733</v>
      </c>
      <c r="R180" s="266">
        <v>38867</v>
      </c>
    </row>
    <row r="181" spans="1:18" s="290" customFormat="1" ht="102" hidden="1" customHeight="1" x14ac:dyDescent="0.25">
      <c r="A181" s="294" t="s">
        <v>1794</v>
      </c>
      <c r="C181" s="290" t="s">
        <v>732</v>
      </c>
      <c r="D181" s="295">
        <v>6341</v>
      </c>
      <c r="E181" s="290" t="s">
        <v>1162</v>
      </c>
      <c r="F181" s="290" t="s">
        <v>274</v>
      </c>
      <c r="G181" s="290">
        <v>11.2</v>
      </c>
      <c r="H181" s="290">
        <v>11.2</v>
      </c>
      <c r="I181" s="290">
        <v>6.5</v>
      </c>
      <c r="J181" s="290">
        <f t="shared" si="13"/>
        <v>11.748101281370232</v>
      </c>
      <c r="K181" s="290">
        <v>11</v>
      </c>
      <c r="L181" s="290" t="s">
        <v>1163</v>
      </c>
      <c r="M181" s="290" t="s">
        <v>1877</v>
      </c>
      <c r="N181" s="309" t="s">
        <v>1878</v>
      </c>
      <c r="O181" s="290">
        <v>0</v>
      </c>
      <c r="P181" s="290">
        <v>1</v>
      </c>
      <c r="Q181" s="265" t="s">
        <v>2433</v>
      </c>
      <c r="R181" s="266">
        <v>38867</v>
      </c>
    </row>
    <row r="182" spans="1:18" s="270" customFormat="1" ht="76.5" hidden="1" customHeight="1" x14ac:dyDescent="0.25">
      <c r="A182" s="299"/>
      <c r="B182" s="267"/>
      <c r="C182" s="270" t="s">
        <v>246</v>
      </c>
      <c r="D182" s="300"/>
      <c r="E182" s="270" t="s">
        <v>1617</v>
      </c>
      <c r="F182" s="270" t="s">
        <v>703</v>
      </c>
      <c r="G182" s="270">
        <v>137</v>
      </c>
      <c r="H182" s="270">
        <v>137</v>
      </c>
      <c r="I182" s="270">
        <v>15</v>
      </c>
      <c r="J182" s="270">
        <f t="shared" si="13"/>
        <v>25.687698556574134</v>
      </c>
      <c r="K182" s="270">
        <v>25.2</v>
      </c>
      <c r="L182" s="270" t="s">
        <v>1163</v>
      </c>
      <c r="M182" s="270" t="s">
        <v>1879</v>
      </c>
      <c r="N182" s="313" t="s">
        <v>1880</v>
      </c>
      <c r="O182" s="270">
        <f>SUM(O183)</f>
        <v>0</v>
      </c>
      <c r="P182" s="270">
        <f>SUM(P183)</f>
        <v>1</v>
      </c>
      <c r="Q182" s="273" t="s">
        <v>1867</v>
      </c>
      <c r="R182" s="274">
        <v>40105</v>
      </c>
    </row>
    <row r="183" spans="1:18" s="290" customFormat="1" ht="116.25" hidden="1" customHeight="1" x14ac:dyDescent="0.25">
      <c r="A183" s="294" t="s">
        <v>1794</v>
      </c>
      <c r="C183" s="290" t="s">
        <v>1137</v>
      </c>
      <c r="D183" s="295"/>
      <c r="E183" s="290" t="s">
        <v>1617</v>
      </c>
      <c r="F183" s="290" t="s">
        <v>703</v>
      </c>
      <c r="L183" s="290" t="s">
        <v>1163</v>
      </c>
      <c r="M183" s="290" t="s">
        <v>1879</v>
      </c>
      <c r="N183" s="309" t="s">
        <v>1880</v>
      </c>
      <c r="O183" s="290">
        <v>0</v>
      </c>
      <c r="P183" s="290">
        <v>1</v>
      </c>
      <c r="Q183" s="265" t="s">
        <v>2521</v>
      </c>
      <c r="R183" s="266">
        <v>40014</v>
      </c>
    </row>
    <row r="184" spans="1:18" s="315" customFormat="1" ht="25.5" hidden="1" customHeight="1" x14ac:dyDescent="0.25">
      <c r="A184" s="314"/>
      <c r="B184" s="312"/>
      <c r="C184" s="315" t="s">
        <v>246</v>
      </c>
      <c r="D184" s="316"/>
      <c r="E184" s="277" t="s">
        <v>76</v>
      </c>
      <c r="F184" s="315" t="s">
        <v>704</v>
      </c>
      <c r="G184" s="315">
        <v>3</v>
      </c>
      <c r="H184" s="315">
        <v>5</v>
      </c>
      <c r="I184" s="315">
        <v>4.5999999999999996</v>
      </c>
      <c r="J184" s="285">
        <f t="shared" ref="J184:J201" si="15">1.6225-1.2026*(H184-G184)/I184-0.5765*H184/I184+1.9348*(200^2)*3/100000</f>
        <v>2.7947600000000001</v>
      </c>
      <c r="K184" s="285">
        <f t="shared" ref="K184:K191" si="16">EXP(J184)/(1+EXP(J184))</f>
        <v>0.94239200668027967</v>
      </c>
      <c r="L184" s="315" t="s">
        <v>1163</v>
      </c>
      <c r="N184" s="317"/>
      <c r="O184" s="315">
        <f>SUM(O185:O187)</f>
        <v>0</v>
      </c>
      <c r="P184" s="315">
        <f>SUM(P185:P187)</f>
        <v>3</v>
      </c>
      <c r="Q184" s="277" t="s">
        <v>750</v>
      </c>
      <c r="R184" s="280">
        <v>39706</v>
      </c>
    </row>
    <row r="185" spans="1:18" s="290" customFormat="1" ht="25.5" hidden="1" customHeight="1" x14ac:dyDescent="0.25">
      <c r="A185" s="294" t="s">
        <v>1794</v>
      </c>
      <c r="B185" s="262"/>
      <c r="C185" s="290" t="s">
        <v>179</v>
      </c>
      <c r="D185" s="295"/>
      <c r="E185" s="262" t="s">
        <v>76</v>
      </c>
      <c r="F185" s="290" t="s">
        <v>704</v>
      </c>
      <c r="G185" s="290">
        <v>3</v>
      </c>
      <c r="H185" s="290">
        <v>5</v>
      </c>
      <c r="I185" s="290">
        <v>4.5999999999999996</v>
      </c>
      <c r="J185" s="288">
        <f t="shared" si="15"/>
        <v>2.7947600000000001</v>
      </c>
      <c r="K185" s="288">
        <f t="shared" si="16"/>
        <v>0.94239200668027967</v>
      </c>
      <c r="L185" s="290" t="s">
        <v>1163</v>
      </c>
      <c r="N185" s="309"/>
      <c r="O185" s="290">
        <v>0</v>
      </c>
      <c r="P185" s="290">
        <v>1</v>
      </c>
      <c r="Q185" s="262" t="s">
        <v>181</v>
      </c>
      <c r="R185" s="266">
        <v>39645</v>
      </c>
    </row>
    <row r="186" spans="1:18" s="290" customFormat="1" ht="64.5" hidden="1" customHeight="1" x14ac:dyDescent="0.25">
      <c r="A186" s="294" t="s">
        <v>1794</v>
      </c>
      <c r="B186" s="262"/>
      <c r="C186" s="290" t="s">
        <v>1494</v>
      </c>
      <c r="D186" s="295"/>
      <c r="E186" s="262" t="s">
        <v>76</v>
      </c>
      <c r="F186" s="290" t="s">
        <v>704</v>
      </c>
      <c r="G186" s="290">
        <v>3</v>
      </c>
      <c r="H186" s="290">
        <v>5</v>
      </c>
      <c r="I186" s="290">
        <v>4.5999999999999996</v>
      </c>
      <c r="J186" s="288">
        <f>1.6225-1.2026*(H186-G186)/I186-0.5765*H186/I186+1.9348*(200^2)*3/100000</f>
        <v>2.7947600000000001</v>
      </c>
      <c r="K186" s="288">
        <f t="shared" si="16"/>
        <v>0.94239200668027967</v>
      </c>
      <c r="L186" s="290" t="s">
        <v>1163</v>
      </c>
      <c r="N186" s="309"/>
      <c r="O186" s="290">
        <v>0</v>
      </c>
      <c r="P186" s="290">
        <v>1</v>
      </c>
      <c r="Q186" s="265" t="s">
        <v>1496</v>
      </c>
      <c r="R186" s="266">
        <v>40001</v>
      </c>
    </row>
    <row r="187" spans="1:18" s="290" customFormat="1" ht="64.5" hidden="1" customHeight="1" x14ac:dyDescent="0.25">
      <c r="A187" s="294" t="s">
        <v>98</v>
      </c>
      <c r="B187" s="262"/>
      <c r="C187" s="290" t="s">
        <v>2167</v>
      </c>
      <c r="D187" s="295"/>
      <c r="E187" s="262" t="s">
        <v>76</v>
      </c>
      <c r="F187" s="290" t="s">
        <v>704</v>
      </c>
      <c r="G187" s="290">
        <v>3</v>
      </c>
      <c r="H187" s="290">
        <v>5</v>
      </c>
      <c r="I187" s="290">
        <v>4.5999999999999996</v>
      </c>
      <c r="J187" s="288">
        <f>1.6225-1.2026*(H187-G187)/I187-0.5765*H187/I187+1.9348*(200^2)*3/100000</f>
        <v>2.7947600000000001</v>
      </c>
      <c r="K187" s="288">
        <f t="shared" si="16"/>
        <v>0.94239200668027967</v>
      </c>
      <c r="L187" s="290" t="s">
        <v>1163</v>
      </c>
      <c r="N187" s="309"/>
      <c r="O187" s="290">
        <v>0</v>
      </c>
      <c r="P187" s="290">
        <v>1</v>
      </c>
      <c r="Q187" s="265" t="s">
        <v>2168</v>
      </c>
      <c r="R187" s="266">
        <v>40770</v>
      </c>
    </row>
    <row r="188" spans="1:18" s="315" customFormat="1" ht="38.25" hidden="1" customHeight="1" x14ac:dyDescent="0.25">
      <c r="A188" s="314"/>
      <c r="B188" s="318" t="s">
        <v>2514</v>
      </c>
      <c r="C188" s="315" t="s">
        <v>246</v>
      </c>
      <c r="D188" s="316"/>
      <c r="E188" s="277" t="s">
        <v>75</v>
      </c>
      <c r="F188" s="315" t="s">
        <v>704</v>
      </c>
      <c r="G188" s="315">
        <v>2</v>
      </c>
      <c r="H188" s="315">
        <v>5</v>
      </c>
      <c r="I188" s="315">
        <v>1.1399999999999999</v>
      </c>
      <c r="J188" s="285">
        <f t="shared" si="15"/>
        <v>-1.7489856140350883</v>
      </c>
      <c r="K188" s="285">
        <f t="shared" si="16"/>
        <v>0.14817518743077021</v>
      </c>
      <c r="L188" s="315" t="s">
        <v>1163</v>
      </c>
      <c r="M188" s="315" t="s">
        <v>2503</v>
      </c>
      <c r="N188" s="317" t="s">
        <v>2504</v>
      </c>
      <c r="O188" s="315">
        <f>SUM(O189:O194)</f>
        <v>0</v>
      </c>
      <c r="P188" s="315">
        <f>SUM(P189:P194)</f>
        <v>12</v>
      </c>
      <c r="Q188" s="277" t="s">
        <v>751</v>
      </c>
      <c r="R188" s="280">
        <v>39706</v>
      </c>
    </row>
    <row r="189" spans="1:18" s="290" customFormat="1" ht="38.25" hidden="1" customHeight="1" x14ac:dyDescent="0.25">
      <c r="A189" s="294" t="s">
        <v>1794</v>
      </c>
      <c r="B189" s="262"/>
      <c r="C189" s="290" t="s">
        <v>179</v>
      </c>
      <c r="D189" s="295"/>
      <c r="E189" s="262" t="s">
        <v>75</v>
      </c>
      <c r="F189" s="290" t="s">
        <v>704</v>
      </c>
      <c r="G189" s="290">
        <v>2</v>
      </c>
      <c r="H189" s="290">
        <v>5</v>
      </c>
      <c r="I189" s="290">
        <v>1.1399999999999999</v>
      </c>
      <c r="J189" s="288">
        <f t="shared" si="15"/>
        <v>-1.7489856140350883</v>
      </c>
      <c r="K189" s="288">
        <f t="shared" si="16"/>
        <v>0.14817518743077021</v>
      </c>
      <c r="L189" s="290" t="s">
        <v>1163</v>
      </c>
      <c r="N189" s="309"/>
      <c r="O189" s="290">
        <v>0</v>
      </c>
      <c r="P189" s="290">
        <v>1</v>
      </c>
      <c r="Q189" s="262" t="s">
        <v>1016</v>
      </c>
      <c r="R189" s="266">
        <v>39645</v>
      </c>
    </row>
    <row r="190" spans="1:18" s="290" customFormat="1" ht="160.5" hidden="1" customHeight="1" x14ac:dyDescent="0.25">
      <c r="A190" s="294" t="s">
        <v>1794</v>
      </c>
      <c r="B190" s="262"/>
      <c r="C190" s="290" t="s">
        <v>1395</v>
      </c>
      <c r="D190" s="295"/>
      <c r="E190" s="262" t="s">
        <v>75</v>
      </c>
      <c r="F190" s="290" t="s">
        <v>704</v>
      </c>
      <c r="G190" s="290">
        <v>2</v>
      </c>
      <c r="H190" s="290">
        <v>5</v>
      </c>
      <c r="I190" s="290">
        <v>1.1399999999999999</v>
      </c>
      <c r="J190" s="288">
        <f t="shared" si="15"/>
        <v>-1.7489856140350883</v>
      </c>
      <c r="K190" s="288">
        <f t="shared" si="16"/>
        <v>0.14817518743077021</v>
      </c>
      <c r="L190" s="290" t="s">
        <v>1163</v>
      </c>
      <c r="N190" s="309"/>
      <c r="O190" s="290">
        <v>0</v>
      </c>
      <c r="P190" s="290">
        <v>2</v>
      </c>
      <c r="Q190" s="265" t="s">
        <v>2434</v>
      </c>
      <c r="R190" s="266">
        <v>39724</v>
      </c>
    </row>
    <row r="191" spans="1:18" s="290" customFormat="1" ht="63.75" hidden="1" customHeight="1" x14ac:dyDescent="0.25">
      <c r="A191" s="294" t="s">
        <v>1794</v>
      </c>
      <c r="B191" s="262"/>
      <c r="C191" s="290" t="s">
        <v>1762</v>
      </c>
      <c r="D191" s="295"/>
      <c r="E191" s="262" t="s">
        <v>75</v>
      </c>
      <c r="F191" s="290" t="s">
        <v>704</v>
      </c>
      <c r="G191" s="290">
        <v>2</v>
      </c>
      <c r="H191" s="290">
        <v>5</v>
      </c>
      <c r="I191" s="290">
        <v>1.1399999999999999</v>
      </c>
      <c r="J191" s="288">
        <f t="shared" si="15"/>
        <v>-1.7489856140350883</v>
      </c>
      <c r="K191" s="288">
        <f t="shared" si="16"/>
        <v>0.14817518743077021</v>
      </c>
      <c r="L191" s="290" t="s">
        <v>1163</v>
      </c>
      <c r="N191" s="309"/>
      <c r="O191" s="290">
        <v>0</v>
      </c>
      <c r="P191" s="290">
        <v>1</v>
      </c>
      <c r="Q191" s="265" t="s">
        <v>1765</v>
      </c>
      <c r="R191" s="266">
        <v>39708</v>
      </c>
    </row>
    <row r="192" spans="1:18" s="290" customFormat="1" ht="112.5" hidden="1" customHeight="1" x14ac:dyDescent="0.25">
      <c r="A192" s="294" t="s">
        <v>1794</v>
      </c>
      <c r="B192" s="262"/>
      <c r="C192" s="290" t="s">
        <v>1494</v>
      </c>
      <c r="D192" s="295"/>
      <c r="E192" s="262" t="s">
        <v>75</v>
      </c>
      <c r="F192" s="290" t="s">
        <v>704</v>
      </c>
      <c r="G192" s="290">
        <v>2</v>
      </c>
      <c r="H192" s="290">
        <v>5</v>
      </c>
      <c r="I192" s="290">
        <v>1.1399999999999999</v>
      </c>
      <c r="J192" s="288">
        <f>1.6225-1.2026*(H192-G192)/I192-0.5765*H192/I192+1.9348*(200^2)*3/100000</f>
        <v>-1.7489856140350883</v>
      </c>
      <c r="K192" s="288">
        <f t="shared" ref="K192:K198" si="17">EXP(J192)/(1+EXP(J192))</f>
        <v>0.14817518743077021</v>
      </c>
      <c r="L192" s="290" t="s">
        <v>1163</v>
      </c>
      <c r="N192" s="309"/>
      <c r="O192" s="290">
        <v>0</v>
      </c>
      <c r="P192" s="290">
        <v>4</v>
      </c>
      <c r="Q192" s="265" t="s">
        <v>2435</v>
      </c>
      <c r="R192" s="266">
        <v>40001</v>
      </c>
    </row>
    <row r="193" spans="1:18" s="290" customFormat="1" ht="57.75" hidden="1" customHeight="1" x14ac:dyDescent="0.25">
      <c r="A193" s="294" t="s">
        <v>98</v>
      </c>
      <c r="B193" s="262"/>
      <c r="C193" s="290" t="s">
        <v>2068</v>
      </c>
      <c r="D193" s="295"/>
      <c r="E193" s="262" t="s">
        <v>75</v>
      </c>
      <c r="F193" s="290" t="s">
        <v>704</v>
      </c>
      <c r="G193" s="290">
        <v>2</v>
      </c>
      <c r="H193" s="290">
        <v>5</v>
      </c>
      <c r="I193" s="290">
        <v>1.1399999999999999</v>
      </c>
      <c r="J193" s="288">
        <f>1.6225-1.2026*(H193-G193)/I193-0.5765*H193/I193+1.9348*(200^2)*3/100000</f>
        <v>-1.7489856140350883</v>
      </c>
      <c r="K193" s="288">
        <f t="shared" si="17"/>
        <v>0.14817518743077021</v>
      </c>
      <c r="L193" s="290" t="s">
        <v>1163</v>
      </c>
      <c r="N193" s="309"/>
      <c r="O193" s="290">
        <v>0</v>
      </c>
      <c r="P193" s="290">
        <v>2</v>
      </c>
      <c r="Q193" s="265" t="s">
        <v>2071</v>
      </c>
      <c r="R193" s="266">
        <v>40386</v>
      </c>
    </row>
    <row r="194" spans="1:18" s="290" customFormat="1" ht="57.75" hidden="1" customHeight="1" x14ac:dyDescent="0.25">
      <c r="A194" s="294" t="s">
        <v>98</v>
      </c>
      <c r="B194" s="262"/>
      <c r="C194" s="290" t="s">
        <v>2278</v>
      </c>
      <c r="D194" s="295"/>
      <c r="E194" s="262" t="s">
        <v>75</v>
      </c>
      <c r="F194" s="290" t="s">
        <v>704</v>
      </c>
      <c r="G194" s="290">
        <v>2</v>
      </c>
      <c r="H194" s="290">
        <v>5</v>
      </c>
      <c r="I194" s="290">
        <v>1.1399999999999999</v>
      </c>
      <c r="J194" s="288">
        <f>1.6225-1.2026*(H194-G194)/I194-0.5765*H194/I194+1.9348*(200^2)*3/100000</f>
        <v>-1.7489856140350883</v>
      </c>
      <c r="K194" s="288">
        <f>EXP(J194)/(1+EXP(J194))</f>
        <v>0.14817518743077021</v>
      </c>
      <c r="L194" s="290" t="s">
        <v>1163</v>
      </c>
      <c r="N194" s="309"/>
      <c r="O194" s="290">
        <v>0</v>
      </c>
      <c r="P194" s="290">
        <v>2</v>
      </c>
      <c r="Q194" s="265" t="s">
        <v>2279</v>
      </c>
      <c r="R194" s="266">
        <v>41493</v>
      </c>
    </row>
    <row r="195" spans="1:18" s="270" customFormat="1" ht="38.25" hidden="1" customHeight="1" x14ac:dyDescent="0.25">
      <c r="A195" s="299"/>
      <c r="B195" s="276"/>
      <c r="C195" s="270" t="s">
        <v>246</v>
      </c>
      <c r="D195" s="300"/>
      <c r="E195" s="260" t="s">
        <v>1345</v>
      </c>
      <c r="F195" s="270" t="s">
        <v>704</v>
      </c>
      <c r="G195" s="270">
        <v>5.0999999999999996</v>
      </c>
      <c r="H195" s="270">
        <v>6.21</v>
      </c>
      <c r="I195" s="270">
        <v>27.4</v>
      </c>
      <c r="J195" s="306">
        <f t="shared" si="15"/>
        <v>3.764882226277372</v>
      </c>
      <c r="K195" s="306">
        <f t="shared" si="17"/>
        <v>0.97735436612556659</v>
      </c>
      <c r="L195" s="270" t="s">
        <v>1163</v>
      </c>
      <c r="N195" s="313"/>
      <c r="O195" s="270">
        <v>0</v>
      </c>
      <c r="P195" s="270">
        <v>0</v>
      </c>
      <c r="Q195" s="260" t="s">
        <v>1868</v>
      </c>
      <c r="R195" s="274">
        <v>40105</v>
      </c>
    </row>
    <row r="196" spans="1:18" s="292" customFormat="1" ht="38.25" hidden="1" customHeight="1" x14ac:dyDescent="0.25">
      <c r="A196" s="291"/>
      <c r="B196" s="289"/>
      <c r="C196" s="292" t="s">
        <v>246</v>
      </c>
      <c r="D196" s="293"/>
      <c r="E196" s="292" t="s">
        <v>70</v>
      </c>
      <c r="F196" s="292" t="s">
        <v>704</v>
      </c>
      <c r="G196" s="292">
        <v>4.5999999999999996</v>
      </c>
      <c r="H196" s="292">
        <v>5.6</v>
      </c>
      <c r="I196" s="292">
        <v>4.0999999999999996</v>
      </c>
      <c r="J196" s="305">
        <f>1.6225-1.2026*(H196-G196)/I196-0.5765*H196/I196+1.9348*(200^2)*3/100000</f>
        <v>2.8635282926829264</v>
      </c>
      <c r="K196" s="306">
        <f t="shared" si="17"/>
        <v>0.94601377928268537</v>
      </c>
      <c r="L196" s="292" t="s">
        <v>1163</v>
      </c>
      <c r="N196" s="308"/>
      <c r="O196" s="292">
        <v>0</v>
      </c>
      <c r="P196" s="292">
        <v>0</v>
      </c>
      <c r="Q196" s="254" t="s">
        <v>1866</v>
      </c>
      <c r="R196" s="258">
        <v>40105</v>
      </c>
    </row>
    <row r="197" spans="1:18" s="292" customFormat="1" ht="63.75" hidden="1" customHeight="1" x14ac:dyDescent="0.25">
      <c r="A197" s="291"/>
      <c r="B197" s="276"/>
      <c r="C197" s="292" t="s">
        <v>246</v>
      </c>
      <c r="D197" s="293"/>
      <c r="E197" s="292" t="s">
        <v>71</v>
      </c>
      <c r="F197" s="292" t="s">
        <v>704</v>
      </c>
      <c r="G197" s="292">
        <v>5</v>
      </c>
      <c r="H197" s="292">
        <v>5.0999999999999996</v>
      </c>
      <c r="I197" s="292">
        <v>6.3</v>
      </c>
      <c r="J197" s="305">
        <f t="shared" si="15"/>
        <v>3.458480634920635</v>
      </c>
      <c r="K197" s="306">
        <f t="shared" si="17"/>
        <v>0.96948304735453306</v>
      </c>
      <c r="L197" s="292" t="s">
        <v>1163</v>
      </c>
      <c r="N197" s="308"/>
      <c r="O197" s="292">
        <v>0</v>
      </c>
      <c r="P197" s="292">
        <v>0</v>
      </c>
      <c r="Q197" s="254" t="s">
        <v>1869</v>
      </c>
      <c r="R197" s="258">
        <v>39344</v>
      </c>
    </row>
    <row r="198" spans="1:18" s="292" customFormat="1" ht="25.5" hidden="1" customHeight="1" x14ac:dyDescent="0.25">
      <c r="A198" s="291"/>
      <c r="B198" s="277"/>
      <c r="C198" s="292" t="s">
        <v>246</v>
      </c>
      <c r="D198" s="293"/>
      <c r="E198" s="254" t="s">
        <v>74</v>
      </c>
      <c r="F198" s="292" t="s">
        <v>704</v>
      </c>
      <c r="G198" s="292">
        <v>5</v>
      </c>
      <c r="H198" s="292">
        <v>8</v>
      </c>
      <c r="I198" s="292">
        <v>1.0900000000000001</v>
      </c>
      <c r="J198" s="305">
        <f t="shared" si="15"/>
        <v>-3.5968409174311922</v>
      </c>
      <c r="K198" s="306">
        <f t="shared" si="17"/>
        <v>2.6678903369982163E-2</v>
      </c>
      <c r="L198" s="292" t="s">
        <v>1163</v>
      </c>
      <c r="N198" s="308"/>
      <c r="O198" s="292">
        <f>SUM(O199)</f>
        <v>0</v>
      </c>
      <c r="P198" s="292">
        <f>SUM(P199)</f>
        <v>2</v>
      </c>
      <c r="Q198" s="254" t="s">
        <v>1735</v>
      </c>
      <c r="R198" s="258">
        <v>39706</v>
      </c>
    </row>
    <row r="199" spans="1:18" s="290" customFormat="1" ht="63.75" hidden="1" customHeight="1" x14ac:dyDescent="0.25">
      <c r="A199" s="294" t="s">
        <v>98</v>
      </c>
      <c r="B199" s="268"/>
      <c r="C199" s="290" t="s">
        <v>1762</v>
      </c>
      <c r="D199" s="295"/>
      <c r="E199" s="262" t="s">
        <v>74</v>
      </c>
      <c r="F199" s="290" t="s">
        <v>704</v>
      </c>
      <c r="G199" s="290">
        <v>5</v>
      </c>
      <c r="H199" s="290">
        <v>8</v>
      </c>
      <c r="I199" s="290">
        <v>1.0900000000000001</v>
      </c>
      <c r="J199" s="288">
        <f t="shared" si="15"/>
        <v>-3.5968409174311922</v>
      </c>
      <c r="K199" s="288">
        <f>EXP(J199)/(1+EXP(J199))</f>
        <v>2.6678903369982163E-2</v>
      </c>
      <c r="L199" s="290" t="s">
        <v>1163</v>
      </c>
      <c r="N199" s="309"/>
      <c r="O199" s="290">
        <v>0</v>
      </c>
      <c r="P199" s="290">
        <v>2</v>
      </c>
      <c r="Q199" s="265" t="s">
        <v>1779</v>
      </c>
      <c r="R199" s="266">
        <v>39708</v>
      </c>
    </row>
    <row r="200" spans="1:18" s="292" customFormat="1" ht="51" hidden="1" customHeight="1" x14ac:dyDescent="0.25">
      <c r="A200" s="291"/>
      <c r="B200" s="289"/>
      <c r="C200" s="292" t="s">
        <v>246</v>
      </c>
      <c r="D200" s="293"/>
      <c r="E200" s="292" t="s">
        <v>72</v>
      </c>
      <c r="F200" s="292" t="s">
        <v>704</v>
      </c>
      <c r="G200" s="292">
        <v>5.9</v>
      </c>
      <c r="H200" s="292">
        <v>5.9</v>
      </c>
      <c r="I200" s="292">
        <v>14.2</v>
      </c>
      <c r="J200" s="305">
        <f t="shared" si="15"/>
        <v>3.7047283098591546</v>
      </c>
      <c r="K200" s="306">
        <f>EXP(J200)/(1+EXP(J200))</f>
        <v>0.97598405606456662</v>
      </c>
      <c r="L200" s="292" t="s">
        <v>1163</v>
      </c>
      <c r="N200" s="308"/>
      <c r="O200" s="292">
        <v>0</v>
      </c>
      <c r="P200" s="292">
        <v>0</v>
      </c>
      <c r="Q200" s="254" t="s">
        <v>1870</v>
      </c>
      <c r="R200" s="258">
        <v>39344</v>
      </c>
    </row>
    <row r="201" spans="1:18" s="292" customFormat="1" ht="51" hidden="1" customHeight="1" x14ac:dyDescent="0.25">
      <c r="A201" s="291"/>
      <c r="B201" s="312"/>
      <c r="C201" s="292" t="s">
        <v>246</v>
      </c>
      <c r="D201" s="293"/>
      <c r="E201" s="292" t="s">
        <v>73</v>
      </c>
      <c r="F201" s="292" t="s">
        <v>704</v>
      </c>
      <c r="G201" s="292">
        <v>7.2</v>
      </c>
      <c r="H201" s="292">
        <v>7.6</v>
      </c>
      <c r="I201" s="292">
        <v>5.4</v>
      </c>
      <c r="J201" s="305">
        <f t="shared" si="15"/>
        <v>3.0438081481481483</v>
      </c>
      <c r="K201" s="306">
        <f>EXP(J201)/(1+EXP(J201))</f>
        <v>0.95451445257808498</v>
      </c>
      <c r="L201" s="292" t="s">
        <v>1163</v>
      </c>
      <c r="N201" s="308"/>
      <c r="O201" s="292">
        <v>0</v>
      </c>
      <c r="P201" s="292">
        <v>0</v>
      </c>
      <c r="Q201" s="254" t="s">
        <v>748</v>
      </c>
      <c r="R201" s="258">
        <v>39344</v>
      </c>
    </row>
    <row r="202" spans="1:18" s="270" customFormat="1" ht="128.25" hidden="1" customHeight="1" x14ac:dyDescent="0.25">
      <c r="A202" s="299"/>
      <c r="B202" s="319"/>
      <c r="C202" s="270" t="s">
        <v>246</v>
      </c>
      <c r="D202" s="300"/>
      <c r="E202" s="260" t="s">
        <v>1145</v>
      </c>
      <c r="F202" s="270" t="s">
        <v>1081</v>
      </c>
      <c r="I202" s="270">
        <v>12.4</v>
      </c>
      <c r="J202" s="306"/>
      <c r="K202" s="306"/>
      <c r="L202" s="270" t="s">
        <v>1163</v>
      </c>
      <c r="N202" s="313"/>
      <c r="O202" s="270">
        <f>SUM(O203)</f>
        <v>0</v>
      </c>
      <c r="P202" s="270">
        <f>SUM(P203)</f>
        <v>1</v>
      </c>
      <c r="Q202" s="260" t="s">
        <v>2436</v>
      </c>
      <c r="R202" s="274">
        <v>40028</v>
      </c>
    </row>
    <row r="203" spans="1:18" s="290" customFormat="1" ht="91.5" hidden="1" customHeight="1" x14ac:dyDescent="0.25">
      <c r="A203" s="294" t="s">
        <v>1794</v>
      </c>
      <c r="B203" s="320"/>
      <c r="C203" s="290" t="s">
        <v>118</v>
      </c>
      <c r="D203" s="295"/>
      <c r="E203" s="262" t="s">
        <v>1145</v>
      </c>
      <c r="F203" s="290" t="s">
        <v>1081</v>
      </c>
      <c r="I203" s="290">
        <v>12.4</v>
      </c>
      <c r="J203" s="288"/>
      <c r="K203" s="288"/>
      <c r="L203" s="290" t="s">
        <v>1163</v>
      </c>
      <c r="N203" s="309"/>
      <c r="O203" s="290">
        <v>0</v>
      </c>
      <c r="P203" s="290">
        <v>1</v>
      </c>
      <c r="Q203" s="262" t="s">
        <v>2437</v>
      </c>
      <c r="R203" s="266">
        <v>40028</v>
      </c>
    </row>
    <row r="204" spans="1:18" s="292" customFormat="1" ht="12.75" hidden="1" customHeight="1" x14ac:dyDescent="0.25">
      <c r="A204" s="291"/>
      <c r="B204" s="254"/>
      <c r="C204" s="292" t="s">
        <v>246</v>
      </c>
      <c r="D204" s="293">
        <v>5987</v>
      </c>
      <c r="F204" s="292" t="s">
        <v>274</v>
      </c>
      <c r="L204" s="292" t="s">
        <v>1154</v>
      </c>
      <c r="O204" s="292">
        <v>0</v>
      </c>
      <c r="P204" s="292">
        <v>0</v>
      </c>
      <c r="Q204" s="254"/>
      <c r="R204" s="258">
        <v>38867</v>
      </c>
    </row>
    <row r="205" spans="1:18" s="292" customFormat="1" ht="25.5" hidden="1" customHeight="1" x14ac:dyDescent="0.25">
      <c r="A205" s="291"/>
      <c r="B205" s="319"/>
      <c r="C205" s="292" t="s">
        <v>246</v>
      </c>
      <c r="D205" s="293"/>
      <c r="E205" s="292" t="s">
        <v>1394</v>
      </c>
      <c r="F205" s="292" t="s">
        <v>313</v>
      </c>
      <c r="G205" s="292">
        <v>20</v>
      </c>
      <c r="H205" s="292">
        <v>15</v>
      </c>
      <c r="L205" s="292" t="s">
        <v>267</v>
      </c>
      <c r="O205" s="292">
        <f>SUM(O206)</f>
        <v>0</v>
      </c>
      <c r="P205" s="292">
        <f>SUM(P206)</f>
        <v>1</v>
      </c>
      <c r="Q205" s="254" t="s">
        <v>1121</v>
      </c>
      <c r="R205" s="258">
        <v>39714</v>
      </c>
    </row>
    <row r="206" spans="1:18" s="290" customFormat="1" ht="51" hidden="1" customHeight="1" x14ac:dyDescent="0.25">
      <c r="A206" s="294" t="s">
        <v>1795</v>
      </c>
      <c r="B206" s="320"/>
      <c r="C206" s="290" t="s">
        <v>1122</v>
      </c>
      <c r="D206" s="295"/>
      <c r="E206" s="290" t="s">
        <v>1394</v>
      </c>
      <c r="F206" s="290" t="s">
        <v>313</v>
      </c>
      <c r="G206" s="290">
        <v>20</v>
      </c>
      <c r="H206" s="290">
        <v>15</v>
      </c>
      <c r="L206" s="290" t="s">
        <v>267</v>
      </c>
      <c r="O206" s="290">
        <v>0</v>
      </c>
      <c r="P206" s="290">
        <v>1</v>
      </c>
      <c r="Q206" s="262" t="s">
        <v>1123</v>
      </c>
      <c r="R206" s="266">
        <v>39716</v>
      </c>
    </row>
    <row r="207" spans="1:18" s="292" customFormat="1" ht="63.75" hidden="1" customHeight="1" x14ac:dyDescent="0.25">
      <c r="A207" s="291"/>
      <c r="B207" s="267"/>
      <c r="C207" s="292" t="s">
        <v>246</v>
      </c>
      <c r="D207" s="293">
        <v>6720</v>
      </c>
      <c r="E207" s="292" t="s">
        <v>266</v>
      </c>
      <c r="F207" s="292" t="s">
        <v>275</v>
      </c>
      <c r="G207" s="282">
        <v>1.4</v>
      </c>
      <c r="H207" s="282">
        <v>1</v>
      </c>
      <c r="I207" s="282">
        <v>9.4</v>
      </c>
      <c r="J207" s="282">
        <f>-LOG((1/(H207*G207))*(2.511^(-I207)))/LOG(2.511)</f>
        <v>9.7654601401791528</v>
      </c>
      <c r="K207" s="282">
        <v>9.3000000000000007</v>
      </c>
      <c r="L207" s="292" t="s">
        <v>267</v>
      </c>
      <c r="M207" s="292" t="s">
        <v>540</v>
      </c>
      <c r="N207" s="256" t="s">
        <v>541</v>
      </c>
      <c r="O207" s="292">
        <f>SUM(O208:O233)</f>
        <v>14</v>
      </c>
      <c r="P207" s="292">
        <f>SUM(P208:P233)</f>
        <v>12</v>
      </c>
      <c r="Q207" s="257" t="s">
        <v>1132</v>
      </c>
      <c r="R207" s="258">
        <v>40007</v>
      </c>
    </row>
    <row r="208" spans="1:18" s="290" customFormat="1" ht="51" hidden="1" customHeight="1" x14ac:dyDescent="0.25">
      <c r="A208" s="294"/>
      <c r="B208" s="262"/>
      <c r="C208" s="290" t="s">
        <v>1808</v>
      </c>
      <c r="D208" s="321">
        <v>6720</v>
      </c>
      <c r="E208" s="290" t="s">
        <v>266</v>
      </c>
      <c r="F208" s="290" t="s">
        <v>275</v>
      </c>
      <c r="G208" s="322">
        <v>1.4</v>
      </c>
      <c r="H208" s="322">
        <v>1</v>
      </c>
      <c r="I208" s="322">
        <v>9.4</v>
      </c>
      <c r="J208" s="322">
        <f>-LOG((1/(H208*G208))*(2.511^(-I208)))/LOG(2.511)</f>
        <v>9.7654601401791528</v>
      </c>
      <c r="K208" s="322">
        <v>9.3000000000000007</v>
      </c>
      <c r="L208" s="297" t="s">
        <v>267</v>
      </c>
      <c r="M208" s="297" t="s">
        <v>540</v>
      </c>
      <c r="N208" s="323" t="s">
        <v>541</v>
      </c>
      <c r="O208" s="297">
        <v>1</v>
      </c>
      <c r="P208" s="297">
        <v>0</v>
      </c>
      <c r="Q208" s="265" t="s">
        <v>985</v>
      </c>
      <c r="R208" s="266">
        <v>39752</v>
      </c>
    </row>
    <row r="209" spans="1:18" s="290" customFormat="1" ht="51" hidden="1" customHeight="1" x14ac:dyDescent="0.25">
      <c r="A209" s="294"/>
      <c r="B209" s="262"/>
      <c r="C209" s="290" t="s">
        <v>1809</v>
      </c>
      <c r="D209" s="321">
        <v>6720</v>
      </c>
      <c r="E209" s="290" t="s">
        <v>266</v>
      </c>
      <c r="F209" s="290" t="s">
        <v>275</v>
      </c>
      <c r="G209" s="322">
        <v>1.4</v>
      </c>
      <c r="H209" s="322">
        <v>1</v>
      </c>
      <c r="I209" s="322">
        <v>9.4</v>
      </c>
      <c r="J209" s="322">
        <f>-LOG((1/(H209*G209))*(2.511^(-I209)))/LOG(2.511)</f>
        <v>9.7654601401791528</v>
      </c>
      <c r="K209" s="322">
        <v>9.3000000000000007</v>
      </c>
      <c r="L209" s="297" t="s">
        <v>267</v>
      </c>
      <c r="M209" s="297" t="s">
        <v>540</v>
      </c>
      <c r="N209" s="323" t="s">
        <v>541</v>
      </c>
      <c r="O209" s="297">
        <v>1</v>
      </c>
      <c r="P209" s="297">
        <v>0</v>
      </c>
      <c r="Q209" s="265" t="s">
        <v>1810</v>
      </c>
      <c r="R209" s="266">
        <v>39752</v>
      </c>
    </row>
    <row r="210" spans="1:18" ht="63.75" hidden="1" customHeight="1" x14ac:dyDescent="0.25">
      <c r="A210" s="296" t="s">
        <v>1794</v>
      </c>
      <c r="C210" s="297" t="s">
        <v>1375</v>
      </c>
      <c r="D210" s="321">
        <v>6720</v>
      </c>
      <c r="E210" s="290" t="s">
        <v>266</v>
      </c>
      <c r="F210" s="290" t="s">
        <v>275</v>
      </c>
      <c r="G210" s="322">
        <v>1.4</v>
      </c>
      <c r="H210" s="322">
        <v>1</v>
      </c>
      <c r="I210" s="322">
        <v>9.4</v>
      </c>
      <c r="J210" s="322">
        <f>-LOG((1/(H210*G210))*(2.511^(-I210)))/LOG(2.511)</f>
        <v>9.7654601401791528</v>
      </c>
      <c r="K210" s="322">
        <v>9.3000000000000007</v>
      </c>
      <c r="L210" s="297" t="s">
        <v>267</v>
      </c>
      <c r="M210" s="297" t="s">
        <v>540</v>
      </c>
      <c r="N210" s="323" t="s">
        <v>541</v>
      </c>
      <c r="O210" s="297">
        <v>1</v>
      </c>
      <c r="P210" s="297">
        <v>0</v>
      </c>
      <c r="Q210" s="324" t="s">
        <v>872</v>
      </c>
      <c r="R210" s="266">
        <v>39591</v>
      </c>
    </row>
    <row r="211" spans="1:18" ht="25.5" hidden="1" customHeight="1" x14ac:dyDescent="0.25">
      <c r="A211" s="296" t="s">
        <v>1794</v>
      </c>
      <c r="C211" s="297" t="s">
        <v>1376</v>
      </c>
      <c r="D211" s="321">
        <v>6720</v>
      </c>
      <c r="E211" s="290" t="s">
        <v>266</v>
      </c>
      <c r="F211" s="290" t="s">
        <v>275</v>
      </c>
      <c r="G211" s="322">
        <v>1.4</v>
      </c>
      <c r="H211" s="322">
        <v>1</v>
      </c>
      <c r="I211" s="322">
        <v>9.4</v>
      </c>
      <c r="J211" s="322">
        <f t="shared" ref="J211:J230" si="18">-LOG((1/(H211*G211))*(2.511^(-I211)))/LOG(2.511)</f>
        <v>9.7654601401791528</v>
      </c>
      <c r="K211" s="322">
        <v>9.3000000000000007</v>
      </c>
      <c r="L211" s="297" t="s">
        <v>267</v>
      </c>
      <c r="M211" s="297" t="s">
        <v>540</v>
      </c>
      <c r="N211" s="323" t="s">
        <v>541</v>
      </c>
      <c r="O211" s="297">
        <v>1</v>
      </c>
      <c r="P211" s="297">
        <v>0</v>
      </c>
      <c r="Q211" s="324" t="s">
        <v>873</v>
      </c>
      <c r="R211" s="266">
        <v>39591</v>
      </c>
    </row>
    <row r="212" spans="1:18" ht="38.25" hidden="1" customHeight="1" x14ac:dyDescent="0.25">
      <c r="A212" s="296" t="s">
        <v>1794</v>
      </c>
      <c r="C212" s="297" t="s">
        <v>1374</v>
      </c>
      <c r="D212" s="321">
        <v>6720</v>
      </c>
      <c r="E212" s="290" t="s">
        <v>266</v>
      </c>
      <c r="F212" s="290" t="s">
        <v>275</v>
      </c>
      <c r="G212" s="322">
        <v>1.4</v>
      </c>
      <c r="H212" s="322">
        <v>1</v>
      </c>
      <c r="I212" s="322">
        <v>9.4</v>
      </c>
      <c r="J212" s="322">
        <f t="shared" si="18"/>
        <v>9.7654601401791528</v>
      </c>
      <c r="K212" s="322">
        <v>9.3000000000000007</v>
      </c>
      <c r="L212" s="297" t="s">
        <v>267</v>
      </c>
      <c r="M212" s="297" t="s">
        <v>540</v>
      </c>
      <c r="N212" s="323" t="s">
        <v>541</v>
      </c>
      <c r="O212" s="297">
        <v>1</v>
      </c>
      <c r="P212" s="297">
        <v>0</v>
      </c>
      <c r="Q212" s="324" t="s">
        <v>1865</v>
      </c>
      <c r="R212" s="266">
        <v>39591</v>
      </c>
    </row>
    <row r="213" spans="1:18" ht="63.75" hidden="1" customHeight="1" x14ac:dyDescent="0.25">
      <c r="A213" s="296" t="s">
        <v>1794</v>
      </c>
      <c r="C213" s="297" t="s">
        <v>865</v>
      </c>
      <c r="D213" s="321">
        <v>6720</v>
      </c>
      <c r="E213" s="290" t="s">
        <v>266</v>
      </c>
      <c r="F213" s="290" t="s">
        <v>275</v>
      </c>
      <c r="G213" s="322">
        <v>1.4</v>
      </c>
      <c r="H213" s="322">
        <v>1</v>
      </c>
      <c r="I213" s="322">
        <v>9.4</v>
      </c>
      <c r="J213" s="322">
        <f t="shared" si="18"/>
        <v>9.7654601401791528</v>
      </c>
      <c r="K213" s="322">
        <v>9.3000000000000007</v>
      </c>
      <c r="L213" s="297" t="s">
        <v>267</v>
      </c>
      <c r="M213" s="297" t="s">
        <v>540</v>
      </c>
      <c r="N213" s="323" t="s">
        <v>541</v>
      </c>
      <c r="O213" s="297">
        <v>1</v>
      </c>
      <c r="P213" s="297">
        <v>0</v>
      </c>
      <c r="Q213" s="324" t="s">
        <v>2013</v>
      </c>
      <c r="R213" s="266">
        <v>39591</v>
      </c>
    </row>
    <row r="214" spans="1:18" ht="25.5" hidden="1" customHeight="1" x14ac:dyDescent="0.25">
      <c r="A214" s="296" t="s">
        <v>1794</v>
      </c>
      <c r="C214" s="297" t="s">
        <v>871</v>
      </c>
      <c r="D214" s="321">
        <v>6720</v>
      </c>
      <c r="E214" s="290" t="s">
        <v>266</v>
      </c>
      <c r="F214" s="290" t="s">
        <v>275</v>
      </c>
      <c r="G214" s="322">
        <v>1.4</v>
      </c>
      <c r="H214" s="322">
        <v>1</v>
      </c>
      <c r="I214" s="322">
        <v>9.4</v>
      </c>
      <c r="J214" s="322">
        <f t="shared" si="18"/>
        <v>9.7654601401791528</v>
      </c>
      <c r="K214" s="322">
        <v>9.3000000000000007</v>
      </c>
      <c r="L214" s="297" t="s">
        <v>267</v>
      </c>
      <c r="M214" s="297" t="s">
        <v>540</v>
      </c>
      <c r="N214" s="323" t="s">
        <v>541</v>
      </c>
      <c r="O214" s="297">
        <v>1</v>
      </c>
      <c r="P214" s="297">
        <v>0</v>
      </c>
      <c r="Q214" s="325" t="s">
        <v>2014</v>
      </c>
      <c r="R214" s="266">
        <v>39591</v>
      </c>
    </row>
    <row r="215" spans="1:18" ht="25.5" hidden="1" customHeight="1" x14ac:dyDescent="0.25">
      <c r="A215" s="296" t="s">
        <v>1794</v>
      </c>
      <c r="C215" s="297" t="s">
        <v>1372</v>
      </c>
      <c r="D215" s="321">
        <v>6720</v>
      </c>
      <c r="E215" s="290" t="s">
        <v>266</v>
      </c>
      <c r="F215" s="290" t="s">
        <v>275</v>
      </c>
      <c r="G215" s="322">
        <v>1.4</v>
      </c>
      <c r="H215" s="322">
        <v>1</v>
      </c>
      <c r="I215" s="322">
        <v>9.4</v>
      </c>
      <c r="J215" s="322">
        <f t="shared" si="18"/>
        <v>9.7654601401791528</v>
      </c>
      <c r="K215" s="322">
        <v>9.3000000000000007</v>
      </c>
      <c r="L215" s="297" t="s">
        <v>267</v>
      </c>
      <c r="M215" s="297" t="s">
        <v>540</v>
      </c>
      <c r="N215" s="323" t="s">
        <v>541</v>
      </c>
      <c r="O215" s="297">
        <v>1</v>
      </c>
      <c r="P215" s="297">
        <v>0</v>
      </c>
      <c r="Q215" s="325" t="s">
        <v>2015</v>
      </c>
      <c r="R215" s="266">
        <v>39591</v>
      </c>
    </row>
    <row r="216" spans="1:18" ht="25.5" hidden="1" customHeight="1" x14ac:dyDescent="0.25">
      <c r="A216" s="296" t="s">
        <v>1794</v>
      </c>
      <c r="C216" s="297" t="s">
        <v>1371</v>
      </c>
      <c r="D216" s="321">
        <v>6720</v>
      </c>
      <c r="E216" s="290" t="s">
        <v>266</v>
      </c>
      <c r="F216" s="290" t="s">
        <v>275</v>
      </c>
      <c r="G216" s="322">
        <v>1.4</v>
      </c>
      <c r="H216" s="322">
        <v>1</v>
      </c>
      <c r="I216" s="322">
        <v>9.4</v>
      </c>
      <c r="J216" s="322">
        <f t="shared" si="18"/>
        <v>9.7654601401791528</v>
      </c>
      <c r="K216" s="322">
        <v>9.3000000000000007</v>
      </c>
      <c r="L216" s="297" t="s">
        <v>267</v>
      </c>
      <c r="M216" s="297" t="s">
        <v>540</v>
      </c>
      <c r="N216" s="323" t="s">
        <v>541</v>
      </c>
      <c r="O216" s="297">
        <v>1</v>
      </c>
      <c r="P216" s="297">
        <v>0</v>
      </c>
      <c r="Q216" s="325" t="s">
        <v>2016</v>
      </c>
      <c r="R216" s="266">
        <v>39591</v>
      </c>
    </row>
    <row r="217" spans="1:18" ht="38.25" hidden="1" customHeight="1" x14ac:dyDescent="0.25">
      <c r="A217" s="296" t="s">
        <v>1794</v>
      </c>
      <c r="C217" s="297" t="s">
        <v>857</v>
      </c>
      <c r="D217" s="321">
        <v>6720</v>
      </c>
      <c r="E217" s="290" t="s">
        <v>266</v>
      </c>
      <c r="F217" s="290" t="s">
        <v>275</v>
      </c>
      <c r="G217" s="322">
        <v>1.4</v>
      </c>
      <c r="H217" s="322">
        <v>1</v>
      </c>
      <c r="I217" s="322">
        <v>9.4</v>
      </c>
      <c r="J217" s="322">
        <f t="shared" si="18"/>
        <v>9.7654601401791528</v>
      </c>
      <c r="K217" s="322">
        <v>9.3000000000000007</v>
      </c>
      <c r="L217" s="297" t="s">
        <v>267</v>
      </c>
      <c r="M217" s="297" t="s">
        <v>540</v>
      </c>
      <c r="N217" s="323" t="s">
        <v>541</v>
      </c>
      <c r="O217" s="297">
        <v>1</v>
      </c>
      <c r="P217" s="297">
        <v>0</v>
      </c>
      <c r="Q217" s="324" t="s">
        <v>2017</v>
      </c>
      <c r="R217" s="266">
        <v>39591</v>
      </c>
    </row>
    <row r="218" spans="1:18" ht="63.75" hidden="1" customHeight="1" x14ac:dyDescent="0.25">
      <c r="A218" s="296" t="s">
        <v>1794</v>
      </c>
      <c r="C218" s="297" t="s">
        <v>2025</v>
      </c>
      <c r="D218" s="321">
        <v>6720</v>
      </c>
      <c r="E218" s="290" t="s">
        <v>266</v>
      </c>
      <c r="F218" s="290" t="s">
        <v>275</v>
      </c>
      <c r="G218" s="322">
        <v>1.4</v>
      </c>
      <c r="H218" s="322">
        <v>1</v>
      </c>
      <c r="I218" s="322">
        <v>9.4</v>
      </c>
      <c r="J218" s="322">
        <f>-LOG((1/(H218*G218))*(2.511^(-I218)))/LOG(2.511)</f>
        <v>9.7654601401791528</v>
      </c>
      <c r="K218" s="322">
        <v>9.3000000000000007</v>
      </c>
      <c r="L218" s="297" t="s">
        <v>267</v>
      </c>
      <c r="M218" s="297" t="s">
        <v>540</v>
      </c>
      <c r="N218" s="323" t="s">
        <v>541</v>
      </c>
      <c r="O218" s="297">
        <v>1</v>
      </c>
      <c r="P218" s="297">
        <v>0</v>
      </c>
      <c r="Q218" s="325" t="s">
        <v>2027</v>
      </c>
      <c r="R218" s="266">
        <v>39591</v>
      </c>
    </row>
    <row r="219" spans="1:18" ht="25.5" hidden="1" customHeight="1" x14ac:dyDescent="0.25">
      <c r="A219" s="296" t="s">
        <v>1794</v>
      </c>
      <c r="C219" s="297" t="s">
        <v>862</v>
      </c>
      <c r="D219" s="321">
        <v>6720</v>
      </c>
      <c r="E219" s="290" t="s">
        <v>266</v>
      </c>
      <c r="F219" s="290" t="s">
        <v>275</v>
      </c>
      <c r="G219" s="322">
        <v>1.4</v>
      </c>
      <c r="H219" s="322">
        <v>1</v>
      </c>
      <c r="I219" s="322">
        <v>9.4</v>
      </c>
      <c r="J219" s="322">
        <f>-LOG((1/(H219*G219))*(2.511^(-I219)))/LOG(2.511)</f>
        <v>9.7654601401791528</v>
      </c>
      <c r="K219" s="322">
        <v>9.3000000000000007</v>
      </c>
      <c r="L219" s="297" t="s">
        <v>267</v>
      </c>
      <c r="M219" s="297" t="s">
        <v>540</v>
      </c>
      <c r="N219" s="323" t="s">
        <v>541</v>
      </c>
      <c r="O219" s="297">
        <v>1</v>
      </c>
      <c r="P219" s="297">
        <v>0</v>
      </c>
      <c r="Q219" s="325" t="s">
        <v>2028</v>
      </c>
      <c r="R219" s="266">
        <v>39591</v>
      </c>
    </row>
    <row r="220" spans="1:18" ht="25.5" hidden="1" customHeight="1" x14ac:dyDescent="0.25">
      <c r="A220" s="296" t="s">
        <v>1794</v>
      </c>
      <c r="C220" s="297" t="s">
        <v>2026</v>
      </c>
      <c r="D220" s="321">
        <v>6720</v>
      </c>
      <c r="E220" s="290" t="s">
        <v>266</v>
      </c>
      <c r="F220" s="290" t="s">
        <v>275</v>
      </c>
      <c r="G220" s="322">
        <v>1.4</v>
      </c>
      <c r="H220" s="322">
        <v>1</v>
      </c>
      <c r="I220" s="322">
        <v>9.4</v>
      </c>
      <c r="J220" s="322">
        <f>-LOG((1/(H220*G220))*(2.511^(-I220)))/LOG(2.511)</f>
        <v>9.7654601401791528</v>
      </c>
      <c r="K220" s="322">
        <v>9.3000000000000007</v>
      </c>
      <c r="L220" s="297" t="s">
        <v>267</v>
      </c>
      <c r="M220" s="297" t="s">
        <v>540</v>
      </c>
      <c r="N220" s="323" t="s">
        <v>541</v>
      </c>
      <c r="O220" s="297">
        <v>1</v>
      </c>
      <c r="P220" s="297">
        <v>0</v>
      </c>
      <c r="Q220" s="325" t="s">
        <v>2029</v>
      </c>
      <c r="R220" s="266">
        <v>39591</v>
      </c>
    </row>
    <row r="221" spans="1:18" ht="25.5" hidden="1" customHeight="1" x14ac:dyDescent="0.25">
      <c r="A221" s="296" t="s">
        <v>1794</v>
      </c>
      <c r="C221" s="297" t="s">
        <v>2018</v>
      </c>
      <c r="D221" s="321">
        <v>6720</v>
      </c>
      <c r="E221" s="290" t="s">
        <v>266</v>
      </c>
      <c r="F221" s="290" t="s">
        <v>275</v>
      </c>
      <c r="G221" s="322">
        <v>1.4</v>
      </c>
      <c r="H221" s="322">
        <v>1</v>
      </c>
      <c r="I221" s="322">
        <v>9.4</v>
      </c>
      <c r="J221" s="322">
        <f t="shared" si="18"/>
        <v>9.7654601401791528</v>
      </c>
      <c r="K221" s="322">
        <v>9.3000000000000007</v>
      </c>
      <c r="L221" s="297" t="s">
        <v>267</v>
      </c>
      <c r="M221" s="297" t="s">
        <v>540</v>
      </c>
      <c r="N221" s="323" t="s">
        <v>541</v>
      </c>
      <c r="O221" s="297">
        <v>0</v>
      </c>
      <c r="P221" s="297">
        <v>1</v>
      </c>
      <c r="Q221" s="324" t="s">
        <v>2023</v>
      </c>
      <c r="R221" s="266">
        <v>39591</v>
      </c>
    </row>
    <row r="222" spans="1:18" ht="25.5" hidden="1" customHeight="1" x14ac:dyDescent="0.25">
      <c r="A222" s="296" t="s">
        <v>1794</v>
      </c>
      <c r="C222" s="297" t="s">
        <v>2019</v>
      </c>
      <c r="D222" s="321">
        <v>6720</v>
      </c>
      <c r="E222" s="290" t="s">
        <v>266</v>
      </c>
      <c r="F222" s="290" t="s">
        <v>275</v>
      </c>
      <c r="G222" s="322">
        <v>1.4</v>
      </c>
      <c r="H222" s="322">
        <v>1</v>
      </c>
      <c r="I222" s="322">
        <v>9.4</v>
      </c>
      <c r="J222" s="322">
        <f t="shared" si="18"/>
        <v>9.7654601401791528</v>
      </c>
      <c r="K222" s="322">
        <v>9.3000000000000007</v>
      </c>
      <c r="L222" s="297" t="s">
        <v>267</v>
      </c>
      <c r="M222" s="297" t="s">
        <v>540</v>
      </c>
      <c r="N222" s="323" t="s">
        <v>541</v>
      </c>
      <c r="O222" s="297">
        <v>0</v>
      </c>
      <c r="P222" s="297">
        <v>1</v>
      </c>
      <c r="Q222" s="324" t="s">
        <v>2023</v>
      </c>
      <c r="R222" s="266">
        <v>39591</v>
      </c>
    </row>
    <row r="223" spans="1:18" ht="25.5" hidden="1" customHeight="1" x14ac:dyDescent="0.25">
      <c r="A223" s="296" t="s">
        <v>1794</v>
      </c>
      <c r="C223" s="297" t="s">
        <v>2020</v>
      </c>
      <c r="D223" s="321">
        <v>6720</v>
      </c>
      <c r="E223" s="290" t="s">
        <v>266</v>
      </c>
      <c r="F223" s="290" t="s">
        <v>275</v>
      </c>
      <c r="G223" s="322">
        <v>1.4</v>
      </c>
      <c r="H223" s="322">
        <v>1</v>
      </c>
      <c r="I223" s="322">
        <v>9.4</v>
      </c>
      <c r="J223" s="322">
        <f t="shared" si="18"/>
        <v>9.7654601401791528</v>
      </c>
      <c r="K223" s="322">
        <v>9.3000000000000007</v>
      </c>
      <c r="L223" s="297" t="s">
        <v>267</v>
      </c>
      <c r="M223" s="297" t="s">
        <v>540</v>
      </c>
      <c r="N223" s="323" t="s">
        <v>541</v>
      </c>
      <c r="O223" s="297">
        <v>0</v>
      </c>
      <c r="P223" s="297">
        <v>1</v>
      </c>
      <c r="Q223" s="324" t="s">
        <v>2023</v>
      </c>
      <c r="R223" s="266">
        <v>39591</v>
      </c>
    </row>
    <row r="224" spans="1:18" ht="25.5" hidden="1" customHeight="1" x14ac:dyDescent="0.25">
      <c r="A224" s="296" t="s">
        <v>1794</v>
      </c>
      <c r="C224" s="297" t="s">
        <v>2021</v>
      </c>
      <c r="D224" s="321">
        <v>6720</v>
      </c>
      <c r="E224" s="290" t="s">
        <v>266</v>
      </c>
      <c r="F224" s="290" t="s">
        <v>275</v>
      </c>
      <c r="G224" s="322">
        <v>1.4</v>
      </c>
      <c r="H224" s="322">
        <v>1</v>
      </c>
      <c r="I224" s="322">
        <v>9.4</v>
      </c>
      <c r="J224" s="322">
        <f t="shared" si="18"/>
        <v>9.7654601401791528</v>
      </c>
      <c r="K224" s="322">
        <v>9.3000000000000007</v>
      </c>
      <c r="L224" s="297" t="s">
        <v>267</v>
      </c>
      <c r="M224" s="297" t="s">
        <v>540</v>
      </c>
      <c r="N224" s="323" t="s">
        <v>541</v>
      </c>
      <c r="O224" s="297">
        <v>0</v>
      </c>
      <c r="P224" s="297">
        <v>1</v>
      </c>
      <c r="Q224" s="324" t="s">
        <v>2024</v>
      </c>
      <c r="R224" s="266">
        <v>39591</v>
      </c>
    </row>
    <row r="225" spans="1:18" ht="25.5" hidden="1" customHeight="1" x14ac:dyDescent="0.25">
      <c r="A225" s="296" t="s">
        <v>1794</v>
      </c>
      <c r="C225" s="297" t="s">
        <v>2022</v>
      </c>
      <c r="D225" s="321">
        <v>6720</v>
      </c>
      <c r="E225" s="290" t="s">
        <v>266</v>
      </c>
      <c r="F225" s="290" t="s">
        <v>275</v>
      </c>
      <c r="G225" s="322">
        <v>1.4</v>
      </c>
      <c r="H225" s="322">
        <v>1</v>
      </c>
      <c r="I225" s="322">
        <v>9.4</v>
      </c>
      <c r="J225" s="322">
        <f t="shared" si="18"/>
        <v>9.7654601401791528</v>
      </c>
      <c r="K225" s="322">
        <v>9.3000000000000007</v>
      </c>
      <c r="L225" s="297" t="s">
        <v>267</v>
      </c>
      <c r="M225" s="297" t="s">
        <v>540</v>
      </c>
      <c r="N225" s="323" t="s">
        <v>541</v>
      </c>
      <c r="O225" s="297">
        <v>0</v>
      </c>
      <c r="P225" s="297">
        <v>1</v>
      </c>
      <c r="Q225" s="324" t="s">
        <v>2023</v>
      </c>
      <c r="R225" s="266">
        <v>39591</v>
      </c>
    </row>
    <row r="226" spans="1:18" s="290" customFormat="1" ht="51" hidden="1" customHeight="1" x14ac:dyDescent="0.25">
      <c r="A226" s="294" t="s">
        <v>1794</v>
      </c>
      <c r="C226" s="290" t="s">
        <v>729</v>
      </c>
      <c r="D226" s="321">
        <v>6720</v>
      </c>
      <c r="E226" s="326" t="s">
        <v>266</v>
      </c>
      <c r="F226" s="290" t="s">
        <v>275</v>
      </c>
      <c r="G226" s="322">
        <v>1.4</v>
      </c>
      <c r="H226" s="322">
        <v>1</v>
      </c>
      <c r="I226" s="322">
        <v>9.4</v>
      </c>
      <c r="J226" s="322">
        <f t="shared" si="18"/>
        <v>9.7654601401791528</v>
      </c>
      <c r="K226" s="322">
        <v>9.3000000000000007</v>
      </c>
      <c r="L226" s="297" t="s">
        <v>267</v>
      </c>
      <c r="M226" s="297" t="s">
        <v>540</v>
      </c>
      <c r="N226" s="323" t="s">
        <v>541</v>
      </c>
      <c r="O226" s="297">
        <v>0</v>
      </c>
      <c r="P226" s="297">
        <v>1</v>
      </c>
      <c r="Q226" s="265" t="s">
        <v>730</v>
      </c>
      <c r="R226" s="266">
        <v>38867</v>
      </c>
    </row>
    <row r="227" spans="1:18" s="290" customFormat="1" ht="89.25" hidden="1" customHeight="1" x14ac:dyDescent="0.25">
      <c r="A227" s="294" t="s">
        <v>1794</v>
      </c>
      <c r="C227" s="290" t="s">
        <v>1996</v>
      </c>
      <c r="D227" s="321">
        <v>6720</v>
      </c>
      <c r="E227" s="298" t="s">
        <v>266</v>
      </c>
      <c r="F227" s="290" t="s">
        <v>275</v>
      </c>
      <c r="G227" s="322">
        <v>1.4</v>
      </c>
      <c r="H227" s="322">
        <v>1</v>
      </c>
      <c r="I227" s="322">
        <v>9.4</v>
      </c>
      <c r="J227" s="322">
        <f t="shared" si="18"/>
        <v>9.7654601401791528</v>
      </c>
      <c r="K227" s="322">
        <v>9.3000000000000007</v>
      </c>
      <c r="L227" s="297" t="s">
        <v>267</v>
      </c>
      <c r="M227" s="297" t="s">
        <v>540</v>
      </c>
      <c r="N227" s="323" t="s">
        <v>541</v>
      </c>
      <c r="O227" s="297">
        <v>0</v>
      </c>
      <c r="P227" s="297">
        <v>1</v>
      </c>
      <c r="Q227" s="15" t="s">
        <v>2534</v>
      </c>
      <c r="R227" s="266">
        <v>38946</v>
      </c>
    </row>
    <row r="228" spans="1:18" s="290" customFormat="1" ht="25.5" hidden="1" customHeight="1" x14ac:dyDescent="0.25">
      <c r="A228" s="294" t="s">
        <v>1794</v>
      </c>
      <c r="C228" s="290" t="s">
        <v>1720</v>
      </c>
      <c r="D228" s="321">
        <v>6720</v>
      </c>
      <c r="E228" s="290" t="s">
        <v>266</v>
      </c>
      <c r="F228" s="290" t="s">
        <v>275</v>
      </c>
      <c r="G228" s="322">
        <v>1.4</v>
      </c>
      <c r="H228" s="322">
        <v>1</v>
      </c>
      <c r="I228" s="322">
        <v>9.4</v>
      </c>
      <c r="J228" s="322">
        <f t="shared" si="18"/>
        <v>9.7654601401791528</v>
      </c>
      <c r="K228" s="322">
        <v>9.3000000000000007</v>
      </c>
      <c r="L228" s="297" t="s">
        <v>267</v>
      </c>
      <c r="M228" s="297" t="s">
        <v>540</v>
      </c>
      <c r="N228" s="323" t="s">
        <v>541</v>
      </c>
      <c r="O228" s="297">
        <v>0</v>
      </c>
      <c r="P228" s="297">
        <v>1</v>
      </c>
      <c r="Q228" s="265" t="s">
        <v>1719</v>
      </c>
      <c r="R228" s="266">
        <v>39330</v>
      </c>
    </row>
    <row r="229" spans="1:18" s="290" customFormat="1" ht="25.5" hidden="1" customHeight="1" x14ac:dyDescent="0.25">
      <c r="A229" s="294" t="s">
        <v>1794</v>
      </c>
      <c r="C229" s="290" t="s">
        <v>1721</v>
      </c>
      <c r="D229" s="321">
        <v>6720</v>
      </c>
      <c r="E229" s="290" t="s">
        <v>266</v>
      </c>
      <c r="F229" s="290" t="s">
        <v>275</v>
      </c>
      <c r="G229" s="322">
        <v>1.4</v>
      </c>
      <c r="H229" s="322">
        <v>1</v>
      </c>
      <c r="I229" s="322">
        <v>9.4</v>
      </c>
      <c r="J229" s="322">
        <f t="shared" si="18"/>
        <v>9.7654601401791528</v>
      </c>
      <c r="K229" s="322">
        <v>9.3000000000000007</v>
      </c>
      <c r="L229" s="297" t="s">
        <v>267</v>
      </c>
      <c r="M229" s="297" t="s">
        <v>540</v>
      </c>
      <c r="N229" s="323" t="s">
        <v>541</v>
      </c>
      <c r="O229" s="297">
        <v>0</v>
      </c>
      <c r="P229" s="297">
        <v>1</v>
      </c>
      <c r="Q229" s="265" t="s">
        <v>1719</v>
      </c>
      <c r="R229" s="266">
        <v>39330</v>
      </c>
    </row>
    <row r="230" spans="1:18" s="290" customFormat="1" ht="25.5" hidden="1" customHeight="1" x14ac:dyDescent="0.25">
      <c r="A230" s="294" t="s">
        <v>1794</v>
      </c>
      <c r="C230" s="290" t="s">
        <v>22</v>
      </c>
      <c r="D230" s="321">
        <v>6720</v>
      </c>
      <c r="E230" s="290" t="s">
        <v>266</v>
      </c>
      <c r="F230" s="290" t="s">
        <v>275</v>
      </c>
      <c r="G230" s="322">
        <v>1.4</v>
      </c>
      <c r="H230" s="322">
        <v>1</v>
      </c>
      <c r="I230" s="322">
        <v>9.4</v>
      </c>
      <c r="J230" s="322">
        <f t="shared" si="18"/>
        <v>9.7654601401791528</v>
      </c>
      <c r="K230" s="322">
        <v>9.3000000000000007</v>
      </c>
      <c r="L230" s="297" t="s">
        <v>267</v>
      </c>
      <c r="M230" s="297" t="s">
        <v>540</v>
      </c>
      <c r="N230" s="323" t="s">
        <v>541</v>
      </c>
      <c r="O230" s="297">
        <v>0</v>
      </c>
      <c r="P230" s="297">
        <v>1</v>
      </c>
      <c r="Q230" s="265" t="s">
        <v>551</v>
      </c>
      <c r="R230" s="266">
        <v>39330</v>
      </c>
    </row>
    <row r="231" spans="1:18" s="290" customFormat="1" ht="90.75" hidden="1" customHeight="1" x14ac:dyDescent="0.25">
      <c r="A231" s="294" t="s">
        <v>1794</v>
      </c>
      <c r="C231" s="290" t="s">
        <v>1130</v>
      </c>
      <c r="D231" s="321">
        <v>6720</v>
      </c>
      <c r="E231" s="290" t="s">
        <v>266</v>
      </c>
      <c r="F231" s="290" t="s">
        <v>275</v>
      </c>
      <c r="G231" s="322">
        <v>1.4</v>
      </c>
      <c r="H231" s="322">
        <v>1</v>
      </c>
      <c r="I231" s="322">
        <v>9.4</v>
      </c>
      <c r="J231" s="322">
        <f t="shared" ref="J231:J237" si="19">-LOG((1/(H231*G231))*(2.511^(-I231)))/LOG(2.511)</f>
        <v>9.7654601401791528</v>
      </c>
      <c r="K231" s="322">
        <v>9.3000000000000007</v>
      </c>
      <c r="L231" s="297" t="s">
        <v>267</v>
      </c>
      <c r="M231" s="297" t="s">
        <v>540</v>
      </c>
      <c r="N231" s="323" t="s">
        <v>541</v>
      </c>
      <c r="O231" s="297">
        <v>0</v>
      </c>
      <c r="P231" s="297">
        <v>1</v>
      </c>
      <c r="Q231" s="15" t="s">
        <v>2533</v>
      </c>
      <c r="R231" s="266">
        <v>40004</v>
      </c>
    </row>
    <row r="232" spans="1:18" s="290" customFormat="1" ht="57" hidden="1" customHeight="1" x14ac:dyDescent="0.25">
      <c r="A232" s="294" t="s">
        <v>1794</v>
      </c>
      <c r="C232" s="290" t="s">
        <v>2073</v>
      </c>
      <c r="D232" s="321">
        <v>6720</v>
      </c>
      <c r="E232" s="290" t="s">
        <v>266</v>
      </c>
      <c r="F232" s="290" t="s">
        <v>275</v>
      </c>
      <c r="G232" s="322">
        <v>1.4</v>
      </c>
      <c r="H232" s="322">
        <v>1</v>
      </c>
      <c r="I232" s="322">
        <v>9.4</v>
      </c>
      <c r="J232" s="322">
        <f t="shared" si="19"/>
        <v>9.7654601401791528</v>
      </c>
      <c r="K232" s="322">
        <v>9.3000000000000007</v>
      </c>
      <c r="L232" s="297" t="s">
        <v>267</v>
      </c>
      <c r="M232" s="297" t="s">
        <v>540</v>
      </c>
      <c r="N232" s="323" t="s">
        <v>541</v>
      </c>
      <c r="O232" s="297">
        <v>1</v>
      </c>
      <c r="P232" s="297">
        <v>0</v>
      </c>
      <c r="Q232" s="265" t="s">
        <v>2074</v>
      </c>
      <c r="R232" s="266">
        <v>40415</v>
      </c>
    </row>
    <row r="233" spans="1:18" s="290" customFormat="1" ht="96" hidden="1" customHeight="1" x14ac:dyDescent="0.25">
      <c r="A233" s="294" t="s">
        <v>98</v>
      </c>
      <c r="C233" s="290" t="s">
        <v>2075</v>
      </c>
      <c r="D233" s="321">
        <v>6720</v>
      </c>
      <c r="E233" s="290" t="s">
        <v>266</v>
      </c>
      <c r="F233" s="290" t="s">
        <v>275</v>
      </c>
      <c r="G233" s="322">
        <v>1.4</v>
      </c>
      <c r="H233" s="322">
        <v>1</v>
      </c>
      <c r="I233" s="322">
        <v>9.4</v>
      </c>
      <c r="J233" s="322">
        <f t="shared" si="19"/>
        <v>9.7654601401791528</v>
      </c>
      <c r="K233" s="322">
        <v>9.3000000000000007</v>
      </c>
      <c r="L233" s="297" t="s">
        <v>267</v>
      </c>
      <c r="M233" s="297" t="s">
        <v>540</v>
      </c>
      <c r="N233" s="323" t="s">
        <v>541</v>
      </c>
      <c r="O233" s="297">
        <v>0</v>
      </c>
      <c r="P233" s="297">
        <v>1</v>
      </c>
      <c r="Q233" s="15" t="s">
        <v>2532</v>
      </c>
      <c r="R233" s="266">
        <v>40415</v>
      </c>
    </row>
    <row r="234" spans="1:18" s="290" customFormat="1" ht="51.65" hidden="1" customHeight="1" x14ac:dyDescent="0.25">
      <c r="A234" s="294" t="s">
        <v>98</v>
      </c>
      <c r="C234" s="290" t="s">
        <v>2089</v>
      </c>
      <c r="D234" s="321">
        <v>6720</v>
      </c>
      <c r="E234" s="290" t="s">
        <v>266</v>
      </c>
      <c r="F234" s="290" t="s">
        <v>275</v>
      </c>
      <c r="G234" s="322">
        <v>1.4</v>
      </c>
      <c r="H234" s="322">
        <v>1</v>
      </c>
      <c r="I234" s="322">
        <v>9.4</v>
      </c>
      <c r="J234" s="322">
        <f t="shared" si="19"/>
        <v>9.7654601401791528</v>
      </c>
      <c r="K234" s="322">
        <v>9.3000000000000007</v>
      </c>
      <c r="L234" s="297" t="s">
        <v>267</v>
      </c>
      <c r="M234" s="297" t="s">
        <v>540</v>
      </c>
      <c r="N234" s="323" t="s">
        <v>541</v>
      </c>
      <c r="O234" s="297">
        <v>0</v>
      </c>
      <c r="P234" s="297">
        <v>1</v>
      </c>
      <c r="Q234" s="265" t="s">
        <v>2091</v>
      </c>
      <c r="R234" s="266">
        <v>40553</v>
      </c>
    </row>
    <row r="235" spans="1:18" s="290" customFormat="1" ht="50.15" hidden="1" customHeight="1" x14ac:dyDescent="0.25">
      <c r="A235" s="294" t="s">
        <v>98</v>
      </c>
      <c r="C235" s="290" t="s">
        <v>2090</v>
      </c>
      <c r="D235" s="321">
        <v>6720</v>
      </c>
      <c r="E235" s="290" t="s">
        <v>266</v>
      </c>
      <c r="F235" s="290" t="s">
        <v>275</v>
      </c>
      <c r="G235" s="322">
        <v>1.4</v>
      </c>
      <c r="H235" s="322">
        <v>1</v>
      </c>
      <c r="I235" s="322">
        <v>9.4</v>
      </c>
      <c r="J235" s="322">
        <f t="shared" si="19"/>
        <v>9.7654601401791528</v>
      </c>
      <c r="K235" s="322">
        <v>9.3000000000000007</v>
      </c>
      <c r="L235" s="297" t="s">
        <v>267</v>
      </c>
      <c r="M235" s="297" t="s">
        <v>540</v>
      </c>
      <c r="N235" s="323" t="s">
        <v>541</v>
      </c>
      <c r="O235" s="297">
        <v>0</v>
      </c>
      <c r="P235" s="297">
        <v>1</v>
      </c>
      <c r="Q235" s="265" t="s">
        <v>2092</v>
      </c>
      <c r="R235" s="266">
        <v>40553</v>
      </c>
    </row>
    <row r="236" spans="1:18" s="290" customFormat="1" ht="25" hidden="1" customHeight="1" x14ac:dyDescent="0.25">
      <c r="A236" s="294"/>
      <c r="C236" s="290" t="s">
        <v>2289</v>
      </c>
      <c r="D236" s="321">
        <v>6720</v>
      </c>
      <c r="E236" s="290" t="s">
        <v>266</v>
      </c>
      <c r="F236" s="290" t="s">
        <v>275</v>
      </c>
      <c r="G236" s="322">
        <v>1.4</v>
      </c>
      <c r="H236" s="322">
        <v>1</v>
      </c>
      <c r="I236" s="322">
        <v>9.4</v>
      </c>
      <c r="J236" s="322">
        <f t="shared" si="19"/>
        <v>9.7654601401791528</v>
      </c>
      <c r="K236" s="322">
        <v>9.3000000000000007</v>
      </c>
      <c r="L236" s="297" t="s">
        <v>267</v>
      </c>
      <c r="M236" s="297" t="s">
        <v>540</v>
      </c>
      <c r="N236" s="323" t="s">
        <v>541</v>
      </c>
      <c r="O236" s="297">
        <v>1</v>
      </c>
      <c r="P236" s="297">
        <v>0</v>
      </c>
      <c r="Q236" s="265" t="s">
        <v>2290</v>
      </c>
      <c r="R236" s="266">
        <v>41841</v>
      </c>
    </row>
    <row r="237" spans="1:18" s="290" customFormat="1" ht="37.5" hidden="1" customHeight="1" x14ac:dyDescent="0.25">
      <c r="A237" s="294"/>
      <c r="C237" s="290" t="s">
        <v>2288</v>
      </c>
      <c r="D237" s="321">
        <v>6720</v>
      </c>
      <c r="E237" s="290" t="s">
        <v>266</v>
      </c>
      <c r="F237" s="290" t="s">
        <v>275</v>
      </c>
      <c r="G237" s="322">
        <v>1.4</v>
      </c>
      <c r="H237" s="322">
        <v>1</v>
      </c>
      <c r="I237" s="322">
        <v>9.4</v>
      </c>
      <c r="J237" s="322">
        <f t="shared" si="19"/>
        <v>9.7654601401791528</v>
      </c>
      <c r="K237" s="322">
        <v>9.3000000000000007</v>
      </c>
      <c r="L237" s="297" t="s">
        <v>267</v>
      </c>
      <c r="M237" s="297" t="s">
        <v>540</v>
      </c>
      <c r="N237" s="323" t="s">
        <v>541</v>
      </c>
      <c r="O237" s="297">
        <v>0</v>
      </c>
      <c r="P237" s="297">
        <v>1</v>
      </c>
      <c r="Q237" s="265" t="s">
        <v>2315</v>
      </c>
      <c r="R237" s="266">
        <v>41841</v>
      </c>
    </row>
    <row r="238" spans="1:18" s="290" customFormat="1" ht="97.9" hidden="1" customHeight="1" x14ac:dyDescent="0.25">
      <c r="A238" s="294"/>
      <c r="C238" s="290" t="s">
        <v>2291</v>
      </c>
      <c r="D238" s="321">
        <v>6720</v>
      </c>
      <c r="E238" s="290" t="s">
        <v>266</v>
      </c>
      <c r="F238" s="290" t="s">
        <v>275</v>
      </c>
      <c r="G238" s="322">
        <v>1.4</v>
      </c>
      <c r="H238" s="322">
        <v>1</v>
      </c>
      <c r="I238" s="322">
        <v>9.4</v>
      </c>
      <c r="J238" s="322">
        <f>-LOG((1/(H238*G238))*(2.511^(-I238)))/LOG(2.511)</f>
        <v>9.7654601401791528</v>
      </c>
      <c r="K238" s="322">
        <v>9.3000000000000007</v>
      </c>
      <c r="L238" s="297" t="s">
        <v>267</v>
      </c>
      <c r="M238" s="297" t="s">
        <v>540</v>
      </c>
      <c r="N238" s="323" t="s">
        <v>541</v>
      </c>
      <c r="O238" s="297">
        <v>0</v>
      </c>
      <c r="P238" s="297">
        <v>1</v>
      </c>
      <c r="Q238" s="265" t="s">
        <v>2438</v>
      </c>
      <c r="R238" s="266">
        <v>41841</v>
      </c>
    </row>
    <row r="239" spans="1:18" s="290" customFormat="1" ht="162.65" hidden="1" customHeight="1" x14ac:dyDescent="0.25">
      <c r="A239" s="294"/>
      <c r="C239" s="290" t="s">
        <v>2292</v>
      </c>
      <c r="D239" s="321">
        <v>6720</v>
      </c>
      <c r="E239" s="290" t="s">
        <v>266</v>
      </c>
      <c r="F239" s="290" t="s">
        <v>275</v>
      </c>
      <c r="G239" s="322">
        <v>1.4</v>
      </c>
      <c r="H239" s="322">
        <v>1</v>
      </c>
      <c r="I239" s="322">
        <v>9.4</v>
      </c>
      <c r="J239" s="322">
        <f>-LOG((1/(H239*G239))*(2.511^(-I239)))/LOG(2.511)</f>
        <v>9.7654601401791528</v>
      </c>
      <c r="K239" s="322">
        <v>9.3000000000000007</v>
      </c>
      <c r="L239" s="297" t="s">
        <v>267</v>
      </c>
      <c r="M239" s="297" t="s">
        <v>540</v>
      </c>
      <c r="N239" s="323" t="s">
        <v>541</v>
      </c>
      <c r="O239" s="297">
        <v>0</v>
      </c>
      <c r="P239" s="297">
        <v>1</v>
      </c>
      <c r="Q239" s="15" t="s">
        <v>2531</v>
      </c>
      <c r="R239" s="266">
        <v>41841</v>
      </c>
    </row>
    <row r="240" spans="1:18" s="290" customFormat="1" ht="37.5" hidden="1" customHeight="1" x14ac:dyDescent="0.25">
      <c r="A240" s="294"/>
      <c r="C240" s="290" t="s">
        <v>2299</v>
      </c>
      <c r="D240" s="321">
        <v>6720</v>
      </c>
      <c r="E240" s="290" t="s">
        <v>266</v>
      </c>
      <c r="F240" s="290" t="s">
        <v>275</v>
      </c>
      <c r="G240" s="322">
        <v>1.4</v>
      </c>
      <c r="H240" s="322">
        <v>1</v>
      </c>
      <c r="I240" s="322">
        <v>9.4</v>
      </c>
      <c r="J240" s="322">
        <f t="shared" ref="J240:J247" si="20">-LOG((1/(H240*G240))*(2.511^(-I240)))/LOG(2.511)</f>
        <v>9.7654601401791528</v>
      </c>
      <c r="K240" s="322">
        <v>9.3000000000000007</v>
      </c>
      <c r="L240" s="297" t="s">
        <v>267</v>
      </c>
      <c r="M240" s="297" t="s">
        <v>540</v>
      </c>
      <c r="N240" s="323" t="s">
        <v>541</v>
      </c>
      <c r="O240" s="297">
        <v>0</v>
      </c>
      <c r="P240" s="297">
        <v>1</v>
      </c>
      <c r="Q240" s="265" t="s">
        <v>2306</v>
      </c>
      <c r="R240" s="266">
        <v>41890</v>
      </c>
    </row>
    <row r="241" spans="1:20" s="290" customFormat="1" ht="37.5" hidden="1" customHeight="1" x14ac:dyDescent="0.25">
      <c r="A241" s="294"/>
      <c r="C241" s="290" t="s">
        <v>2300</v>
      </c>
      <c r="D241" s="321">
        <v>6720</v>
      </c>
      <c r="E241" s="290" t="s">
        <v>266</v>
      </c>
      <c r="F241" s="290" t="s">
        <v>275</v>
      </c>
      <c r="G241" s="322">
        <v>1.4</v>
      </c>
      <c r="H241" s="322">
        <v>1</v>
      </c>
      <c r="I241" s="322">
        <v>9.4</v>
      </c>
      <c r="J241" s="322">
        <f t="shared" si="20"/>
        <v>9.7654601401791528</v>
      </c>
      <c r="K241" s="322">
        <v>9.3000000000000007</v>
      </c>
      <c r="L241" s="297" t="s">
        <v>267</v>
      </c>
      <c r="M241" s="297" t="s">
        <v>540</v>
      </c>
      <c r="N241" s="323" t="s">
        <v>541</v>
      </c>
      <c r="O241" s="297">
        <v>0</v>
      </c>
      <c r="P241" s="297">
        <v>1</v>
      </c>
      <c r="Q241" s="265" t="s">
        <v>2305</v>
      </c>
      <c r="R241" s="266">
        <v>41890</v>
      </c>
    </row>
    <row r="242" spans="1:20" s="290" customFormat="1" ht="37.5" hidden="1" customHeight="1" x14ac:dyDescent="0.25">
      <c r="A242" s="294"/>
      <c r="C242" s="290" t="s">
        <v>2301</v>
      </c>
      <c r="D242" s="321">
        <v>6720</v>
      </c>
      <c r="E242" s="290" t="s">
        <v>266</v>
      </c>
      <c r="F242" s="290" t="s">
        <v>275</v>
      </c>
      <c r="G242" s="322">
        <v>1.4</v>
      </c>
      <c r="H242" s="322">
        <v>1</v>
      </c>
      <c r="I242" s="322">
        <v>9.4</v>
      </c>
      <c r="J242" s="322">
        <f t="shared" si="20"/>
        <v>9.7654601401791528</v>
      </c>
      <c r="K242" s="322">
        <v>9.3000000000000007</v>
      </c>
      <c r="L242" s="297" t="s">
        <v>267</v>
      </c>
      <c r="M242" s="297" t="s">
        <v>540</v>
      </c>
      <c r="N242" s="323" t="s">
        <v>541</v>
      </c>
      <c r="O242" s="297">
        <v>0</v>
      </c>
      <c r="P242" s="297">
        <v>1</v>
      </c>
      <c r="Q242" s="265" t="s">
        <v>2302</v>
      </c>
      <c r="R242" s="266">
        <v>41890</v>
      </c>
    </row>
    <row r="243" spans="1:20" s="290" customFormat="1" ht="62.5" hidden="1" customHeight="1" x14ac:dyDescent="0.25">
      <c r="A243" s="294"/>
      <c r="C243" s="290" t="s">
        <v>2309</v>
      </c>
      <c r="D243" s="321">
        <v>6720</v>
      </c>
      <c r="E243" s="290" t="s">
        <v>266</v>
      </c>
      <c r="F243" s="290" t="s">
        <v>275</v>
      </c>
      <c r="G243" s="322">
        <v>1.4</v>
      </c>
      <c r="H243" s="322">
        <v>1</v>
      </c>
      <c r="I243" s="322">
        <v>9.4</v>
      </c>
      <c r="J243" s="322">
        <f>-LOG((1/(H243*G243))*(2.511^(-I243)))/LOG(2.511)</f>
        <v>9.7654601401791528</v>
      </c>
      <c r="K243" s="322">
        <v>9.3000000000000007</v>
      </c>
      <c r="L243" s="297" t="s">
        <v>267</v>
      </c>
      <c r="M243" s="297" t="s">
        <v>540</v>
      </c>
      <c r="N243" s="323" t="s">
        <v>541</v>
      </c>
      <c r="O243" s="297">
        <v>0</v>
      </c>
      <c r="P243" s="297">
        <v>1</v>
      </c>
      <c r="Q243" s="265" t="s">
        <v>2310</v>
      </c>
      <c r="R243" s="266">
        <v>41890</v>
      </c>
    </row>
    <row r="244" spans="1:20" s="290" customFormat="1" ht="37.5" hidden="1" customHeight="1" x14ac:dyDescent="0.25">
      <c r="A244" s="294"/>
      <c r="C244" s="290" t="s">
        <v>2303</v>
      </c>
      <c r="D244" s="321">
        <v>6720</v>
      </c>
      <c r="E244" s="290" t="s">
        <v>266</v>
      </c>
      <c r="F244" s="290" t="s">
        <v>275</v>
      </c>
      <c r="G244" s="322">
        <v>1.4</v>
      </c>
      <c r="H244" s="322">
        <v>1</v>
      </c>
      <c r="I244" s="322">
        <v>9.4</v>
      </c>
      <c r="J244" s="322">
        <f t="shared" si="20"/>
        <v>9.7654601401791528</v>
      </c>
      <c r="K244" s="322">
        <v>9.3000000000000007</v>
      </c>
      <c r="L244" s="297" t="s">
        <v>267</v>
      </c>
      <c r="M244" s="297" t="s">
        <v>540</v>
      </c>
      <c r="N244" s="323" t="s">
        <v>541</v>
      </c>
      <c r="O244" s="297">
        <v>0</v>
      </c>
      <c r="P244" s="297">
        <v>1</v>
      </c>
      <c r="Q244" s="265" t="s">
        <v>2304</v>
      </c>
      <c r="R244" s="266">
        <v>41890</v>
      </c>
    </row>
    <row r="245" spans="1:20" s="290" customFormat="1" ht="37.5" hidden="1" customHeight="1" x14ac:dyDescent="0.25">
      <c r="A245" s="294"/>
      <c r="C245" s="290" t="s">
        <v>2307</v>
      </c>
      <c r="D245" s="321">
        <v>6720</v>
      </c>
      <c r="E245" s="290" t="s">
        <v>266</v>
      </c>
      <c r="F245" s="290" t="s">
        <v>275</v>
      </c>
      <c r="G245" s="322">
        <v>1.4</v>
      </c>
      <c r="H245" s="322">
        <v>1</v>
      </c>
      <c r="I245" s="322">
        <v>9.4</v>
      </c>
      <c r="J245" s="322">
        <f t="shared" si="20"/>
        <v>9.7654601401791528</v>
      </c>
      <c r="K245" s="322">
        <v>9.3000000000000007</v>
      </c>
      <c r="L245" s="297" t="s">
        <v>267</v>
      </c>
      <c r="M245" s="297" t="s">
        <v>540</v>
      </c>
      <c r="N245" s="323" t="s">
        <v>541</v>
      </c>
      <c r="O245" s="297">
        <v>0</v>
      </c>
      <c r="P245" s="297">
        <v>1</v>
      </c>
      <c r="Q245" s="265" t="s">
        <v>2308</v>
      </c>
      <c r="R245" s="266">
        <v>41890</v>
      </c>
    </row>
    <row r="246" spans="1:20" s="290" customFormat="1" ht="75" hidden="1" customHeight="1" x14ac:dyDescent="0.25">
      <c r="A246" s="294"/>
      <c r="C246" s="290" t="s">
        <v>2311</v>
      </c>
      <c r="D246" s="321">
        <v>6720</v>
      </c>
      <c r="E246" s="290" t="s">
        <v>266</v>
      </c>
      <c r="F246" s="290" t="s">
        <v>275</v>
      </c>
      <c r="G246" s="322">
        <v>1.4</v>
      </c>
      <c r="H246" s="322">
        <v>1</v>
      </c>
      <c r="I246" s="322">
        <v>9.4</v>
      </c>
      <c r="J246" s="322">
        <f t="shared" si="20"/>
        <v>9.7654601401791528</v>
      </c>
      <c r="K246" s="322">
        <v>9.3000000000000007</v>
      </c>
      <c r="L246" s="297" t="s">
        <v>267</v>
      </c>
      <c r="M246" s="297" t="s">
        <v>540</v>
      </c>
      <c r="N246" s="323" t="s">
        <v>541</v>
      </c>
      <c r="O246" s="297">
        <v>0</v>
      </c>
      <c r="P246" s="297">
        <v>1</v>
      </c>
      <c r="Q246" s="265" t="s">
        <v>2313</v>
      </c>
      <c r="R246" s="266">
        <v>41904</v>
      </c>
    </row>
    <row r="247" spans="1:20" s="290" customFormat="1" ht="50.15" hidden="1" customHeight="1" x14ac:dyDescent="0.25">
      <c r="A247" s="294"/>
      <c r="C247" s="290" t="s">
        <v>2312</v>
      </c>
      <c r="D247" s="321">
        <v>6720</v>
      </c>
      <c r="E247" s="290" t="s">
        <v>266</v>
      </c>
      <c r="F247" s="290" t="s">
        <v>275</v>
      </c>
      <c r="G247" s="322">
        <v>1.4</v>
      </c>
      <c r="H247" s="322">
        <v>1</v>
      </c>
      <c r="I247" s="322">
        <v>9.4</v>
      </c>
      <c r="J247" s="322">
        <f t="shared" si="20"/>
        <v>9.7654601401791528</v>
      </c>
      <c r="K247" s="322">
        <v>9.3000000000000007</v>
      </c>
      <c r="L247" s="297" t="s">
        <v>267</v>
      </c>
      <c r="M247" s="297" t="s">
        <v>540</v>
      </c>
      <c r="N247" s="323" t="s">
        <v>541</v>
      </c>
      <c r="O247" s="297">
        <v>0</v>
      </c>
      <c r="P247" s="297">
        <v>1</v>
      </c>
      <c r="Q247" s="265" t="s">
        <v>2314</v>
      </c>
      <c r="R247" s="266">
        <v>41904</v>
      </c>
    </row>
    <row r="248" spans="1:20" s="290" customFormat="1" ht="37.5" hidden="1" x14ac:dyDescent="0.25">
      <c r="A248" s="294"/>
      <c r="C248" s="213" t="s">
        <v>2540</v>
      </c>
      <c r="D248" s="321">
        <v>6720</v>
      </c>
      <c r="E248" s="290" t="s">
        <v>266</v>
      </c>
      <c r="F248" s="290" t="s">
        <v>275</v>
      </c>
      <c r="G248" s="322">
        <v>1.4</v>
      </c>
      <c r="H248" s="322">
        <v>1</v>
      </c>
      <c r="I248" s="322">
        <v>9.4</v>
      </c>
      <c r="J248" s="322">
        <f t="shared" ref="J248:J250" si="21">-LOG((1/(H248*G248))*(2.511^(-I248)))/LOG(2.511)</f>
        <v>9.7654601401791528</v>
      </c>
      <c r="K248" s="322">
        <v>9.3000000000000007</v>
      </c>
      <c r="L248" s="297" t="s">
        <v>267</v>
      </c>
      <c r="M248" s="297" t="s">
        <v>540</v>
      </c>
      <c r="N248" s="323" t="s">
        <v>541</v>
      </c>
      <c r="O248" s="297">
        <v>0</v>
      </c>
      <c r="P248" s="297">
        <v>1</v>
      </c>
      <c r="Q248" s="15" t="s">
        <v>2541</v>
      </c>
      <c r="R248" s="266">
        <v>43623</v>
      </c>
    </row>
    <row r="249" spans="1:20" s="290" customFormat="1" ht="50.15" hidden="1" customHeight="1" x14ac:dyDescent="0.25">
      <c r="A249" s="294"/>
      <c r="C249" s="213" t="s">
        <v>2357</v>
      </c>
      <c r="D249" s="321">
        <v>6720</v>
      </c>
      <c r="E249" s="290" t="s">
        <v>266</v>
      </c>
      <c r="F249" s="290" t="s">
        <v>275</v>
      </c>
      <c r="G249" s="322">
        <v>1.4</v>
      </c>
      <c r="H249" s="322">
        <v>1</v>
      </c>
      <c r="I249" s="322">
        <v>9.4</v>
      </c>
      <c r="J249" s="322">
        <f t="shared" si="21"/>
        <v>9.7654601401791528</v>
      </c>
      <c r="K249" s="322">
        <v>9.3000000000000007</v>
      </c>
      <c r="L249" s="297" t="s">
        <v>267</v>
      </c>
      <c r="M249" s="297" t="s">
        <v>540</v>
      </c>
      <c r="N249" s="323" t="s">
        <v>541</v>
      </c>
      <c r="O249" s="297">
        <v>0</v>
      </c>
      <c r="P249" s="297">
        <v>1</v>
      </c>
      <c r="Q249" s="15" t="s">
        <v>2542</v>
      </c>
      <c r="R249" s="266">
        <v>43623</v>
      </c>
    </row>
    <row r="250" spans="1:20" s="290" customFormat="1" ht="50.15" hidden="1" customHeight="1" x14ac:dyDescent="0.25">
      <c r="A250" s="294"/>
      <c r="C250" s="213" t="s">
        <v>2543</v>
      </c>
      <c r="D250" s="321">
        <v>6720</v>
      </c>
      <c r="E250" s="290" t="s">
        <v>266</v>
      </c>
      <c r="F250" s="290" t="s">
        <v>275</v>
      </c>
      <c r="G250" s="322">
        <v>1.4</v>
      </c>
      <c r="H250" s="322">
        <v>1</v>
      </c>
      <c r="I250" s="322">
        <v>9.4</v>
      </c>
      <c r="J250" s="322">
        <f t="shared" si="21"/>
        <v>9.7654601401791528</v>
      </c>
      <c r="K250" s="322">
        <v>9.3000000000000007</v>
      </c>
      <c r="L250" s="297" t="s">
        <v>267</v>
      </c>
      <c r="M250" s="297" t="s">
        <v>540</v>
      </c>
      <c r="N250" s="323" t="s">
        <v>541</v>
      </c>
      <c r="O250" s="297">
        <v>0</v>
      </c>
      <c r="P250" s="297">
        <v>1</v>
      </c>
      <c r="Q250" s="15" t="s">
        <v>2544</v>
      </c>
      <c r="R250" s="266">
        <v>43623</v>
      </c>
    </row>
    <row r="251" spans="1:20" s="292" customFormat="1" ht="25.5" hidden="1" customHeight="1" x14ac:dyDescent="0.25">
      <c r="A251" s="291"/>
      <c r="C251" s="292" t="s">
        <v>246</v>
      </c>
      <c r="D251" s="293">
        <v>6765</v>
      </c>
      <c r="F251" s="292" t="s">
        <v>275</v>
      </c>
      <c r="G251" s="282">
        <v>0.6</v>
      </c>
      <c r="H251" s="282">
        <v>0.6</v>
      </c>
      <c r="I251" s="282">
        <v>12.9</v>
      </c>
      <c r="J251" s="282">
        <f t="shared" ref="J251:J256" si="22">-LOG((1/(H251*G251))*(2.511^(-I251)))/LOG(2.511)</f>
        <v>11.790331006544317</v>
      </c>
      <c r="K251" s="282">
        <v>12.2</v>
      </c>
      <c r="L251" s="292" t="s">
        <v>267</v>
      </c>
      <c r="M251" s="292" t="s">
        <v>837</v>
      </c>
      <c r="N251" s="256" t="s">
        <v>838</v>
      </c>
      <c r="O251" s="292">
        <v>0</v>
      </c>
      <c r="P251" s="292">
        <v>0</v>
      </c>
      <c r="Q251" s="257"/>
      <c r="R251" s="258">
        <v>38987</v>
      </c>
    </row>
    <row r="252" spans="1:20" s="292" customFormat="1" ht="25.5" hidden="1" customHeight="1" x14ac:dyDescent="0.25">
      <c r="A252" s="291"/>
      <c r="B252" s="254"/>
      <c r="C252" s="292" t="s">
        <v>246</v>
      </c>
      <c r="D252" s="293">
        <v>6779</v>
      </c>
      <c r="E252" s="292" t="s">
        <v>1889</v>
      </c>
      <c r="F252" s="292" t="s">
        <v>274</v>
      </c>
      <c r="G252" s="282">
        <v>5</v>
      </c>
      <c r="H252" s="282">
        <v>5</v>
      </c>
      <c r="I252" s="282">
        <v>8.3000000000000007</v>
      </c>
      <c r="J252" s="282">
        <f t="shared" si="22"/>
        <v>11.796189825313672</v>
      </c>
      <c r="K252" s="282">
        <v>12</v>
      </c>
      <c r="L252" s="292" t="s">
        <v>267</v>
      </c>
      <c r="O252" s="292">
        <f>SUM(O253:O255)</f>
        <v>2</v>
      </c>
      <c r="P252" s="292">
        <f>SUM(P253:P255)</f>
        <v>1</v>
      </c>
      <c r="Q252" s="257" t="s">
        <v>26</v>
      </c>
      <c r="R252" s="258">
        <v>38867</v>
      </c>
    </row>
    <row r="253" spans="1:20" s="290" customFormat="1" ht="25.5" hidden="1" customHeight="1" x14ac:dyDescent="0.25">
      <c r="A253" s="294" t="s">
        <v>1794</v>
      </c>
      <c r="B253" s="262"/>
      <c r="C253" s="290" t="s">
        <v>2030</v>
      </c>
      <c r="D253" s="295">
        <v>6779</v>
      </c>
      <c r="E253" s="290" t="s">
        <v>1889</v>
      </c>
      <c r="F253" s="290" t="s">
        <v>274</v>
      </c>
      <c r="G253" s="283">
        <v>5</v>
      </c>
      <c r="H253" s="283">
        <v>5</v>
      </c>
      <c r="I253" s="283">
        <v>8.3000000000000007</v>
      </c>
      <c r="J253" s="283">
        <f t="shared" si="22"/>
        <v>11.796189825313672</v>
      </c>
      <c r="K253" s="283">
        <v>12</v>
      </c>
      <c r="L253" s="290" t="s">
        <v>267</v>
      </c>
      <c r="O253" s="290">
        <v>1</v>
      </c>
      <c r="P253" s="290">
        <v>0</v>
      </c>
      <c r="Q253" s="265" t="s">
        <v>2031</v>
      </c>
      <c r="R253" s="266">
        <v>39591</v>
      </c>
    </row>
    <row r="254" spans="1:20" s="290" customFormat="1" ht="51" hidden="1" customHeight="1" x14ac:dyDescent="0.25">
      <c r="A254" s="294" t="s">
        <v>1794</v>
      </c>
      <c r="B254" s="262"/>
      <c r="C254" s="290" t="s">
        <v>2026</v>
      </c>
      <c r="D254" s="295">
        <v>6779</v>
      </c>
      <c r="E254" s="290" t="s">
        <v>1889</v>
      </c>
      <c r="F254" s="290" t="s">
        <v>274</v>
      </c>
      <c r="G254" s="283">
        <v>5</v>
      </c>
      <c r="H254" s="283">
        <v>5</v>
      </c>
      <c r="I254" s="283">
        <v>8.3000000000000007</v>
      </c>
      <c r="J254" s="283">
        <f t="shared" si="22"/>
        <v>11.796189825313672</v>
      </c>
      <c r="K254" s="283">
        <v>12</v>
      </c>
      <c r="L254" s="290" t="s">
        <v>267</v>
      </c>
      <c r="O254" s="290">
        <v>1</v>
      </c>
      <c r="P254" s="290">
        <v>0</v>
      </c>
      <c r="Q254" s="265" t="s">
        <v>2032</v>
      </c>
      <c r="R254" s="266">
        <v>39591</v>
      </c>
    </row>
    <row r="255" spans="1:20" s="290" customFormat="1" ht="63.75" hidden="1" customHeight="1" x14ac:dyDescent="0.25">
      <c r="A255" s="294" t="s">
        <v>1794</v>
      </c>
      <c r="C255" s="290" t="s">
        <v>27</v>
      </c>
      <c r="D255" s="295">
        <v>6779</v>
      </c>
      <c r="E255" s="290" t="s">
        <v>1889</v>
      </c>
      <c r="F255" s="290" t="s">
        <v>274</v>
      </c>
      <c r="G255" s="283">
        <v>5</v>
      </c>
      <c r="H255" s="283">
        <v>5</v>
      </c>
      <c r="I255" s="283">
        <v>8.3000000000000007</v>
      </c>
      <c r="J255" s="283">
        <f t="shared" si="22"/>
        <v>11.796189825313672</v>
      </c>
      <c r="K255" s="283">
        <v>12</v>
      </c>
      <c r="L255" s="290" t="s">
        <v>267</v>
      </c>
      <c r="O255" s="290">
        <v>0</v>
      </c>
      <c r="P255" s="290">
        <v>1</v>
      </c>
      <c r="Q255" s="265" t="s">
        <v>28</v>
      </c>
      <c r="R255" s="266">
        <v>38867</v>
      </c>
    </row>
    <row r="256" spans="1:20" s="270" customFormat="1" ht="12.75" hidden="1" customHeight="1" x14ac:dyDescent="0.25">
      <c r="A256" s="299"/>
      <c r="B256" s="260"/>
      <c r="C256" s="270" t="s">
        <v>246</v>
      </c>
      <c r="D256" s="300">
        <v>6791</v>
      </c>
      <c r="F256" s="270" t="s">
        <v>273</v>
      </c>
      <c r="G256" s="301">
        <v>16</v>
      </c>
      <c r="H256" s="301">
        <v>16</v>
      </c>
      <c r="I256" s="301">
        <v>9.5</v>
      </c>
      <c r="J256" s="301">
        <f t="shared" si="22"/>
        <v>15.522908001349235</v>
      </c>
      <c r="K256" s="301">
        <v>15.26</v>
      </c>
      <c r="L256" s="270" t="s">
        <v>267</v>
      </c>
      <c r="O256" s="270">
        <v>0</v>
      </c>
      <c r="P256" s="270">
        <v>0</v>
      </c>
      <c r="Q256" s="260"/>
      <c r="R256" s="274">
        <v>39752</v>
      </c>
      <c r="S256" s="299"/>
      <c r="T256" s="299"/>
    </row>
    <row r="257" spans="1:18" s="292" customFormat="1" ht="89.25" hidden="1" customHeight="1" x14ac:dyDescent="0.25">
      <c r="A257" s="291"/>
      <c r="B257" s="277"/>
      <c r="C257" s="292" t="s">
        <v>246</v>
      </c>
      <c r="D257" s="293"/>
      <c r="E257" s="254" t="s">
        <v>2294</v>
      </c>
      <c r="F257" s="292" t="s">
        <v>2298</v>
      </c>
      <c r="G257" s="282"/>
      <c r="I257" s="282">
        <v>0</v>
      </c>
      <c r="J257" s="305"/>
      <c r="K257" s="306"/>
      <c r="L257" s="292" t="s">
        <v>267</v>
      </c>
      <c r="N257" s="256"/>
      <c r="O257" s="292">
        <f>SUM(O272:O274)</f>
        <v>0</v>
      </c>
      <c r="P257" s="292">
        <f>SUM(P272:P274)</f>
        <v>13</v>
      </c>
      <c r="Q257" s="257" t="s">
        <v>2293</v>
      </c>
      <c r="R257" s="258">
        <v>41857</v>
      </c>
    </row>
    <row r="258" spans="1:18" s="290" customFormat="1" ht="87.65" hidden="1" customHeight="1" x14ac:dyDescent="0.25">
      <c r="A258" s="294"/>
      <c r="B258" s="262"/>
      <c r="C258" s="290" t="s">
        <v>2167</v>
      </c>
      <c r="D258" s="295"/>
      <c r="E258" s="262" t="s">
        <v>2294</v>
      </c>
      <c r="F258" s="290" t="s">
        <v>2298</v>
      </c>
      <c r="G258" s="283"/>
      <c r="H258" s="283"/>
      <c r="I258" s="283">
        <v>0</v>
      </c>
      <c r="J258" s="283"/>
      <c r="K258" s="283"/>
      <c r="L258" s="290" t="s">
        <v>267</v>
      </c>
      <c r="O258" s="290">
        <f>SUM(O273:O275)</f>
        <v>0</v>
      </c>
      <c r="P258" s="290">
        <v>1</v>
      </c>
      <c r="Q258" s="265" t="s">
        <v>2439</v>
      </c>
      <c r="R258" s="266">
        <v>41857</v>
      </c>
    </row>
    <row r="259" spans="1:18" s="290" customFormat="1" ht="89.25" hidden="1" customHeight="1" x14ac:dyDescent="0.25">
      <c r="A259" s="294"/>
      <c r="B259" s="262"/>
      <c r="C259" s="290" t="s">
        <v>2295</v>
      </c>
      <c r="D259" s="295"/>
      <c r="E259" s="262" t="s">
        <v>2294</v>
      </c>
      <c r="F259" s="290" t="s">
        <v>2298</v>
      </c>
      <c r="G259" s="283"/>
      <c r="H259" s="283"/>
      <c r="I259" s="283">
        <v>0</v>
      </c>
      <c r="J259" s="283"/>
      <c r="K259" s="283"/>
      <c r="L259" s="290" t="s">
        <v>267</v>
      </c>
      <c r="O259" s="290">
        <f>SUM(O274:O284)</f>
        <v>1</v>
      </c>
      <c r="P259" s="290">
        <v>1</v>
      </c>
      <c r="Q259" s="265" t="s">
        <v>2296</v>
      </c>
      <c r="R259" s="266">
        <v>41857</v>
      </c>
    </row>
    <row r="260" spans="1:18" s="290" customFormat="1" ht="37.5" hidden="1" customHeight="1" x14ac:dyDescent="0.25">
      <c r="A260" s="294"/>
      <c r="B260" s="262"/>
      <c r="C260" s="290" t="s">
        <v>2172</v>
      </c>
      <c r="D260" s="295"/>
      <c r="E260" s="262" t="s">
        <v>2294</v>
      </c>
      <c r="F260" s="290" t="s">
        <v>2298</v>
      </c>
      <c r="G260" s="283"/>
      <c r="H260" s="283"/>
      <c r="I260" s="283">
        <v>0</v>
      </c>
      <c r="J260" s="283"/>
      <c r="K260" s="283"/>
      <c r="L260" s="290" t="s">
        <v>267</v>
      </c>
      <c r="O260" s="290">
        <f>SUM(O275:O285)</f>
        <v>2</v>
      </c>
      <c r="P260" s="290">
        <v>1</v>
      </c>
      <c r="Q260" s="265" t="s">
        <v>2297</v>
      </c>
      <c r="R260" s="266">
        <v>41857</v>
      </c>
    </row>
    <row r="261" spans="1:18" s="290" customFormat="1" ht="75" hidden="1" customHeight="1" x14ac:dyDescent="0.25">
      <c r="A261" s="294"/>
      <c r="B261" s="262"/>
      <c r="C261" s="290" t="s">
        <v>2288</v>
      </c>
      <c r="D261" s="295"/>
      <c r="E261" s="262" t="s">
        <v>2294</v>
      </c>
      <c r="F261" s="290" t="s">
        <v>2298</v>
      </c>
      <c r="G261" s="283"/>
      <c r="H261" s="283"/>
      <c r="I261" s="283">
        <v>0</v>
      </c>
      <c r="J261" s="283"/>
      <c r="K261" s="283"/>
      <c r="L261" s="290" t="s">
        <v>267</v>
      </c>
      <c r="O261" s="290">
        <v>0</v>
      </c>
      <c r="P261" s="290">
        <v>1</v>
      </c>
      <c r="Q261" s="265" t="s">
        <v>2384</v>
      </c>
      <c r="R261" s="266">
        <v>42713</v>
      </c>
    </row>
    <row r="262" spans="1:18" s="290" customFormat="1" ht="50.15" hidden="1" customHeight="1" x14ac:dyDescent="0.25">
      <c r="A262" s="294"/>
      <c r="B262" s="262"/>
      <c r="C262" s="290" t="s">
        <v>2309</v>
      </c>
      <c r="D262" s="295"/>
      <c r="E262" s="262" t="s">
        <v>2294</v>
      </c>
      <c r="F262" s="290" t="s">
        <v>2298</v>
      </c>
      <c r="G262" s="283"/>
      <c r="H262" s="283"/>
      <c r="I262" s="283">
        <v>0</v>
      </c>
      <c r="J262" s="283"/>
      <c r="K262" s="283"/>
      <c r="L262" s="290" t="s">
        <v>267</v>
      </c>
      <c r="O262" s="290">
        <v>0</v>
      </c>
      <c r="P262" s="290">
        <v>1</v>
      </c>
      <c r="Q262" s="265" t="s">
        <v>2316</v>
      </c>
      <c r="R262" s="266">
        <v>41904</v>
      </c>
    </row>
    <row r="263" spans="1:18" s="290" customFormat="1" ht="62.5" hidden="1" customHeight="1" x14ac:dyDescent="0.25">
      <c r="A263" s="294"/>
      <c r="B263" s="262"/>
      <c r="C263" s="290" t="s">
        <v>2311</v>
      </c>
      <c r="D263" s="295"/>
      <c r="E263" s="262" t="s">
        <v>2294</v>
      </c>
      <c r="F263" s="290" t="s">
        <v>2298</v>
      </c>
      <c r="G263" s="283"/>
      <c r="H263" s="283"/>
      <c r="I263" s="283">
        <v>0</v>
      </c>
      <c r="J263" s="283"/>
      <c r="K263" s="283"/>
      <c r="L263" s="290" t="s">
        <v>267</v>
      </c>
      <c r="O263" s="290">
        <v>0</v>
      </c>
      <c r="P263" s="290">
        <v>1</v>
      </c>
      <c r="Q263" s="265" t="s">
        <v>2317</v>
      </c>
      <c r="R263" s="266">
        <v>41904</v>
      </c>
    </row>
    <row r="264" spans="1:18" s="290" customFormat="1" ht="37.5" hidden="1" customHeight="1" x14ac:dyDescent="0.25">
      <c r="A264" s="294"/>
      <c r="B264" s="262"/>
      <c r="C264" s="290" t="s">
        <v>2357</v>
      </c>
      <c r="D264" s="295"/>
      <c r="E264" s="262" t="s">
        <v>2294</v>
      </c>
      <c r="F264" s="290" t="s">
        <v>2298</v>
      </c>
      <c r="G264" s="283"/>
      <c r="H264" s="283"/>
      <c r="I264" s="283">
        <v>0</v>
      </c>
      <c r="J264" s="283"/>
      <c r="K264" s="283"/>
      <c r="L264" s="290" t="s">
        <v>267</v>
      </c>
      <c r="O264" s="290">
        <v>0</v>
      </c>
      <c r="P264" s="290">
        <v>1</v>
      </c>
      <c r="Q264" s="265" t="s">
        <v>2358</v>
      </c>
      <c r="R264" s="266">
        <v>42300</v>
      </c>
    </row>
    <row r="265" spans="1:18" s="290" customFormat="1" ht="87.65" hidden="1" customHeight="1" x14ac:dyDescent="0.25">
      <c r="A265" s="294"/>
      <c r="B265" s="262"/>
      <c r="C265" s="290" t="s">
        <v>2360</v>
      </c>
      <c r="D265" s="295"/>
      <c r="E265" s="262" t="s">
        <v>2294</v>
      </c>
      <c r="F265" s="290" t="s">
        <v>2298</v>
      </c>
      <c r="G265" s="283"/>
      <c r="H265" s="283"/>
      <c r="I265" s="283">
        <v>0</v>
      </c>
      <c r="J265" s="283"/>
      <c r="K265" s="283"/>
      <c r="L265" s="290" t="s">
        <v>267</v>
      </c>
      <c r="O265" s="290">
        <v>0</v>
      </c>
      <c r="P265" s="290">
        <v>1</v>
      </c>
      <c r="Q265" s="15" t="s">
        <v>2522</v>
      </c>
      <c r="R265" s="266">
        <v>42300</v>
      </c>
    </row>
    <row r="266" spans="1:18" s="290" customFormat="1" ht="50.15" hidden="1" customHeight="1" x14ac:dyDescent="0.25">
      <c r="A266" s="294"/>
      <c r="B266" s="262"/>
      <c r="C266" s="290" t="s">
        <v>2361</v>
      </c>
      <c r="D266" s="295"/>
      <c r="E266" s="262" t="s">
        <v>2294</v>
      </c>
      <c r="F266" s="290" t="s">
        <v>2298</v>
      </c>
      <c r="G266" s="283"/>
      <c r="H266" s="283"/>
      <c r="I266" s="283">
        <v>0</v>
      </c>
      <c r="J266" s="283"/>
      <c r="K266" s="283"/>
      <c r="L266" s="290" t="s">
        <v>267</v>
      </c>
      <c r="O266" s="290">
        <v>0</v>
      </c>
      <c r="P266" s="290">
        <v>1</v>
      </c>
      <c r="Q266" s="265" t="s">
        <v>2362</v>
      </c>
      <c r="R266" s="266">
        <v>42300</v>
      </c>
    </row>
    <row r="267" spans="1:18" s="290" customFormat="1" ht="50.15" hidden="1" customHeight="1" x14ac:dyDescent="0.25">
      <c r="A267" s="294"/>
      <c r="B267" s="262"/>
      <c r="C267" s="290" t="s">
        <v>2363</v>
      </c>
      <c r="D267" s="295"/>
      <c r="E267" s="262" t="s">
        <v>2294</v>
      </c>
      <c r="F267" s="290" t="s">
        <v>2298</v>
      </c>
      <c r="G267" s="283"/>
      <c r="H267" s="283"/>
      <c r="I267" s="283">
        <v>0</v>
      </c>
      <c r="J267" s="283"/>
      <c r="K267" s="283"/>
      <c r="L267" s="290" t="s">
        <v>267</v>
      </c>
      <c r="O267" s="290">
        <v>0</v>
      </c>
      <c r="P267" s="290">
        <v>1</v>
      </c>
      <c r="Q267" s="265" t="s">
        <v>2362</v>
      </c>
      <c r="R267" s="266">
        <v>42300</v>
      </c>
    </row>
    <row r="268" spans="1:18" s="290" customFormat="1" ht="50.15" hidden="1" customHeight="1" x14ac:dyDescent="0.25">
      <c r="A268" s="294"/>
      <c r="B268" s="262"/>
      <c r="C268" s="290" t="s">
        <v>2359</v>
      </c>
      <c r="D268" s="295"/>
      <c r="E268" s="262" t="s">
        <v>2294</v>
      </c>
      <c r="F268" s="290" t="s">
        <v>2298</v>
      </c>
      <c r="G268" s="283"/>
      <c r="H268" s="283"/>
      <c r="I268" s="283">
        <v>0</v>
      </c>
      <c r="J268" s="283"/>
      <c r="K268" s="283"/>
      <c r="L268" s="290" t="s">
        <v>267</v>
      </c>
      <c r="O268" s="290">
        <v>0</v>
      </c>
      <c r="P268" s="290">
        <v>1</v>
      </c>
      <c r="Q268" s="265" t="s">
        <v>2362</v>
      </c>
      <c r="R268" s="266">
        <v>42300</v>
      </c>
    </row>
    <row r="269" spans="1:18" s="290" customFormat="1" ht="50.15" hidden="1" customHeight="1" x14ac:dyDescent="0.25">
      <c r="A269" s="294"/>
      <c r="B269" s="262"/>
      <c r="C269" s="213" t="s">
        <v>2523</v>
      </c>
      <c r="D269" s="295"/>
      <c r="E269" s="262" t="s">
        <v>2294</v>
      </c>
      <c r="F269" s="290" t="s">
        <v>2298</v>
      </c>
      <c r="G269" s="283"/>
      <c r="H269" s="283"/>
      <c r="I269" s="283">
        <v>0</v>
      </c>
      <c r="J269" s="283"/>
      <c r="K269" s="283"/>
      <c r="L269" s="290" t="s">
        <v>267</v>
      </c>
      <c r="O269" s="290">
        <v>0</v>
      </c>
      <c r="P269" s="290">
        <v>1</v>
      </c>
      <c r="Q269" s="15" t="s">
        <v>2524</v>
      </c>
      <c r="R269" s="266">
        <v>43126</v>
      </c>
    </row>
    <row r="270" spans="1:18" s="290" customFormat="1" ht="50.15" hidden="1" customHeight="1" x14ac:dyDescent="0.25">
      <c r="A270" s="294"/>
      <c r="B270" s="262"/>
      <c r="C270" s="213" t="s">
        <v>2545</v>
      </c>
      <c r="D270" s="295"/>
      <c r="E270" s="262" t="s">
        <v>2294</v>
      </c>
      <c r="F270" s="290" t="s">
        <v>2298</v>
      </c>
      <c r="G270" s="283"/>
      <c r="H270" s="283"/>
      <c r="I270" s="283">
        <v>0</v>
      </c>
      <c r="J270" s="283"/>
      <c r="K270" s="283"/>
      <c r="L270" s="290" t="s">
        <v>267</v>
      </c>
      <c r="O270" s="290">
        <v>0</v>
      </c>
      <c r="P270" s="290">
        <v>1</v>
      </c>
      <c r="Q270" s="15" t="s">
        <v>2548</v>
      </c>
      <c r="R270" s="266">
        <v>43629</v>
      </c>
    </row>
    <row r="271" spans="1:18" s="290" customFormat="1" ht="50.15" hidden="1" customHeight="1" x14ac:dyDescent="0.25">
      <c r="A271" s="294"/>
      <c r="B271" s="262"/>
      <c r="C271" s="213" t="s">
        <v>2546</v>
      </c>
      <c r="D271" s="295"/>
      <c r="E271" s="262" t="s">
        <v>2294</v>
      </c>
      <c r="F271" s="290" t="s">
        <v>2298</v>
      </c>
      <c r="G271" s="283"/>
      <c r="H271" s="283"/>
      <c r="I271" s="283">
        <v>0</v>
      </c>
      <c r="J271" s="283"/>
      <c r="K271" s="283"/>
      <c r="L271" s="290" t="s">
        <v>267</v>
      </c>
      <c r="O271" s="290">
        <v>0</v>
      </c>
      <c r="P271" s="290">
        <v>1</v>
      </c>
      <c r="Q271" s="15" t="s">
        <v>2547</v>
      </c>
      <c r="R271" s="266">
        <v>43629</v>
      </c>
    </row>
    <row r="272" spans="1:18" s="227" customFormat="1" ht="89.25" hidden="1" customHeight="1" x14ac:dyDescent="0.25">
      <c r="A272" s="355"/>
      <c r="B272" s="327" t="s">
        <v>2512</v>
      </c>
      <c r="C272" s="227" t="s">
        <v>246</v>
      </c>
      <c r="D272" s="231"/>
      <c r="E272" s="356" t="s">
        <v>1346</v>
      </c>
      <c r="F272" s="227" t="s">
        <v>704</v>
      </c>
      <c r="G272" s="232">
        <v>3.5</v>
      </c>
      <c r="H272" s="227">
        <v>7.2</v>
      </c>
      <c r="I272" s="232">
        <v>45.8</v>
      </c>
      <c r="J272" s="357">
        <f t="shared" ref="J272:J308" si="23">1.6225-1.2026*(H272-G272)/I272-0.5765*H272/I272+1.9348*(200^2)*3/100000</f>
        <v>3.756477903930131</v>
      </c>
      <c r="K272" s="358">
        <f t="shared" ref="K272:K308" si="24">EXP(J272)/(1+EXP(J272))</f>
        <v>0.97716760671349778</v>
      </c>
      <c r="L272" s="227" t="s">
        <v>267</v>
      </c>
      <c r="N272" s="359"/>
      <c r="O272" s="227">
        <f>SUM(O273:O275)</f>
        <v>0</v>
      </c>
      <c r="P272" s="227">
        <f>SUM(P273:P283)</f>
        <v>11</v>
      </c>
      <c r="Q272" s="64" t="s">
        <v>67</v>
      </c>
      <c r="R272" s="234">
        <v>39344</v>
      </c>
    </row>
    <row r="273" spans="1:18" s="290" customFormat="1" ht="63.75" hidden="1" customHeight="1" x14ac:dyDescent="0.25">
      <c r="A273" s="294" t="s">
        <v>1794</v>
      </c>
      <c r="B273" s="262"/>
      <c r="C273" s="290" t="s">
        <v>1478</v>
      </c>
      <c r="D273" s="295"/>
      <c r="E273" s="290" t="s">
        <v>1656</v>
      </c>
      <c r="F273" s="290" t="s">
        <v>704</v>
      </c>
      <c r="G273" s="283">
        <v>3.5</v>
      </c>
      <c r="H273" s="290">
        <v>7.2</v>
      </c>
      <c r="I273" s="283">
        <v>45.8</v>
      </c>
      <c r="J273" s="288">
        <f t="shared" si="23"/>
        <v>3.756477903930131</v>
      </c>
      <c r="K273" s="288">
        <f t="shared" si="24"/>
        <v>0.97716760671349778</v>
      </c>
      <c r="L273" s="290" t="s">
        <v>267</v>
      </c>
      <c r="N273" s="264"/>
      <c r="O273" s="290">
        <v>0</v>
      </c>
      <c r="P273" s="290">
        <v>1</v>
      </c>
      <c r="Q273" s="265" t="s">
        <v>1480</v>
      </c>
      <c r="R273" s="266">
        <v>39345</v>
      </c>
    </row>
    <row r="274" spans="1:18" s="290" customFormat="1" ht="127.5" hidden="1" customHeight="1" x14ac:dyDescent="0.25">
      <c r="A274" s="294" t="s">
        <v>1794</v>
      </c>
      <c r="B274" s="262"/>
      <c r="C274" s="290" t="s">
        <v>1478</v>
      </c>
      <c r="D274" s="295"/>
      <c r="E274" s="290" t="s">
        <v>1656</v>
      </c>
      <c r="F274" s="290" t="s">
        <v>704</v>
      </c>
      <c r="G274" s="283">
        <v>3.5</v>
      </c>
      <c r="H274" s="290">
        <v>7.2</v>
      </c>
      <c r="I274" s="283">
        <v>45.8</v>
      </c>
      <c r="J274" s="288">
        <f t="shared" si="23"/>
        <v>3.756477903930131</v>
      </c>
      <c r="K274" s="288">
        <f t="shared" si="24"/>
        <v>0.97716760671349778</v>
      </c>
      <c r="L274" s="290" t="s">
        <v>267</v>
      </c>
      <c r="N274" s="264"/>
      <c r="O274" s="290">
        <v>0</v>
      </c>
      <c r="P274" s="290">
        <v>1</v>
      </c>
      <c r="Q274" s="265" t="s">
        <v>2441</v>
      </c>
      <c r="R274" s="266">
        <v>39345</v>
      </c>
    </row>
    <row r="275" spans="1:18" s="290" customFormat="1" ht="37.5" hidden="1" customHeight="1" x14ac:dyDescent="0.25">
      <c r="A275" s="294" t="s">
        <v>98</v>
      </c>
      <c r="B275" s="262"/>
      <c r="C275" s="290" t="s">
        <v>2167</v>
      </c>
      <c r="D275" s="295"/>
      <c r="E275" s="290" t="s">
        <v>1656</v>
      </c>
      <c r="F275" s="290" t="s">
        <v>704</v>
      </c>
      <c r="G275" s="283">
        <v>3.5</v>
      </c>
      <c r="H275" s="290">
        <v>7.2</v>
      </c>
      <c r="I275" s="283">
        <v>45.8</v>
      </c>
      <c r="J275" s="288">
        <f t="shared" si="23"/>
        <v>3.756477903930131</v>
      </c>
      <c r="K275" s="288">
        <f t="shared" si="24"/>
        <v>0.97716760671349778</v>
      </c>
      <c r="L275" s="290" t="s">
        <v>267</v>
      </c>
      <c r="N275" s="264"/>
      <c r="O275" s="290">
        <v>0</v>
      </c>
      <c r="P275" s="290">
        <v>1</v>
      </c>
      <c r="Q275" s="265" t="s">
        <v>2168</v>
      </c>
      <c r="R275" s="266">
        <v>40770</v>
      </c>
    </row>
    <row r="276" spans="1:18" s="290" customFormat="1" ht="62.5" hidden="1" customHeight="1" x14ac:dyDescent="0.25">
      <c r="A276" s="294" t="s">
        <v>98</v>
      </c>
      <c r="B276" s="262"/>
      <c r="C276" s="290" t="s">
        <v>2309</v>
      </c>
      <c r="D276" s="295"/>
      <c r="E276" s="290" t="s">
        <v>1656</v>
      </c>
      <c r="F276" s="290" t="s">
        <v>704</v>
      </c>
      <c r="G276" s="283">
        <v>3.5</v>
      </c>
      <c r="H276" s="290">
        <v>7.2</v>
      </c>
      <c r="I276" s="283">
        <v>45.8</v>
      </c>
      <c r="J276" s="288">
        <f t="shared" si="23"/>
        <v>3.756477903930131</v>
      </c>
      <c r="K276" s="288">
        <f t="shared" si="24"/>
        <v>0.97716760671349778</v>
      </c>
      <c r="L276" s="290" t="s">
        <v>267</v>
      </c>
      <c r="N276" s="264"/>
      <c r="O276" s="290">
        <v>0</v>
      </c>
      <c r="P276" s="290">
        <v>1</v>
      </c>
      <c r="Q276" s="265" t="s">
        <v>2310</v>
      </c>
      <c r="R276" s="266">
        <v>41890</v>
      </c>
    </row>
    <row r="277" spans="1:18" s="290" customFormat="1" ht="75" hidden="1" customHeight="1" x14ac:dyDescent="0.25">
      <c r="A277" s="294" t="s">
        <v>98</v>
      </c>
      <c r="B277" s="262"/>
      <c r="C277" s="290" t="s">
        <v>2311</v>
      </c>
      <c r="D277" s="295"/>
      <c r="E277" s="290" t="s">
        <v>1656</v>
      </c>
      <c r="F277" s="290" t="s">
        <v>704</v>
      </c>
      <c r="G277" s="283">
        <v>3.5</v>
      </c>
      <c r="H277" s="290">
        <v>7.2</v>
      </c>
      <c r="I277" s="283">
        <v>45.8</v>
      </c>
      <c r="J277" s="288">
        <f t="shared" si="23"/>
        <v>3.756477903930131</v>
      </c>
      <c r="K277" s="288">
        <f t="shared" si="24"/>
        <v>0.97716760671349778</v>
      </c>
      <c r="L277" s="290" t="s">
        <v>267</v>
      </c>
      <c r="N277" s="264"/>
      <c r="O277" s="290">
        <v>0</v>
      </c>
      <c r="P277" s="290">
        <v>1</v>
      </c>
      <c r="Q277" s="265" t="s">
        <v>2313</v>
      </c>
      <c r="R277" s="266">
        <v>41904</v>
      </c>
    </row>
    <row r="278" spans="1:18" s="290" customFormat="1" ht="50.15" hidden="1" customHeight="1" x14ac:dyDescent="0.25">
      <c r="A278" s="294" t="s">
        <v>98</v>
      </c>
      <c r="B278" s="262"/>
      <c r="C278" s="290" t="s">
        <v>2312</v>
      </c>
      <c r="D278" s="295"/>
      <c r="E278" s="290" t="s">
        <v>1656</v>
      </c>
      <c r="F278" s="290" t="s">
        <v>704</v>
      </c>
      <c r="G278" s="283">
        <v>3.5</v>
      </c>
      <c r="H278" s="290">
        <v>7.2</v>
      </c>
      <c r="I278" s="283">
        <v>45.8</v>
      </c>
      <c r="J278" s="288">
        <f t="shared" si="23"/>
        <v>3.756477903930131</v>
      </c>
      <c r="K278" s="288">
        <f t="shared" si="24"/>
        <v>0.97716760671349778</v>
      </c>
      <c r="L278" s="290" t="s">
        <v>267</v>
      </c>
      <c r="N278" s="264"/>
      <c r="O278" s="290">
        <v>0</v>
      </c>
      <c r="P278" s="290">
        <v>1</v>
      </c>
      <c r="Q278" s="265" t="s">
        <v>2314</v>
      </c>
      <c r="R278" s="266">
        <v>41904</v>
      </c>
    </row>
    <row r="279" spans="1:18" s="290" customFormat="1" ht="37.5" hidden="1" customHeight="1" x14ac:dyDescent="0.25">
      <c r="A279" s="294" t="s">
        <v>98</v>
      </c>
      <c r="B279" s="262"/>
      <c r="C279" s="290" t="s">
        <v>2364</v>
      </c>
      <c r="D279" s="295"/>
      <c r="E279" s="290" t="s">
        <v>1656</v>
      </c>
      <c r="F279" s="290" t="s">
        <v>704</v>
      </c>
      <c r="G279" s="283">
        <v>3.5</v>
      </c>
      <c r="H279" s="290">
        <v>7.2</v>
      </c>
      <c r="I279" s="283">
        <v>45.8</v>
      </c>
      <c r="J279" s="288">
        <f t="shared" si="23"/>
        <v>3.756477903930131</v>
      </c>
      <c r="K279" s="288">
        <f t="shared" si="24"/>
        <v>0.97716760671349778</v>
      </c>
      <c r="L279" s="290" t="s">
        <v>267</v>
      </c>
      <c r="N279" s="264"/>
      <c r="O279" s="290">
        <v>0</v>
      </c>
      <c r="P279" s="290">
        <v>1</v>
      </c>
      <c r="Q279" s="265" t="s">
        <v>2358</v>
      </c>
      <c r="R279" s="266">
        <v>42306</v>
      </c>
    </row>
    <row r="280" spans="1:18" s="290" customFormat="1" ht="87.65" hidden="1" customHeight="1" x14ac:dyDescent="0.25">
      <c r="A280" s="294" t="s">
        <v>98</v>
      </c>
      <c r="B280" s="262"/>
      <c r="C280" s="290" t="s">
        <v>2360</v>
      </c>
      <c r="D280" s="295"/>
      <c r="E280" s="290" t="s">
        <v>1656</v>
      </c>
      <c r="F280" s="290" t="s">
        <v>704</v>
      </c>
      <c r="G280" s="283">
        <v>3.5</v>
      </c>
      <c r="H280" s="290">
        <v>7.2</v>
      </c>
      <c r="I280" s="283">
        <v>45.8</v>
      </c>
      <c r="J280" s="288">
        <f t="shared" si="23"/>
        <v>3.756477903930131</v>
      </c>
      <c r="K280" s="288">
        <f t="shared" si="24"/>
        <v>0.97716760671349778</v>
      </c>
      <c r="L280" s="290" t="s">
        <v>267</v>
      </c>
      <c r="N280" s="264"/>
      <c r="O280" s="290">
        <v>0</v>
      </c>
      <c r="P280" s="290">
        <v>1</v>
      </c>
      <c r="Q280" s="265" t="s">
        <v>2440</v>
      </c>
      <c r="R280" s="266">
        <v>42306</v>
      </c>
    </row>
    <row r="281" spans="1:18" s="290" customFormat="1" ht="50.15" hidden="1" customHeight="1" x14ac:dyDescent="0.25">
      <c r="A281" s="294" t="s">
        <v>98</v>
      </c>
      <c r="B281" s="262"/>
      <c r="C281" s="290" t="s">
        <v>2361</v>
      </c>
      <c r="D281" s="295"/>
      <c r="E281" s="290" t="s">
        <v>1656</v>
      </c>
      <c r="F281" s="290" t="s">
        <v>704</v>
      </c>
      <c r="G281" s="283">
        <v>3.5</v>
      </c>
      <c r="H281" s="290">
        <v>7.2</v>
      </c>
      <c r="I281" s="283">
        <v>45.8</v>
      </c>
      <c r="J281" s="288">
        <f t="shared" si="23"/>
        <v>3.756477903930131</v>
      </c>
      <c r="K281" s="288">
        <f t="shared" si="24"/>
        <v>0.97716760671349778</v>
      </c>
      <c r="L281" s="290" t="s">
        <v>267</v>
      </c>
      <c r="N281" s="264"/>
      <c r="O281" s="290">
        <v>0</v>
      </c>
      <c r="P281" s="290">
        <v>1</v>
      </c>
      <c r="Q281" s="265" t="s">
        <v>2362</v>
      </c>
      <c r="R281" s="266">
        <v>42306</v>
      </c>
    </row>
    <row r="282" spans="1:18" s="290" customFormat="1" ht="50.15" hidden="1" customHeight="1" x14ac:dyDescent="0.25">
      <c r="A282" s="294" t="s">
        <v>98</v>
      </c>
      <c r="B282" s="262"/>
      <c r="C282" s="290" t="s">
        <v>2363</v>
      </c>
      <c r="D282" s="295"/>
      <c r="E282" s="290" t="s">
        <v>1656</v>
      </c>
      <c r="F282" s="290" t="s">
        <v>704</v>
      </c>
      <c r="G282" s="283">
        <v>3.5</v>
      </c>
      <c r="H282" s="290">
        <v>7.2</v>
      </c>
      <c r="I282" s="283">
        <v>45.8</v>
      </c>
      <c r="J282" s="288">
        <f t="shared" si="23"/>
        <v>3.756477903930131</v>
      </c>
      <c r="K282" s="288">
        <f t="shared" si="24"/>
        <v>0.97716760671349778</v>
      </c>
      <c r="L282" s="290" t="s">
        <v>267</v>
      </c>
      <c r="N282" s="264"/>
      <c r="O282" s="290">
        <v>0</v>
      </c>
      <c r="P282" s="290">
        <v>1</v>
      </c>
      <c r="Q282" s="265" t="s">
        <v>2362</v>
      </c>
      <c r="R282" s="266">
        <v>42306</v>
      </c>
    </row>
    <row r="283" spans="1:18" s="290" customFormat="1" ht="50.15" hidden="1" customHeight="1" x14ac:dyDescent="0.25">
      <c r="A283" s="294" t="s">
        <v>98</v>
      </c>
      <c r="B283" s="262"/>
      <c r="C283" s="290" t="s">
        <v>2359</v>
      </c>
      <c r="D283" s="295"/>
      <c r="E283" s="290" t="s">
        <v>1656</v>
      </c>
      <c r="F283" s="290" t="s">
        <v>704</v>
      </c>
      <c r="G283" s="283">
        <v>3.5</v>
      </c>
      <c r="H283" s="290">
        <v>7.2</v>
      </c>
      <c r="I283" s="283">
        <v>45.8</v>
      </c>
      <c r="J283" s="288">
        <f t="shared" si="23"/>
        <v>3.756477903930131</v>
      </c>
      <c r="K283" s="288">
        <f t="shared" si="24"/>
        <v>0.97716760671349778</v>
      </c>
      <c r="L283" s="290" t="s">
        <v>267</v>
      </c>
      <c r="N283" s="264"/>
      <c r="O283" s="290">
        <v>0</v>
      </c>
      <c r="P283" s="290">
        <v>1</v>
      </c>
      <c r="Q283" s="265" t="s">
        <v>2362</v>
      </c>
      <c r="R283" s="266">
        <v>42306</v>
      </c>
    </row>
    <row r="284" spans="1:18" s="292" customFormat="1" ht="76.5" hidden="1" customHeight="1" x14ac:dyDescent="0.25">
      <c r="A284" s="291"/>
      <c r="B284" s="254"/>
      <c r="C284" s="292" t="s">
        <v>246</v>
      </c>
      <c r="D284" s="293"/>
      <c r="E284" s="292" t="s">
        <v>68</v>
      </c>
      <c r="F284" s="292" t="s">
        <v>704</v>
      </c>
      <c r="G284" s="282">
        <v>4.3</v>
      </c>
      <c r="H284" s="292">
        <v>5.6</v>
      </c>
      <c r="I284" s="282">
        <v>620</v>
      </c>
      <c r="J284" s="305">
        <f t="shared" si="23"/>
        <v>3.9365313225806453</v>
      </c>
      <c r="K284" s="306">
        <f t="shared" si="24"/>
        <v>0.9808577840330498</v>
      </c>
      <c r="L284" s="292" t="s">
        <v>267</v>
      </c>
      <c r="N284" s="256"/>
      <c r="O284" s="292">
        <f>SUM(O285)</f>
        <v>1</v>
      </c>
      <c r="P284" s="292">
        <f>SUM(P285)</f>
        <v>0</v>
      </c>
      <c r="Q284" s="254" t="s">
        <v>753</v>
      </c>
      <c r="R284" s="258">
        <v>39345</v>
      </c>
    </row>
    <row r="285" spans="1:18" s="290" customFormat="1" ht="51" hidden="1" customHeight="1" x14ac:dyDescent="0.25">
      <c r="A285" s="294" t="s">
        <v>1794</v>
      </c>
      <c r="B285" s="262"/>
      <c r="C285" s="290" t="s">
        <v>1478</v>
      </c>
      <c r="D285" s="295"/>
      <c r="E285" s="290" t="s">
        <v>68</v>
      </c>
      <c r="F285" s="290" t="s">
        <v>704</v>
      </c>
      <c r="G285" s="283">
        <v>4.3</v>
      </c>
      <c r="H285" s="290">
        <v>5.6</v>
      </c>
      <c r="I285" s="283">
        <v>620</v>
      </c>
      <c r="J285" s="288">
        <f t="shared" si="23"/>
        <v>3.9365313225806453</v>
      </c>
      <c r="K285" s="288">
        <f t="shared" si="24"/>
        <v>0.9808577840330498</v>
      </c>
      <c r="L285" s="290" t="s">
        <v>267</v>
      </c>
      <c r="N285" s="264"/>
      <c r="O285" s="290">
        <v>1</v>
      </c>
      <c r="P285" s="290">
        <v>0</v>
      </c>
      <c r="Q285" s="265" t="s">
        <v>148</v>
      </c>
      <c r="R285" s="266">
        <v>39345</v>
      </c>
    </row>
    <row r="286" spans="1:18" s="292" customFormat="1" ht="150.75" hidden="1" customHeight="1" x14ac:dyDescent="0.25">
      <c r="A286" s="291"/>
      <c r="B286" s="289"/>
      <c r="C286" s="292" t="s">
        <v>246</v>
      </c>
      <c r="D286" s="293"/>
      <c r="E286" s="292" t="s">
        <v>870</v>
      </c>
      <c r="F286" s="292" t="s">
        <v>704</v>
      </c>
      <c r="G286" s="282">
        <v>2.5</v>
      </c>
      <c r="H286" s="282"/>
      <c r="I286" s="282">
        <v>5.01</v>
      </c>
      <c r="J286" s="305">
        <f t="shared" si="23"/>
        <v>4.5443598003992012</v>
      </c>
      <c r="K286" s="306">
        <f t="shared" si="24"/>
        <v>0.98948477113948108</v>
      </c>
      <c r="L286" s="292" t="s">
        <v>267</v>
      </c>
      <c r="N286" s="256"/>
      <c r="O286" s="292">
        <f>SUM(O287:O299)</f>
        <v>1</v>
      </c>
      <c r="P286" s="292">
        <f>SUM(P287:P299)</f>
        <v>16</v>
      </c>
      <c r="Q286" s="64" t="s">
        <v>2528</v>
      </c>
      <c r="R286" s="258">
        <v>39706</v>
      </c>
    </row>
    <row r="287" spans="1:18" s="290" customFormat="1" ht="38.25" hidden="1" customHeight="1" x14ac:dyDescent="0.25">
      <c r="A287" s="294" t="s">
        <v>1794</v>
      </c>
      <c r="C287" s="290" t="s">
        <v>1651</v>
      </c>
      <c r="D287" s="295"/>
      <c r="E287" s="290" t="s">
        <v>870</v>
      </c>
      <c r="F287" s="290" t="s">
        <v>704</v>
      </c>
      <c r="G287" s="283">
        <v>2.5</v>
      </c>
      <c r="H287" s="283"/>
      <c r="I287" s="283">
        <v>5.01</v>
      </c>
      <c r="J287" s="288">
        <f t="shared" si="23"/>
        <v>4.5443598003992012</v>
      </c>
      <c r="K287" s="288">
        <f t="shared" si="24"/>
        <v>0.98948477113948108</v>
      </c>
      <c r="L287" s="290" t="s">
        <v>267</v>
      </c>
      <c r="N287" s="264"/>
      <c r="O287" s="290">
        <v>0</v>
      </c>
      <c r="P287" s="290">
        <v>1</v>
      </c>
      <c r="Q287" s="265" t="s">
        <v>1652</v>
      </c>
      <c r="R287" s="266">
        <v>39286</v>
      </c>
    </row>
    <row r="288" spans="1:18" s="290" customFormat="1" ht="102" hidden="1" customHeight="1" x14ac:dyDescent="0.25">
      <c r="A288" s="294" t="s">
        <v>1794</v>
      </c>
      <c r="C288" s="290" t="s">
        <v>1395</v>
      </c>
      <c r="D288" s="295"/>
      <c r="E288" s="290" t="s">
        <v>870</v>
      </c>
      <c r="F288" s="290" t="s">
        <v>704</v>
      </c>
      <c r="G288" s="283">
        <v>2.5</v>
      </c>
      <c r="H288" s="283"/>
      <c r="I288" s="283">
        <v>5.01</v>
      </c>
      <c r="J288" s="288">
        <f t="shared" si="23"/>
        <v>4.5443598003992012</v>
      </c>
      <c r="K288" s="288">
        <f t="shared" si="24"/>
        <v>0.98948477113948108</v>
      </c>
      <c r="L288" s="290" t="s">
        <v>267</v>
      </c>
      <c r="N288" s="264"/>
      <c r="O288" s="290">
        <v>0</v>
      </c>
      <c r="P288" s="290">
        <v>2</v>
      </c>
      <c r="Q288" s="15" t="s">
        <v>2527</v>
      </c>
      <c r="R288" s="266">
        <v>39680</v>
      </c>
    </row>
    <row r="289" spans="1:18" s="290" customFormat="1" ht="51" hidden="1" customHeight="1" x14ac:dyDescent="0.25">
      <c r="A289" s="294" t="s">
        <v>1794</v>
      </c>
      <c r="C289" s="290" t="s">
        <v>1785</v>
      </c>
      <c r="D289" s="295"/>
      <c r="E289" s="290" t="s">
        <v>870</v>
      </c>
      <c r="F289" s="290" t="s">
        <v>704</v>
      </c>
      <c r="G289" s="283">
        <v>2.5</v>
      </c>
      <c r="H289" s="283"/>
      <c r="I289" s="283">
        <v>5.01</v>
      </c>
      <c r="J289" s="288">
        <f t="shared" si="23"/>
        <v>4.5443598003992012</v>
      </c>
      <c r="K289" s="288">
        <f t="shared" si="24"/>
        <v>0.98948477113948108</v>
      </c>
      <c r="L289" s="290" t="s">
        <v>267</v>
      </c>
      <c r="N289" s="264"/>
      <c r="O289" s="290">
        <v>0</v>
      </c>
      <c r="P289" s="290">
        <v>2</v>
      </c>
      <c r="Q289" s="265" t="s">
        <v>1761</v>
      </c>
      <c r="R289" s="266">
        <v>39707</v>
      </c>
    </row>
    <row r="290" spans="1:18" s="290" customFormat="1" ht="76.5" hidden="1" customHeight="1" x14ac:dyDescent="0.25">
      <c r="A290" s="294" t="s">
        <v>1795</v>
      </c>
      <c r="C290" s="290" t="s">
        <v>1494</v>
      </c>
      <c r="D290" s="295"/>
      <c r="E290" s="290" t="s">
        <v>870</v>
      </c>
      <c r="F290" s="290" t="s">
        <v>704</v>
      </c>
      <c r="G290" s="283">
        <v>2.5</v>
      </c>
      <c r="H290" s="283"/>
      <c r="I290" s="283">
        <v>5.01</v>
      </c>
      <c r="J290" s="288">
        <f t="shared" si="23"/>
        <v>4.5443598003992012</v>
      </c>
      <c r="K290" s="288">
        <f t="shared" si="24"/>
        <v>0.98948477113948108</v>
      </c>
      <c r="L290" s="290" t="s">
        <v>267</v>
      </c>
      <c r="N290" s="264"/>
      <c r="O290" s="290">
        <v>0</v>
      </c>
      <c r="P290" s="290">
        <v>2</v>
      </c>
      <c r="Q290" s="265" t="s">
        <v>1499</v>
      </c>
      <c r="R290" s="266">
        <v>40001</v>
      </c>
    </row>
    <row r="291" spans="1:18" s="290" customFormat="1" ht="87.65" hidden="1" customHeight="1" x14ac:dyDescent="0.25">
      <c r="A291" s="294" t="s">
        <v>1795</v>
      </c>
      <c r="C291" s="290" t="s">
        <v>289</v>
      </c>
      <c r="D291" s="295"/>
      <c r="E291" s="290" t="s">
        <v>870</v>
      </c>
      <c r="F291" s="290" t="s">
        <v>704</v>
      </c>
      <c r="G291" s="283">
        <v>2.5</v>
      </c>
      <c r="H291" s="283"/>
      <c r="I291" s="283">
        <v>5.01</v>
      </c>
      <c r="J291" s="288">
        <f t="shared" si="23"/>
        <v>4.5443598003992012</v>
      </c>
      <c r="K291" s="288">
        <f t="shared" si="24"/>
        <v>0.98948477113948108</v>
      </c>
      <c r="L291" s="290" t="s">
        <v>267</v>
      </c>
      <c r="N291" s="264"/>
      <c r="O291" s="290">
        <v>0</v>
      </c>
      <c r="P291" s="290">
        <v>2</v>
      </c>
      <c r="Q291" s="265" t="s">
        <v>290</v>
      </c>
      <c r="R291" s="266">
        <v>40060</v>
      </c>
    </row>
    <row r="292" spans="1:18" s="290" customFormat="1" ht="86.25" hidden="1" customHeight="1" x14ac:dyDescent="0.25">
      <c r="A292" s="294" t="s">
        <v>1794</v>
      </c>
      <c r="C292" s="290" t="s">
        <v>2073</v>
      </c>
      <c r="D292" s="295"/>
      <c r="E292" s="290" t="s">
        <v>870</v>
      </c>
      <c r="F292" s="290" t="s">
        <v>704</v>
      </c>
      <c r="G292" s="283">
        <v>2.5</v>
      </c>
      <c r="H292" s="283"/>
      <c r="I292" s="283">
        <v>5.01</v>
      </c>
      <c r="J292" s="288">
        <f t="shared" si="23"/>
        <v>4.5443598003992012</v>
      </c>
      <c r="K292" s="288">
        <f t="shared" si="24"/>
        <v>0.98948477113948108</v>
      </c>
      <c r="L292" s="290" t="s">
        <v>267</v>
      </c>
      <c r="N292" s="264"/>
      <c r="O292" s="290">
        <v>1</v>
      </c>
      <c r="P292" s="290">
        <v>0</v>
      </c>
      <c r="Q292" s="265" t="s">
        <v>2076</v>
      </c>
      <c r="R292" s="266">
        <v>40060</v>
      </c>
    </row>
    <row r="293" spans="1:18" s="290" customFormat="1" ht="37.5" hidden="1" customHeight="1" x14ac:dyDescent="0.25">
      <c r="A293" s="294" t="s">
        <v>98</v>
      </c>
      <c r="C293" s="290" t="s">
        <v>2167</v>
      </c>
      <c r="D293" s="295"/>
      <c r="E293" s="290" t="s">
        <v>870</v>
      </c>
      <c r="F293" s="290" t="s">
        <v>704</v>
      </c>
      <c r="G293" s="283">
        <v>2.5</v>
      </c>
      <c r="H293" s="283"/>
      <c r="I293" s="283">
        <v>5.01</v>
      </c>
      <c r="J293" s="288">
        <f t="shared" si="23"/>
        <v>4.5443598003992012</v>
      </c>
      <c r="K293" s="288">
        <f t="shared" si="24"/>
        <v>0.98948477113948108</v>
      </c>
      <c r="L293" s="290" t="s">
        <v>267</v>
      </c>
      <c r="N293" s="264"/>
      <c r="O293" s="290">
        <v>0</v>
      </c>
      <c r="P293" s="290">
        <v>1</v>
      </c>
      <c r="Q293" s="265" t="s">
        <v>2168</v>
      </c>
      <c r="R293" s="266">
        <v>40770</v>
      </c>
    </row>
    <row r="294" spans="1:18" s="290" customFormat="1" ht="37.5" hidden="1" customHeight="1" x14ac:dyDescent="0.25">
      <c r="A294" s="294"/>
      <c r="C294" s="290" t="s">
        <v>2318</v>
      </c>
      <c r="D294" s="295"/>
      <c r="E294" s="290" t="s">
        <v>870</v>
      </c>
      <c r="F294" s="290" t="s">
        <v>704</v>
      </c>
      <c r="G294" s="283">
        <v>2.5</v>
      </c>
      <c r="H294" s="283"/>
      <c r="I294" s="283">
        <v>5.01</v>
      </c>
      <c r="J294" s="288">
        <f t="shared" si="23"/>
        <v>4.5443598003992012</v>
      </c>
      <c r="K294" s="288">
        <f t="shared" si="24"/>
        <v>0.98948477113948108</v>
      </c>
      <c r="L294" s="290" t="s">
        <v>267</v>
      </c>
      <c r="N294" s="264"/>
      <c r="O294" s="290">
        <v>0</v>
      </c>
      <c r="P294" s="290">
        <v>1</v>
      </c>
      <c r="Q294" s="265" t="s">
        <v>2321</v>
      </c>
      <c r="R294" s="266">
        <v>41912</v>
      </c>
    </row>
    <row r="295" spans="1:18" s="290" customFormat="1" ht="25" hidden="1" customHeight="1" x14ac:dyDescent="0.25">
      <c r="A295" s="294"/>
      <c r="C295" s="290" t="s">
        <v>2319</v>
      </c>
      <c r="D295" s="295"/>
      <c r="E295" s="290" t="s">
        <v>870</v>
      </c>
      <c r="F295" s="290" t="s">
        <v>704</v>
      </c>
      <c r="G295" s="283">
        <v>2.5</v>
      </c>
      <c r="H295" s="283"/>
      <c r="I295" s="283">
        <v>5.01</v>
      </c>
      <c r="J295" s="288">
        <f t="shared" si="23"/>
        <v>4.5443598003992012</v>
      </c>
      <c r="K295" s="288">
        <f t="shared" si="24"/>
        <v>0.98948477113948108</v>
      </c>
      <c r="L295" s="290" t="s">
        <v>267</v>
      </c>
      <c r="N295" s="264"/>
      <c r="O295" s="290">
        <v>0</v>
      </c>
      <c r="P295" s="290">
        <v>1</v>
      </c>
      <c r="Q295" s="265" t="s">
        <v>2320</v>
      </c>
      <c r="R295" s="266">
        <v>41912</v>
      </c>
    </row>
    <row r="296" spans="1:18" s="290" customFormat="1" ht="37.5" hidden="1" customHeight="1" x14ac:dyDescent="0.25">
      <c r="A296" s="294"/>
      <c r="C296" s="290" t="s">
        <v>2322</v>
      </c>
      <c r="D296" s="295"/>
      <c r="E296" s="290" t="s">
        <v>870</v>
      </c>
      <c r="F296" s="290" t="s">
        <v>704</v>
      </c>
      <c r="G296" s="283">
        <v>2.5</v>
      </c>
      <c r="H296" s="283"/>
      <c r="I296" s="283">
        <v>5.01</v>
      </c>
      <c r="J296" s="288">
        <f t="shared" si="23"/>
        <v>4.5443598003992012</v>
      </c>
      <c r="K296" s="288">
        <f t="shared" si="24"/>
        <v>0.98948477113948108</v>
      </c>
      <c r="L296" s="290" t="s">
        <v>267</v>
      </c>
      <c r="N296" s="264"/>
      <c r="O296" s="290">
        <v>0</v>
      </c>
      <c r="P296" s="290">
        <v>1</v>
      </c>
      <c r="Q296" s="265" t="s">
        <v>2323</v>
      </c>
      <c r="R296" s="266">
        <v>41912</v>
      </c>
    </row>
    <row r="297" spans="1:18" s="290" customFormat="1" ht="37.5" hidden="1" customHeight="1" x14ac:dyDescent="0.25">
      <c r="A297" s="294"/>
      <c r="C297" s="290" t="s">
        <v>2309</v>
      </c>
      <c r="D297" s="295"/>
      <c r="E297" s="290" t="s">
        <v>870</v>
      </c>
      <c r="F297" s="290" t="s">
        <v>704</v>
      </c>
      <c r="G297" s="283">
        <v>2.5</v>
      </c>
      <c r="H297" s="283"/>
      <c r="I297" s="283">
        <v>5.01</v>
      </c>
      <c r="J297" s="288">
        <f t="shared" si="23"/>
        <v>4.5443598003992012</v>
      </c>
      <c r="K297" s="288">
        <f t="shared" si="24"/>
        <v>0.98948477113948108</v>
      </c>
      <c r="L297" s="290" t="s">
        <v>267</v>
      </c>
      <c r="N297" s="264"/>
      <c r="O297" s="290">
        <v>0</v>
      </c>
      <c r="P297" s="290">
        <v>1</v>
      </c>
      <c r="Q297" s="265" t="s">
        <v>2324</v>
      </c>
      <c r="R297" s="266">
        <v>41912</v>
      </c>
    </row>
    <row r="298" spans="1:18" s="290" customFormat="1" ht="37.5" hidden="1" customHeight="1" x14ac:dyDescent="0.25">
      <c r="A298" s="294"/>
      <c r="C298" s="290" t="s">
        <v>2311</v>
      </c>
      <c r="D298" s="295"/>
      <c r="E298" s="290" t="s">
        <v>870</v>
      </c>
      <c r="F298" s="290" t="s">
        <v>704</v>
      </c>
      <c r="G298" s="283">
        <v>2.5</v>
      </c>
      <c r="H298" s="283"/>
      <c r="I298" s="283">
        <v>5.01</v>
      </c>
      <c r="J298" s="288">
        <f t="shared" si="23"/>
        <v>4.5443598003992012</v>
      </c>
      <c r="K298" s="288">
        <f t="shared" si="24"/>
        <v>0.98948477113948108</v>
      </c>
      <c r="L298" s="290" t="s">
        <v>267</v>
      </c>
      <c r="N298" s="264"/>
      <c r="O298" s="290">
        <v>0</v>
      </c>
      <c r="P298" s="290">
        <v>1</v>
      </c>
      <c r="Q298" s="265" t="s">
        <v>2324</v>
      </c>
      <c r="R298" s="266">
        <v>41912</v>
      </c>
    </row>
    <row r="299" spans="1:18" s="290" customFormat="1" ht="37.5" hidden="1" customHeight="1" x14ac:dyDescent="0.25">
      <c r="A299" s="294"/>
      <c r="C299" s="290" t="s">
        <v>2483</v>
      </c>
      <c r="D299" s="295"/>
      <c r="E299" s="290" t="s">
        <v>870</v>
      </c>
      <c r="F299" s="290" t="s">
        <v>704</v>
      </c>
      <c r="G299" s="283">
        <v>2.5</v>
      </c>
      <c r="H299" s="283"/>
      <c r="I299" s="283">
        <v>5.01</v>
      </c>
      <c r="J299" s="288">
        <f t="shared" ref="J299" si="25">1.6225-1.2026*(H299-G299)/I299-0.5765*H299/I299+1.9348*(200^2)*3/100000</f>
        <v>4.5443598003992012</v>
      </c>
      <c r="K299" s="288">
        <f t="shared" ref="K299" si="26">EXP(J299)/(1+EXP(J299))</f>
        <v>0.98948477113948108</v>
      </c>
      <c r="L299" s="290" t="s">
        <v>267</v>
      </c>
      <c r="N299" s="264"/>
      <c r="O299" s="290">
        <v>0</v>
      </c>
      <c r="P299" s="290">
        <v>1</v>
      </c>
      <c r="Q299" s="265" t="s">
        <v>2484</v>
      </c>
      <c r="R299" s="266">
        <v>43017</v>
      </c>
    </row>
    <row r="300" spans="1:18" s="290" customFormat="1" ht="37.5" hidden="1" customHeight="1" x14ac:dyDescent="0.25">
      <c r="A300" s="294"/>
      <c r="C300" s="213" t="s">
        <v>2525</v>
      </c>
      <c r="D300" s="295"/>
      <c r="E300" s="290" t="s">
        <v>870</v>
      </c>
      <c r="F300" s="290" t="s">
        <v>704</v>
      </c>
      <c r="G300" s="283">
        <v>2.5</v>
      </c>
      <c r="H300" s="283"/>
      <c r="I300" s="283">
        <v>5.01</v>
      </c>
      <c r="J300" s="288">
        <f t="shared" ref="J300" si="27">1.6225-1.2026*(H300-G300)/I300-0.5765*H300/I300+1.9348*(200^2)*3/100000</f>
        <v>4.5443598003992012</v>
      </c>
      <c r="K300" s="288">
        <f t="shared" ref="K300" si="28">EXP(J300)/(1+EXP(J300))</f>
        <v>0.98948477113948108</v>
      </c>
      <c r="L300" s="290" t="s">
        <v>267</v>
      </c>
      <c r="N300" s="264"/>
      <c r="O300" s="290">
        <v>0</v>
      </c>
      <c r="P300" s="290">
        <v>1</v>
      </c>
      <c r="Q300" s="15" t="s">
        <v>2526</v>
      </c>
      <c r="R300" s="266">
        <v>43373</v>
      </c>
    </row>
    <row r="301" spans="1:18" s="292" customFormat="1" ht="63.75" hidden="1" customHeight="1" x14ac:dyDescent="0.25">
      <c r="A301" s="291"/>
      <c r="B301" s="328" t="s">
        <v>2513</v>
      </c>
      <c r="C301" s="292" t="s">
        <v>246</v>
      </c>
      <c r="D301" s="293"/>
      <c r="E301" s="292" t="s">
        <v>243</v>
      </c>
      <c r="F301" s="292" t="s">
        <v>704</v>
      </c>
      <c r="G301" s="282">
        <v>5</v>
      </c>
      <c r="H301" s="282">
        <v>7</v>
      </c>
      <c r="I301" s="282">
        <v>0.99</v>
      </c>
      <c r="J301" s="305">
        <f t="shared" si="23"/>
        <v>-2.5614975757575755</v>
      </c>
      <c r="K301" s="306">
        <f t="shared" si="24"/>
        <v>7.1657855093123918E-2</v>
      </c>
      <c r="L301" s="292" t="s">
        <v>267</v>
      </c>
      <c r="N301" s="256"/>
      <c r="O301" s="292">
        <f>SUM(O302:O305)</f>
        <v>0</v>
      </c>
      <c r="P301" s="292">
        <f>SUM(P302:P306)</f>
        <v>9</v>
      </c>
      <c r="Q301" s="254" t="s">
        <v>1739</v>
      </c>
      <c r="R301" s="258">
        <v>39706</v>
      </c>
    </row>
    <row r="302" spans="1:18" s="290" customFormat="1" ht="63.75" hidden="1" customHeight="1" x14ac:dyDescent="0.25">
      <c r="A302" s="294" t="s">
        <v>1794</v>
      </c>
      <c r="B302" s="262"/>
      <c r="C302" s="290" t="s">
        <v>1478</v>
      </c>
      <c r="D302" s="295"/>
      <c r="E302" s="290" t="s">
        <v>243</v>
      </c>
      <c r="F302" s="290" t="s">
        <v>704</v>
      </c>
      <c r="G302" s="283">
        <v>5</v>
      </c>
      <c r="H302" s="283">
        <v>7</v>
      </c>
      <c r="I302" s="283">
        <v>1</v>
      </c>
      <c r="J302" s="288">
        <f t="shared" si="23"/>
        <v>-2.4964399999999993</v>
      </c>
      <c r="K302" s="288">
        <f t="shared" si="24"/>
        <v>7.6108126393412259E-2</v>
      </c>
      <c r="L302" s="290" t="s">
        <v>267</v>
      </c>
      <c r="N302" s="264"/>
      <c r="O302" s="290">
        <v>0</v>
      </c>
      <c r="P302" s="290">
        <v>1</v>
      </c>
      <c r="Q302" s="265" t="s">
        <v>1480</v>
      </c>
      <c r="R302" s="266">
        <v>39345</v>
      </c>
    </row>
    <row r="303" spans="1:18" s="290" customFormat="1" ht="140.25" hidden="1" customHeight="1" x14ac:dyDescent="0.25">
      <c r="A303" s="294" t="s">
        <v>1794</v>
      </c>
      <c r="B303" s="262"/>
      <c r="C303" s="290" t="s">
        <v>1395</v>
      </c>
      <c r="D303" s="295"/>
      <c r="E303" s="290" t="s">
        <v>243</v>
      </c>
      <c r="F303" s="290" t="s">
        <v>704</v>
      </c>
      <c r="G303" s="283">
        <v>5</v>
      </c>
      <c r="H303" s="283">
        <v>7</v>
      </c>
      <c r="I303" s="283">
        <v>1</v>
      </c>
      <c r="J303" s="288">
        <f t="shared" si="23"/>
        <v>-2.4964399999999993</v>
      </c>
      <c r="K303" s="288">
        <f t="shared" si="24"/>
        <v>7.6108126393412259E-2</v>
      </c>
      <c r="L303" s="290" t="s">
        <v>267</v>
      </c>
      <c r="N303" s="264"/>
      <c r="O303" s="290">
        <v>0</v>
      </c>
      <c r="P303" s="290">
        <v>2</v>
      </c>
      <c r="Q303" s="265" t="s">
        <v>2442</v>
      </c>
      <c r="R303" s="266">
        <v>39680</v>
      </c>
    </row>
    <row r="304" spans="1:18" s="290" customFormat="1" ht="51" hidden="1" customHeight="1" x14ac:dyDescent="0.25">
      <c r="A304" s="294" t="s">
        <v>1794</v>
      </c>
      <c r="B304" s="262"/>
      <c r="C304" s="290" t="s">
        <v>1785</v>
      </c>
      <c r="D304" s="295"/>
      <c r="E304" s="290" t="s">
        <v>243</v>
      </c>
      <c r="F304" s="290" t="s">
        <v>704</v>
      </c>
      <c r="G304" s="283">
        <v>5</v>
      </c>
      <c r="H304" s="283">
        <v>7</v>
      </c>
      <c r="I304" s="283">
        <v>1</v>
      </c>
      <c r="J304" s="288">
        <f t="shared" si="23"/>
        <v>-2.4964399999999993</v>
      </c>
      <c r="K304" s="288">
        <f t="shared" si="24"/>
        <v>7.6108126393412259E-2</v>
      </c>
      <c r="L304" s="290" t="s">
        <v>267</v>
      </c>
      <c r="N304" s="264"/>
      <c r="O304" s="290">
        <v>0</v>
      </c>
      <c r="P304" s="290">
        <v>2</v>
      </c>
      <c r="Q304" s="265" t="s">
        <v>1787</v>
      </c>
      <c r="R304" s="266">
        <v>39707</v>
      </c>
    </row>
    <row r="305" spans="1:18" s="290" customFormat="1" ht="68.25" hidden="1" customHeight="1" x14ac:dyDescent="0.25">
      <c r="A305" s="294" t="s">
        <v>1795</v>
      </c>
      <c r="B305" s="262"/>
      <c r="C305" s="290" t="s">
        <v>1494</v>
      </c>
      <c r="D305" s="295"/>
      <c r="E305" s="290" t="s">
        <v>243</v>
      </c>
      <c r="F305" s="290" t="s">
        <v>704</v>
      </c>
      <c r="G305" s="283">
        <v>5</v>
      </c>
      <c r="H305" s="283">
        <v>7</v>
      </c>
      <c r="I305" s="283">
        <v>1</v>
      </c>
      <c r="J305" s="288">
        <f t="shared" si="23"/>
        <v>-2.4964399999999993</v>
      </c>
      <c r="K305" s="288">
        <f t="shared" si="24"/>
        <v>7.6108126393412259E-2</v>
      </c>
      <c r="L305" s="290" t="s">
        <v>267</v>
      </c>
      <c r="N305" s="264"/>
      <c r="O305" s="262">
        <v>0</v>
      </c>
      <c r="P305" s="262">
        <v>2</v>
      </c>
      <c r="Q305" s="265" t="s">
        <v>1126</v>
      </c>
      <c r="R305" s="266">
        <v>40001</v>
      </c>
    </row>
    <row r="306" spans="1:18" s="290" customFormat="1" ht="87.65" hidden="1" customHeight="1" x14ac:dyDescent="0.25">
      <c r="A306" s="294" t="s">
        <v>1795</v>
      </c>
      <c r="B306" s="262"/>
      <c r="C306" s="290" t="s">
        <v>289</v>
      </c>
      <c r="D306" s="295"/>
      <c r="E306" s="290" t="s">
        <v>243</v>
      </c>
      <c r="F306" s="290" t="s">
        <v>704</v>
      </c>
      <c r="G306" s="283">
        <v>5</v>
      </c>
      <c r="H306" s="283">
        <v>7</v>
      </c>
      <c r="I306" s="283">
        <v>1</v>
      </c>
      <c r="J306" s="288">
        <f t="shared" si="23"/>
        <v>-2.4964399999999993</v>
      </c>
      <c r="K306" s="288">
        <f t="shared" si="24"/>
        <v>7.6108126393412259E-2</v>
      </c>
      <c r="L306" s="290" t="s">
        <v>267</v>
      </c>
      <c r="N306" s="264"/>
      <c r="O306" s="262">
        <v>0</v>
      </c>
      <c r="P306" s="262">
        <v>2</v>
      </c>
      <c r="Q306" s="265" t="s">
        <v>2443</v>
      </c>
      <c r="R306" s="266">
        <v>40060</v>
      </c>
    </row>
    <row r="307" spans="1:18" s="292" customFormat="1" ht="51" hidden="1" customHeight="1" x14ac:dyDescent="0.25">
      <c r="A307" s="291"/>
      <c r="B307" s="327" t="s">
        <v>2512</v>
      </c>
      <c r="C307" s="292" t="s">
        <v>246</v>
      </c>
      <c r="D307" s="293"/>
      <c r="E307" s="304" t="s">
        <v>607</v>
      </c>
      <c r="F307" s="292" t="s">
        <v>704</v>
      </c>
      <c r="G307" s="282">
        <v>4.3</v>
      </c>
      <c r="H307" s="282">
        <v>5.7</v>
      </c>
      <c r="I307" s="282">
        <v>43.7</v>
      </c>
      <c r="J307" s="305">
        <f t="shared" si="23"/>
        <v>3.8305371167048055</v>
      </c>
      <c r="K307" s="306">
        <f t="shared" si="24"/>
        <v>0.97876284474265918</v>
      </c>
      <c r="L307" s="292" t="s">
        <v>267</v>
      </c>
      <c r="M307" s="292" t="s">
        <v>2501</v>
      </c>
      <c r="N307" s="256" t="s">
        <v>2502</v>
      </c>
      <c r="O307" s="292">
        <v>0</v>
      </c>
      <c r="P307" s="292">
        <v>0</v>
      </c>
      <c r="Q307" s="254" t="s">
        <v>749</v>
      </c>
      <c r="R307" s="258">
        <v>39344</v>
      </c>
    </row>
    <row r="308" spans="1:18" s="292" customFormat="1" ht="245.25" hidden="1" customHeight="1" x14ac:dyDescent="0.25">
      <c r="A308" s="291"/>
      <c r="B308" s="329"/>
      <c r="C308" s="292" t="s">
        <v>246</v>
      </c>
      <c r="D308" s="293"/>
      <c r="E308" s="254" t="s">
        <v>69</v>
      </c>
      <c r="F308" s="292" t="s">
        <v>704</v>
      </c>
      <c r="G308" s="282">
        <v>7.03</v>
      </c>
      <c r="H308" s="282">
        <v>8.44</v>
      </c>
      <c r="I308" s="282">
        <v>13.6</v>
      </c>
      <c r="J308" s="305">
        <f t="shared" si="23"/>
        <v>3.4618095588235294</v>
      </c>
      <c r="K308" s="306">
        <f t="shared" si="24"/>
        <v>0.96958138201730992</v>
      </c>
      <c r="L308" s="292" t="s">
        <v>267</v>
      </c>
      <c r="M308" s="292" t="s">
        <v>2170</v>
      </c>
      <c r="N308" s="256" t="s">
        <v>2171</v>
      </c>
      <c r="O308" s="292">
        <v>0</v>
      </c>
      <c r="P308" s="292">
        <v>0</v>
      </c>
      <c r="Q308" s="254" t="s">
        <v>2169</v>
      </c>
      <c r="R308" s="258">
        <v>40773</v>
      </c>
    </row>
    <row r="309" spans="1:18" s="293" customFormat="1" ht="58.5" hidden="1" customHeight="1" x14ac:dyDescent="0.25">
      <c r="B309" s="330"/>
      <c r="C309" s="292" t="s">
        <v>246</v>
      </c>
      <c r="E309" s="292" t="s">
        <v>2325</v>
      </c>
      <c r="F309" s="292" t="s">
        <v>1071</v>
      </c>
      <c r="G309" s="282"/>
      <c r="H309" s="282"/>
      <c r="I309" s="282">
        <v>6</v>
      </c>
      <c r="J309" s="282"/>
      <c r="K309" s="282"/>
      <c r="L309" s="292" t="s">
        <v>267</v>
      </c>
      <c r="M309" s="292"/>
      <c r="N309" s="292"/>
      <c r="O309" s="292"/>
      <c r="P309" s="292"/>
      <c r="Q309" s="254" t="s">
        <v>2326</v>
      </c>
      <c r="R309" s="258">
        <v>41912</v>
      </c>
    </row>
    <row r="310" spans="1:18" s="290" customFormat="1" ht="50.15" hidden="1" customHeight="1" x14ac:dyDescent="0.25">
      <c r="A310" s="294"/>
      <c r="B310" s="262"/>
      <c r="C310" s="290" t="s">
        <v>2309</v>
      </c>
      <c r="D310" s="295"/>
      <c r="E310" s="290" t="s">
        <v>2325</v>
      </c>
      <c r="F310" s="290" t="s">
        <v>1071</v>
      </c>
      <c r="G310" s="283"/>
      <c r="H310" s="283"/>
      <c r="I310" s="283" t="s">
        <v>2330</v>
      </c>
      <c r="J310" s="288"/>
      <c r="K310" s="288"/>
      <c r="L310" s="290" t="s">
        <v>267</v>
      </c>
      <c r="M310" s="290" t="s">
        <v>2328</v>
      </c>
      <c r="N310" s="264" t="s">
        <v>2329</v>
      </c>
      <c r="O310" s="262">
        <v>0</v>
      </c>
      <c r="P310" s="262">
        <v>1</v>
      </c>
      <c r="Q310" s="265" t="s">
        <v>2327</v>
      </c>
      <c r="R310" s="266">
        <v>41912</v>
      </c>
    </row>
    <row r="311" spans="1:18" s="290" customFormat="1" ht="37.5" hidden="1" customHeight="1" x14ac:dyDescent="0.25">
      <c r="A311" s="294"/>
      <c r="B311" s="262"/>
      <c r="C311" s="290" t="s">
        <v>2311</v>
      </c>
      <c r="D311" s="295"/>
      <c r="E311" s="290" t="s">
        <v>2325</v>
      </c>
      <c r="F311" s="290" t="s">
        <v>1071</v>
      </c>
      <c r="G311" s="283"/>
      <c r="H311" s="283"/>
      <c r="I311" s="283" t="s">
        <v>2330</v>
      </c>
      <c r="J311" s="288"/>
      <c r="K311" s="288"/>
      <c r="L311" s="290" t="s">
        <v>267</v>
      </c>
      <c r="M311" s="290" t="s">
        <v>2328</v>
      </c>
      <c r="N311" s="264" t="s">
        <v>2329</v>
      </c>
      <c r="O311" s="262">
        <v>0</v>
      </c>
      <c r="P311" s="262">
        <v>1</v>
      </c>
      <c r="Q311" s="265" t="s">
        <v>2324</v>
      </c>
      <c r="R311" s="266">
        <v>41912</v>
      </c>
    </row>
    <row r="312" spans="1:18" s="292" customFormat="1" ht="25.5" hidden="1" customHeight="1" x14ac:dyDescent="0.25">
      <c r="A312" s="291"/>
      <c r="B312" s="330"/>
      <c r="C312" s="292" t="s">
        <v>246</v>
      </c>
      <c r="D312" s="293">
        <v>6171</v>
      </c>
      <c r="E312" s="292" t="s">
        <v>465</v>
      </c>
      <c r="F312" s="292" t="s">
        <v>274</v>
      </c>
      <c r="G312" s="282">
        <v>3.3</v>
      </c>
      <c r="H312" s="282">
        <v>3.3</v>
      </c>
      <c r="I312" s="282">
        <v>8.1</v>
      </c>
      <c r="J312" s="282">
        <f t="shared" ref="J312:J336" si="29">-LOG((1/(H312*G312))*(2.511^(-I312)))/LOG(2.511)</f>
        <v>10.693563600209785</v>
      </c>
      <c r="K312" s="282">
        <v>12</v>
      </c>
      <c r="L312" s="292" t="s">
        <v>1158</v>
      </c>
      <c r="O312" s="292">
        <f>SUM(O313:O315)</f>
        <v>1</v>
      </c>
      <c r="P312" s="292">
        <f>SUM(P313:P315)</f>
        <v>2</v>
      </c>
      <c r="Q312" s="257" t="s">
        <v>260</v>
      </c>
      <c r="R312" s="258">
        <v>38896</v>
      </c>
    </row>
    <row r="313" spans="1:18" s="290" customFormat="1" ht="25.5" hidden="1" customHeight="1" x14ac:dyDescent="0.25">
      <c r="A313" s="294" t="s">
        <v>1794</v>
      </c>
      <c r="B313" s="331"/>
      <c r="C313" s="290" t="s">
        <v>2033</v>
      </c>
      <c r="D313" s="321">
        <v>6171</v>
      </c>
      <c r="E313" s="297" t="s">
        <v>465</v>
      </c>
      <c r="F313" s="290" t="s">
        <v>274</v>
      </c>
      <c r="G313" s="322">
        <v>3.3</v>
      </c>
      <c r="H313" s="322">
        <v>3.3</v>
      </c>
      <c r="I313" s="322">
        <v>8.1</v>
      </c>
      <c r="J313" s="322">
        <f t="shared" si="29"/>
        <v>10.693563600209785</v>
      </c>
      <c r="K313" s="322">
        <v>12</v>
      </c>
      <c r="L313" s="297" t="s">
        <v>1158</v>
      </c>
      <c r="O313" s="290">
        <v>1</v>
      </c>
      <c r="P313" s="290">
        <v>0</v>
      </c>
      <c r="Q313" s="265" t="s">
        <v>2036</v>
      </c>
      <c r="R313" s="266">
        <v>39591</v>
      </c>
    </row>
    <row r="314" spans="1:18" s="290" customFormat="1" ht="102" hidden="1" customHeight="1" x14ac:dyDescent="0.25">
      <c r="A314" s="294" t="s">
        <v>1794</v>
      </c>
      <c r="C314" s="290" t="s">
        <v>732</v>
      </c>
      <c r="D314" s="321">
        <v>6171</v>
      </c>
      <c r="E314" s="297" t="s">
        <v>465</v>
      </c>
      <c r="F314" s="290" t="s">
        <v>274</v>
      </c>
      <c r="G314" s="322">
        <v>3.3</v>
      </c>
      <c r="H314" s="322">
        <v>3.3</v>
      </c>
      <c r="I314" s="322">
        <v>8.1</v>
      </c>
      <c r="J314" s="322">
        <f t="shared" si="29"/>
        <v>10.693563600209785</v>
      </c>
      <c r="K314" s="322">
        <v>12</v>
      </c>
      <c r="L314" s="297" t="s">
        <v>1158</v>
      </c>
      <c r="M314" s="297"/>
      <c r="N314" s="297"/>
      <c r="O314" s="297">
        <v>0</v>
      </c>
      <c r="P314" s="297">
        <v>1</v>
      </c>
      <c r="Q314" s="265" t="s">
        <v>2444</v>
      </c>
      <c r="R314" s="266">
        <v>38867</v>
      </c>
    </row>
    <row r="315" spans="1:18" s="290" customFormat="1" ht="38.25" hidden="1" customHeight="1" x14ac:dyDescent="0.25">
      <c r="A315" s="294" t="s">
        <v>1794</v>
      </c>
      <c r="C315" s="290" t="s">
        <v>182</v>
      </c>
      <c r="D315" s="321">
        <v>6171</v>
      </c>
      <c r="E315" s="297" t="s">
        <v>465</v>
      </c>
      <c r="F315" s="290" t="s">
        <v>274</v>
      </c>
      <c r="G315" s="322">
        <v>3.3</v>
      </c>
      <c r="H315" s="322">
        <v>3.3</v>
      </c>
      <c r="I315" s="322">
        <v>8.1</v>
      </c>
      <c r="J315" s="322">
        <f t="shared" si="29"/>
        <v>10.693563600209785</v>
      </c>
      <c r="K315" s="322">
        <v>12</v>
      </c>
      <c r="L315" s="297" t="s">
        <v>1158</v>
      </c>
      <c r="M315" s="297"/>
      <c r="N315" s="297"/>
      <c r="O315" s="297">
        <v>0</v>
      </c>
      <c r="P315" s="297">
        <v>1</v>
      </c>
      <c r="Q315" s="265" t="s">
        <v>875</v>
      </c>
      <c r="R315" s="266">
        <v>39666</v>
      </c>
    </row>
    <row r="316" spans="1:18" s="270" customFormat="1" ht="38.25" hidden="1" customHeight="1" x14ac:dyDescent="0.25">
      <c r="A316" s="299"/>
      <c r="B316" s="267"/>
      <c r="C316" s="270" t="s">
        <v>246</v>
      </c>
      <c r="D316" s="300">
        <v>6218</v>
      </c>
      <c r="E316" s="270" t="s">
        <v>1159</v>
      </c>
      <c r="F316" s="270" t="s">
        <v>274</v>
      </c>
      <c r="G316" s="270">
        <v>14.5</v>
      </c>
      <c r="H316" s="270">
        <v>14.5</v>
      </c>
      <c r="I316" s="270">
        <v>6.6</v>
      </c>
      <c r="J316" s="301">
        <f t="shared" si="29"/>
        <v>12.409066151151784</v>
      </c>
      <c r="K316" s="270">
        <v>12</v>
      </c>
      <c r="L316" s="270" t="s">
        <v>1158</v>
      </c>
      <c r="M316" s="270" t="s">
        <v>1885</v>
      </c>
      <c r="N316" s="313" t="s">
        <v>1886</v>
      </c>
      <c r="O316" s="270">
        <f>SUM(O317:O318)</f>
        <v>0</v>
      </c>
      <c r="P316" s="270">
        <f>SUM(P317:P318)</f>
        <v>2</v>
      </c>
      <c r="Q316" s="273" t="s">
        <v>1813</v>
      </c>
      <c r="R316" s="274">
        <v>38896</v>
      </c>
    </row>
    <row r="317" spans="1:18" s="290" customFormat="1" ht="51" hidden="1" customHeight="1" x14ac:dyDescent="0.25">
      <c r="A317" s="294" t="s">
        <v>1794</v>
      </c>
      <c r="C317" s="290" t="s">
        <v>1915</v>
      </c>
      <c r="D317" s="295">
        <v>6218</v>
      </c>
      <c r="E317" s="290" t="s">
        <v>1159</v>
      </c>
      <c r="F317" s="290" t="s">
        <v>274</v>
      </c>
      <c r="G317" s="290">
        <v>14.5</v>
      </c>
      <c r="H317" s="290">
        <v>14.5</v>
      </c>
      <c r="I317" s="290">
        <v>6.6</v>
      </c>
      <c r="J317" s="283">
        <f t="shared" si="29"/>
        <v>12.409066151151784</v>
      </c>
      <c r="K317" s="290">
        <v>12</v>
      </c>
      <c r="L317" s="290" t="s">
        <v>1158</v>
      </c>
      <c r="M317" s="290" t="s">
        <v>1885</v>
      </c>
      <c r="N317" s="309" t="s">
        <v>1886</v>
      </c>
      <c r="O317" s="290">
        <v>0</v>
      </c>
      <c r="P317" s="290">
        <v>1</v>
      </c>
      <c r="Q317" s="265" t="s">
        <v>1916</v>
      </c>
      <c r="R317" s="266">
        <v>38867</v>
      </c>
    </row>
    <row r="318" spans="1:18" s="290" customFormat="1" ht="51" hidden="1" customHeight="1" x14ac:dyDescent="0.25">
      <c r="A318" s="294" t="s">
        <v>1795</v>
      </c>
      <c r="C318" s="290" t="s">
        <v>1857</v>
      </c>
      <c r="D318" s="295">
        <v>6218</v>
      </c>
      <c r="E318" s="290" t="s">
        <v>1159</v>
      </c>
      <c r="F318" s="290" t="s">
        <v>274</v>
      </c>
      <c r="G318" s="290">
        <v>14.5</v>
      </c>
      <c r="H318" s="290">
        <v>14.5</v>
      </c>
      <c r="I318" s="290">
        <v>6.6</v>
      </c>
      <c r="J318" s="283">
        <f t="shared" si="29"/>
        <v>12.409066151151784</v>
      </c>
      <c r="K318" s="290">
        <v>12</v>
      </c>
      <c r="L318" s="290" t="s">
        <v>1158</v>
      </c>
      <c r="M318" s="290" t="s">
        <v>1885</v>
      </c>
      <c r="N318" s="309" t="s">
        <v>1886</v>
      </c>
      <c r="O318" s="290">
        <v>0</v>
      </c>
      <c r="P318" s="290">
        <v>1</v>
      </c>
      <c r="Q318" s="265" t="s">
        <v>31</v>
      </c>
      <c r="R318" s="266">
        <v>38915</v>
      </c>
    </row>
    <row r="319" spans="1:18" s="270" customFormat="1" ht="51" hidden="1" customHeight="1" x14ac:dyDescent="0.25">
      <c r="A319" s="299"/>
      <c r="B319" s="260"/>
      <c r="C319" s="270" t="s">
        <v>246</v>
      </c>
      <c r="D319" s="300">
        <v>6254</v>
      </c>
      <c r="E319" s="270" t="s">
        <v>1157</v>
      </c>
      <c r="F319" s="270" t="s">
        <v>274</v>
      </c>
      <c r="G319" s="270">
        <v>12.2</v>
      </c>
      <c r="H319" s="270">
        <v>12.2</v>
      </c>
      <c r="I319" s="270">
        <v>6.6</v>
      </c>
      <c r="J319" s="270">
        <f t="shared" si="29"/>
        <v>12.033881515763373</v>
      </c>
      <c r="K319" s="270">
        <v>12</v>
      </c>
      <c r="L319" s="270" t="s">
        <v>1158</v>
      </c>
      <c r="M319" s="270" t="s">
        <v>1883</v>
      </c>
      <c r="N319" s="313" t="s">
        <v>1884</v>
      </c>
      <c r="O319" s="270">
        <f>SUM(O320)</f>
        <v>0</v>
      </c>
      <c r="P319" s="270">
        <f>SUM(P320)</f>
        <v>1</v>
      </c>
      <c r="Q319" s="273" t="s">
        <v>1814</v>
      </c>
      <c r="R319" s="274">
        <v>38896</v>
      </c>
    </row>
    <row r="320" spans="1:18" s="290" customFormat="1" ht="51" hidden="1" customHeight="1" x14ac:dyDescent="0.25">
      <c r="A320" s="294" t="s">
        <v>1794</v>
      </c>
      <c r="C320" s="290" t="s">
        <v>1857</v>
      </c>
      <c r="D320" s="295">
        <v>6254</v>
      </c>
      <c r="E320" s="290" t="s">
        <v>1157</v>
      </c>
      <c r="F320" s="290" t="s">
        <v>274</v>
      </c>
      <c r="G320" s="290">
        <v>12.2</v>
      </c>
      <c r="H320" s="290">
        <v>12.2</v>
      </c>
      <c r="I320" s="290">
        <v>6.6</v>
      </c>
      <c r="J320" s="290">
        <f t="shared" si="29"/>
        <v>12.033881515763373</v>
      </c>
      <c r="K320" s="290">
        <v>12</v>
      </c>
      <c r="L320" s="290" t="s">
        <v>1158</v>
      </c>
      <c r="M320" s="290" t="s">
        <v>1883</v>
      </c>
      <c r="N320" s="309" t="s">
        <v>1884</v>
      </c>
      <c r="O320" s="290">
        <v>0</v>
      </c>
      <c r="P320" s="290">
        <v>1</v>
      </c>
      <c r="Q320" s="265" t="s">
        <v>1856</v>
      </c>
      <c r="R320" s="266">
        <v>38915</v>
      </c>
    </row>
    <row r="321" spans="1:20" s="270" customFormat="1" ht="25.5" hidden="1" customHeight="1" x14ac:dyDescent="0.25">
      <c r="A321" s="299"/>
      <c r="B321" s="332"/>
      <c r="C321" s="270" t="s">
        <v>246</v>
      </c>
      <c r="D321" s="300">
        <v>6266</v>
      </c>
      <c r="E321" s="270" t="s">
        <v>466</v>
      </c>
      <c r="F321" s="270" t="s">
        <v>274</v>
      </c>
      <c r="G321" s="301">
        <v>14.1</v>
      </c>
      <c r="H321" s="301">
        <v>14.1</v>
      </c>
      <c r="I321" s="301">
        <v>6.6</v>
      </c>
      <c r="J321" s="301">
        <f t="shared" si="29"/>
        <v>12.348298415950634</v>
      </c>
      <c r="K321" s="301">
        <v>11</v>
      </c>
      <c r="L321" s="270" t="s">
        <v>1158</v>
      </c>
      <c r="O321" s="270">
        <f>SUM(O322:O323)</f>
        <v>1</v>
      </c>
      <c r="P321" s="270">
        <f>SUM(P322:P323)</f>
        <v>1</v>
      </c>
      <c r="Q321" s="273" t="s">
        <v>1427</v>
      </c>
      <c r="R321" s="274">
        <v>39687</v>
      </c>
    </row>
    <row r="322" spans="1:20" s="290" customFormat="1" ht="25.5" hidden="1" customHeight="1" x14ac:dyDescent="0.25">
      <c r="A322" s="294" t="s">
        <v>1794</v>
      </c>
      <c r="B322" s="268"/>
      <c r="C322" s="290" t="s">
        <v>2033</v>
      </c>
      <c r="D322" s="295">
        <v>6266</v>
      </c>
      <c r="E322" s="290" t="s">
        <v>466</v>
      </c>
      <c r="F322" s="290" t="s">
        <v>274</v>
      </c>
      <c r="G322" s="283">
        <v>14.1</v>
      </c>
      <c r="H322" s="283">
        <v>14.1</v>
      </c>
      <c r="I322" s="283">
        <v>6.6</v>
      </c>
      <c r="J322" s="283">
        <f t="shared" si="29"/>
        <v>12.348298415950634</v>
      </c>
      <c r="K322" s="283">
        <v>11</v>
      </c>
      <c r="L322" s="290" t="s">
        <v>1158</v>
      </c>
      <c r="O322" s="290">
        <v>1</v>
      </c>
      <c r="P322" s="290">
        <v>0</v>
      </c>
      <c r="Q322" s="265" t="s">
        <v>2035</v>
      </c>
      <c r="R322" s="266">
        <v>39591</v>
      </c>
    </row>
    <row r="323" spans="1:20" s="290" customFormat="1" ht="140.25" hidden="1" customHeight="1" x14ac:dyDescent="0.25">
      <c r="A323" s="294" t="s">
        <v>1794</v>
      </c>
      <c r="B323" s="268"/>
      <c r="C323" s="290" t="s">
        <v>1849</v>
      </c>
      <c r="D323" s="295">
        <v>6266</v>
      </c>
      <c r="E323" s="290" t="s">
        <v>466</v>
      </c>
      <c r="F323" s="290" t="s">
        <v>274</v>
      </c>
      <c r="G323" s="283">
        <v>14.1</v>
      </c>
      <c r="H323" s="283">
        <v>14.1</v>
      </c>
      <c r="I323" s="283">
        <v>6.6</v>
      </c>
      <c r="J323" s="283">
        <f t="shared" si="29"/>
        <v>12.348298415950634</v>
      </c>
      <c r="K323" s="283">
        <v>11</v>
      </c>
      <c r="L323" s="290" t="s">
        <v>1158</v>
      </c>
      <c r="O323" s="290">
        <v>0</v>
      </c>
      <c r="P323" s="290">
        <v>1</v>
      </c>
      <c r="Q323" s="265" t="s">
        <v>2445</v>
      </c>
      <c r="R323" s="266">
        <v>39307</v>
      </c>
    </row>
    <row r="324" spans="1:20" s="270" customFormat="1" ht="38.25" hidden="1" customHeight="1" x14ac:dyDescent="0.25">
      <c r="A324" s="299"/>
      <c r="B324" s="332"/>
      <c r="C324" s="270" t="s">
        <v>246</v>
      </c>
      <c r="D324" s="300">
        <v>6273</v>
      </c>
      <c r="E324" s="270" t="s">
        <v>1511</v>
      </c>
      <c r="F324" s="270" t="s">
        <v>274</v>
      </c>
      <c r="G324" s="270">
        <v>5.3</v>
      </c>
      <c r="H324" s="270">
        <v>5.3</v>
      </c>
      <c r="I324" s="270">
        <v>7.2</v>
      </c>
      <c r="J324" s="301">
        <f t="shared" si="29"/>
        <v>10.82276765856918</v>
      </c>
      <c r="K324" s="270">
        <v>11</v>
      </c>
      <c r="L324" s="270" t="s">
        <v>1158</v>
      </c>
      <c r="O324" s="270">
        <f>SUM(O325:O328)</f>
        <v>2</v>
      </c>
      <c r="P324" s="270">
        <f>SUM(P325:P328)</f>
        <v>2</v>
      </c>
      <c r="Q324" s="273" t="s">
        <v>1832</v>
      </c>
      <c r="R324" s="274">
        <v>38896</v>
      </c>
    </row>
    <row r="325" spans="1:20" s="290" customFormat="1" ht="25.5" hidden="1" customHeight="1" x14ac:dyDescent="0.25">
      <c r="A325" s="294" t="s">
        <v>1794</v>
      </c>
      <c r="B325" s="331"/>
      <c r="C325" s="290" t="s">
        <v>2033</v>
      </c>
      <c r="D325" s="295">
        <v>6273</v>
      </c>
      <c r="E325" s="290" t="s">
        <v>1511</v>
      </c>
      <c r="F325" s="290" t="s">
        <v>274</v>
      </c>
      <c r="G325" s="290">
        <v>5.3</v>
      </c>
      <c r="H325" s="290">
        <v>5.3</v>
      </c>
      <c r="I325" s="290">
        <v>7.2</v>
      </c>
      <c r="J325" s="283">
        <f t="shared" si="29"/>
        <v>10.82276765856918</v>
      </c>
      <c r="K325" s="290">
        <v>11</v>
      </c>
      <c r="L325" s="290" t="s">
        <v>1158</v>
      </c>
      <c r="O325" s="290">
        <v>1</v>
      </c>
      <c r="P325" s="290">
        <v>0</v>
      </c>
      <c r="Q325" s="265" t="s">
        <v>2034</v>
      </c>
      <c r="R325" s="266">
        <v>39591</v>
      </c>
    </row>
    <row r="326" spans="1:20" s="290" customFormat="1" ht="38.25" hidden="1" customHeight="1" x14ac:dyDescent="0.25">
      <c r="A326" s="294" t="s">
        <v>1794</v>
      </c>
      <c r="C326" s="290" t="s">
        <v>1917</v>
      </c>
      <c r="D326" s="295">
        <v>6273</v>
      </c>
      <c r="E326" s="290" t="s">
        <v>1511</v>
      </c>
      <c r="F326" s="290" t="s">
        <v>274</v>
      </c>
      <c r="G326" s="290">
        <v>5.3</v>
      </c>
      <c r="H326" s="290">
        <v>5.3</v>
      </c>
      <c r="I326" s="290">
        <v>7.2</v>
      </c>
      <c r="J326" s="283">
        <f t="shared" si="29"/>
        <v>10.82276765856918</v>
      </c>
      <c r="K326" s="290">
        <v>11</v>
      </c>
      <c r="L326" s="290" t="s">
        <v>1158</v>
      </c>
      <c r="O326" s="290">
        <v>1</v>
      </c>
      <c r="P326" s="290">
        <v>0</v>
      </c>
      <c r="Q326" s="265" t="s">
        <v>1918</v>
      </c>
      <c r="R326" s="266">
        <v>38867</v>
      </c>
    </row>
    <row r="327" spans="1:20" s="290" customFormat="1" ht="76.5" hidden="1" customHeight="1" x14ac:dyDescent="0.25">
      <c r="A327" s="294" t="s">
        <v>1794</v>
      </c>
      <c r="C327" s="290" t="s">
        <v>1917</v>
      </c>
      <c r="D327" s="295">
        <v>6273</v>
      </c>
      <c r="E327" s="290" t="s">
        <v>1511</v>
      </c>
      <c r="F327" s="290" t="s">
        <v>274</v>
      </c>
      <c r="G327" s="290">
        <v>5.3</v>
      </c>
      <c r="H327" s="290">
        <v>5.3</v>
      </c>
      <c r="I327" s="290">
        <v>7.2</v>
      </c>
      <c r="J327" s="283">
        <f t="shared" si="29"/>
        <v>10.82276765856918</v>
      </c>
      <c r="K327" s="290">
        <v>11</v>
      </c>
      <c r="L327" s="290" t="s">
        <v>1158</v>
      </c>
      <c r="O327" s="290">
        <v>0</v>
      </c>
      <c r="P327" s="290">
        <v>1</v>
      </c>
      <c r="Q327" s="265" t="s">
        <v>2446</v>
      </c>
      <c r="R327" s="266">
        <v>38867</v>
      </c>
    </row>
    <row r="328" spans="1:20" s="290" customFormat="1" ht="63.75" hidden="1" customHeight="1" x14ac:dyDescent="0.25">
      <c r="A328" s="294" t="s">
        <v>1794</v>
      </c>
      <c r="C328" s="290" t="s">
        <v>1849</v>
      </c>
      <c r="D328" s="295">
        <v>6273</v>
      </c>
      <c r="E328" s="290" t="s">
        <v>1511</v>
      </c>
      <c r="F328" s="290" t="s">
        <v>274</v>
      </c>
      <c r="G328" s="290">
        <v>5.3</v>
      </c>
      <c r="H328" s="290">
        <v>5.3</v>
      </c>
      <c r="I328" s="290">
        <v>7.2</v>
      </c>
      <c r="J328" s="283">
        <f t="shared" si="29"/>
        <v>10.82276765856918</v>
      </c>
      <c r="K328" s="290">
        <v>11</v>
      </c>
      <c r="L328" s="290" t="s">
        <v>1158</v>
      </c>
      <c r="O328" s="290">
        <v>0</v>
      </c>
      <c r="P328" s="290">
        <v>1</v>
      </c>
      <c r="Q328" s="265" t="s">
        <v>1850</v>
      </c>
      <c r="R328" s="266">
        <v>39307</v>
      </c>
    </row>
    <row r="329" spans="1:20" s="270" customFormat="1" ht="38.25" hidden="1" customHeight="1" x14ac:dyDescent="0.25">
      <c r="A329" s="299"/>
      <c r="B329" s="333"/>
      <c r="C329" s="270" t="s">
        <v>246</v>
      </c>
      <c r="D329" s="300">
        <v>6309</v>
      </c>
      <c r="E329" s="270" t="s">
        <v>883</v>
      </c>
      <c r="F329" s="270" t="s">
        <v>275</v>
      </c>
      <c r="G329" s="270">
        <v>0.3</v>
      </c>
      <c r="H329" s="270">
        <v>0.2</v>
      </c>
      <c r="I329" s="270">
        <v>11.6</v>
      </c>
      <c r="J329" s="301">
        <f t="shared" si="29"/>
        <v>8.5442070904466689</v>
      </c>
      <c r="K329" s="270">
        <v>8.6</v>
      </c>
      <c r="L329" s="270" t="s">
        <v>1158</v>
      </c>
      <c r="M329" s="270" t="s">
        <v>884</v>
      </c>
      <c r="N329" s="313" t="s">
        <v>885</v>
      </c>
      <c r="O329" s="270">
        <v>0</v>
      </c>
      <c r="P329" s="270">
        <v>0</v>
      </c>
      <c r="Q329" s="273" t="s">
        <v>1413</v>
      </c>
      <c r="R329" s="274">
        <v>39681</v>
      </c>
    </row>
    <row r="330" spans="1:20" s="270" customFormat="1" ht="75.75" hidden="1" customHeight="1" x14ac:dyDescent="0.25">
      <c r="A330" s="299"/>
      <c r="B330" s="260"/>
      <c r="C330" s="270" t="s">
        <v>246</v>
      </c>
      <c r="D330" s="300">
        <v>6333</v>
      </c>
      <c r="E330" s="270" t="s">
        <v>1514</v>
      </c>
      <c r="F330" s="270" t="s">
        <v>274</v>
      </c>
      <c r="G330" s="301">
        <v>5.5</v>
      </c>
      <c r="H330" s="301">
        <v>5.5</v>
      </c>
      <c r="I330" s="301">
        <v>7.9</v>
      </c>
      <c r="J330" s="301">
        <f t="shared" si="29"/>
        <v>11.603232593665469</v>
      </c>
      <c r="K330" s="301" t="s">
        <v>1158</v>
      </c>
      <c r="L330" s="270" t="s">
        <v>1158</v>
      </c>
      <c r="M330" s="270" t="s">
        <v>84</v>
      </c>
      <c r="N330" s="313" t="s">
        <v>85</v>
      </c>
      <c r="O330" s="270">
        <f>SUM(O331:O332)</f>
        <v>0</v>
      </c>
      <c r="P330" s="270">
        <f>SUM(P331:P332)</f>
        <v>2</v>
      </c>
      <c r="Q330" s="273" t="s">
        <v>1141</v>
      </c>
      <c r="R330" s="274">
        <v>40021</v>
      </c>
    </row>
    <row r="331" spans="1:20" s="290" customFormat="1" ht="76.5" hidden="1" customHeight="1" x14ac:dyDescent="0.25">
      <c r="A331" s="294" t="s">
        <v>1794</v>
      </c>
      <c r="B331" s="334"/>
      <c r="C331" s="335" t="s">
        <v>83</v>
      </c>
      <c r="D331" s="295">
        <v>6333</v>
      </c>
      <c r="E331" s="290" t="s">
        <v>1514</v>
      </c>
      <c r="F331" s="290" t="s">
        <v>274</v>
      </c>
      <c r="G331" s="283">
        <v>5.5</v>
      </c>
      <c r="H331" s="283">
        <v>5.5</v>
      </c>
      <c r="I331" s="283">
        <v>7.9</v>
      </c>
      <c r="J331" s="283">
        <f t="shared" si="29"/>
        <v>11.603232593665469</v>
      </c>
      <c r="K331" s="283">
        <v>11</v>
      </c>
      <c r="L331" s="290" t="s">
        <v>1158</v>
      </c>
      <c r="M331" s="290" t="s">
        <v>84</v>
      </c>
      <c r="N331" s="309" t="s">
        <v>85</v>
      </c>
      <c r="O331" s="290">
        <v>0</v>
      </c>
      <c r="P331" s="290">
        <v>1</v>
      </c>
      <c r="Q331" s="265" t="s">
        <v>1465</v>
      </c>
      <c r="R331" s="266">
        <v>38937</v>
      </c>
    </row>
    <row r="332" spans="1:20" s="290" customFormat="1" ht="38.25" hidden="1" customHeight="1" x14ac:dyDescent="0.25">
      <c r="A332" s="294" t="s">
        <v>1794</v>
      </c>
      <c r="B332" s="334"/>
      <c r="C332" s="335" t="s">
        <v>182</v>
      </c>
      <c r="D332" s="295">
        <v>6333</v>
      </c>
      <c r="E332" s="290" t="s">
        <v>1514</v>
      </c>
      <c r="F332" s="290" t="s">
        <v>274</v>
      </c>
      <c r="G332" s="283">
        <v>5.5</v>
      </c>
      <c r="H332" s="283">
        <v>5.5</v>
      </c>
      <c r="I332" s="283">
        <v>7.9</v>
      </c>
      <c r="J332" s="283">
        <f t="shared" si="29"/>
        <v>11.603232593665469</v>
      </c>
      <c r="K332" s="283">
        <v>11</v>
      </c>
      <c r="L332" s="290" t="s">
        <v>1158</v>
      </c>
      <c r="M332" s="290" t="s">
        <v>84</v>
      </c>
      <c r="N332" s="309" t="s">
        <v>85</v>
      </c>
      <c r="O332" s="290">
        <v>0</v>
      </c>
      <c r="P332" s="290">
        <v>1</v>
      </c>
      <c r="Q332" s="265" t="s">
        <v>876</v>
      </c>
      <c r="R332" s="266">
        <v>39666</v>
      </c>
    </row>
    <row r="333" spans="1:20" s="292" customFormat="1" ht="25.5" hidden="1" customHeight="1" x14ac:dyDescent="0.25">
      <c r="A333" s="291"/>
      <c r="B333" s="254"/>
      <c r="C333" s="292" t="s">
        <v>246</v>
      </c>
      <c r="D333" s="293">
        <v>6402</v>
      </c>
      <c r="E333" s="292" t="s">
        <v>1160</v>
      </c>
      <c r="F333" s="292" t="s">
        <v>274</v>
      </c>
      <c r="G333" s="292">
        <v>6.7</v>
      </c>
      <c r="H333" s="292">
        <v>6.7</v>
      </c>
      <c r="I333" s="292">
        <v>7.6</v>
      </c>
      <c r="J333" s="282">
        <f t="shared" si="29"/>
        <v>11.731957454875577</v>
      </c>
      <c r="K333" s="292">
        <v>12</v>
      </c>
      <c r="L333" s="292" t="s">
        <v>1158</v>
      </c>
      <c r="O333" s="292">
        <f>SUM(O334:O335)</f>
        <v>1</v>
      </c>
      <c r="P333" s="292">
        <f>SUM(P334:P335)</f>
        <v>1</v>
      </c>
      <c r="Q333" s="257" t="s">
        <v>1858</v>
      </c>
      <c r="R333" s="258">
        <v>38896</v>
      </c>
    </row>
    <row r="334" spans="1:20" ht="89.25" hidden="1" customHeight="1" x14ac:dyDescent="0.25">
      <c r="A334" s="296" t="s">
        <v>1794</v>
      </c>
      <c r="B334" s="290"/>
      <c r="C334" s="290" t="s">
        <v>518</v>
      </c>
      <c r="D334" s="295">
        <v>6402</v>
      </c>
      <c r="E334" s="290" t="s">
        <v>1160</v>
      </c>
      <c r="F334" s="290" t="s">
        <v>274</v>
      </c>
      <c r="G334" s="290">
        <v>6.7</v>
      </c>
      <c r="H334" s="290">
        <v>6.7</v>
      </c>
      <c r="I334" s="290">
        <v>7.6</v>
      </c>
      <c r="J334" s="283">
        <f t="shared" si="29"/>
        <v>11.731957454875577</v>
      </c>
      <c r="K334" s="290">
        <v>12</v>
      </c>
      <c r="L334" s="290" t="s">
        <v>1158</v>
      </c>
      <c r="M334" s="290" t="s">
        <v>1585</v>
      </c>
      <c r="N334" s="264" t="s">
        <v>1586</v>
      </c>
      <c r="O334" s="290">
        <v>1</v>
      </c>
      <c r="P334" s="290">
        <v>0</v>
      </c>
      <c r="Q334" s="265" t="s">
        <v>2447</v>
      </c>
      <c r="R334" s="266">
        <v>38594</v>
      </c>
      <c r="S334" s="290"/>
      <c r="T334" s="290"/>
    </row>
    <row r="335" spans="1:20" ht="89.25" hidden="1" customHeight="1" x14ac:dyDescent="0.25">
      <c r="A335" s="296" t="s">
        <v>1794</v>
      </c>
      <c r="B335" s="290"/>
      <c r="C335" s="290" t="s">
        <v>1584</v>
      </c>
      <c r="D335" s="295">
        <v>6402</v>
      </c>
      <c r="E335" s="290" t="s">
        <v>1160</v>
      </c>
      <c r="F335" s="290" t="s">
        <v>274</v>
      </c>
      <c r="G335" s="290">
        <v>6.7</v>
      </c>
      <c r="H335" s="290">
        <v>6.7</v>
      </c>
      <c r="I335" s="290">
        <v>7.6</v>
      </c>
      <c r="J335" s="283">
        <f t="shared" si="29"/>
        <v>11.731957454875577</v>
      </c>
      <c r="K335" s="290">
        <v>12</v>
      </c>
      <c r="L335" s="290" t="s">
        <v>1158</v>
      </c>
      <c r="M335" s="290" t="s">
        <v>1585</v>
      </c>
      <c r="N335" s="264" t="s">
        <v>1586</v>
      </c>
      <c r="O335" s="290">
        <v>0</v>
      </c>
      <c r="P335" s="290">
        <v>1</v>
      </c>
      <c r="Q335" s="265" t="s">
        <v>2448</v>
      </c>
      <c r="R335" s="266">
        <v>38949</v>
      </c>
      <c r="S335" s="290"/>
      <c r="T335" s="290"/>
    </row>
    <row r="336" spans="1:20" s="292" customFormat="1" ht="25.5" hidden="1" customHeight="1" x14ac:dyDescent="0.25">
      <c r="A336" s="291"/>
      <c r="B336" s="254"/>
      <c r="C336" s="292" t="s">
        <v>246</v>
      </c>
      <c r="D336" s="293">
        <v>6572</v>
      </c>
      <c r="F336" s="292" t="s">
        <v>275</v>
      </c>
      <c r="G336" s="292">
        <v>0.3</v>
      </c>
      <c r="H336" s="292">
        <v>0.2</v>
      </c>
      <c r="I336" s="292">
        <v>8</v>
      </c>
      <c r="J336" s="282">
        <f t="shared" si="29"/>
        <v>4.9442070904466684</v>
      </c>
      <c r="K336" s="292">
        <v>4.3</v>
      </c>
      <c r="L336" s="292" t="s">
        <v>1158</v>
      </c>
      <c r="M336" s="292" t="s">
        <v>1653</v>
      </c>
      <c r="N336" s="256" t="s">
        <v>1654</v>
      </c>
      <c r="O336" s="292">
        <v>0</v>
      </c>
      <c r="P336" s="292">
        <v>0</v>
      </c>
      <c r="Q336" s="257" t="s">
        <v>1655</v>
      </c>
      <c r="R336" s="258">
        <v>39286</v>
      </c>
    </row>
    <row r="337" spans="1:20" s="270" customFormat="1" ht="25.5" hidden="1" customHeight="1" x14ac:dyDescent="0.25">
      <c r="A337" s="299"/>
      <c r="B337" s="260"/>
      <c r="C337" s="270" t="s">
        <v>246</v>
      </c>
      <c r="D337" s="300" t="s">
        <v>468</v>
      </c>
      <c r="F337" s="270" t="s">
        <v>272</v>
      </c>
      <c r="G337" s="270">
        <v>5</v>
      </c>
      <c r="H337" s="270">
        <v>5</v>
      </c>
      <c r="J337" s="301"/>
      <c r="L337" s="270" t="s">
        <v>1158</v>
      </c>
      <c r="O337" s="270">
        <v>0</v>
      </c>
      <c r="P337" s="270">
        <v>0</v>
      </c>
      <c r="Q337" s="273" t="s">
        <v>472</v>
      </c>
      <c r="R337" s="274">
        <v>38898</v>
      </c>
    </row>
    <row r="338" spans="1:20" s="290" customFormat="1" ht="12.75" hidden="1" customHeight="1" x14ac:dyDescent="0.25">
      <c r="A338" s="294" t="s">
        <v>1794</v>
      </c>
      <c r="C338" s="290" t="s">
        <v>1980</v>
      </c>
      <c r="D338" s="295" t="s">
        <v>468</v>
      </c>
      <c r="F338" s="290" t="s">
        <v>272</v>
      </c>
      <c r="G338" s="290">
        <v>5</v>
      </c>
      <c r="H338" s="290">
        <v>5</v>
      </c>
      <c r="J338" s="283"/>
      <c r="L338" s="290" t="s">
        <v>1158</v>
      </c>
      <c r="O338" s="290">
        <v>0</v>
      </c>
      <c r="P338" s="290">
        <v>1</v>
      </c>
      <c r="Q338" s="265" t="s">
        <v>13</v>
      </c>
      <c r="R338" s="266">
        <v>38898</v>
      </c>
      <c r="S338" s="297"/>
      <c r="T338" s="297"/>
    </row>
    <row r="339" spans="1:20" s="270" customFormat="1" ht="52.5" hidden="1" customHeight="1" x14ac:dyDescent="0.25">
      <c r="A339" s="299"/>
      <c r="B339" s="277"/>
      <c r="C339" s="270" t="s">
        <v>246</v>
      </c>
      <c r="D339" s="300" t="s">
        <v>1542</v>
      </c>
      <c r="F339" s="270" t="s">
        <v>272</v>
      </c>
      <c r="G339" s="270">
        <v>60</v>
      </c>
      <c r="H339" s="270">
        <v>25</v>
      </c>
      <c r="J339" s="301"/>
      <c r="L339" s="270" t="s">
        <v>1158</v>
      </c>
      <c r="O339" s="270">
        <f>SUM(O340:O341)</f>
        <v>0</v>
      </c>
      <c r="P339" s="270">
        <f>SUM(P340:P341)</f>
        <v>2</v>
      </c>
      <c r="Q339" s="273" t="s">
        <v>1128</v>
      </c>
      <c r="R339" s="274">
        <v>39275</v>
      </c>
    </row>
    <row r="340" spans="1:20" s="290" customFormat="1" ht="74.25" hidden="1" customHeight="1" x14ac:dyDescent="0.25">
      <c r="A340" s="294" t="s">
        <v>1794</v>
      </c>
      <c r="B340" s="262"/>
      <c r="C340" s="290" t="s">
        <v>424</v>
      </c>
      <c r="D340" s="295" t="s">
        <v>1542</v>
      </c>
      <c r="F340" s="290" t="s">
        <v>272</v>
      </c>
      <c r="G340" s="290">
        <v>60</v>
      </c>
      <c r="H340" s="290">
        <v>25</v>
      </c>
      <c r="J340" s="283"/>
      <c r="L340" s="290" t="s">
        <v>1158</v>
      </c>
      <c r="O340" s="290">
        <v>0</v>
      </c>
      <c r="P340" s="290">
        <v>1</v>
      </c>
      <c r="Q340" s="265" t="s">
        <v>280</v>
      </c>
      <c r="R340" s="266">
        <v>40037</v>
      </c>
    </row>
    <row r="341" spans="1:20" s="290" customFormat="1" ht="44.25" hidden="1" customHeight="1" x14ac:dyDescent="0.25">
      <c r="A341" s="294" t="s">
        <v>1794</v>
      </c>
      <c r="B341" s="262"/>
      <c r="C341" s="290" t="s">
        <v>283</v>
      </c>
      <c r="D341" s="295" t="s">
        <v>1542</v>
      </c>
      <c r="F341" s="290" t="s">
        <v>272</v>
      </c>
      <c r="G341" s="290">
        <v>60</v>
      </c>
      <c r="H341" s="290">
        <v>25</v>
      </c>
      <c r="J341" s="283"/>
      <c r="L341" s="290" t="s">
        <v>1158</v>
      </c>
      <c r="O341" s="290">
        <v>0</v>
      </c>
      <c r="P341" s="290">
        <v>1</v>
      </c>
      <c r="Q341" s="265" t="s">
        <v>1570</v>
      </c>
      <c r="R341" s="266">
        <v>40184</v>
      </c>
    </row>
    <row r="342" spans="1:20" s="270" customFormat="1" ht="26.25" hidden="1" customHeight="1" x14ac:dyDescent="0.25">
      <c r="A342" s="299"/>
      <c r="B342" s="260"/>
      <c r="C342" s="270" t="s">
        <v>246</v>
      </c>
      <c r="D342" s="300" t="s">
        <v>547</v>
      </c>
      <c r="F342" s="270" t="s">
        <v>273</v>
      </c>
      <c r="G342" s="270">
        <v>41</v>
      </c>
      <c r="H342" s="270">
        <v>41</v>
      </c>
      <c r="I342" s="270">
        <v>4.2</v>
      </c>
      <c r="J342" s="301">
        <f>-LOG((1/(H342*G342))*(2.511^(-I342)))/LOG(2.511)</f>
        <v>12.267010709064722</v>
      </c>
      <c r="K342" s="270">
        <v>12</v>
      </c>
      <c r="L342" s="270" t="s">
        <v>1158</v>
      </c>
      <c r="O342" s="270">
        <f>SUM(O343)</f>
        <v>1</v>
      </c>
      <c r="P342" s="270">
        <f>SUM(P343)</f>
        <v>0</v>
      </c>
      <c r="Q342" s="273"/>
      <c r="R342" s="274">
        <v>38870</v>
      </c>
    </row>
    <row r="343" spans="1:20" ht="38.25" hidden="1" customHeight="1" x14ac:dyDescent="0.25">
      <c r="A343" s="296" t="s">
        <v>1794</v>
      </c>
      <c r="B343" s="290"/>
      <c r="C343" s="290" t="s">
        <v>518</v>
      </c>
      <c r="D343" s="295" t="s">
        <v>547</v>
      </c>
      <c r="E343" s="290"/>
      <c r="F343" s="290" t="s">
        <v>273</v>
      </c>
      <c r="G343" s="290">
        <v>41</v>
      </c>
      <c r="H343" s="290">
        <v>41</v>
      </c>
      <c r="I343" s="290">
        <v>4.2</v>
      </c>
      <c r="J343" s="283">
        <f>-LOG((1/(H343*G343))*(2.511^(-I343)))/LOG(2.511)</f>
        <v>12.267010709064722</v>
      </c>
      <c r="K343" s="290">
        <v>12</v>
      </c>
      <c r="L343" s="290" t="s">
        <v>1158</v>
      </c>
      <c r="M343" s="290"/>
      <c r="N343" s="290"/>
      <c r="O343" s="290">
        <v>1</v>
      </c>
      <c r="P343" s="290">
        <v>0</v>
      </c>
      <c r="Q343" s="265" t="s">
        <v>923</v>
      </c>
      <c r="R343" s="266">
        <v>38870</v>
      </c>
      <c r="S343" s="290"/>
      <c r="T343" s="290"/>
    </row>
    <row r="344" spans="1:20" s="270" customFormat="1" ht="26.25" hidden="1" customHeight="1" x14ac:dyDescent="0.25">
      <c r="A344" s="299"/>
      <c r="B344" s="267"/>
      <c r="C344" s="270" t="s">
        <v>246</v>
      </c>
      <c r="D344" s="300"/>
      <c r="E344" s="260" t="s">
        <v>1393</v>
      </c>
      <c r="F344" s="270" t="s">
        <v>944</v>
      </c>
      <c r="G344" s="270">
        <v>30</v>
      </c>
      <c r="H344" s="270">
        <v>30</v>
      </c>
      <c r="J344" s="301"/>
      <c r="L344" s="270" t="s">
        <v>1158</v>
      </c>
      <c r="O344" s="270">
        <f>SUM(O345)</f>
        <v>0</v>
      </c>
      <c r="P344" s="270">
        <f>SUM(P345)</f>
        <v>1</v>
      </c>
      <c r="Q344" s="273" t="s">
        <v>1392</v>
      </c>
      <c r="R344" s="274">
        <v>39668</v>
      </c>
    </row>
    <row r="345" spans="1:20" s="290" customFormat="1" ht="69.75" hidden="1" customHeight="1" x14ac:dyDescent="0.25">
      <c r="A345" s="294" t="s">
        <v>1794</v>
      </c>
      <c r="B345" s="262"/>
      <c r="C345" s="290" t="s">
        <v>422</v>
      </c>
      <c r="D345" s="295"/>
      <c r="E345" s="262" t="s">
        <v>1393</v>
      </c>
      <c r="F345" s="290" t="s">
        <v>944</v>
      </c>
      <c r="G345" s="290">
        <v>30</v>
      </c>
      <c r="H345" s="290">
        <v>30</v>
      </c>
      <c r="J345" s="283"/>
      <c r="L345" s="290" t="s">
        <v>1158</v>
      </c>
      <c r="O345" s="290">
        <v>0</v>
      </c>
      <c r="P345" s="290">
        <v>1</v>
      </c>
      <c r="Q345" s="265" t="s">
        <v>1569</v>
      </c>
      <c r="R345" s="266">
        <v>40184</v>
      </c>
    </row>
    <row r="346" spans="1:20" s="270" customFormat="1" ht="27.75" hidden="1" customHeight="1" x14ac:dyDescent="0.25">
      <c r="A346" s="299"/>
      <c r="B346" s="260"/>
      <c r="C346" s="270" t="s">
        <v>246</v>
      </c>
      <c r="D346" s="300"/>
      <c r="E346" s="270" t="s">
        <v>877</v>
      </c>
      <c r="F346" s="270" t="s">
        <v>1142</v>
      </c>
      <c r="J346" s="301"/>
      <c r="L346" s="270" t="s">
        <v>1158</v>
      </c>
      <c r="O346" s="270">
        <f>SUM(O347:O349)</f>
        <v>0</v>
      </c>
      <c r="P346" s="270">
        <f>SUM(P347:P349)</f>
        <v>3</v>
      </c>
      <c r="Q346" s="273" t="s">
        <v>1143</v>
      </c>
      <c r="R346" s="274">
        <v>39666</v>
      </c>
    </row>
    <row r="347" spans="1:20" ht="89.25" hidden="1" customHeight="1" x14ac:dyDescent="0.25">
      <c r="A347" s="296" t="s">
        <v>98</v>
      </c>
      <c r="B347" s="290"/>
      <c r="C347" s="290" t="s">
        <v>1006</v>
      </c>
      <c r="D347" s="295"/>
      <c r="E347" s="290" t="s">
        <v>877</v>
      </c>
      <c r="F347" s="290"/>
      <c r="G347" s="290"/>
      <c r="H347" s="290"/>
      <c r="I347" s="290"/>
      <c r="J347" s="283"/>
      <c r="K347" s="290"/>
      <c r="L347" s="290" t="s">
        <v>1158</v>
      </c>
      <c r="M347" s="290"/>
      <c r="N347" s="290"/>
      <c r="O347" s="290">
        <v>0</v>
      </c>
      <c r="P347" s="290">
        <v>1</v>
      </c>
      <c r="Q347" s="265" t="s">
        <v>2449</v>
      </c>
      <c r="R347" s="266">
        <v>39792</v>
      </c>
      <c r="S347" s="290"/>
      <c r="T347" s="290"/>
    </row>
    <row r="348" spans="1:20" ht="51" hidden="1" customHeight="1" x14ac:dyDescent="0.25">
      <c r="A348" s="296" t="s">
        <v>1794</v>
      </c>
      <c r="B348" s="290"/>
      <c r="C348" s="290" t="s">
        <v>182</v>
      </c>
      <c r="D348" s="295"/>
      <c r="E348" s="290" t="s">
        <v>877</v>
      </c>
      <c r="F348" s="290"/>
      <c r="G348" s="290"/>
      <c r="H348" s="290"/>
      <c r="I348" s="290"/>
      <c r="J348" s="283"/>
      <c r="K348" s="290"/>
      <c r="L348" s="290" t="s">
        <v>1158</v>
      </c>
      <c r="M348" s="290"/>
      <c r="N348" s="290"/>
      <c r="O348" s="290">
        <v>0</v>
      </c>
      <c r="P348" s="290">
        <v>1</v>
      </c>
      <c r="Q348" s="265" t="s">
        <v>878</v>
      </c>
      <c r="R348" s="266">
        <v>39666</v>
      </c>
      <c r="S348" s="290"/>
      <c r="T348" s="290"/>
    </row>
    <row r="349" spans="1:20" ht="51" hidden="1" customHeight="1" x14ac:dyDescent="0.25">
      <c r="A349" s="296" t="s">
        <v>98</v>
      </c>
      <c r="B349" s="290"/>
      <c r="C349" s="290" t="s">
        <v>1414</v>
      </c>
      <c r="D349" s="295"/>
      <c r="E349" s="290" t="s">
        <v>877</v>
      </c>
      <c r="F349" s="290"/>
      <c r="G349" s="290"/>
      <c r="H349" s="290"/>
      <c r="I349" s="290"/>
      <c r="J349" s="283"/>
      <c r="K349" s="290"/>
      <c r="L349" s="290" t="s">
        <v>1158</v>
      </c>
      <c r="M349" s="290"/>
      <c r="N349" s="290"/>
      <c r="O349" s="290">
        <v>0</v>
      </c>
      <c r="P349" s="290">
        <v>1</v>
      </c>
      <c r="Q349" s="265" t="s">
        <v>878</v>
      </c>
      <c r="R349" s="266">
        <v>39724</v>
      </c>
      <c r="S349" s="290"/>
      <c r="T349" s="290"/>
    </row>
    <row r="350" spans="1:20" s="270" customFormat="1" ht="51" hidden="1" customHeight="1" x14ac:dyDescent="0.25">
      <c r="A350" s="299"/>
      <c r="B350" s="289"/>
      <c r="C350" s="270" t="s">
        <v>246</v>
      </c>
      <c r="D350" s="300"/>
      <c r="E350" s="260" t="s">
        <v>996</v>
      </c>
      <c r="F350" s="270" t="s">
        <v>704</v>
      </c>
      <c r="G350" s="270">
        <v>3.05</v>
      </c>
      <c r="H350" s="270">
        <v>3.27</v>
      </c>
      <c r="I350" s="270">
        <v>0.628</v>
      </c>
      <c r="J350" s="306">
        <f t="shared" ref="J350:J355" si="30">1.6225-1.2026*(H350-G350)/I350-0.5765*H350/I350+1.9348*(200^2)*3/100000</f>
        <v>0.52112783439490373</v>
      </c>
      <c r="K350" s="306">
        <f t="shared" ref="K350:K357" si="31">EXP(J350)/(1+EXP(J350))</f>
        <v>0.62741145387455799</v>
      </c>
      <c r="L350" s="270" t="s">
        <v>1158</v>
      </c>
      <c r="M350" s="270" t="s">
        <v>2499</v>
      </c>
      <c r="N350" s="313" t="s">
        <v>2500</v>
      </c>
      <c r="O350" s="270">
        <v>0</v>
      </c>
      <c r="P350" s="270">
        <v>0</v>
      </c>
      <c r="Q350" s="273" t="s">
        <v>997</v>
      </c>
      <c r="R350" s="274">
        <v>39995</v>
      </c>
    </row>
    <row r="351" spans="1:20" s="270" customFormat="1" ht="51" hidden="1" customHeight="1" x14ac:dyDescent="0.25">
      <c r="A351" s="299"/>
      <c r="B351" s="289"/>
      <c r="C351" s="270" t="s">
        <v>246</v>
      </c>
      <c r="D351" s="300"/>
      <c r="E351" s="260" t="s">
        <v>994</v>
      </c>
      <c r="F351" s="270" t="s">
        <v>704</v>
      </c>
      <c r="G351" s="270">
        <v>4.1500000000000004</v>
      </c>
      <c r="H351" s="270">
        <v>5.15</v>
      </c>
      <c r="I351" s="270">
        <v>1.55</v>
      </c>
      <c r="J351" s="306">
        <f t="shared" si="30"/>
        <v>1.2529212903225804</v>
      </c>
      <c r="K351" s="306">
        <f t="shared" si="31"/>
        <v>0.77780514084077179</v>
      </c>
      <c r="L351" s="270" t="s">
        <v>1158</v>
      </c>
      <c r="M351" s="270" t="s">
        <v>2497</v>
      </c>
      <c r="N351" s="313" t="s">
        <v>2498</v>
      </c>
      <c r="O351" s="270">
        <f>SUM(O352:O353)</f>
        <v>0</v>
      </c>
      <c r="P351" s="270">
        <f>SUM(P352:P353)</f>
        <v>2</v>
      </c>
      <c r="Q351" s="273" t="s">
        <v>995</v>
      </c>
      <c r="R351" s="274">
        <v>39995</v>
      </c>
    </row>
    <row r="352" spans="1:20" s="290" customFormat="1" ht="51" hidden="1" customHeight="1" x14ac:dyDescent="0.25">
      <c r="A352" s="261" t="s">
        <v>1795</v>
      </c>
      <c r="B352" s="262"/>
      <c r="C352" s="262" t="s">
        <v>1494</v>
      </c>
      <c r="D352" s="295"/>
      <c r="E352" s="262" t="s">
        <v>994</v>
      </c>
      <c r="F352" s="290" t="s">
        <v>704</v>
      </c>
      <c r="G352" s="290">
        <v>4.1500000000000004</v>
      </c>
      <c r="H352" s="290">
        <v>5.15</v>
      </c>
      <c r="I352" s="290">
        <v>1.55</v>
      </c>
      <c r="J352" s="288">
        <f t="shared" si="30"/>
        <v>1.2529212903225804</v>
      </c>
      <c r="K352" s="288">
        <f t="shared" si="31"/>
        <v>0.77780514084077179</v>
      </c>
      <c r="L352" s="290" t="s">
        <v>1158</v>
      </c>
      <c r="O352" s="290">
        <v>0</v>
      </c>
      <c r="P352" s="290">
        <v>1</v>
      </c>
      <c r="Q352" s="265" t="s">
        <v>1496</v>
      </c>
      <c r="R352" s="266">
        <v>40001</v>
      </c>
    </row>
    <row r="353" spans="1:20" s="290" customFormat="1" ht="51" hidden="1" customHeight="1" x14ac:dyDescent="0.25">
      <c r="A353" s="261" t="s">
        <v>1795</v>
      </c>
      <c r="B353" s="262"/>
      <c r="C353" s="262" t="s">
        <v>2278</v>
      </c>
      <c r="D353" s="295"/>
      <c r="E353" s="262" t="s">
        <v>994</v>
      </c>
      <c r="F353" s="290" t="s">
        <v>704</v>
      </c>
      <c r="G353" s="290">
        <v>4.1500000000000004</v>
      </c>
      <c r="H353" s="290">
        <v>5.15</v>
      </c>
      <c r="I353" s="290">
        <v>1.55</v>
      </c>
      <c r="J353" s="288">
        <f t="shared" si="30"/>
        <v>1.2529212903225804</v>
      </c>
      <c r="K353" s="288">
        <f>EXP(J353)/(1+EXP(J353))</f>
        <v>0.77780514084077179</v>
      </c>
      <c r="L353" s="290" t="s">
        <v>1158</v>
      </c>
      <c r="O353" s="290">
        <v>0</v>
      </c>
      <c r="P353" s="290">
        <v>1</v>
      </c>
      <c r="Q353" s="265" t="s">
        <v>2280</v>
      </c>
      <c r="R353" s="266">
        <v>41493</v>
      </c>
    </row>
    <row r="354" spans="1:20" s="270" customFormat="1" ht="51" hidden="1" customHeight="1" x14ac:dyDescent="0.25">
      <c r="A354" s="299"/>
      <c r="B354" s="289"/>
      <c r="C354" s="270" t="s">
        <v>246</v>
      </c>
      <c r="D354" s="300"/>
      <c r="E354" s="260" t="s">
        <v>998</v>
      </c>
      <c r="F354" s="270" t="s">
        <v>704</v>
      </c>
      <c r="G354" s="270">
        <v>5.3</v>
      </c>
      <c r="H354" s="270">
        <v>6</v>
      </c>
      <c r="I354" s="270">
        <v>3.1</v>
      </c>
      <c r="J354" s="306">
        <f t="shared" si="30"/>
        <v>2.5568987096774194</v>
      </c>
      <c r="K354" s="306">
        <f t="shared" si="31"/>
        <v>0.92803561121006362</v>
      </c>
      <c r="L354" s="270" t="s">
        <v>1158</v>
      </c>
      <c r="M354" s="270" t="s">
        <v>2495</v>
      </c>
      <c r="N354" s="272" t="s">
        <v>2496</v>
      </c>
      <c r="O354" s="270">
        <v>0</v>
      </c>
      <c r="P354" s="270">
        <v>0</v>
      </c>
      <c r="Q354" s="273" t="s">
        <v>1127</v>
      </c>
      <c r="R354" s="274">
        <v>39995</v>
      </c>
    </row>
    <row r="355" spans="1:20" s="315" customFormat="1" ht="51" hidden="1" customHeight="1" x14ac:dyDescent="0.25">
      <c r="A355" s="314"/>
      <c r="B355" s="336" t="s">
        <v>2515</v>
      </c>
      <c r="C355" s="315" t="s">
        <v>246</v>
      </c>
      <c r="D355" s="316"/>
      <c r="E355" s="277" t="s">
        <v>999</v>
      </c>
      <c r="F355" s="315" t="s">
        <v>704</v>
      </c>
      <c r="G355" s="315">
        <v>5.27</v>
      </c>
      <c r="H355" s="315">
        <v>5.86</v>
      </c>
      <c r="I355" s="315">
        <v>1.5660000000000001</v>
      </c>
      <c r="J355" s="285">
        <f t="shared" si="30"/>
        <v>1.3338998467432945</v>
      </c>
      <c r="K355" s="285">
        <f t="shared" si="31"/>
        <v>0.79148498350578245</v>
      </c>
      <c r="L355" s="315" t="s">
        <v>1158</v>
      </c>
      <c r="M355" s="315" t="s">
        <v>2493</v>
      </c>
      <c r="N355" s="317" t="s">
        <v>2494</v>
      </c>
      <c r="O355" s="315">
        <v>0</v>
      </c>
      <c r="P355" s="315">
        <v>0</v>
      </c>
      <c r="Q355" s="286" t="s">
        <v>1000</v>
      </c>
      <c r="R355" s="280">
        <v>39995</v>
      </c>
    </row>
    <row r="356" spans="1:20" s="315" customFormat="1" ht="28.5" hidden="1" customHeight="1" x14ac:dyDescent="0.25">
      <c r="A356" s="314"/>
      <c r="B356" s="276"/>
      <c r="C356" s="315" t="s">
        <v>246</v>
      </c>
      <c r="D356" s="316"/>
      <c r="E356" s="277" t="s">
        <v>1001</v>
      </c>
      <c r="F356" s="315" t="s">
        <v>704</v>
      </c>
      <c r="G356" s="315">
        <v>5.12</v>
      </c>
      <c r="H356" s="315">
        <v>5.12</v>
      </c>
      <c r="I356" s="315">
        <v>5.0490000000000004</v>
      </c>
      <c r="J356" s="285">
        <f t="shared" ref="J356:J364" si="32">1.6225-1.2026*(H356-G356)/I356-0.5765*H356/I356+1.9348*(200^2)*3/100000</f>
        <v>3.3596531471578528</v>
      </c>
      <c r="K356" s="285">
        <f t="shared" si="31"/>
        <v>0.96641952218328953</v>
      </c>
      <c r="L356" s="315" t="s">
        <v>1158</v>
      </c>
      <c r="M356" s="315" t="s">
        <v>2491</v>
      </c>
      <c r="N356" s="317" t="s">
        <v>2492</v>
      </c>
      <c r="O356" s="315">
        <v>0</v>
      </c>
      <c r="P356" s="315">
        <v>0</v>
      </c>
      <c r="Q356" s="286" t="s">
        <v>1002</v>
      </c>
      <c r="R356" s="280">
        <v>39995</v>
      </c>
    </row>
    <row r="357" spans="1:20" s="315" customFormat="1" ht="51" hidden="1" customHeight="1" x14ac:dyDescent="0.25">
      <c r="A357" s="314"/>
      <c r="B357" s="337" t="s">
        <v>2516</v>
      </c>
      <c r="C357" s="315" t="s">
        <v>246</v>
      </c>
      <c r="D357" s="316"/>
      <c r="E357" s="315" t="s">
        <v>741</v>
      </c>
      <c r="F357" s="315" t="s">
        <v>704</v>
      </c>
      <c r="G357" s="315">
        <v>4</v>
      </c>
      <c r="H357" s="315">
        <v>5</v>
      </c>
      <c r="I357" s="315">
        <v>4.5999999999999996</v>
      </c>
      <c r="J357" s="285">
        <f t="shared" si="32"/>
        <v>3.0561947826086957</v>
      </c>
      <c r="K357" s="285">
        <f t="shared" si="31"/>
        <v>0.95504922075428988</v>
      </c>
      <c r="L357" s="315" t="s">
        <v>1158</v>
      </c>
      <c r="M357" s="315" t="s">
        <v>2489</v>
      </c>
      <c r="N357" s="317" t="s">
        <v>2490</v>
      </c>
      <c r="O357" s="315">
        <f>SUM(O358:O362)</f>
        <v>0</v>
      </c>
      <c r="P357" s="315">
        <f>SUM(P358:P362)</f>
        <v>5</v>
      </c>
      <c r="Q357" s="277" t="s">
        <v>1740</v>
      </c>
      <c r="R357" s="280">
        <v>39706</v>
      </c>
    </row>
    <row r="358" spans="1:20" ht="12.75" hidden="1" customHeight="1" x14ac:dyDescent="0.25">
      <c r="A358" s="296" t="s">
        <v>1794</v>
      </c>
      <c r="B358" s="290"/>
      <c r="C358" s="290" t="s">
        <v>179</v>
      </c>
      <c r="D358" s="295"/>
      <c r="E358" s="290" t="s">
        <v>741</v>
      </c>
      <c r="F358" s="290" t="s">
        <v>704</v>
      </c>
      <c r="G358" s="290">
        <v>4</v>
      </c>
      <c r="H358" s="290">
        <v>5</v>
      </c>
      <c r="I358" s="290">
        <v>4.5999999999999996</v>
      </c>
      <c r="J358" s="288">
        <f t="shared" si="32"/>
        <v>3.0561947826086957</v>
      </c>
      <c r="K358" s="288">
        <f t="shared" ref="K358:K364" si="33">EXP(J358)/(1+EXP(J358))</f>
        <v>0.95504922075428988</v>
      </c>
      <c r="L358" s="290" t="s">
        <v>1158</v>
      </c>
      <c r="M358" s="290"/>
      <c r="N358" s="290"/>
      <c r="O358" s="290">
        <v>0</v>
      </c>
      <c r="P358" s="290">
        <v>1</v>
      </c>
      <c r="Q358" s="262" t="s">
        <v>743</v>
      </c>
      <c r="R358" s="266">
        <v>39706</v>
      </c>
      <c r="S358" s="290"/>
      <c r="T358" s="290"/>
    </row>
    <row r="359" spans="1:20" ht="38.25" hidden="1" customHeight="1" x14ac:dyDescent="0.25">
      <c r="A359" s="296" t="s">
        <v>1794</v>
      </c>
      <c r="B359" s="290"/>
      <c r="C359" s="290" t="s">
        <v>1762</v>
      </c>
      <c r="D359" s="295"/>
      <c r="E359" s="290" t="s">
        <v>741</v>
      </c>
      <c r="F359" s="290" t="s">
        <v>704</v>
      </c>
      <c r="G359" s="290">
        <v>4</v>
      </c>
      <c r="H359" s="290">
        <v>5</v>
      </c>
      <c r="I359" s="290">
        <v>4.5999999999999996</v>
      </c>
      <c r="J359" s="288">
        <f t="shared" si="32"/>
        <v>3.0561947826086957</v>
      </c>
      <c r="K359" s="288">
        <f t="shared" si="33"/>
        <v>0.95504922075428988</v>
      </c>
      <c r="L359" s="290" t="s">
        <v>1158</v>
      </c>
      <c r="M359" s="290"/>
      <c r="N359" s="290"/>
      <c r="O359" s="290">
        <v>0</v>
      </c>
      <c r="P359" s="290">
        <v>1</v>
      </c>
      <c r="Q359" s="265" t="s">
        <v>1115</v>
      </c>
      <c r="R359" s="266">
        <v>39708</v>
      </c>
      <c r="S359" s="290"/>
      <c r="T359" s="290"/>
    </row>
    <row r="360" spans="1:20" ht="68.25" hidden="1" customHeight="1" x14ac:dyDescent="0.25">
      <c r="A360" s="296" t="s">
        <v>1795</v>
      </c>
      <c r="B360" s="290"/>
      <c r="C360" s="290" t="s">
        <v>1494</v>
      </c>
      <c r="D360" s="295"/>
      <c r="E360" s="290" t="s">
        <v>741</v>
      </c>
      <c r="F360" s="290" t="s">
        <v>704</v>
      </c>
      <c r="G360" s="290">
        <v>4</v>
      </c>
      <c r="H360" s="290">
        <v>5</v>
      </c>
      <c r="I360" s="290">
        <v>4.5999999999999996</v>
      </c>
      <c r="J360" s="288">
        <f>1.6225-1.2026*(H360-G360)/I360-0.5765*H360/I360+1.9348*(200^2)*3/100000</f>
        <v>3.0561947826086957</v>
      </c>
      <c r="K360" s="288">
        <f t="shared" si="33"/>
        <v>0.95504922075428988</v>
      </c>
      <c r="L360" s="290" t="s">
        <v>1158</v>
      </c>
      <c r="M360" s="290"/>
      <c r="N360" s="290"/>
      <c r="O360" s="290">
        <v>0</v>
      </c>
      <c r="P360" s="290">
        <v>1</v>
      </c>
      <c r="Q360" s="265" t="s">
        <v>1496</v>
      </c>
      <c r="R360" s="266">
        <v>40001</v>
      </c>
      <c r="S360" s="290"/>
      <c r="T360" s="290"/>
    </row>
    <row r="361" spans="1:20" ht="68.25" hidden="1" customHeight="1" x14ac:dyDescent="0.25">
      <c r="A361" s="296" t="s">
        <v>98</v>
      </c>
      <c r="B361" s="290"/>
      <c r="C361" s="290" t="s">
        <v>2068</v>
      </c>
      <c r="D361" s="295"/>
      <c r="E361" s="290" t="s">
        <v>741</v>
      </c>
      <c r="F361" s="290" t="s">
        <v>704</v>
      </c>
      <c r="G361" s="290">
        <v>4</v>
      </c>
      <c r="H361" s="290">
        <v>5</v>
      </c>
      <c r="I361" s="290">
        <v>4.5999999999999996</v>
      </c>
      <c r="J361" s="288">
        <f>1.6225-1.2026*(H361-G361)/I361-0.5765*H361/I361+1.9348*(200^2)*3/100000</f>
        <v>3.0561947826086957</v>
      </c>
      <c r="K361" s="288">
        <f t="shared" si="33"/>
        <v>0.95504922075428988</v>
      </c>
      <c r="L361" s="290" t="s">
        <v>1158</v>
      </c>
      <c r="M361" s="290"/>
      <c r="N361" s="290"/>
      <c r="O361" s="290">
        <v>0</v>
      </c>
      <c r="P361" s="290">
        <v>1</v>
      </c>
      <c r="Q361" s="265" t="s">
        <v>2072</v>
      </c>
      <c r="R361" s="266">
        <v>40386</v>
      </c>
      <c r="S361" s="290"/>
      <c r="T361" s="290"/>
    </row>
    <row r="362" spans="1:20" ht="68.25" hidden="1" customHeight="1" x14ac:dyDescent="0.25">
      <c r="A362" s="296" t="s">
        <v>98</v>
      </c>
      <c r="B362" s="290"/>
      <c r="C362" s="290" t="s">
        <v>2167</v>
      </c>
      <c r="D362" s="295"/>
      <c r="E362" s="290" t="s">
        <v>741</v>
      </c>
      <c r="F362" s="290" t="s">
        <v>704</v>
      </c>
      <c r="G362" s="290">
        <v>4</v>
      </c>
      <c r="H362" s="290">
        <v>5</v>
      </c>
      <c r="I362" s="290">
        <v>4.5999999999999996</v>
      </c>
      <c r="J362" s="288">
        <f>1.6225-1.2026*(H362-G362)/I362-0.5765*H362/I362+1.9348*(200^2)*3/100000</f>
        <v>3.0561947826086957</v>
      </c>
      <c r="K362" s="288">
        <f>EXP(J362)/(1+EXP(J362))</f>
        <v>0.95504922075428988</v>
      </c>
      <c r="L362" s="290" t="s">
        <v>1158</v>
      </c>
      <c r="M362" s="290"/>
      <c r="N362" s="290"/>
      <c r="O362" s="290">
        <v>0</v>
      </c>
      <c r="P362" s="290">
        <v>1</v>
      </c>
      <c r="Q362" s="265" t="s">
        <v>2168</v>
      </c>
      <c r="R362" s="266">
        <v>40770</v>
      </c>
      <c r="S362" s="290"/>
      <c r="T362" s="290"/>
    </row>
    <row r="363" spans="1:20" s="315" customFormat="1" ht="25.5" hidden="1" customHeight="1" x14ac:dyDescent="0.25">
      <c r="A363" s="314"/>
      <c r="B363" s="338" t="s">
        <v>2509</v>
      </c>
      <c r="C363" s="315" t="s">
        <v>246</v>
      </c>
      <c r="D363" s="316"/>
      <c r="E363" s="315" t="s">
        <v>742</v>
      </c>
      <c r="F363" s="315" t="s">
        <v>704</v>
      </c>
      <c r="G363" s="315">
        <v>6</v>
      </c>
      <c r="H363" s="315">
        <v>6</v>
      </c>
      <c r="I363" s="315">
        <v>0.72</v>
      </c>
      <c r="J363" s="285">
        <f t="shared" si="32"/>
        <v>-0.85990666666666726</v>
      </c>
      <c r="K363" s="285">
        <f t="shared" si="33"/>
        <v>0.29735884603229396</v>
      </c>
      <c r="L363" s="315" t="s">
        <v>1158</v>
      </c>
      <c r="M363" s="315" t="s">
        <v>2510</v>
      </c>
      <c r="N363" s="317" t="s">
        <v>2511</v>
      </c>
      <c r="O363" s="315">
        <f>SUM(O364)</f>
        <v>0</v>
      </c>
      <c r="P363" s="315">
        <f>SUM(P364)</f>
        <v>1</v>
      </c>
      <c r="Q363" s="277" t="s">
        <v>1736</v>
      </c>
      <c r="R363" s="280">
        <v>39706</v>
      </c>
    </row>
    <row r="364" spans="1:20" s="290" customFormat="1" ht="38.25" hidden="1" customHeight="1" x14ac:dyDescent="0.25">
      <c r="A364" s="294" t="s">
        <v>98</v>
      </c>
      <c r="B364" s="268"/>
      <c r="C364" s="290" t="s">
        <v>1762</v>
      </c>
      <c r="D364" s="295"/>
      <c r="E364" s="290" t="s">
        <v>742</v>
      </c>
      <c r="F364" s="290" t="s">
        <v>704</v>
      </c>
      <c r="G364" s="290">
        <v>6</v>
      </c>
      <c r="H364" s="290">
        <v>6</v>
      </c>
      <c r="I364" s="290">
        <v>0.72</v>
      </c>
      <c r="J364" s="288">
        <f t="shared" si="32"/>
        <v>-0.85990666666666726</v>
      </c>
      <c r="K364" s="288">
        <f t="shared" si="33"/>
        <v>0.29735884603229396</v>
      </c>
      <c r="L364" s="290" t="s">
        <v>1158</v>
      </c>
      <c r="O364" s="290">
        <v>0</v>
      </c>
      <c r="P364" s="290">
        <v>1</v>
      </c>
      <c r="Q364" s="265" t="s">
        <v>1115</v>
      </c>
      <c r="R364" s="266">
        <v>39708</v>
      </c>
    </row>
    <row r="365" spans="1:20" s="270" customFormat="1" ht="25.5" hidden="1" customHeight="1" x14ac:dyDescent="0.25">
      <c r="A365" s="299"/>
      <c r="B365" s="332"/>
      <c r="C365" s="270" t="s">
        <v>246</v>
      </c>
      <c r="D365" s="300">
        <v>6093</v>
      </c>
      <c r="E365" s="270" t="s">
        <v>1151</v>
      </c>
      <c r="F365" s="270" t="s">
        <v>274</v>
      </c>
      <c r="G365" s="270">
        <v>5.0999999999999996</v>
      </c>
      <c r="H365" s="270">
        <v>5.0999999999999996</v>
      </c>
      <c r="I365" s="270">
        <v>7.2</v>
      </c>
      <c r="J365" s="301">
        <f t="shared" ref="J365:J388" si="34">-LOG((1/(H365*G365))*(2.511^(-I365)))/LOG(2.511)</f>
        <v>10.739207169153095</v>
      </c>
      <c r="K365" s="270">
        <v>11</v>
      </c>
      <c r="L365" s="270" t="s">
        <v>1152</v>
      </c>
      <c r="M365" s="270" t="s">
        <v>1881</v>
      </c>
      <c r="N365" s="313" t="s">
        <v>1882</v>
      </c>
      <c r="O365" s="270">
        <f>SUM(O366:O369)</f>
        <v>3</v>
      </c>
      <c r="P365" s="270">
        <f>SUM(P366:P369)</f>
        <v>1</v>
      </c>
      <c r="Q365" s="273" t="s">
        <v>1859</v>
      </c>
      <c r="R365" s="274">
        <v>38896</v>
      </c>
    </row>
    <row r="366" spans="1:20" s="290" customFormat="1" ht="25.5" hidden="1" customHeight="1" x14ac:dyDescent="0.25">
      <c r="A366" s="294" t="s">
        <v>1794</v>
      </c>
      <c r="C366" s="290" t="s">
        <v>1013</v>
      </c>
      <c r="D366" s="295">
        <v>6093</v>
      </c>
      <c r="E366" s="290" t="s">
        <v>1151</v>
      </c>
      <c r="F366" s="290" t="s">
        <v>274</v>
      </c>
      <c r="G366" s="290">
        <v>5.0999999999999996</v>
      </c>
      <c r="H366" s="290">
        <v>5.0999999999999996</v>
      </c>
      <c r="I366" s="290">
        <v>7.2</v>
      </c>
      <c r="J366" s="283">
        <f t="shared" si="34"/>
        <v>10.739207169153095</v>
      </c>
      <c r="K366" s="290">
        <v>11</v>
      </c>
      <c r="L366" s="290" t="s">
        <v>1152</v>
      </c>
      <c r="M366" s="290" t="s">
        <v>1881</v>
      </c>
      <c r="N366" s="309" t="s">
        <v>1882</v>
      </c>
      <c r="O366" s="290">
        <v>1</v>
      </c>
      <c r="P366" s="290">
        <v>0</v>
      </c>
      <c r="Q366" s="265" t="s">
        <v>1061</v>
      </c>
      <c r="R366" s="266">
        <v>39794</v>
      </c>
    </row>
    <row r="367" spans="1:20" s="290" customFormat="1" ht="89.25" hidden="1" customHeight="1" x14ac:dyDescent="0.25">
      <c r="A367" s="294" t="s">
        <v>1794</v>
      </c>
      <c r="C367" s="290" t="s">
        <v>1749</v>
      </c>
      <c r="D367" s="295">
        <v>6093</v>
      </c>
      <c r="E367" s="290" t="s">
        <v>1151</v>
      </c>
      <c r="F367" s="290" t="s">
        <v>274</v>
      </c>
      <c r="G367" s="290">
        <v>5.0999999999999996</v>
      </c>
      <c r="H367" s="290">
        <v>5.0999999999999996</v>
      </c>
      <c r="I367" s="290">
        <v>7.2</v>
      </c>
      <c r="J367" s="283">
        <f t="shared" si="34"/>
        <v>10.739207169153095</v>
      </c>
      <c r="K367" s="290">
        <v>11</v>
      </c>
      <c r="L367" s="290" t="s">
        <v>1152</v>
      </c>
      <c r="M367" s="290" t="s">
        <v>1881</v>
      </c>
      <c r="N367" s="309" t="s">
        <v>1882</v>
      </c>
      <c r="O367" s="290">
        <v>1</v>
      </c>
      <c r="P367" s="290">
        <v>0</v>
      </c>
      <c r="Q367" s="265" t="s">
        <v>2450</v>
      </c>
      <c r="R367" s="266">
        <v>39794</v>
      </c>
    </row>
    <row r="368" spans="1:20" s="290" customFormat="1" ht="12.75" hidden="1" customHeight="1" x14ac:dyDescent="0.25">
      <c r="A368" s="294" t="s">
        <v>1794</v>
      </c>
      <c r="C368" s="290" t="s">
        <v>2033</v>
      </c>
      <c r="D368" s="295">
        <v>6093</v>
      </c>
      <c r="E368" s="290" t="s">
        <v>1151</v>
      </c>
      <c r="F368" s="290" t="s">
        <v>274</v>
      </c>
      <c r="G368" s="290">
        <v>5.0999999999999996</v>
      </c>
      <c r="H368" s="290">
        <v>5.0999999999999996</v>
      </c>
      <c r="I368" s="290">
        <v>7.2</v>
      </c>
      <c r="J368" s="283">
        <f t="shared" si="34"/>
        <v>10.739207169153095</v>
      </c>
      <c r="K368" s="290">
        <v>11</v>
      </c>
      <c r="L368" s="290" t="s">
        <v>1152</v>
      </c>
      <c r="M368" s="290" t="s">
        <v>1881</v>
      </c>
      <c r="N368" s="309" t="s">
        <v>1882</v>
      </c>
      <c r="O368" s="290">
        <v>1</v>
      </c>
      <c r="P368" s="290">
        <v>0</v>
      </c>
      <c r="Q368" s="265" t="s">
        <v>1385</v>
      </c>
      <c r="R368" s="266">
        <v>39810</v>
      </c>
    </row>
    <row r="369" spans="1:20" s="290" customFormat="1" ht="212.25" hidden="1" customHeight="1" x14ac:dyDescent="0.25">
      <c r="A369" s="294" t="s">
        <v>1794</v>
      </c>
      <c r="C369" s="290" t="s">
        <v>924</v>
      </c>
      <c r="D369" s="295">
        <v>6093</v>
      </c>
      <c r="E369" s="290" t="s">
        <v>1151</v>
      </c>
      <c r="F369" s="290" t="s">
        <v>274</v>
      </c>
      <c r="G369" s="290">
        <v>5.0999999999999996</v>
      </c>
      <c r="H369" s="290">
        <v>5.0999999999999996</v>
      </c>
      <c r="I369" s="290">
        <v>7.2</v>
      </c>
      <c r="J369" s="283">
        <f t="shared" si="34"/>
        <v>10.739207169153095</v>
      </c>
      <c r="K369" s="290">
        <v>11</v>
      </c>
      <c r="L369" s="290" t="s">
        <v>1152</v>
      </c>
      <c r="M369" s="290" t="s">
        <v>1881</v>
      </c>
      <c r="N369" s="309" t="s">
        <v>1882</v>
      </c>
      <c r="O369" s="290">
        <v>0</v>
      </c>
      <c r="P369" s="290">
        <v>1</v>
      </c>
      <c r="Q369" s="265" t="s">
        <v>2451</v>
      </c>
      <c r="R369" s="266">
        <v>38870</v>
      </c>
      <c r="S369" s="297"/>
      <c r="T369" s="297"/>
    </row>
    <row r="370" spans="1:20" s="270" customFormat="1" ht="51" hidden="1" customHeight="1" x14ac:dyDescent="0.25">
      <c r="A370" s="299"/>
      <c r="B370" s="332"/>
      <c r="C370" s="270" t="s">
        <v>246</v>
      </c>
      <c r="D370" s="300">
        <v>6121</v>
      </c>
      <c r="E370" s="270" t="s">
        <v>1627</v>
      </c>
      <c r="F370" s="270" t="s">
        <v>274</v>
      </c>
      <c r="G370" s="270">
        <v>26.3</v>
      </c>
      <c r="H370" s="270">
        <v>26.3</v>
      </c>
      <c r="I370" s="270">
        <v>5.9</v>
      </c>
      <c r="J370" s="301">
        <f t="shared" si="34"/>
        <v>13.002500550050751</v>
      </c>
      <c r="K370" s="270">
        <v>12</v>
      </c>
      <c r="L370" s="270" t="s">
        <v>1152</v>
      </c>
      <c r="M370" s="270" t="s">
        <v>479</v>
      </c>
      <c r="N370" s="272" t="s">
        <v>480</v>
      </c>
      <c r="O370" s="270">
        <f>SUM(O371:O381)</f>
        <v>7</v>
      </c>
      <c r="P370" s="270">
        <f>SUM(P371:P381)</f>
        <v>4</v>
      </c>
      <c r="Q370" s="273" t="s">
        <v>1860</v>
      </c>
      <c r="R370" s="274">
        <v>38896</v>
      </c>
    </row>
    <row r="371" spans="1:20" s="290" customFormat="1" ht="102" hidden="1" customHeight="1" x14ac:dyDescent="0.25">
      <c r="A371" s="294" t="s">
        <v>1794</v>
      </c>
      <c r="C371" s="290" t="s">
        <v>1012</v>
      </c>
      <c r="D371" s="295">
        <v>6121</v>
      </c>
      <c r="E371" s="290" t="s">
        <v>1627</v>
      </c>
      <c r="F371" s="290" t="s">
        <v>274</v>
      </c>
      <c r="G371" s="290">
        <v>26.3</v>
      </c>
      <c r="H371" s="290">
        <v>26.3</v>
      </c>
      <c r="I371" s="290">
        <v>5.9</v>
      </c>
      <c r="J371" s="283">
        <f t="shared" si="34"/>
        <v>13.002500550050751</v>
      </c>
      <c r="K371" s="290">
        <v>12</v>
      </c>
      <c r="L371" s="290" t="s">
        <v>1152</v>
      </c>
      <c r="M371" s="290" t="s">
        <v>479</v>
      </c>
      <c r="N371" s="264" t="s">
        <v>480</v>
      </c>
      <c r="O371" s="290">
        <v>1</v>
      </c>
      <c r="P371" s="290">
        <v>0</v>
      </c>
      <c r="Q371" s="265" t="s">
        <v>2452</v>
      </c>
      <c r="R371" s="266">
        <v>39794</v>
      </c>
      <c r="S371" s="297"/>
      <c r="T371" s="297"/>
    </row>
    <row r="372" spans="1:20" s="290" customFormat="1" ht="25.5" hidden="1" customHeight="1" x14ac:dyDescent="0.25">
      <c r="A372" s="294" t="s">
        <v>1794</v>
      </c>
      <c r="C372" s="290" t="s">
        <v>1013</v>
      </c>
      <c r="D372" s="295">
        <v>6121</v>
      </c>
      <c r="E372" s="290" t="s">
        <v>1627</v>
      </c>
      <c r="F372" s="290" t="s">
        <v>274</v>
      </c>
      <c r="G372" s="290">
        <v>26.3</v>
      </c>
      <c r="H372" s="290">
        <v>26.3</v>
      </c>
      <c r="I372" s="290">
        <v>5.9</v>
      </c>
      <c r="J372" s="283">
        <f t="shared" si="34"/>
        <v>13.002500550050751</v>
      </c>
      <c r="K372" s="290">
        <v>12</v>
      </c>
      <c r="L372" s="290" t="s">
        <v>1152</v>
      </c>
      <c r="M372" s="290" t="s">
        <v>479</v>
      </c>
      <c r="N372" s="264" t="s">
        <v>480</v>
      </c>
      <c r="O372" s="290">
        <v>1</v>
      </c>
      <c r="P372" s="290">
        <v>0</v>
      </c>
      <c r="Q372" s="265" t="s">
        <v>119</v>
      </c>
      <c r="R372" s="266">
        <v>39794</v>
      </c>
      <c r="S372" s="297"/>
      <c r="T372" s="297"/>
    </row>
    <row r="373" spans="1:20" s="290" customFormat="1" ht="25.5" hidden="1" customHeight="1" x14ac:dyDescent="0.25">
      <c r="A373" s="294" t="s">
        <v>1794</v>
      </c>
      <c r="C373" s="290" t="s">
        <v>1749</v>
      </c>
      <c r="D373" s="295">
        <v>6121</v>
      </c>
      <c r="E373" s="290" t="s">
        <v>1627</v>
      </c>
      <c r="F373" s="290" t="s">
        <v>274</v>
      </c>
      <c r="G373" s="290">
        <v>26.3</v>
      </c>
      <c r="H373" s="290">
        <v>26.3</v>
      </c>
      <c r="I373" s="290">
        <v>5.9</v>
      </c>
      <c r="J373" s="283">
        <f t="shared" si="34"/>
        <v>13.002500550050751</v>
      </c>
      <c r="K373" s="290">
        <v>12</v>
      </c>
      <c r="L373" s="290" t="s">
        <v>1152</v>
      </c>
      <c r="M373" s="290" t="s">
        <v>479</v>
      </c>
      <c r="N373" s="264" t="s">
        <v>480</v>
      </c>
      <c r="O373" s="290">
        <v>1</v>
      </c>
      <c r="P373" s="290">
        <v>0</v>
      </c>
      <c r="Q373" s="265" t="s">
        <v>120</v>
      </c>
      <c r="R373" s="266">
        <v>39794</v>
      </c>
      <c r="S373" s="297"/>
      <c r="T373" s="297"/>
    </row>
    <row r="374" spans="1:20" s="290" customFormat="1" ht="25.5" hidden="1" customHeight="1" x14ac:dyDescent="0.25">
      <c r="A374" s="294" t="s">
        <v>1794</v>
      </c>
      <c r="C374" s="290" t="s">
        <v>1745</v>
      </c>
      <c r="D374" s="295">
        <v>6121</v>
      </c>
      <c r="E374" s="290" t="s">
        <v>1627</v>
      </c>
      <c r="F374" s="290" t="s">
        <v>274</v>
      </c>
      <c r="G374" s="290">
        <v>26.3</v>
      </c>
      <c r="H374" s="290">
        <v>26.3</v>
      </c>
      <c r="I374" s="290">
        <v>5.9</v>
      </c>
      <c r="J374" s="283">
        <f t="shared" si="34"/>
        <v>13.002500550050751</v>
      </c>
      <c r="K374" s="290">
        <v>12</v>
      </c>
      <c r="L374" s="290" t="s">
        <v>1152</v>
      </c>
      <c r="M374" s="290" t="s">
        <v>479</v>
      </c>
      <c r="N374" s="264" t="s">
        <v>480</v>
      </c>
      <c r="O374" s="290">
        <v>1</v>
      </c>
      <c r="P374" s="290">
        <v>0</v>
      </c>
      <c r="Q374" s="265" t="s">
        <v>440</v>
      </c>
      <c r="R374" s="266">
        <v>39797</v>
      </c>
      <c r="S374" s="297"/>
      <c r="T374" s="297"/>
    </row>
    <row r="375" spans="1:20" s="290" customFormat="1" ht="25.5" hidden="1" customHeight="1" x14ac:dyDescent="0.25">
      <c r="A375" s="294" t="s">
        <v>1794</v>
      </c>
      <c r="C375" s="290" t="s">
        <v>864</v>
      </c>
      <c r="D375" s="295">
        <v>6121</v>
      </c>
      <c r="E375" s="290" t="s">
        <v>1627</v>
      </c>
      <c r="F375" s="290" t="s">
        <v>274</v>
      </c>
      <c r="G375" s="290">
        <v>26.3</v>
      </c>
      <c r="H375" s="290">
        <v>26.3</v>
      </c>
      <c r="I375" s="290">
        <v>5.9</v>
      </c>
      <c r="J375" s="283">
        <f t="shared" si="34"/>
        <v>13.002500550050751</v>
      </c>
      <c r="K375" s="290">
        <v>12</v>
      </c>
      <c r="L375" s="290" t="s">
        <v>1152</v>
      </c>
      <c r="M375" s="290" t="s">
        <v>479</v>
      </c>
      <c r="N375" s="264" t="s">
        <v>480</v>
      </c>
      <c r="O375" s="290">
        <v>1</v>
      </c>
      <c r="P375" s="290">
        <v>0</v>
      </c>
      <c r="Q375" s="265" t="s">
        <v>1027</v>
      </c>
      <c r="R375" s="266">
        <v>39797</v>
      </c>
      <c r="S375" s="297"/>
      <c r="T375" s="297"/>
    </row>
    <row r="376" spans="1:20" s="290" customFormat="1" ht="25.5" hidden="1" customHeight="1" x14ac:dyDescent="0.25">
      <c r="A376" s="294" t="s">
        <v>1794</v>
      </c>
      <c r="C376" s="290" t="s">
        <v>2033</v>
      </c>
      <c r="D376" s="295">
        <v>6121</v>
      </c>
      <c r="E376" s="290" t="s">
        <v>1627</v>
      </c>
      <c r="F376" s="290" t="s">
        <v>274</v>
      </c>
      <c r="G376" s="290">
        <v>26.3</v>
      </c>
      <c r="H376" s="290">
        <v>26.3</v>
      </c>
      <c r="I376" s="290">
        <v>5.9</v>
      </c>
      <c r="J376" s="283">
        <f t="shared" si="34"/>
        <v>13.002500550050751</v>
      </c>
      <c r="K376" s="290">
        <v>12</v>
      </c>
      <c r="L376" s="290" t="s">
        <v>1152</v>
      </c>
      <c r="M376" s="290" t="s">
        <v>479</v>
      </c>
      <c r="N376" s="264" t="s">
        <v>480</v>
      </c>
      <c r="O376" s="290">
        <v>1</v>
      </c>
      <c r="P376" s="290">
        <v>0</v>
      </c>
      <c r="Q376" s="265" t="s">
        <v>441</v>
      </c>
      <c r="R376" s="266">
        <v>39797</v>
      </c>
      <c r="S376" s="297"/>
      <c r="T376" s="297"/>
    </row>
    <row r="377" spans="1:20" s="290" customFormat="1" ht="25.5" hidden="1" customHeight="1" x14ac:dyDescent="0.25">
      <c r="A377" s="294" t="s">
        <v>1794</v>
      </c>
      <c r="C377" s="290" t="s">
        <v>2018</v>
      </c>
      <c r="D377" s="295">
        <v>6121</v>
      </c>
      <c r="E377" s="290" t="s">
        <v>1627</v>
      </c>
      <c r="F377" s="290" t="s">
        <v>274</v>
      </c>
      <c r="G377" s="290">
        <v>26.3</v>
      </c>
      <c r="H377" s="290">
        <v>26.3</v>
      </c>
      <c r="I377" s="290">
        <v>5.9</v>
      </c>
      <c r="J377" s="283">
        <f t="shared" si="34"/>
        <v>13.002500550050751</v>
      </c>
      <c r="K377" s="290">
        <v>12</v>
      </c>
      <c r="L377" s="290" t="s">
        <v>1152</v>
      </c>
      <c r="M377" s="290" t="s">
        <v>479</v>
      </c>
      <c r="N377" s="264" t="s">
        <v>480</v>
      </c>
      <c r="O377" s="290">
        <v>0</v>
      </c>
      <c r="P377" s="290">
        <v>1</v>
      </c>
      <c r="Q377" s="265" t="s">
        <v>1022</v>
      </c>
      <c r="R377" s="266">
        <v>39769</v>
      </c>
      <c r="S377" s="297"/>
      <c r="T377" s="297"/>
    </row>
    <row r="378" spans="1:20" s="290" customFormat="1" ht="76.5" hidden="1" customHeight="1" x14ac:dyDescent="0.25">
      <c r="A378" s="294" t="s">
        <v>1794</v>
      </c>
      <c r="C378" s="290" t="s">
        <v>1980</v>
      </c>
      <c r="D378" s="295">
        <v>6121</v>
      </c>
      <c r="E378" s="290" t="s">
        <v>1627</v>
      </c>
      <c r="F378" s="290" t="s">
        <v>274</v>
      </c>
      <c r="G378" s="290">
        <v>26.3</v>
      </c>
      <c r="H378" s="290">
        <v>26.3</v>
      </c>
      <c r="I378" s="290">
        <v>5.9</v>
      </c>
      <c r="J378" s="283">
        <f t="shared" si="34"/>
        <v>13.002500550050751</v>
      </c>
      <c r="K378" s="290">
        <v>12</v>
      </c>
      <c r="L378" s="290" t="s">
        <v>1152</v>
      </c>
      <c r="M378" s="290" t="s">
        <v>479</v>
      </c>
      <c r="N378" s="264" t="s">
        <v>480</v>
      </c>
      <c r="O378" s="290">
        <v>1</v>
      </c>
      <c r="P378" s="290">
        <v>0</v>
      </c>
      <c r="Q378" s="265" t="s">
        <v>2453</v>
      </c>
      <c r="R378" s="266">
        <v>38594</v>
      </c>
      <c r="S378" s="297"/>
      <c r="T378" s="297"/>
    </row>
    <row r="379" spans="1:20" s="290" customFormat="1" ht="63.75" hidden="1" customHeight="1" x14ac:dyDescent="0.25">
      <c r="A379" s="294" t="s">
        <v>1794</v>
      </c>
      <c r="C379" s="290" t="s">
        <v>1980</v>
      </c>
      <c r="D379" s="295">
        <v>6121</v>
      </c>
      <c r="E379" s="290" t="s">
        <v>1627</v>
      </c>
      <c r="F379" s="290" t="s">
        <v>274</v>
      </c>
      <c r="G379" s="290">
        <v>26.3</v>
      </c>
      <c r="H379" s="290">
        <v>26.3</v>
      </c>
      <c r="I379" s="290">
        <v>5.9</v>
      </c>
      <c r="J379" s="283">
        <f t="shared" si="34"/>
        <v>13.002500550050751</v>
      </c>
      <c r="K379" s="290">
        <v>12</v>
      </c>
      <c r="L379" s="290" t="s">
        <v>1152</v>
      </c>
      <c r="M379" s="290" t="s">
        <v>479</v>
      </c>
      <c r="N379" s="264" t="s">
        <v>480</v>
      </c>
      <c r="O379" s="290">
        <v>0</v>
      </c>
      <c r="P379" s="290">
        <v>1</v>
      </c>
      <c r="Q379" s="265" t="s">
        <v>1690</v>
      </c>
      <c r="R379" s="266">
        <v>38594</v>
      </c>
      <c r="S379" s="297"/>
      <c r="T379" s="297"/>
    </row>
    <row r="380" spans="1:20" s="290" customFormat="1" ht="102" hidden="1" customHeight="1" x14ac:dyDescent="0.25">
      <c r="A380" s="294" t="s">
        <v>1794</v>
      </c>
      <c r="C380" s="290" t="s">
        <v>1915</v>
      </c>
      <c r="D380" s="295">
        <v>6121</v>
      </c>
      <c r="E380" s="290" t="s">
        <v>1627</v>
      </c>
      <c r="F380" s="290" t="s">
        <v>274</v>
      </c>
      <c r="G380" s="290">
        <v>26.3</v>
      </c>
      <c r="H380" s="290">
        <v>26.3</v>
      </c>
      <c r="I380" s="290">
        <v>5.9</v>
      </c>
      <c r="J380" s="283">
        <f t="shared" si="34"/>
        <v>13.002500550050751</v>
      </c>
      <c r="K380" s="290">
        <v>12</v>
      </c>
      <c r="L380" s="290" t="s">
        <v>1152</v>
      </c>
      <c r="M380" s="290" t="s">
        <v>479</v>
      </c>
      <c r="N380" s="264" t="s">
        <v>480</v>
      </c>
      <c r="O380" s="290">
        <v>0</v>
      </c>
      <c r="P380" s="290">
        <v>1</v>
      </c>
      <c r="Q380" s="265" t="s">
        <v>2454</v>
      </c>
      <c r="R380" s="266">
        <v>38870</v>
      </c>
      <c r="S380" s="297"/>
      <c r="T380" s="297"/>
    </row>
    <row r="381" spans="1:20" s="290" customFormat="1" ht="51" hidden="1" customHeight="1" x14ac:dyDescent="0.25">
      <c r="A381" s="294" t="s">
        <v>1794</v>
      </c>
      <c r="C381" s="290" t="s">
        <v>1540</v>
      </c>
      <c r="D381" s="295">
        <v>6121</v>
      </c>
      <c r="E381" s="290" t="s">
        <v>1627</v>
      </c>
      <c r="F381" s="290" t="s">
        <v>274</v>
      </c>
      <c r="G381" s="290">
        <v>26.3</v>
      </c>
      <c r="H381" s="290">
        <v>26.3</v>
      </c>
      <c r="I381" s="290">
        <v>5.9</v>
      </c>
      <c r="J381" s="283">
        <f t="shared" si="34"/>
        <v>13.002500550050751</v>
      </c>
      <c r="K381" s="290">
        <v>12</v>
      </c>
      <c r="L381" s="290" t="s">
        <v>1152</v>
      </c>
      <c r="M381" s="290" t="s">
        <v>479</v>
      </c>
      <c r="N381" s="264" t="s">
        <v>480</v>
      </c>
      <c r="O381" s="290">
        <v>0</v>
      </c>
      <c r="P381" s="290">
        <v>1</v>
      </c>
      <c r="Q381" s="265" t="s">
        <v>1459</v>
      </c>
      <c r="R381" s="266">
        <v>39275</v>
      </c>
      <c r="S381" s="297"/>
      <c r="T381" s="297"/>
    </row>
    <row r="382" spans="1:20" s="270" customFormat="1" ht="12.75" hidden="1" customHeight="1" x14ac:dyDescent="0.25">
      <c r="A382" s="299"/>
      <c r="B382" s="260"/>
      <c r="C382" s="270" t="s">
        <v>246</v>
      </c>
      <c r="D382" s="300">
        <v>6144</v>
      </c>
      <c r="F382" s="270" t="s">
        <v>274</v>
      </c>
      <c r="G382" s="270">
        <v>6.2</v>
      </c>
      <c r="H382" s="270">
        <v>6.2</v>
      </c>
      <c r="I382" s="270">
        <v>9.1</v>
      </c>
      <c r="J382" s="301">
        <f t="shared" si="34"/>
        <v>13.063477324207321</v>
      </c>
      <c r="K382" s="270">
        <v>12.8</v>
      </c>
      <c r="L382" s="270" t="s">
        <v>1152</v>
      </c>
      <c r="O382" s="270">
        <f>SUM(O383)</f>
        <v>0</v>
      </c>
      <c r="P382" s="270">
        <f>SUM(P383)</f>
        <v>1</v>
      </c>
      <c r="Q382" s="273"/>
      <c r="R382" s="274">
        <v>38898</v>
      </c>
    </row>
    <row r="383" spans="1:20" s="290" customFormat="1" ht="12.75" hidden="1" customHeight="1" x14ac:dyDescent="0.25">
      <c r="A383" s="294" t="s">
        <v>1794</v>
      </c>
      <c r="C383" s="290" t="s">
        <v>1980</v>
      </c>
      <c r="D383" s="295">
        <v>6144</v>
      </c>
      <c r="F383" s="290" t="s">
        <v>274</v>
      </c>
      <c r="G383" s="290">
        <v>6.2</v>
      </c>
      <c r="H383" s="290">
        <v>6.2</v>
      </c>
      <c r="I383" s="290">
        <v>9.1</v>
      </c>
      <c r="J383" s="283">
        <f t="shared" si="34"/>
        <v>13.063477324207321</v>
      </c>
      <c r="K383" s="290">
        <v>12.8</v>
      </c>
      <c r="L383" s="290" t="s">
        <v>1152</v>
      </c>
      <c r="O383" s="290">
        <v>0</v>
      </c>
      <c r="P383" s="290">
        <v>1</v>
      </c>
      <c r="Q383" s="265" t="s">
        <v>13</v>
      </c>
      <c r="R383" s="266">
        <v>38898</v>
      </c>
      <c r="S383" s="297"/>
      <c r="T383" s="297"/>
    </row>
    <row r="384" spans="1:20" s="270" customFormat="1" ht="12.75" hidden="1" customHeight="1" x14ac:dyDescent="0.25">
      <c r="A384" s="299"/>
      <c r="B384" s="260"/>
      <c r="C384" s="270" t="s">
        <v>246</v>
      </c>
      <c r="D384" s="270">
        <v>6231</v>
      </c>
      <c r="F384" s="270" t="s">
        <v>273</v>
      </c>
      <c r="G384" s="270">
        <v>15</v>
      </c>
      <c r="H384" s="270">
        <v>15</v>
      </c>
      <c r="I384" s="270">
        <v>2.6</v>
      </c>
      <c r="J384" s="270">
        <f t="shared" si="34"/>
        <v>8.4827106571716566</v>
      </c>
      <c r="K384" s="270">
        <v>8.2200000000000006</v>
      </c>
      <c r="L384" s="270" t="s">
        <v>1152</v>
      </c>
      <c r="O384" s="339">
        <f>SUM(O385:O387)</f>
        <v>2</v>
      </c>
      <c r="P384" s="339">
        <f>SUM(P385:P387)</f>
        <v>1</v>
      </c>
      <c r="R384" s="274">
        <v>38898</v>
      </c>
    </row>
    <row r="385" spans="1:18" s="290" customFormat="1" ht="51" hidden="1" customHeight="1" x14ac:dyDescent="0.25">
      <c r="A385" s="294" t="s">
        <v>1794</v>
      </c>
      <c r="B385" s="262"/>
      <c r="C385" s="290" t="s">
        <v>1372</v>
      </c>
      <c r="D385" s="290">
        <v>6231</v>
      </c>
      <c r="F385" s="290" t="s">
        <v>273</v>
      </c>
      <c r="G385" s="290">
        <v>15</v>
      </c>
      <c r="H385" s="290">
        <v>15</v>
      </c>
      <c r="I385" s="290">
        <v>2.6</v>
      </c>
      <c r="J385" s="290">
        <f t="shared" si="34"/>
        <v>8.4827106571716566</v>
      </c>
      <c r="K385" s="290">
        <v>8.2200000000000006</v>
      </c>
      <c r="L385" s="290" t="s">
        <v>1152</v>
      </c>
      <c r="O385" s="340">
        <v>1</v>
      </c>
      <c r="P385" s="341">
        <v>0</v>
      </c>
      <c r="Q385" s="262" t="s">
        <v>1062</v>
      </c>
      <c r="R385" s="266">
        <v>39794</v>
      </c>
    </row>
    <row r="386" spans="1:18" s="290" customFormat="1" ht="25.5" hidden="1" customHeight="1" x14ac:dyDescent="0.25">
      <c r="A386" s="294" t="s">
        <v>1794</v>
      </c>
      <c r="B386" s="262"/>
      <c r="C386" s="290" t="s">
        <v>857</v>
      </c>
      <c r="D386" s="290">
        <v>6231</v>
      </c>
      <c r="F386" s="290" t="s">
        <v>273</v>
      </c>
      <c r="G386" s="290">
        <v>15</v>
      </c>
      <c r="H386" s="290">
        <v>15</v>
      </c>
      <c r="I386" s="290">
        <v>2.6</v>
      </c>
      <c r="J386" s="290">
        <f t="shared" si="34"/>
        <v>8.4827106571716566</v>
      </c>
      <c r="K386" s="290">
        <v>8.2200000000000006</v>
      </c>
      <c r="L386" s="290" t="s">
        <v>1152</v>
      </c>
      <c r="O386" s="340">
        <v>0</v>
      </c>
      <c r="P386" s="341">
        <v>1</v>
      </c>
      <c r="Q386" s="265" t="s">
        <v>1387</v>
      </c>
      <c r="R386" s="266">
        <v>39810</v>
      </c>
    </row>
    <row r="387" spans="1:18" s="290" customFormat="1" ht="38.25" hidden="1" customHeight="1" x14ac:dyDescent="0.25">
      <c r="A387" s="294" t="s">
        <v>1794</v>
      </c>
      <c r="B387" s="262"/>
      <c r="C387" s="290" t="s">
        <v>857</v>
      </c>
      <c r="D387" s="290">
        <v>6231</v>
      </c>
      <c r="F387" s="290" t="s">
        <v>273</v>
      </c>
      <c r="G387" s="290">
        <v>15</v>
      </c>
      <c r="H387" s="290">
        <v>15</v>
      </c>
      <c r="I387" s="290">
        <v>2.6</v>
      </c>
      <c r="J387" s="290">
        <f t="shared" si="34"/>
        <v>8.4827106571716566</v>
      </c>
      <c r="K387" s="290">
        <v>8.2200000000000006</v>
      </c>
      <c r="L387" s="290" t="s">
        <v>1152</v>
      </c>
      <c r="O387" s="340">
        <v>1</v>
      </c>
      <c r="P387" s="341">
        <v>0</v>
      </c>
      <c r="Q387" s="262" t="s">
        <v>1063</v>
      </c>
      <c r="R387" s="266">
        <v>39794</v>
      </c>
    </row>
    <row r="388" spans="1:18" s="270" customFormat="1" ht="38.25" hidden="1" customHeight="1" x14ac:dyDescent="0.25">
      <c r="A388" s="299"/>
      <c r="B388" s="260"/>
      <c r="C388" s="270" t="s">
        <v>246</v>
      </c>
      <c r="D388" s="300">
        <v>6405</v>
      </c>
      <c r="E388" s="270" t="s">
        <v>707</v>
      </c>
      <c r="F388" s="270" t="s">
        <v>273</v>
      </c>
      <c r="G388" s="270">
        <v>20</v>
      </c>
      <c r="H388" s="270">
        <v>20</v>
      </c>
      <c r="I388" s="270">
        <v>4.2</v>
      </c>
      <c r="J388" s="301">
        <f t="shared" si="34"/>
        <v>10.707643825988288</v>
      </c>
      <c r="K388" s="270">
        <v>10</v>
      </c>
      <c r="L388" s="270" t="s">
        <v>1152</v>
      </c>
      <c r="O388" s="270">
        <f>SUM(O389:O395)</f>
        <v>7</v>
      </c>
      <c r="P388" s="270">
        <f>SUM(P389:P395)</f>
        <v>1</v>
      </c>
      <c r="Q388" s="273" t="s">
        <v>941</v>
      </c>
      <c r="R388" s="274">
        <v>38896</v>
      </c>
    </row>
    <row r="389" spans="1:18" s="290" customFormat="1" ht="51" hidden="1" customHeight="1" x14ac:dyDescent="0.25">
      <c r="A389" s="294" t="s">
        <v>1794</v>
      </c>
      <c r="B389" s="262"/>
      <c r="C389" s="290" t="s">
        <v>1012</v>
      </c>
      <c r="D389" s="295">
        <v>6405</v>
      </c>
      <c r="E389" s="290" t="s">
        <v>707</v>
      </c>
      <c r="F389" s="290" t="s">
        <v>273</v>
      </c>
      <c r="G389" s="290">
        <v>20</v>
      </c>
      <c r="H389" s="290">
        <v>20</v>
      </c>
      <c r="I389" s="290">
        <v>4.2</v>
      </c>
      <c r="J389" s="283">
        <f t="shared" ref="J389:J394" si="35">-LOG((1/(H389*G389))*(2.511^(-I389)))/LOG(2.511)</f>
        <v>10.707643825988288</v>
      </c>
      <c r="K389" s="290">
        <v>10</v>
      </c>
      <c r="L389" s="290" t="s">
        <v>1152</v>
      </c>
      <c r="O389" s="290">
        <v>1</v>
      </c>
      <c r="P389" s="290">
        <v>0</v>
      </c>
      <c r="Q389" s="265" t="s">
        <v>121</v>
      </c>
      <c r="R389" s="266">
        <v>39794</v>
      </c>
    </row>
    <row r="390" spans="1:18" s="290" customFormat="1" ht="38.25" hidden="1" customHeight="1" x14ac:dyDescent="0.25">
      <c r="A390" s="294" t="s">
        <v>1794</v>
      </c>
      <c r="B390" s="262"/>
      <c r="C390" s="290" t="s">
        <v>1372</v>
      </c>
      <c r="D390" s="295">
        <v>6405</v>
      </c>
      <c r="E390" s="290" t="s">
        <v>707</v>
      </c>
      <c r="F390" s="290" t="s">
        <v>273</v>
      </c>
      <c r="G390" s="290">
        <v>20</v>
      </c>
      <c r="H390" s="290">
        <v>20</v>
      </c>
      <c r="I390" s="290">
        <v>4.2</v>
      </c>
      <c r="J390" s="283">
        <f t="shared" si="35"/>
        <v>10.707643825988288</v>
      </c>
      <c r="K390" s="290">
        <v>10</v>
      </c>
      <c r="L390" s="290" t="s">
        <v>1152</v>
      </c>
      <c r="O390" s="290">
        <v>1</v>
      </c>
      <c r="P390" s="290">
        <v>0</v>
      </c>
      <c r="Q390" s="265" t="s">
        <v>122</v>
      </c>
      <c r="R390" s="266">
        <v>39794</v>
      </c>
    </row>
    <row r="391" spans="1:18" s="290" customFormat="1" ht="25.5" hidden="1" customHeight="1" x14ac:dyDescent="0.25">
      <c r="A391" s="294" t="s">
        <v>1794</v>
      </c>
      <c r="B391" s="262"/>
      <c r="C391" s="290" t="s">
        <v>1371</v>
      </c>
      <c r="D391" s="295">
        <v>6405</v>
      </c>
      <c r="E391" s="290" t="s">
        <v>707</v>
      </c>
      <c r="F391" s="290" t="s">
        <v>273</v>
      </c>
      <c r="G391" s="290">
        <v>20</v>
      </c>
      <c r="H391" s="290">
        <v>20</v>
      </c>
      <c r="I391" s="290">
        <v>4.2</v>
      </c>
      <c r="J391" s="283">
        <f t="shared" si="35"/>
        <v>10.707643825988288</v>
      </c>
      <c r="K391" s="290">
        <v>10</v>
      </c>
      <c r="L391" s="290" t="s">
        <v>1152</v>
      </c>
      <c r="O391" s="290">
        <v>1</v>
      </c>
      <c r="P391" s="290">
        <v>0</v>
      </c>
      <c r="Q391" s="265" t="s">
        <v>123</v>
      </c>
      <c r="R391" s="266">
        <v>39794</v>
      </c>
    </row>
    <row r="392" spans="1:18" s="290" customFormat="1" ht="12.75" hidden="1" customHeight="1" x14ac:dyDescent="0.25">
      <c r="A392" s="294" t="s">
        <v>1794</v>
      </c>
      <c r="B392" s="262"/>
      <c r="C392" s="290" t="s">
        <v>862</v>
      </c>
      <c r="D392" s="295">
        <v>6405</v>
      </c>
      <c r="E392" s="290" t="s">
        <v>707</v>
      </c>
      <c r="F392" s="290" t="s">
        <v>273</v>
      </c>
      <c r="G392" s="290">
        <v>20</v>
      </c>
      <c r="H392" s="290">
        <v>20</v>
      </c>
      <c r="I392" s="290">
        <v>4.2</v>
      </c>
      <c r="J392" s="283">
        <f t="shared" si="35"/>
        <v>10.707643825988288</v>
      </c>
      <c r="K392" s="290">
        <v>10</v>
      </c>
      <c r="L392" s="290" t="s">
        <v>1152</v>
      </c>
      <c r="O392" s="290">
        <v>1</v>
      </c>
      <c r="P392" s="290">
        <v>0</v>
      </c>
      <c r="Q392" s="265" t="s">
        <v>1383</v>
      </c>
      <c r="R392" s="266">
        <v>39810</v>
      </c>
    </row>
    <row r="393" spans="1:18" s="290" customFormat="1" ht="12.75" hidden="1" customHeight="1" x14ac:dyDescent="0.25">
      <c r="A393" s="294" t="s">
        <v>1794</v>
      </c>
      <c r="B393" s="262"/>
      <c r="C393" s="290" t="s">
        <v>1718</v>
      </c>
      <c r="D393" s="295">
        <v>6405</v>
      </c>
      <c r="E393" s="290" t="s">
        <v>707</v>
      </c>
      <c r="F393" s="290" t="s">
        <v>273</v>
      </c>
      <c r="G393" s="290">
        <v>20</v>
      </c>
      <c r="H393" s="290">
        <v>20</v>
      </c>
      <c r="I393" s="290">
        <v>4.2</v>
      </c>
      <c r="J393" s="283">
        <f t="shared" si="35"/>
        <v>10.707643825988288</v>
      </c>
      <c r="K393" s="290">
        <v>10</v>
      </c>
      <c r="L393" s="290" t="s">
        <v>1152</v>
      </c>
      <c r="O393" s="290">
        <v>1</v>
      </c>
      <c r="P393" s="290">
        <v>0</v>
      </c>
      <c r="Q393" s="265" t="s">
        <v>1384</v>
      </c>
      <c r="R393" s="266">
        <v>39810</v>
      </c>
    </row>
    <row r="394" spans="1:18" s="290" customFormat="1" ht="131.25" hidden="1" customHeight="1" x14ac:dyDescent="0.25">
      <c r="A394" s="294" t="s">
        <v>1794</v>
      </c>
      <c r="B394" s="262"/>
      <c r="C394" s="290" t="s">
        <v>281</v>
      </c>
      <c r="D394" s="295">
        <v>6405</v>
      </c>
      <c r="E394" s="290" t="s">
        <v>707</v>
      </c>
      <c r="F394" s="290" t="s">
        <v>273</v>
      </c>
      <c r="G394" s="290">
        <v>20</v>
      </c>
      <c r="H394" s="290">
        <v>20</v>
      </c>
      <c r="I394" s="290">
        <v>4.2</v>
      </c>
      <c r="J394" s="283">
        <f t="shared" si="35"/>
        <v>10.707643825988288</v>
      </c>
      <c r="K394" s="290">
        <v>10</v>
      </c>
      <c r="L394" s="290" t="s">
        <v>1152</v>
      </c>
      <c r="O394" s="290">
        <v>2</v>
      </c>
      <c r="P394" s="290">
        <v>0</v>
      </c>
      <c r="Q394" s="265" t="s">
        <v>2455</v>
      </c>
      <c r="R394" s="266">
        <v>40046</v>
      </c>
    </row>
    <row r="395" spans="1:18" s="290" customFormat="1" ht="50.15" hidden="1" customHeight="1" x14ac:dyDescent="0.25">
      <c r="A395" s="294" t="s">
        <v>1794</v>
      </c>
      <c r="B395" s="262"/>
      <c r="C395" s="290" t="s">
        <v>284</v>
      </c>
      <c r="D395" s="295">
        <v>6405</v>
      </c>
      <c r="E395" s="290" t="s">
        <v>707</v>
      </c>
      <c r="F395" s="290" t="s">
        <v>273</v>
      </c>
      <c r="G395" s="290">
        <v>20</v>
      </c>
      <c r="H395" s="290">
        <v>20</v>
      </c>
      <c r="I395" s="290">
        <v>4.2</v>
      </c>
      <c r="J395" s="283">
        <f>-LOG((1/(H395*G395))*(2.511^(-I395)))/LOG(2.511)</f>
        <v>10.707643825988288</v>
      </c>
      <c r="K395" s="290">
        <v>10</v>
      </c>
      <c r="L395" s="290" t="s">
        <v>1152</v>
      </c>
      <c r="O395" s="290">
        <v>0</v>
      </c>
      <c r="P395" s="290">
        <v>1</v>
      </c>
      <c r="Q395" s="265" t="s">
        <v>1873</v>
      </c>
      <c r="R395" s="266">
        <v>40114</v>
      </c>
    </row>
    <row r="396" spans="1:18" s="270" customFormat="1" ht="63.75" hidden="1" customHeight="1" x14ac:dyDescent="0.25">
      <c r="A396" s="299"/>
      <c r="B396" s="260"/>
      <c r="C396" s="270" t="s">
        <v>246</v>
      </c>
      <c r="D396" s="300">
        <v>6475</v>
      </c>
      <c r="E396" s="270" t="s">
        <v>708</v>
      </c>
      <c r="F396" s="270" t="s">
        <v>273</v>
      </c>
      <c r="G396" s="270">
        <v>80</v>
      </c>
      <c r="H396" s="270">
        <v>80</v>
      </c>
      <c r="I396" s="270">
        <v>3.3</v>
      </c>
      <c r="J396" s="301">
        <f>-LOG((1/(H396*G396))*(2.511^(-I396)))/LOG(2.511)</f>
        <v>12.819097826662906</v>
      </c>
      <c r="K396" s="270">
        <v>12</v>
      </c>
      <c r="L396" s="270" t="s">
        <v>1152</v>
      </c>
      <c r="O396" s="270">
        <f>SUM(O397:O409)</f>
        <v>9</v>
      </c>
      <c r="P396" s="270">
        <f>SUM(P397:P409)</f>
        <v>6</v>
      </c>
      <c r="Q396" s="273" t="s">
        <v>940</v>
      </c>
      <c r="R396" s="274">
        <v>38896</v>
      </c>
    </row>
    <row r="397" spans="1:18" s="290" customFormat="1" ht="38.25" hidden="1" customHeight="1" x14ac:dyDescent="0.25">
      <c r="A397" s="294" t="s">
        <v>1794</v>
      </c>
      <c r="B397" s="262"/>
      <c r="C397" s="290" t="s">
        <v>1012</v>
      </c>
      <c r="D397" s="295">
        <v>6475</v>
      </c>
      <c r="E397" s="290" t="s">
        <v>708</v>
      </c>
      <c r="F397" s="290" t="s">
        <v>273</v>
      </c>
      <c r="G397" s="290">
        <v>80</v>
      </c>
      <c r="H397" s="290">
        <v>80</v>
      </c>
      <c r="I397" s="290">
        <v>3.3</v>
      </c>
      <c r="J397" s="283">
        <f t="shared" ref="J397:J406" si="36">-LOG((1/(H397*G397))*(2.511^(-I397)))/LOG(2.511)</f>
        <v>12.819097826662906</v>
      </c>
      <c r="K397" s="290">
        <v>12</v>
      </c>
      <c r="L397" s="290" t="s">
        <v>1152</v>
      </c>
      <c r="O397" s="290">
        <v>1</v>
      </c>
      <c r="P397" s="290">
        <v>0</v>
      </c>
      <c r="Q397" s="265" t="s">
        <v>124</v>
      </c>
      <c r="R397" s="266">
        <v>39794</v>
      </c>
    </row>
    <row r="398" spans="1:18" s="290" customFormat="1" ht="25.5" hidden="1" customHeight="1" x14ac:dyDescent="0.25">
      <c r="A398" s="294" t="s">
        <v>1794</v>
      </c>
      <c r="B398" s="262"/>
      <c r="C398" s="290" t="s">
        <v>1372</v>
      </c>
      <c r="D398" s="295">
        <v>6475</v>
      </c>
      <c r="E398" s="290" t="s">
        <v>708</v>
      </c>
      <c r="F398" s="290" t="s">
        <v>273</v>
      </c>
      <c r="G398" s="290">
        <v>80</v>
      </c>
      <c r="H398" s="290">
        <v>80</v>
      </c>
      <c r="I398" s="290">
        <v>3.3</v>
      </c>
      <c r="J398" s="283">
        <f t="shared" si="36"/>
        <v>12.819097826662906</v>
      </c>
      <c r="K398" s="290">
        <v>12</v>
      </c>
      <c r="L398" s="290" t="s">
        <v>1152</v>
      </c>
      <c r="O398" s="290">
        <v>1</v>
      </c>
      <c r="P398" s="290">
        <v>0</v>
      </c>
      <c r="Q398" s="265" t="s">
        <v>1056</v>
      </c>
      <c r="R398" s="266">
        <v>39794</v>
      </c>
    </row>
    <row r="399" spans="1:18" s="290" customFormat="1" ht="25.5" hidden="1" customHeight="1" x14ac:dyDescent="0.25">
      <c r="A399" s="294" t="s">
        <v>1794</v>
      </c>
      <c r="B399" s="262"/>
      <c r="C399" s="290" t="s">
        <v>857</v>
      </c>
      <c r="D399" s="295">
        <v>6475</v>
      </c>
      <c r="E399" s="290" t="s">
        <v>708</v>
      </c>
      <c r="F399" s="290" t="s">
        <v>273</v>
      </c>
      <c r="G399" s="290">
        <v>80</v>
      </c>
      <c r="H399" s="290">
        <v>80</v>
      </c>
      <c r="I399" s="290">
        <v>3.3</v>
      </c>
      <c r="J399" s="283">
        <f t="shared" si="36"/>
        <v>12.819097826662906</v>
      </c>
      <c r="K399" s="290">
        <v>12</v>
      </c>
      <c r="L399" s="290" t="s">
        <v>1152</v>
      </c>
      <c r="O399" s="290">
        <v>1</v>
      </c>
      <c r="P399" s="290">
        <v>0</v>
      </c>
      <c r="Q399" s="265" t="s">
        <v>1057</v>
      </c>
      <c r="R399" s="266">
        <v>39794</v>
      </c>
    </row>
    <row r="400" spans="1:18" s="290" customFormat="1" ht="76.5" hidden="1" customHeight="1" x14ac:dyDescent="0.25">
      <c r="A400" s="294" t="s">
        <v>1794</v>
      </c>
      <c r="B400" s="262"/>
      <c r="C400" s="290" t="s">
        <v>857</v>
      </c>
      <c r="D400" s="295">
        <v>6475</v>
      </c>
      <c r="E400" s="290" t="s">
        <v>708</v>
      </c>
      <c r="F400" s="290" t="s">
        <v>273</v>
      </c>
      <c r="G400" s="290">
        <v>80</v>
      </c>
      <c r="H400" s="290">
        <v>80</v>
      </c>
      <c r="I400" s="290">
        <v>3.3</v>
      </c>
      <c r="J400" s="283">
        <f t="shared" si="36"/>
        <v>12.819097826662906</v>
      </c>
      <c r="K400" s="290">
        <v>12</v>
      </c>
      <c r="L400" s="290" t="s">
        <v>1152</v>
      </c>
      <c r="O400" s="290">
        <v>0</v>
      </c>
      <c r="P400" s="290">
        <v>2</v>
      </c>
      <c r="Q400" s="265" t="s">
        <v>2456</v>
      </c>
      <c r="R400" s="266">
        <v>39794</v>
      </c>
    </row>
    <row r="401" spans="1:20" s="290" customFormat="1" ht="38.25" hidden="1" customHeight="1" x14ac:dyDescent="0.25">
      <c r="A401" s="294" t="s">
        <v>1794</v>
      </c>
      <c r="B401" s="262"/>
      <c r="C401" s="290" t="s">
        <v>861</v>
      </c>
      <c r="D401" s="295">
        <v>6475</v>
      </c>
      <c r="E401" s="290" t="s">
        <v>708</v>
      </c>
      <c r="F401" s="290" t="s">
        <v>273</v>
      </c>
      <c r="G401" s="290">
        <v>80</v>
      </c>
      <c r="H401" s="290">
        <v>80</v>
      </c>
      <c r="I401" s="290">
        <v>3.3</v>
      </c>
      <c r="J401" s="283">
        <f>-LOG((1/(H401*G401))*(2.511^(-I401)))/LOG(2.511)</f>
        <v>12.819097826662906</v>
      </c>
      <c r="K401" s="290">
        <v>12</v>
      </c>
      <c r="L401" s="290" t="s">
        <v>1152</v>
      </c>
      <c r="O401" s="290">
        <v>1</v>
      </c>
      <c r="P401" s="290">
        <v>0</v>
      </c>
      <c r="Q401" s="265" t="s">
        <v>1386</v>
      </c>
      <c r="R401" s="266">
        <v>39810</v>
      </c>
    </row>
    <row r="402" spans="1:20" s="290" customFormat="1" ht="63.75" hidden="1" customHeight="1" x14ac:dyDescent="0.25">
      <c r="A402" s="294" t="s">
        <v>1794</v>
      </c>
      <c r="B402" s="262"/>
      <c r="C402" s="290" t="s">
        <v>861</v>
      </c>
      <c r="D402" s="295">
        <v>6475</v>
      </c>
      <c r="E402" s="290" t="s">
        <v>708</v>
      </c>
      <c r="F402" s="290" t="s">
        <v>273</v>
      </c>
      <c r="G402" s="290">
        <v>80</v>
      </c>
      <c r="H402" s="290">
        <v>80</v>
      </c>
      <c r="I402" s="290">
        <v>3.3</v>
      </c>
      <c r="J402" s="283">
        <f t="shared" si="36"/>
        <v>12.819097826662906</v>
      </c>
      <c r="K402" s="290">
        <v>12</v>
      </c>
      <c r="L402" s="290" t="s">
        <v>1152</v>
      </c>
      <c r="O402" s="290">
        <v>0</v>
      </c>
      <c r="P402" s="290">
        <v>1</v>
      </c>
      <c r="Q402" s="265" t="s">
        <v>1058</v>
      </c>
      <c r="R402" s="266">
        <v>39794</v>
      </c>
    </row>
    <row r="403" spans="1:20" s="290" customFormat="1" ht="12.75" hidden="1" customHeight="1" x14ac:dyDescent="0.25">
      <c r="A403" s="294" t="s">
        <v>1794</v>
      </c>
      <c r="B403" s="262"/>
      <c r="C403" s="290" t="s">
        <v>862</v>
      </c>
      <c r="D403" s="295">
        <v>6475</v>
      </c>
      <c r="E403" s="290" t="s">
        <v>708</v>
      </c>
      <c r="F403" s="290" t="s">
        <v>273</v>
      </c>
      <c r="G403" s="290">
        <v>80</v>
      </c>
      <c r="H403" s="290">
        <v>80</v>
      </c>
      <c r="I403" s="290">
        <v>3.3</v>
      </c>
      <c r="J403" s="283">
        <f>-LOG((1/(H403*G403))*(2.511^(-I403)))/LOG(2.511)</f>
        <v>12.819097826662906</v>
      </c>
      <c r="K403" s="290">
        <v>12</v>
      </c>
      <c r="L403" s="290" t="s">
        <v>1152</v>
      </c>
      <c r="O403" s="290">
        <v>1</v>
      </c>
      <c r="P403" s="290">
        <v>0</v>
      </c>
      <c r="Q403" s="265" t="s">
        <v>1388</v>
      </c>
      <c r="R403" s="266">
        <v>39810</v>
      </c>
    </row>
    <row r="404" spans="1:20" s="290" customFormat="1" ht="89.25" hidden="1" customHeight="1" x14ac:dyDescent="0.25">
      <c r="A404" s="294" t="s">
        <v>1794</v>
      </c>
      <c r="B404" s="262"/>
      <c r="C404" s="290" t="s">
        <v>1017</v>
      </c>
      <c r="D404" s="295">
        <v>6475</v>
      </c>
      <c r="E404" s="290" t="s">
        <v>708</v>
      </c>
      <c r="F404" s="290" t="s">
        <v>273</v>
      </c>
      <c r="G404" s="290">
        <v>80</v>
      </c>
      <c r="H404" s="290">
        <v>80</v>
      </c>
      <c r="I404" s="290">
        <v>3.3</v>
      </c>
      <c r="J404" s="283">
        <f t="shared" si="36"/>
        <v>12.819097826662906</v>
      </c>
      <c r="K404" s="290">
        <v>12</v>
      </c>
      <c r="L404" s="290" t="s">
        <v>1152</v>
      </c>
      <c r="O404" s="290">
        <v>0</v>
      </c>
      <c r="P404" s="290">
        <v>1</v>
      </c>
      <c r="Q404" s="265" t="s">
        <v>2457</v>
      </c>
      <c r="R404" s="266">
        <v>39794</v>
      </c>
    </row>
    <row r="405" spans="1:20" s="290" customFormat="1" ht="12.75" hidden="1" customHeight="1" x14ac:dyDescent="0.25">
      <c r="A405" s="294" t="s">
        <v>1794</v>
      </c>
      <c r="B405" s="262"/>
      <c r="C405" s="290" t="s">
        <v>1718</v>
      </c>
      <c r="D405" s="295">
        <v>6475</v>
      </c>
      <c r="E405" s="290" t="s">
        <v>708</v>
      </c>
      <c r="F405" s="290" t="s">
        <v>273</v>
      </c>
      <c r="G405" s="290">
        <v>80</v>
      </c>
      <c r="H405" s="290">
        <v>80</v>
      </c>
      <c r="I405" s="290">
        <v>3.3</v>
      </c>
      <c r="J405" s="283">
        <f>-LOG((1/(H405*G405))*(2.511^(-I405)))/LOG(2.511)</f>
        <v>12.819097826662906</v>
      </c>
      <c r="K405" s="290">
        <v>12</v>
      </c>
      <c r="L405" s="290" t="s">
        <v>1152</v>
      </c>
      <c r="O405" s="290">
        <v>1</v>
      </c>
      <c r="P405" s="290">
        <v>0</v>
      </c>
      <c r="Q405" s="265" t="s">
        <v>1389</v>
      </c>
      <c r="R405" s="266">
        <v>39810</v>
      </c>
    </row>
    <row r="406" spans="1:20" s="290" customFormat="1" ht="38.25" hidden="1" customHeight="1" x14ac:dyDescent="0.25">
      <c r="A406" s="294" t="s">
        <v>1794</v>
      </c>
      <c r="B406" s="262"/>
      <c r="C406" s="290" t="s">
        <v>1024</v>
      </c>
      <c r="D406" s="295">
        <v>6475</v>
      </c>
      <c r="E406" s="290" t="s">
        <v>708</v>
      </c>
      <c r="F406" s="290" t="s">
        <v>273</v>
      </c>
      <c r="G406" s="290">
        <v>80</v>
      </c>
      <c r="H406" s="290">
        <v>80</v>
      </c>
      <c r="I406" s="290">
        <v>3.3</v>
      </c>
      <c r="J406" s="283">
        <f t="shared" si="36"/>
        <v>12.819097826662906</v>
      </c>
      <c r="K406" s="290">
        <v>12</v>
      </c>
      <c r="L406" s="290" t="s">
        <v>1152</v>
      </c>
      <c r="O406" s="290">
        <v>0</v>
      </c>
      <c r="P406" s="290">
        <v>1</v>
      </c>
      <c r="Q406" s="265" t="s">
        <v>1059</v>
      </c>
      <c r="R406" s="266">
        <v>39794</v>
      </c>
    </row>
    <row r="407" spans="1:20" s="290" customFormat="1" ht="141" hidden="1" customHeight="1" x14ac:dyDescent="0.25">
      <c r="A407" s="294" t="s">
        <v>1794</v>
      </c>
      <c r="B407" s="262"/>
      <c r="C407" s="290" t="s">
        <v>281</v>
      </c>
      <c r="D407" s="295">
        <v>6475</v>
      </c>
      <c r="E407" s="290" t="s">
        <v>708</v>
      </c>
      <c r="F407" s="290" t="s">
        <v>273</v>
      </c>
      <c r="G407" s="290">
        <v>80</v>
      </c>
      <c r="H407" s="290">
        <v>80</v>
      </c>
      <c r="I407" s="290">
        <v>3.3</v>
      </c>
      <c r="J407" s="283">
        <f>-LOG((1/(H407*G407))*(2.511^(-I407)))/LOG(2.511)</f>
        <v>12.819097826662906</v>
      </c>
      <c r="K407" s="290">
        <v>12</v>
      </c>
      <c r="L407" s="290" t="s">
        <v>1152</v>
      </c>
      <c r="O407" s="290">
        <v>2</v>
      </c>
      <c r="P407" s="290">
        <v>0</v>
      </c>
      <c r="Q407" s="265" t="s">
        <v>2458</v>
      </c>
      <c r="R407" s="266">
        <v>40046</v>
      </c>
    </row>
    <row r="408" spans="1:20" s="290" customFormat="1" ht="50.15" hidden="1" customHeight="1" x14ac:dyDescent="0.25">
      <c r="A408" s="294" t="s">
        <v>1794</v>
      </c>
      <c r="B408" s="262"/>
      <c r="C408" s="290" t="s">
        <v>284</v>
      </c>
      <c r="D408" s="295">
        <v>6475</v>
      </c>
      <c r="E408" s="290" t="s">
        <v>708</v>
      </c>
      <c r="F408" s="290" t="s">
        <v>273</v>
      </c>
      <c r="G408" s="290">
        <v>80</v>
      </c>
      <c r="H408" s="290">
        <v>80</v>
      </c>
      <c r="I408" s="290">
        <v>3.3</v>
      </c>
      <c r="J408" s="283">
        <f>-LOG((1/(H408*G408))*(2.511^(-I408)))/LOG(2.511)</f>
        <v>12.819097826662906</v>
      </c>
      <c r="K408" s="290">
        <v>12</v>
      </c>
      <c r="L408" s="290" t="s">
        <v>1152</v>
      </c>
      <c r="O408" s="290">
        <v>0</v>
      </c>
      <c r="P408" s="290">
        <v>1</v>
      </c>
      <c r="Q408" s="265" t="s">
        <v>1873</v>
      </c>
      <c r="R408" s="266">
        <v>40114</v>
      </c>
    </row>
    <row r="409" spans="1:20" s="290" customFormat="1" ht="57.75" hidden="1" customHeight="1" x14ac:dyDescent="0.25">
      <c r="A409" s="294" t="s">
        <v>1794</v>
      </c>
      <c r="B409" s="262"/>
      <c r="C409" s="290" t="s">
        <v>2073</v>
      </c>
      <c r="D409" s="295">
        <v>6475</v>
      </c>
      <c r="E409" s="290" t="s">
        <v>708</v>
      </c>
      <c r="F409" s="290" t="s">
        <v>273</v>
      </c>
      <c r="G409" s="290">
        <v>80</v>
      </c>
      <c r="H409" s="290">
        <v>80</v>
      </c>
      <c r="I409" s="290">
        <v>3.3</v>
      </c>
      <c r="J409" s="283">
        <f>-LOG((1/(H409*G409))*(2.511^(-I409)))/LOG(2.511)</f>
        <v>12.819097826662906</v>
      </c>
      <c r="K409" s="290">
        <v>12</v>
      </c>
      <c r="L409" s="290" t="s">
        <v>1152</v>
      </c>
      <c r="O409" s="290">
        <v>1</v>
      </c>
      <c r="P409" s="290">
        <v>0</v>
      </c>
      <c r="Q409" s="265" t="s">
        <v>2074</v>
      </c>
      <c r="R409" s="266">
        <v>40415</v>
      </c>
    </row>
    <row r="410" spans="1:20" s="270" customFormat="1" ht="25.5" hidden="1" customHeight="1" x14ac:dyDescent="0.25">
      <c r="A410" s="299"/>
      <c r="B410" s="277"/>
      <c r="C410" s="270" t="s">
        <v>246</v>
      </c>
      <c r="D410" s="300" t="s">
        <v>469</v>
      </c>
      <c r="F410" s="270" t="s">
        <v>272</v>
      </c>
      <c r="G410" s="270">
        <v>30</v>
      </c>
      <c r="H410" s="270">
        <v>15</v>
      </c>
      <c r="J410" s="301"/>
      <c r="L410" s="270" t="s">
        <v>1152</v>
      </c>
      <c r="O410" s="270">
        <v>0</v>
      </c>
      <c r="P410" s="270">
        <v>0</v>
      </c>
      <c r="Q410" s="273" t="s">
        <v>472</v>
      </c>
      <c r="R410" s="274">
        <v>38898</v>
      </c>
    </row>
    <row r="411" spans="1:20" s="290" customFormat="1" ht="44.25" hidden="1" customHeight="1" x14ac:dyDescent="0.25">
      <c r="A411" s="294" t="s">
        <v>1794</v>
      </c>
      <c r="C411" s="290" t="s">
        <v>1012</v>
      </c>
      <c r="D411" s="295" t="s">
        <v>469</v>
      </c>
      <c r="F411" s="290" t="s">
        <v>272</v>
      </c>
      <c r="G411" s="290">
        <v>30</v>
      </c>
      <c r="H411" s="290">
        <v>15</v>
      </c>
      <c r="J411" s="283"/>
      <c r="L411" s="290" t="s">
        <v>1152</v>
      </c>
      <c r="O411" s="290">
        <v>0</v>
      </c>
      <c r="P411" s="290">
        <v>1</v>
      </c>
      <c r="Q411" s="265" t="s">
        <v>1391</v>
      </c>
      <c r="R411" s="342" t="s">
        <v>1390</v>
      </c>
      <c r="S411" s="297"/>
      <c r="T411" s="297"/>
    </row>
    <row r="412" spans="1:20" s="290" customFormat="1" ht="12.75" hidden="1" customHeight="1" x14ac:dyDescent="0.25">
      <c r="A412" s="294" t="s">
        <v>1794</v>
      </c>
      <c r="C412" s="290" t="s">
        <v>1980</v>
      </c>
      <c r="D412" s="295" t="s">
        <v>469</v>
      </c>
      <c r="F412" s="290" t="s">
        <v>272</v>
      </c>
      <c r="G412" s="290">
        <v>30</v>
      </c>
      <c r="H412" s="290">
        <v>15</v>
      </c>
      <c r="J412" s="283"/>
      <c r="L412" s="290" t="s">
        <v>1152</v>
      </c>
      <c r="O412" s="290">
        <v>0</v>
      </c>
      <c r="P412" s="290">
        <v>1</v>
      </c>
      <c r="Q412" s="265" t="s">
        <v>13</v>
      </c>
      <c r="R412" s="266">
        <v>38898</v>
      </c>
      <c r="S412" s="297"/>
      <c r="T412" s="297"/>
    </row>
    <row r="413" spans="1:20" s="270" customFormat="1" ht="25.5" hidden="1" customHeight="1" x14ac:dyDescent="0.25">
      <c r="A413" s="299"/>
      <c r="B413" s="277"/>
      <c r="C413" s="270" t="s">
        <v>246</v>
      </c>
      <c r="D413" s="300" t="s">
        <v>471</v>
      </c>
      <c r="E413" s="260"/>
      <c r="F413" s="270" t="s">
        <v>272</v>
      </c>
      <c r="G413" s="270">
        <v>60</v>
      </c>
      <c r="H413" s="270">
        <v>50</v>
      </c>
      <c r="J413" s="301"/>
      <c r="L413" s="270" t="s">
        <v>1152</v>
      </c>
      <c r="O413" s="270">
        <v>0</v>
      </c>
      <c r="P413" s="270">
        <v>0</v>
      </c>
      <c r="Q413" s="273" t="s">
        <v>474</v>
      </c>
      <c r="R413" s="274">
        <v>38898</v>
      </c>
    </row>
    <row r="414" spans="1:20" s="290" customFormat="1" ht="12.75" hidden="1" customHeight="1" x14ac:dyDescent="0.25">
      <c r="A414" s="294" t="s">
        <v>1794</v>
      </c>
      <c r="C414" s="290" t="s">
        <v>1980</v>
      </c>
      <c r="D414" s="295" t="s">
        <v>471</v>
      </c>
      <c r="E414" s="262"/>
      <c r="F414" s="290" t="s">
        <v>272</v>
      </c>
      <c r="G414" s="290">
        <v>60</v>
      </c>
      <c r="H414" s="290">
        <v>50</v>
      </c>
      <c r="J414" s="283"/>
      <c r="L414" s="290" t="s">
        <v>1152</v>
      </c>
      <c r="O414" s="290">
        <v>0</v>
      </c>
      <c r="P414" s="290">
        <v>1</v>
      </c>
      <c r="Q414" s="265" t="s">
        <v>13</v>
      </c>
      <c r="R414" s="266">
        <v>38898</v>
      </c>
      <c r="S414" s="297"/>
      <c r="T414" s="297"/>
    </row>
    <row r="415" spans="1:20" s="290" customFormat="1" ht="51" hidden="1" customHeight="1" x14ac:dyDescent="0.25">
      <c r="A415" s="294" t="s">
        <v>1794</v>
      </c>
      <c r="C415" s="290" t="s">
        <v>1540</v>
      </c>
      <c r="D415" s="295" t="s">
        <v>471</v>
      </c>
      <c r="E415" s="262"/>
      <c r="F415" s="290" t="s">
        <v>272</v>
      </c>
      <c r="G415" s="290">
        <v>60</v>
      </c>
      <c r="H415" s="290">
        <v>50</v>
      </c>
      <c r="J415" s="283"/>
      <c r="L415" s="290" t="s">
        <v>1152</v>
      </c>
      <c r="O415" s="290">
        <v>0</v>
      </c>
      <c r="P415" s="290">
        <v>1</v>
      </c>
      <c r="Q415" s="265" t="s">
        <v>1541</v>
      </c>
      <c r="R415" s="266">
        <v>39275</v>
      </c>
      <c r="S415" s="297"/>
      <c r="T415" s="297"/>
    </row>
    <row r="416" spans="1:20" s="270" customFormat="1" ht="25.5" hidden="1" customHeight="1" x14ac:dyDescent="0.25">
      <c r="A416" s="299"/>
      <c r="B416" s="277"/>
      <c r="C416" s="270" t="s">
        <v>246</v>
      </c>
      <c r="D416" s="300" t="s">
        <v>467</v>
      </c>
      <c r="E416" s="260" t="s">
        <v>470</v>
      </c>
      <c r="F416" s="270" t="s">
        <v>272</v>
      </c>
      <c r="G416" s="270">
        <v>85</v>
      </c>
      <c r="H416" s="270">
        <v>80</v>
      </c>
      <c r="J416" s="301"/>
      <c r="L416" s="270" t="s">
        <v>1152</v>
      </c>
      <c r="O416" s="270">
        <f>SUM(O417)</f>
        <v>0</v>
      </c>
      <c r="P416" s="270">
        <f>SUM(P417)</f>
        <v>1</v>
      </c>
      <c r="Q416" s="273" t="s">
        <v>473</v>
      </c>
      <c r="R416" s="274">
        <v>38898</v>
      </c>
    </row>
    <row r="417" spans="1:20" s="290" customFormat="1" ht="12.75" hidden="1" customHeight="1" x14ac:dyDescent="0.25">
      <c r="A417" s="294" t="s">
        <v>1794</v>
      </c>
      <c r="C417" s="290" t="s">
        <v>1980</v>
      </c>
      <c r="D417" s="295" t="s">
        <v>467</v>
      </c>
      <c r="E417" s="262" t="s">
        <v>470</v>
      </c>
      <c r="F417" s="290" t="s">
        <v>272</v>
      </c>
      <c r="G417" s="290">
        <v>85</v>
      </c>
      <c r="H417" s="290">
        <v>80</v>
      </c>
      <c r="J417" s="283"/>
      <c r="L417" s="290" t="s">
        <v>1152</v>
      </c>
      <c r="O417" s="290">
        <v>0</v>
      </c>
      <c r="P417" s="290">
        <v>1</v>
      </c>
      <c r="Q417" s="265" t="s">
        <v>13</v>
      </c>
      <c r="R417" s="266">
        <v>38898</v>
      </c>
      <c r="S417" s="297"/>
      <c r="T417" s="297"/>
    </row>
    <row r="418" spans="1:20" s="315" customFormat="1" ht="25.5" hidden="1" customHeight="1" x14ac:dyDescent="0.25">
      <c r="A418" s="314"/>
      <c r="B418" s="343"/>
      <c r="C418" s="315" t="s">
        <v>246</v>
      </c>
      <c r="D418" s="316"/>
      <c r="E418" s="277" t="s">
        <v>714</v>
      </c>
      <c r="F418" s="315" t="s">
        <v>704</v>
      </c>
      <c r="G418" s="315">
        <v>1.0900000000000001</v>
      </c>
      <c r="H418" s="315">
        <v>5.5</v>
      </c>
      <c r="I418" s="315">
        <v>2.9</v>
      </c>
      <c r="J418" s="285">
        <f>1.6225-1.2026*(H418-G418)/I418-0.5765*H418/I418+1.9348*(200^2)*3/100000</f>
        <v>1.022116551724138</v>
      </c>
      <c r="K418" s="285">
        <f>EXP(J418)/(1+EXP(J418))</f>
        <v>0.73538467299343746</v>
      </c>
      <c r="L418" s="315" t="s">
        <v>1152</v>
      </c>
      <c r="O418" s="315">
        <f>SUM(O419:O422)</f>
        <v>0</v>
      </c>
      <c r="P418" s="315">
        <f>SUM(P419:P422)</f>
        <v>5</v>
      </c>
      <c r="Q418" s="286" t="s">
        <v>715</v>
      </c>
      <c r="R418" s="280">
        <v>39680</v>
      </c>
    </row>
    <row r="419" spans="1:20" s="290" customFormat="1" ht="12.75" hidden="1" customHeight="1" x14ac:dyDescent="0.25">
      <c r="A419" s="294"/>
      <c r="B419" s="268"/>
      <c r="C419" s="290" t="s">
        <v>37</v>
      </c>
      <c r="D419" s="295"/>
      <c r="E419" s="262" t="s">
        <v>714</v>
      </c>
      <c r="F419" s="290" t="s">
        <v>704</v>
      </c>
      <c r="G419" s="290">
        <v>1.0900000000000001</v>
      </c>
      <c r="H419" s="290">
        <v>5.5</v>
      </c>
      <c r="I419" s="290">
        <v>2.9</v>
      </c>
      <c r="J419" s="288">
        <f>1.6225-1.2026*(H419-G419)/I419-0.5765*H419/I419+1.9348*(200^2)*3/100000</f>
        <v>1.022116551724138</v>
      </c>
      <c r="K419" s="288">
        <f>EXP(J419)/(1+EXP(J419))</f>
        <v>0.73538467299343746</v>
      </c>
      <c r="L419" s="290" t="s">
        <v>1152</v>
      </c>
      <c r="O419" s="290">
        <v>0</v>
      </c>
      <c r="P419" s="290">
        <v>2</v>
      </c>
      <c r="Q419" s="265"/>
      <c r="R419" s="266">
        <v>39810</v>
      </c>
    </row>
    <row r="420" spans="1:20" s="290" customFormat="1" ht="12.75" hidden="1" customHeight="1" x14ac:dyDescent="0.25">
      <c r="A420" s="294"/>
      <c r="B420" s="268"/>
      <c r="C420" s="290" t="s">
        <v>38</v>
      </c>
      <c r="D420" s="295"/>
      <c r="E420" s="262" t="s">
        <v>714</v>
      </c>
      <c r="F420" s="290" t="s">
        <v>704</v>
      </c>
      <c r="G420" s="290">
        <v>1.0900000000000001</v>
      </c>
      <c r="H420" s="290">
        <v>5.5</v>
      </c>
      <c r="I420" s="290">
        <v>2.9</v>
      </c>
      <c r="J420" s="288">
        <f>1.6225-1.2026*(H420-G420)/I420-0.5765*H420/I420+1.9348*(200^2)*3/100000</f>
        <v>1.022116551724138</v>
      </c>
      <c r="K420" s="288">
        <f>EXP(J420)/(1+EXP(J420))</f>
        <v>0.73538467299343746</v>
      </c>
      <c r="L420" s="290" t="s">
        <v>1152</v>
      </c>
      <c r="O420" s="290">
        <v>0</v>
      </c>
      <c r="P420" s="290">
        <v>1</v>
      </c>
      <c r="Q420" s="265"/>
      <c r="R420" s="266">
        <v>39810</v>
      </c>
    </row>
    <row r="421" spans="1:20" s="290" customFormat="1" ht="116.25" hidden="1" customHeight="1" x14ac:dyDescent="0.25">
      <c r="A421" s="294" t="s">
        <v>1795</v>
      </c>
      <c r="B421" s="268"/>
      <c r="C421" s="290" t="s">
        <v>1395</v>
      </c>
      <c r="D421" s="295"/>
      <c r="E421" s="262" t="s">
        <v>714</v>
      </c>
      <c r="F421" s="290" t="s">
        <v>704</v>
      </c>
      <c r="G421" s="290">
        <v>1.0900000000000001</v>
      </c>
      <c r="H421" s="290">
        <v>5.5</v>
      </c>
      <c r="I421" s="290">
        <v>2.9</v>
      </c>
      <c r="J421" s="288">
        <f>1.6225-1.2026*(H421-G421)/I421-0.5765*H421/I421+1.9348*(200^2)*3/100000</f>
        <v>1.022116551724138</v>
      </c>
      <c r="K421" s="288">
        <f>EXP(J421)/(1+EXP(J421))</f>
        <v>0.73538467299343746</v>
      </c>
      <c r="L421" s="290" t="s">
        <v>1152</v>
      </c>
      <c r="O421" s="290">
        <v>0</v>
      </c>
      <c r="P421" s="290">
        <v>1</v>
      </c>
      <c r="Q421" s="265" t="s">
        <v>2459</v>
      </c>
      <c r="R421" s="266">
        <v>40764</v>
      </c>
    </row>
    <row r="422" spans="1:20" s="290" customFormat="1" ht="116.25" hidden="1" customHeight="1" x14ac:dyDescent="0.25">
      <c r="A422" s="294" t="s">
        <v>1795</v>
      </c>
      <c r="B422" s="268"/>
      <c r="C422" s="290" t="s">
        <v>2158</v>
      </c>
      <c r="D422" s="295"/>
      <c r="E422" s="262" t="s">
        <v>714</v>
      </c>
      <c r="F422" s="290" t="s">
        <v>704</v>
      </c>
      <c r="G422" s="290">
        <v>1.0900000000000001</v>
      </c>
      <c r="H422" s="290">
        <v>5.5</v>
      </c>
      <c r="I422" s="290">
        <v>2.9</v>
      </c>
      <c r="J422" s="288">
        <f>1.6225-1.2026*(H422-G422)/I422-0.5765*H422/I422+1.9348*(200^2)*3/100000</f>
        <v>1.022116551724138</v>
      </c>
      <c r="K422" s="288">
        <f>EXP(J422)/(1+EXP(J422))</f>
        <v>0.73538467299343746</v>
      </c>
      <c r="L422" s="290" t="s">
        <v>1152</v>
      </c>
      <c r="O422" s="290">
        <v>0</v>
      </c>
      <c r="P422" s="290">
        <v>1</v>
      </c>
      <c r="Q422" s="265" t="s">
        <v>2159</v>
      </c>
      <c r="R422" s="266">
        <v>40764</v>
      </c>
    </row>
    <row r="423" spans="1:20" s="292" customFormat="1" ht="50.15" hidden="1" customHeight="1" x14ac:dyDescent="0.25">
      <c r="A423" s="291"/>
      <c r="B423" s="254"/>
      <c r="C423" s="292" t="s">
        <v>246</v>
      </c>
      <c r="D423" s="293">
        <v>6694</v>
      </c>
      <c r="E423" s="292" t="s">
        <v>1509</v>
      </c>
      <c r="F423" s="292" t="s">
        <v>273</v>
      </c>
      <c r="G423" s="292">
        <v>15</v>
      </c>
      <c r="H423" s="292">
        <v>15</v>
      </c>
      <c r="I423" s="292">
        <v>8</v>
      </c>
      <c r="J423" s="292">
        <f t="shared" ref="J423:J428" si="37">-LOG((1/(H423*G423))*(2.511^(-I423)))/LOG(2.511)</f>
        <v>13.882710657171655</v>
      </c>
      <c r="K423" s="292">
        <v>12</v>
      </c>
      <c r="L423" s="292" t="s">
        <v>1508</v>
      </c>
      <c r="O423" s="292">
        <f>SUM(O424:O425)</f>
        <v>2</v>
      </c>
      <c r="P423" s="292">
        <f>SUM(P424:P425)</f>
        <v>0</v>
      </c>
      <c r="Q423" s="257" t="s">
        <v>1724</v>
      </c>
      <c r="R423" s="258">
        <v>38898</v>
      </c>
    </row>
    <row r="424" spans="1:20" s="290" customFormat="1" ht="50.15" hidden="1" customHeight="1" x14ac:dyDescent="0.25">
      <c r="A424" s="294" t="s">
        <v>1794</v>
      </c>
      <c r="C424" s="290" t="s">
        <v>518</v>
      </c>
      <c r="D424" s="295">
        <v>6694</v>
      </c>
      <c r="E424" s="290" t="s">
        <v>1509</v>
      </c>
      <c r="F424" s="290" t="s">
        <v>273</v>
      </c>
      <c r="G424" s="290">
        <v>15</v>
      </c>
      <c r="H424" s="290">
        <v>15</v>
      </c>
      <c r="I424" s="290">
        <v>8</v>
      </c>
      <c r="J424" s="290">
        <f t="shared" si="37"/>
        <v>13.882710657171655</v>
      </c>
      <c r="K424" s="290">
        <v>12</v>
      </c>
      <c r="L424" s="290" t="s">
        <v>1508</v>
      </c>
      <c r="O424" s="290">
        <v>1</v>
      </c>
      <c r="P424" s="290">
        <v>0</v>
      </c>
      <c r="Q424" s="265" t="s">
        <v>1691</v>
      </c>
      <c r="R424" s="266">
        <v>38978</v>
      </c>
    </row>
    <row r="425" spans="1:20" s="290" customFormat="1" ht="37.5" hidden="1" customHeight="1" x14ac:dyDescent="0.25">
      <c r="A425" s="294" t="s">
        <v>1794</v>
      </c>
      <c r="C425" s="290" t="s">
        <v>417</v>
      </c>
      <c r="D425" s="295">
        <v>6694</v>
      </c>
      <c r="E425" s="290" t="s">
        <v>1509</v>
      </c>
      <c r="F425" s="290" t="s">
        <v>273</v>
      </c>
      <c r="G425" s="290">
        <v>15</v>
      </c>
      <c r="H425" s="290">
        <v>15</v>
      </c>
      <c r="I425" s="290">
        <v>8</v>
      </c>
      <c r="J425" s="290">
        <f t="shared" si="37"/>
        <v>13.882710657171655</v>
      </c>
      <c r="K425" s="290">
        <v>12</v>
      </c>
      <c r="L425" s="290" t="s">
        <v>1508</v>
      </c>
      <c r="O425" s="290">
        <v>1</v>
      </c>
      <c r="P425" s="290">
        <v>0</v>
      </c>
      <c r="Q425" s="265" t="s">
        <v>418</v>
      </c>
      <c r="R425" s="266">
        <v>38978</v>
      </c>
    </row>
    <row r="426" spans="1:20" s="292" customFormat="1" ht="25" hidden="1" customHeight="1" x14ac:dyDescent="0.25">
      <c r="A426" s="291"/>
      <c r="B426" s="254"/>
      <c r="C426" s="292" t="s">
        <v>246</v>
      </c>
      <c r="D426" s="293">
        <v>6705</v>
      </c>
      <c r="E426" s="292" t="s">
        <v>1513</v>
      </c>
      <c r="F426" s="292" t="s">
        <v>273</v>
      </c>
      <c r="G426" s="292">
        <v>14</v>
      </c>
      <c r="H426" s="292">
        <v>14</v>
      </c>
      <c r="I426" s="292">
        <v>5.8</v>
      </c>
      <c r="J426" s="292">
        <f t="shared" si="37"/>
        <v>11.532837106009286</v>
      </c>
      <c r="K426" s="292">
        <v>9</v>
      </c>
      <c r="L426" s="292" t="s">
        <v>1508</v>
      </c>
      <c r="O426" s="292">
        <f>SUM(O427:O429)</f>
        <v>2</v>
      </c>
      <c r="P426" s="292">
        <f>SUM(P427:P429)</f>
        <v>1</v>
      </c>
      <c r="Q426" s="257" t="s">
        <v>1449</v>
      </c>
      <c r="R426" s="258">
        <v>38985</v>
      </c>
    </row>
    <row r="427" spans="1:20" s="290" customFormat="1" ht="87.65" hidden="1" customHeight="1" x14ac:dyDescent="0.25">
      <c r="A427" s="294" t="s">
        <v>1794</v>
      </c>
      <c r="C427" s="290" t="s">
        <v>518</v>
      </c>
      <c r="D427" s="295">
        <v>6705</v>
      </c>
      <c r="E427" s="290" t="s">
        <v>1513</v>
      </c>
      <c r="F427" s="290" t="s">
        <v>273</v>
      </c>
      <c r="G427" s="290">
        <v>14</v>
      </c>
      <c r="H427" s="290">
        <v>14</v>
      </c>
      <c r="I427" s="290">
        <v>5.8</v>
      </c>
      <c r="J427" s="290">
        <f t="shared" si="37"/>
        <v>11.532837106009286</v>
      </c>
      <c r="K427" s="290">
        <v>9</v>
      </c>
      <c r="L427" s="290" t="s">
        <v>1508</v>
      </c>
      <c r="O427" s="290">
        <v>1</v>
      </c>
      <c r="P427" s="290">
        <v>0</v>
      </c>
      <c r="Q427" s="265" t="s">
        <v>2460</v>
      </c>
      <c r="R427" s="266">
        <v>38898</v>
      </c>
    </row>
    <row r="428" spans="1:20" s="290" customFormat="1" ht="100" hidden="1" customHeight="1" x14ac:dyDescent="0.25">
      <c r="A428" s="294" t="s">
        <v>1794</v>
      </c>
      <c r="C428" s="290" t="s">
        <v>412</v>
      </c>
      <c r="D428" s="295">
        <v>6705</v>
      </c>
      <c r="E428" s="290" t="s">
        <v>1513</v>
      </c>
      <c r="F428" s="290" t="s">
        <v>273</v>
      </c>
      <c r="G428" s="290">
        <v>14</v>
      </c>
      <c r="H428" s="290">
        <v>14</v>
      </c>
      <c r="I428" s="290">
        <v>5.8</v>
      </c>
      <c r="J428" s="290">
        <f t="shared" si="37"/>
        <v>11.532837106009286</v>
      </c>
      <c r="K428" s="290">
        <v>9</v>
      </c>
      <c r="L428" s="290" t="s">
        <v>1508</v>
      </c>
      <c r="O428" s="290">
        <v>0</v>
      </c>
      <c r="P428" s="290">
        <v>1</v>
      </c>
      <c r="Q428" s="265" t="s">
        <v>2461</v>
      </c>
      <c r="R428" s="266">
        <v>38898</v>
      </c>
    </row>
    <row r="429" spans="1:20" s="290" customFormat="1" ht="37.5" hidden="1" customHeight="1" x14ac:dyDescent="0.25">
      <c r="A429" s="294" t="s">
        <v>1794</v>
      </c>
      <c r="C429" s="290" t="s">
        <v>417</v>
      </c>
      <c r="D429" s="295">
        <v>6705</v>
      </c>
      <c r="E429" s="290" t="s">
        <v>1513</v>
      </c>
      <c r="F429" s="290" t="s">
        <v>273</v>
      </c>
      <c r="G429" s="290">
        <v>14</v>
      </c>
      <c r="H429" s="290">
        <v>14</v>
      </c>
      <c r="I429" s="290">
        <v>5.8</v>
      </c>
      <c r="J429" s="290">
        <f t="shared" ref="J429:J435" si="38">-LOG((1/(H429*G429))*(2.511^(-I429)))/LOG(2.511)</f>
        <v>11.532837106009286</v>
      </c>
      <c r="K429" s="290">
        <v>9</v>
      </c>
      <c r="L429" s="290" t="s">
        <v>1508</v>
      </c>
      <c r="O429" s="290">
        <v>1</v>
      </c>
      <c r="P429" s="290">
        <v>0</v>
      </c>
      <c r="Q429" s="265" t="s">
        <v>419</v>
      </c>
      <c r="R429" s="266">
        <v>38978</v>
      </c>
    </row>
    <row r="430" spans="1:20" s="292" customFormat="1" ht="25" hidden="1" customHeight="1" x14ac:dyDescent="0.25">
      <c r="A430" s="291"/>
      <c r="B430" s="344"/>
      <c r="C430" s="292" t="s">
        <v>246</v>
      </c>
      <c r="D430" s="293">
        <v>6712</v>
      </c>
      <c r="F430" s="292" t="s">
        <v>274</v>
      </c>
      <c r="G430" s="292">
        <v>4.3</v>
      </c>
      <c r="H430" s="292">
        <v>4.3</v>
      </c>
      <c r="I430" s="292">
        <v>8.1999999999999993</v>
      </c>
      <c r="J430" s="292">
        <f t="shared" si="38"/>
        <v>11.368556526482674</v>
      </c>
      <c r="K430" s="292">
        <v>11.11</v>
      </c>
      <c r="L430" s="292" t="s">
        <v>1508</v>
      </c>
      <c r="M430" s="292" t="s">
        <v>370</v>
      </c>
      <c r="N430" s="256" t="s">
        <v>371</v>
      </c>
      <c r="O430" s="292">
        <f>SUM(O431:O432)</f>
        <v>0</v>
      </c>
      <c r="P430" s="292">
        <f>SUM(P431:P432)</f>
        <v>2</v>
      </c>
      <c r="Q430" s="257"/>
      <c r="R430" s="258">
        <v>38982</v>
      </c>
    </row>
    <row r="431" spans="1:20" s="290" customFormat="1" ht="50.15" hidden="1" customHeight="1" x14ac:dyDescent="0.25">
      <c r="A431" s="294" t="s">
        <v>1794</v>
      </c>
      <c r="C431" s="290" t="s">
        <v>417</v>
      </c>
      <c r="D431" s="295">
        <v>6712</v>
      </c>
      <c r="F431" s="290" t="s">
        <v>274</v>
      </c>
      <c r="G431" s="290">
        <v>4.3</v>
      </c>
      <c r="H431" s="290">
        <v>4.3</v>
      </c>
      <c r="I431" s="290">
        <v>8.1999999999999993</v>
      </c>
      <c r="J431" s="290">
        <f t="shared" si="38"/>
        <v>11.368556526482674</v>
      </c>
      <c r="K431" s="290">
        <v>11.11</v>
      </c>
      <c r="L431" s="290" t="s">
        <v>1508</v>
      </c>
      <c r="M431" s="290" t="s">
        <v>370</v>
      </c>
      <c r="N431" s="264" t="s">
        <v>371</v>
      </c>
      <c r="O431" s="290">
        <v>0</v>
      </c>
      <c r="P431" s="290">
        <v>1</v>
      </c>
      <c r="Q431" s="265" t="s">
        <v>1692</v>
      </c>
      <c r="R431" s="266">
        <v>38978</v>
      </c>
    </row>
    <row r="432" spans="1:20" s="290" customFormat="1" ht="75" hidden="1" customHeight="1" x14ac:dyDescent="0.25">
      <c r="A432" s="294" t="s">
        <v>1794</v>
      </c>
      <c r="C432" s="290" t="s">
        <v>36</v>
      </c>
      <c r="D432" s="295">
        <v>6712</v>
      </c>
      <c r="F432" s="290" t="s">
        <v>274</v>
      </c>
      <c r="G432" s="290">
        <v>4.3</v>
      </c>
      <c r="H432" s="290">
        <v>4.3</v>
      </c>
      <c r="I432" s="290">
        <v>8.1999999999999993</v>
      </c>
      <c r="J432" s="290">
        <f t="shared" si="38"/>
        <v>11.368556526482674</v>
      </c>
      <c r="K432" s="290">
        <v>11.11</v>
      </c>
      <c r="L432" s="290" t="s">
        <v>1508</v>
      </c>
      <c r="M432" s="290" t="s">
        <v>370</v>
      </c>
      <c r="N432" s="264" t="s">
        <v>371</v>
      </c>
      <c r="O432" s="290">
        <v>0</v>
      </c>
      <c r="P432" s="290">
        <v>1</v>
      </c>
      <c r="Q432" s="265" t="s">
        <v>505</v>
      </c>
      <c r="R432" s="266">
        <v>38985</v>
      </c>
    </row>
    <row r="433" spans="1:20" s="292" customFormat="1" ht="13" hidden="1" customHeight="1" x14ac:dyDescent="0.25">
      <c r="A433" s="291"/>
      <c r="B433" s="344"/>
      <c r="C433" s="292" t="s">
        <v>246</v>
      </c>
      <c r="D433" s="293" t="s">
        <v>369</v>
      </c>
      <c r="F433" s="292" t="s">
        <v>275</v>
      </c>
      <c r="G433" s="292">
        <v>1.5</v>
      </c>
      <c r="H433" s="292">
        <v>1.5</v>
      </c>
      <c r="I433" s="292">
        <v>12.7</v>
      </c>
      <c r="J433" s="292">
        <f t="shared" si="38"/>
        <v>13.580793831520678</v>
      </c>
      <c r="K433" s="292">
        <v>13.4</v>
      </c>
      <c r="L433" s="292" t="s">
        <v>1508</v>
      </c>
      <c r="M433" s="292" t="s">
        <v>372</v>
      </c>
      <c r="N433" s="308" t="s">
        <v>373</v>
      </c>
      <c r="O433" s="292">
        <f>SUM(O434:O435)</f>
        <v>0</v>
      </c>
      <c r="P433" s="292">
        <f>SUM(P434:P435)</f>
        <v>2</v>
      </c>
      <c r="Q433" s="257"/>
      <c r="R433" s="258">
        <v>38982</v>
      </c>
    </row>
    <row r="434" spans="1:20" s="290" customFormat="1" ht="12.65" hidden="1" customHeight="1" x14ac:dyDescent="0.25">
      <c r="A434" s="294" t="s">
        <v>1794</v>
      </c>
      <c r="C434" s="290" t="s">
        <v>417</v>
      </c>
      <c r="D434" s="295" t="s">
        <v>369</v>
      </c>
      <c r="F434" s="290" t="s">
        <v>275</v>
      </c>
      <c r="G434" s="290">
        <v>1.5</v>
      </c>
      <c r="H434" s="290">
        <v>1.5</v>
      </c>
      <c r="I434" s="290">
        <v>12.7</v>
      </c>
      <c r="J434" s="290">
        <f t="shared" si="38"/>
        <v>13.580793831520678</v>
      </c>
      <c r="K434" s="290">
        <v>13.4</v>
      </c>
      <c r="L434" s="290" t="s">
        <v>1508</v>
      </c>
      <c r="M434" s="290" t="s">
        <v>372</v>
      </c>
      <c r="N434" s="309" t="s">
        <v>373</v>
      </c>
      <c r="O434" s="290">
        <v>0</v>
      </c>
      <c r="P434" s="290">
        <v>1</v>
      </c>
      <c r="Q434" s="265" t="s">
        <v>504</v>
      </c>
      <c r="R434" s="266">
        <v>38978</v>
      </c>
    </row>
    <row r="435" spans="1:20" s="290" customFormat="1" ht="75" hidden="1" customHeight="1" x14ac:dyDescent="0.25">
      <c r="A435" s="294" t="s">
        <v>1794</v>
      </c>
      <c r="C435" s="290" t="s">
        <v>36</v>
      </c>
      <c r="D435" s="295" t="s">
        <v>369</v>
      </c>
      <c r="F435" s="290" t="s">
        <v>275</v>
      </c>
      <c r="G435" s="290">
        <v>1.5</v>
      </c>
      <c r="H435" s="290">
        <v>1.5</v>
      </c>
      <c r="I435" s="290">
        <v>12.7</v>
      </c>
      <c r="J435" s="290">
        <f t="shared" si="38"/>
        <v>13.580793831520678</v>
      </c>
      <c r="K435" s="290">
        <v>13.4</v>
      </c>
      <c r="L435" s="290" t="s">
        <v>1508</v>
      </c>
      <c r="M435" s="290" t="s">
        <v>372</v>
      </c>
      <c r="N435" s="309" t="s">
        <v>373</v>
      </c>
      <c r="O435" s="290">
        <v>0</v>
      </c>
      <c r="P435" s="290">
        <v>1</v>
      </c>
      <c r="Q435" s="265" t="s">
        <v>506</v>
      </c>
      <c r="R435" s="266">
        <v>38985</v>
      </c>
    </row>
    <row r="436" spans="1:20" s="290" customFormat="1" ht="50.15" hidden="1" customHeight="1" x14ac:dyDescent="0.25">
      <c r="A436" s="294" t="s">
        <v>98</v>
      </c>
      <c r="C436" s="290" t="s">
        <v>2132</v>
      </c>
      <c r="D436" s="295" t="s">
        <v>369</v>
      </c>
      <c r="F436" s="290" t="s">
        <v>275</v>
      </c>
      <c r="G436" s="290">
        <v>1.5</v>
      </c>
      <c r="H436" s="290">
        <v>1.5</v>
      </c>
      <c r="I436" s="290">
        <v>12.7</v>
      </c>
      <c r="J436" s="290">
        <f>-LOG((1/(H436*G436))*(2.511^(-I436)))/LOG(2.511)</f>
        <v>13.580793831520678</v>
      </c>
      <c r="K436" s="290">
        <v>13.4</v>
      </c>
      <c r="L436" s="290" t="s">
        <v>1508</v>
      </c>
      <c r="M436" s="290" t="s">
        <v>372</v>
      </c>
      <c r="N436" s="309" t="s">
        <v>373</v>
      </c>
      <c r="O436" s="290">
        <v>0</v>
      </c>
      <c r="P436" s="290">
        <v>1</v>
      </c>
      <c r="Q436" s="265" t="s">
        <v>2080</v>
      </c>
      <c r="R436" s="266">
        <v>40436</v>
      </c>
    </row>
    <row r="437" spans="1:20" s="292" customFormat="1" ht="12.65" hidden="1" customHeight="1" x14ac:dyDescent="0.25">
      <c r="A437" s="291"/>
      <c r="B437" s="260"/>
      <c r="C437" s="292" t="s">
        <v>246</v>
      </c>
      <c r="D437" s="293"/>
      <c r="E437" s="292" t="s">
        <v>548</v>
      </c>
      <c r="F437" s="292" t="s">
        <v>273</v>
      </c>
      <c r="G437" s="292">
        <v>9</v>
      </c>
      <c r="H437" s="292">
        <v>9</v>
      </c>
      <c r="I437" s="292">
        <v>8.9</v>
      </c>
      <c r="J437" s="292">
        <f>-LOG((1/(H437*G437))*(2.511^(-I437)))/LOG(2.511)</f>
        <v>13.673041663715972</v>
      </c>
      <c r="K437" s="292">
        <v>13.41</v>
      </c>
      <c r="L437" s="292" t="s">
        <v>1508</v>
      </c>
      <c r="O437" s="292">
        <f>SUM(O438)</f>
        <v>1</v>
      </c>
      <c r="P437" s="292">
        <f>SUM(P438)</f>
        <v>0</v>
      </c>
      <c r="Q437" s="257"/>
      <c r="R437" s="258">
        <v>38898</v>
      </c>
    </row>
    <row r="438" spans="1:20" s="290" customFormat="1" ht="62.5" hidden="1" customHeight="1" x14ac:dyDescent="0.25">
      <c r="A438" s="294" t="s">
        <v>1794</v>
      </c>
      <c r="C438" s="290" t="s">
        <v>518</v>
      </c>
      <c r="D438" s="295"/>
      <c r="E438" s="290" t="s">
        <v>548</v>
      </c>
      <c r="F438" s="290" t="s">
        <v>273</v>
      </c>
      <c r="G438" s="290">
        <v>9</v>
      </c>
      <c r="H438" s="290">
        <v>9</v>
      </c>
      <c r="I438" s="290">
        <v>8.9</v>
      </c>
      <c r="J438" s="290">
        <f>-LOG((1/(H438*G438))*(2.511^(-I438)))/LOG(2.511)</f>
        <v>13.673041663715972</v>
      </c>
      <c r="K438" s="290">
        <v>13.41</v>
      </c>
      <c r="L438" s="290" t="s">
        <v>1508</v>
      </c>
      <c r="O438" s="290">
        <v>1</v>
      </c>
      <c r="P438" s="290">
        <v>0</v>
      </c>
      <c r="Q438" s="265" t="s">
        <v>693</v>
      </c>
      <c r="R438" s="266">
        <v>38898</v>
      </c>
    </row>
    <row r="439" spans="1:20" s="292" customFormat="1" ht="25" hidden="1" customHeight="1" x14ac:dyDescent="0.25">
      <c r="A439" s="291"/>
      <c r="B439" s="270"/>
      <c r="C439" s="292" t="s">
        <v>246</v>
      </c>
      <c r="D439" s="293"/>
      <c r="E439" s="292" t="s">
        <v>1538</v>
      </c>
      <c r="F439" s="292" t="s">
        <v>944</v>
      </c>
      <c r="G439" s="292">
        <v>100</v>
      </c>
      <c r="H439" s="292">
        <v>100</v>
      </c>
      <c r="J439" s="282"/>
      <c r="L439" s="292" t="s">
        <v>1508</v>
      </c>
      <c r="O439" s="292">
        <f>SUM(O440)</f>
        <v>0</v>
      </c>
      <c r="P439" s="292">
        <f>SUM(P440)</f>
        <v>1</v>
      </c>
      <c r="Q439" s="257" t="s">
        <v>1713</v>
      </c>
      <c r="R439" s="258">
        <v>39412</v>
      </c>
    </row>
    <row r="440" spans="1:20" s="290" customFormat="1" ht="62.5" hidden="1" customHeight="1" x14ac:dyDescent="0.25">
      <c r="A440" s="294" t="s">
        <v>1794</v>
      </c>
      <c r="C440" s="290" t="s">
        <v>1456</v>
      </c>
      <c r="D440" s="295"/>
      <c r="E440" s="290" t="s">
        <v>1538</v>
      </c>
      <c r="F440" s="290" t="s">
        <v>944</v>
      </c>
      <c r="G440" s="290">
        <v>100</v>
      </c>
      <c r="H440" s="290">
        <v>100</v>
      </c>
      <c r="J440" s="283"/>
      <c r="L440" s="290" t="s">
        <v>1508</v>
      </c>
      <c r="O440" s="290">
        <v>0</v>
      </c>
      <c r="P440" s="290">
        <v>1</v>
      </c>
      <c r="Q440" s="265" t="s">
        <v>1712</v>
      </c>
      <c r="R440" s="266">
        <v>39365</v>
      </c>
    </row>
    <row r="441" spans="1:20" s="292" customFormat="1" ht="25" hidden="1" customHeight="1" x14ac:dyDescent="0.25">
      <c r="A441" s="291"/>
      <c r="B441" s="260"/>
      <c r="C441" s="292" t="s">
        <v>246</v>
      </c>
      <c r="D441" s="293">
        <v>5904</v>
      </c>
      <c r="E441" s="292" t="s">
        <v>1155</v>
      </c>
      <c r="F441" s="292" t="s">
        <v>274</v>
      </c>
      <c r="G441" s="292">
        <v>19.899999999999999</v>
      </c>
      <c r="H441" s="292">
        <v>19.899999999999999</v>
      </c>
      <c r="I441" s="292">
        <v>5.8</v>
      </c>
      <c r="J441" s="292">
        <f t="shared" ref="J441:J501" si="39">-LOG((1/(H441*G441))*(2.511^(-I441)))/LOG(2.511)</f>
        <v>12.296755056942249</v>
      </c>
      <c r="K441" s="292">
        <v>11</v>
      </c>
      <c r="L441" s="292" t="s">
        <v>1156</v>
      </c>
      <c r="M441" s="292" t="s">
        <v>899</v>
      </c>
      <c r="N441" s="308" t="s">
        <v>900</v>
      </c>
      <c r="O441" s="292">
        <f>SUM(O442:O444)</f>
        <v>0</v>
      </c>
      <c r="P441" s="292">
        <f>SUM(P442:P444)</f>
        <v>3</v>
      </c>
      <c r="Q441" s="257" t="s">
        <v>1998</v>
      </c>
      <c r="R441" s="258">
        <v>38870</v>
      </c>
    </row>
    <row r="442" spans="1:20" s="290" customFormat="1" ht="112.5" hidden="1" customHeight="1" x14ac:dyDescent="0.25">
      <c r="A442" s="294" t="s">
        <v>1794</v>
      </c>
      <c r="C442" s="290" t="s">
        <v>25</v>
      </c>
      <c r="D442" s="295">
        <v>5904</v>
      </c>
      <c r="E442" s="290" t="s">
        <v>1155</v>
      </c>
      <c r="F442" s="290" t="s">
        <v>274</v>
      </c>
      <c r="G442" s="290">
        <v>19.899999999999999</v>
      </c>
      <c r="H442" s="290">
        <v>19.899999999999999</v>
      </c>
      <c r="I442" s="290">
        <v>5.8</v>
      </c>
      <c r="J442" s="290">
        <f t="shared" si="39"/>
        <v>12.296755056942249</v>
      </c>
      <c r="K442" s="290">
        <v>11</v>
      </c>
      <c r="L442" s="290" t="s">
        <v>1156</v>
      </c>
      <c r="M442" s="290" t="s">
        <v>899</v>
      </c>
      <c r="N442" s="309" t="s">
        <v>900</v>
      </c>
      <c r="O442" s="290">
        <v>0</v>
      </c>
      <c r="P442" s="290">
        <v>1</v>
      </c>
      <c r="Q442" s="265" t="s">
        <v>2462</v>
      </c>
      <c r="R442" s="266">
        <v>38870</v>
      </c>
      <c r="S442" s="297"/>
      <c r="T442" s="297"/>
    </row>
    <row r="443" spans="1:20" s="290" customFormat="1" ht="125.15" hidden="1" customHeight="1" x14ac:dyDescent="0.25">
      <c r="A443" s="294" t="s">
        <v>1794</v>
      </c>
      <c r="C443" s="290" t="s">
        <v>1534</v>
      </c>
      <c r="D443" s="295">
        <v>5904</v>
      </c>
      <c r="E443" s="290" t="s">
        <v>1155</v>
      </c>
      <c r="F443" s="290" t="s">
        <v>274</v>
      </c>
      <c r="G443" s="290">
        <v>19.899999999999999</v>
      </c>
      <c r="H443" s="290">
        <v>19.899999999999999</v>
      </c>
      <c r="I443" s="290">
        <v>5.8</v>
      </c>
      <c r="J443" s="290">
        <f t="shared" si="39"/>
        <v>12.296755056942249</v>
      </c>
      <c r="K443" s="290">
        <v>11</v>
      </c>
      <c r="L443" s="290" t="s">
        <v>1156</v>
      </c>
      <c r="M443" s="290" t="s">
        <v>899</v>
      </c>
      <c r="N443" s="309" t="s">
        <v>900</v>
      </c>
      <c r="O443" s="290">
        <v>0</v>
      </c>
      <c r="P443" s="290">
        <v>1</v>
      </c>
      <c r="Q443" s="265" t="s">
        <v>2463</v>
      </c>
      <c r="R443" s="266">
        <v>38895</v>
      </c>
      <c r="S443" s="297"/>
      <c r="T443" s="297"/>
    </row>
    <row r="444" spans="1:20" s="290" customFormat="1" ht="212.5" hidden="1" customHeight="1" x14ac:dyDescent="0.25">
      <c r="A444" s="294" t="s">
        <v>1794</v>
      </c>
      <c r="C444" s="290" t="s">
        <v>172</v>
      </c>
      <c r="D444" s="295">
        <v>5904</v>
      </c>
      <c r="E444" s="290" t="s">
        <v>1155</v>
      </c>
      <c r="F444" s="290" t="s">
        <v>274</v>
      </c>
      <c r="G444" s="290">
        <v>19.899999999999999</v>
      </c>
      <c r="H444" s="290">
        <v>19.899999999999999</v>
      </c>
      <c r="I444" s="290">
        <v>5.8</v>
      </c>
      <c r="J444" s="290">
        <f t="shared" si="39"/>
        <v>12.296755056942249</v>
      </c>
      <c r="K444" s="290">
        <v>11</v>
      </c>
      <c r="L444" s="290" t="s">
        <v>1156</v>
      </c>
      <c r="M444" s="290" t="s">
        <v>899</v>
      </c>
      <c r="N444" s="309" t="s">
        <v>900</v>
      </c>
      <c r="O444" s="290">
        <v>0</v>
      </c>
      <c r="P444" s="290">
        <v>1</v>
      </c>
      <c r="Q444" s="265" t="s">
        <v>2464</v>
      </c>
      <c r="R444" s="266">
        <v>39629</v>
      </c>
      <c r="S444" s="297"/>
      <c r="T444" s="297"/>
    </row>
    <row r="445" spans="1:20" s="292" customFormat="1" ht="50.15" hidden="1" customHeight="1" x14ac:dyDescent="0.25">
      <c r="A445" s="291"/>
      <c r="B445" s="277"/>
      <c r="C445" s="292" t="s">
        <v>246</v>
      </c>
      <c r="D445" s="293">
        <v>6611</v>
      </c>
      <c r="E445" s="292" t="s">
        <v>513</v>
      </c>
      <c r="F445" s="292" t="s">
        <v>272</v>
      </c>
      <c r="G445" s="292">
        <v>7</v>
      </c>
      <c r="H445" s="292">
        <v>7</v>
      </c>
      <c r="I445" s="292">
        <v>6</v>
      </c>
      <c r="J445" s="292">
        <f t="shared" si="39"/>
        <v>10.227110105671976</v>
      </c>
      <c r="K445" s="292">
        <v>12</v>
      </c>
      <c r="L445" s="292" t="s">
        <v>1156</v>
      </c>
      <c r="M445" s="292" t="s">
        <v>1887</v>
      </c>
      <c r="N445" s="308" t="s">
        <v>1888</v>
      </c>
      <c r="O445" s="292">
        <f>SUM(O446:O447)</f>
        <v>1</v>
      </c>
      <c r="P445" s="292">
        <f>SUM(P446:P447)</f>
        <v>1</v>
      </c>
      <c r="Q445" s="257" t="s">
        <v>1790</v>
      </c>
      <c r="R445" s="258">
        <v>39717</v>
      </c>
    </row>
    <row r="446" spans="1:20" s="290" customFormat="1" ht="75" hidden="1" customHeight="1" x14ac:dyDescent="0.25">
      <c r="A446" s="294" t="s">
        <v>1794</v>
      </c>
      <c r="C446" s="290" t="s">
        <v>518</v>
      </c>
      <c r="D446" s="295">
        <v>6611</v>
      </c>
      <c r="E446" s="290" t="s">
        <v>513</v>
      </c>
      <c r="F446" s="290" t="s">
        <v>272</v>
      </c>
      <c r="G446" s="290">
        <v>7</v>
      </c>
      <c r="H446" s="290">
        <v>7</v>
      </c>
      <c r="I446" s="290">
        <v>6</v>
      </c>
      <c r="J446" s="290">
        <f t="shared" si="39"/>
        <v>10.227110105671976</v>
      </c>
      <c r="K446" s="290">
        <v>12</v>
      </c>
      <c r="L446" s="290" t="s">
        <v>1156</v>
      </c>
      <c r="M446" s="290" t="s">
        <v>1887</v>
      </c>
      <c r="N446" s="309" t="s">
        <v>1888</v>
      </c>
      <c r="O446" s="290">
        <v>1</v>
      </c>
      <c r="P446" s="290">
        <v>0</v>
      </c>
      <c r="Q446" s="265" t="s">
        <v>2465</v>
      </c>
      <c r="R446" s="266">
        <v>38898</v>
      </c>
    </row>
    <row r="447" spans="1:20" s="290" customFormat="1" ht="12.65" hidden="1" customHeight="1" x14ac:dyDescent="0.25">
      <c r="A447" s="294" t="s">
        <v>1794</v>
      </c>
      <c r="C447" s="290" t="s">
        <v>1728</v>
      </c>
      <c r="D447" s="295">
        <v>6611</v>
      </c>
      <c r="E447" s="290" t="s">
        <v>513</v>
      </c>
      <c r="F447" s="290" t="s">
        <v>272</v>
      </c>
      <c r="G447" s="290">
        <v>7</v>
      </c>
      <c r="H447" s="290">
        <v>7</v>
      </c>
      <c r="I447" s="290">
        <v>6</v>
      </c>
      <c r="J447" s="290">
        <f t="shared" si="39"/>
        <v>10.227110105671976</v>
      </c>
      <c r="K447" s="290">
        <v>12</v>
      </c>
      <c r="L447" s="290" t="s">
        <v>1156</v>
      </c>
      <c r="M447" s="290" t="s">
        <v>1887</v>
      </c>
      <c r="N447" s="309" t="s">
        <v>1888</v>
      </c>
      <c r="O447" s="290">
        <v>0</v>
      </c>
      <c r="P447" s="290">
        <v>1</v>
      </c>
      <c r="Q447" s="265" t="s">
        <v>1855</v>
      </c>
      <c r="R447" s="266">
        <v>38898</v>
      </c>
    </row>
    <row r="448" spans="1:20" s="315" customFormat="1" ht="25" hidden="1" customHeight="1" x14ac:dyDescent="0.25">
      <c r="A448" s="314"/>
      <c r="B448" s="289"/>
      <c r="C448" s="315" t="s">
        <v>246</v>
      </c>
      <c r="D448" s="316"/>
      <c r="E448" s="277" t="s">
        <v>1271</v>
      </c>
      <c r="F448" s="315" t="s">
        <v>704</v>
      </c>
      <c r="G448" s="315">
        <v>4.17</v>
      </c>
      <c r="H448" s="315">
        <v>5.16</v>
      </c>
      <c r="I448" s="315">
        <v>4.3600000000000003</v>
      </c>
      <c r="J448" s="285">
        <f>1.6225-1.2026*(H448-G448)/I448-0.5765*H448/I448+1.9348*(200^2)*3/100000</f>
        <v>2.9889127522935777</v>
      </c>
      <c r="K448" s="285">
        <f>EXP(J448)/(1+EXP(J448))</f>
        <v>0.95207072117268632</v>
      </c>
      <c r="L448" s="315" t="s">
        <v>1156</v>
      </c>
      <c r="M448" s="315" t="s">
        <v>2485</v>
      </c>
      <c r="N448" s="317" t="s">
        <v>2488</v>
      </c>
      <c r="O448" s="315">
        <f>SUM(O449)</f>
        <v>0</v>
      </c>
      <c r="P448" s="315">
        <f>SUM(P449)</f>
        <v>1</v>
      </c>
      <c r="Q448" s="286" t="s">
        <v>989</v>
      </c>
      <c r="R448" s="280">
        <v>39972</v>
      </c>
    </row>
    <row r="449" spans="1:20" s="290" customFormat="1" ht="62.5" hidden="1" customHeight="1" x14ac:dyDescent="0.25">
      <c r="A449" s="294" t="s">
        <v>1795</v>
      </c>
      <c r="B449" s="262"/>
      <c r="C449" s="290" t="s">
        <v>1494</v>
      </c>
      <c r="D449" s="295"/>
      <c r="E449" s="262" t="s">
        <v>1271</v>
      </c>
      <c r="F449" s="290" t="s">
        <v>704</v>
      </c>
      <c r="G449" s="290">
        <v>4.17</v>
      </c>
      <c r="H449" s="290">
        <v>5.16</v>
      </c>
      <c r="I449" s="290">
        <v>4.3600000000000003</v>
      </c>
      <c r="J449" s="288">
        <f>1.6225-1.2026*(H449-G449)/I449-0.5765*H449/I449+1.9348*(200^2)*3/100000</f>
        <v>2.9889127522935777</v>
      </c>
      <c r="K449" s="288">
        <f>EXP(J449)/(1+EXP(J449))</f>
        <v>0.95207072117268632</v>
      </c>
      <c r="L449" s="290" t="s">
        <v>1156</v>
      </c>
      <c r="N449" s="309"/>
      <c r="O449" s="290">
        <v>0</v>
      </c>
      <c r="P449" s="290">
        <v>1</v>
      </c>
      <c r="Q449" s="265" t="s">
        <v>1496</v>
      </c>
      <c r="R449" s="266">
        <v>39972</v>
      </c>
    </row>
    <row r="450" spans="1:20" s="292" customFormat="1" ht="25" hidden="1" customHeight="1" x14ac:dyDescent="0.25">
      <c r="A450" s="291"/>
      <c r="B450" s="259"/>
      <c r="C450" s="292" t="s">
        <v>246</v>
      </c>
      <c r="D450" s="293">
        <v>6838</v>
      </c>
      <c r="E450" s="292" t="s">
        <v>1502</v>
      </c>
      <c r="F450" s="292" t="s">
        <v>274</v>
      </c>
      <c r="G450" s="292">
        <v>6.1</v>
      </c>
      <c r="H450" s="292">
        <v>6.1</v>
      </c>
      <c r="I450" s="292">
        <v>8.3000000000000007</v>
      </c>
      <c r="J450" s="292">
        <f t="shared" si="39"/>
        <v>12.228154515426063</v>
      </c>
      <c r="K450" s="292">
        <v>12</v>
      </c>
      <c r="L450" s="292" t="s">
        <v>1501</v>
      </c>
      <c r="M450" s="292" t="s">
        <v>227</v>
      </c>
      <c r="N450" s="256" t="s">
        <v>228</v>
      </c>
      <c r="O450" s="292">
        <f>SUM(O451:O452)</f>
        <v>0</v>
      </c>
      <c r="P450" s="292">
        <f>SUM(P451:P452)</f>
        <v>2</v>
      </c>
      <c r="Q450" s="257" t="s">
        <v>676</v>
      </c>
      <c r="R450" s="258">
        <v>38867</v>
      </c>
      <c r="S450" s="291"/>
      <c r="T450" s="291"/>
    </row>
    <row r="451" spans="1:20" s="290" customFormat="1" ht="112.5" hidden="1" customHeight="1" x14ac:dyDescent="0.25">
      <c r="A451" s="294" t="s">
        <v>1794</v>
      </c>
      <c r="B451" s="268"/>
      <c r="C451" s="290" t="s">
        <v>229</v>
      </c>
      <c r="D451" s="295">
        <v>6838</v>
      </c>
      <c r="E451" s="290" t="s">
        <v>1502</v>
      </c>
      <c r="F451" s="290" t="s">
        <v>274</v>
      </c>
      <c r="G451" s="290">
        <v>6.1</v>
      </c>
      <c r="H451" s="290">
        <v>6.1</v>
      </c>
      <c r="I451" s="290">
        <v>8.3000000000000007</v>
      </c>
      <c r="J451" s="290">
        <f t="shared" si="39"/>
        <v>12.228154515426063</v>
      </c>
      <c r="K451" s="290">
        <v>12</v>
      </c>
      <c r="L451" s="290" t="s">
        <v>1501</v>
      </c>
      <c r="M451" s="290" t="s">
        <v>227</v>
      </c>
      <c r="N451" s="264" t="s">
        <v>228</v>
      </c>
      <c r="O451" s="290">
        <v>0</v>
      </c>
      <c r="P451" s="290">
        <v>1</v>
      </c>
      <c r="Q451" s="265" t="s">
        <v>2466</v>
      </c>
      <c r="R451" s="266">
        <v>38986</v>
      </c>
      <c r="S451" s="294"/>
      <c r="T451" s="294"/>
    </row>
    <row r="452" spans="1:20" s="290" customFormat="1" ht="100" hidden="1" customHeight="1" x14ac:dyDescent="0.25">
      <c r="A452" s="294" t="s">
        <v>1794</v>
      </c>
      <c r="B452" s="268"/>
      <c r="C452" s="290" t="s">
        <v>851</v>
      </c>
      <c r="D452" s="295">
        <v>6838</v>
      </c>
      <c r="E452" s="290" t="s">
        <v>1502</v>
      </c>
      <c r="F452" s="290" t="s">
        <v>274</v>
      </c>
      <c r="G452" s="290">
        <v>6.1</v>
      </c>
      <c r="H452" s="290">
        <v>6.1</v>
      </c>
      <c r="I452" s="290">
        <v>8.3000000000000007</v>
      </c>
      <c r="J452" s="290">
        <f t="shared" si="39"/>
        <v>12.228154515426063</v>
      </c>
      <c r="K452" s="290">
        <v>12</v>
      </c>
      <c r="L452" s="290" t="s">
        <v>1501</v>
      </c>
      <c r="M452" s="290" t="s">
        <v>227</v>
      </c>
      <c r="N452" s="264" t="s">
        <v>228</v>
      </c>
      <c r="O452" s="290">
        <v>0</v>
      </c>
      <c r="P452" s="290">
        <v>1</v>
      </c>
      <c r="Q452" s="265" t="s">
        <v>2467</v>
      </c>
      <c r="R452" s="266">
        <v>38987</v>
      </c>
      <c r="S452" s="294"/>
      <c r="T452" s="294"/>
    </row>
    <row r="453" spans="1:20" s="292" customFormat="1" ht="25" hidden="1" customHeight="1" x14ac:dyDescent="0.25">
      <c r="A453" s="291"/>
      <c r="B453" s="259"/>
      <c r="C453" s="292" t="s">
        <v>246</v>
      </c>
      <c r="D453" s="293"/>
      <c r="E453" s="292" t="s">
        <v>834</v>
      </c>
      <c r="F453" s="292" t="s">
        <v>275</v>
      </c>
      <c r="G453" s="292">
        <v>0.7</v>
      </c>
      <c r="H453" s="292">
        <v>0.7</v>
      </c>
      <c r="I453" s="292">
        <v>14</v>
      </c>
      <c r="J453" s="292">
        <f t="shared" si="39"/>
        <v>13.225193280020996</v>
      </c>
      <c r="K453" s="292">
        <v>16.100000000000001</v>
      </c>
      <c r="L453" s="292" t="s">
        <v>1501</v>
      </c>
      <c r="M453" s="292" t="s">
        <v>835</v>
      </c>
      <c r="N453" s="256" t="s">
        <v>836</v>
      </c>
      <c r="O453" s="292">
        <v>0</v>
      </c>
      <c r="P453" s="292">
        <v>0</v>
      </c>
      <c r="Q453" s="257"/>
      <c r="R453" s="258">
        <v>38987</v>
      </c>
      <c r="S453" s="291"/>
      <c r="T453" s="291"/>
    </row>
    <row r="454" spans="1:20" s="270" customFormat="1" ht="12.75" hidden="1" customHeight="1" x14ac:dyDescent="0.25">
      <c r="A454" s="299"/>
      <c r="B454" s="260"/>
      <c r="C454" s="270" t="s">
        <v>246</v>
      </c>
      <c r="D454" s="300">
        <v>6494</v>
      </c>
      <c r="E454" s="270" t="s">
        <v>1506</v>
      </c>
      <c r="F454" s="270" t="s">
        <v>273</v>
      </c>
      <c r="G454" s="270">
        <v>27</v>
      </c>
      <c r="H454" s="270">
        <v>27</v>
      </c>
      <c r="I454" s="270">
        <v>5.5</v>
      </c>
      <c r="J454" s="270">
        <f t="shared" si="39"/>
        <v>12.65956249557396</v>
      </c>
      <c r="K454" s="270">
        <v>13</v>
      </c>
      <c r="L454" s="270" t="s">
        <v>1153</v>
      </c>
      <c r="O454" s="270">
        <f>SUM(O455:O459)</f>
        <v>3</v>
      </c>
      <c r="P454" s="270">
        <f>SUM(P455:P459)</f>
        <v>2</v>
      </c>
      <c r="Q454" s="273"/>
      <c r="R454" s="274">
        <v>38898</v>
      </c>
    </row>
    <row r="455" spans="1:20" s="292" customFormat="1" ht="38.25" hidden="1" customHeight="1" x14ac:dyDescent="0.25">
      <c r="A455" s="294" t="s">
        <v>1794</v>
      </c>
      <c r="B455" s="262"/>
      <c r="C455" s="290" t="s">
        <v>2030</v>
      </c>
      <c r="D455" s="295">
        <v>6494</v>
      </c>
      <c r="E455" s="290" t="s">
        <v>1506</v>
      </c>
      <c r="F455" s="290" t="s">
        <v>273</v>
      </c>
      <c r="G455" s="290">
        <v>27</v>
      </c>
      <c r="H455" s="290">
        <v>27</v>
      </c>
      <c r="I455" s="290">
        <v>5.5</v>
      </c>
      <c r="J455" s="290">
        <f t="shared" si="39"/>
        <v>12.65956249557396</v>
      </c>
      <c r="K455" s="290">
        <v>13</v>
      </c>
      <c r="L455" s="290" t="s">
        <v>1153</v>
      </c>
      <c r="M455" s="290"/>
      <c r="N455" s="290"/>
      <c r="O455" s="290">
        <v>1</v>
      </c>
      <c r="P455" s="290">
        <v>0</v>
      </c>
      <c r="Q455" s="265" t="s">
        <v>1004</v>
      </c>
      <c r="R455" s="261" t="s">
        <v>988</v>
      </c>
    </row>
    <row r="456" spans="1:20" s="292" customFormat="1" ht="12.75" hidden="1" customHeight="1" x14ac:dyDescent="0.25">
      <c r="A456" s="294" t="s">
        <v>1794</v>
      </c>
      <c r="B456" s="262"/>
      <c r="C456" s="290" t="s">
        <v>1006</v>
      </c>
      <c r="D456" s="295">
        <v>6494</v>
      </c>
      <c r="E456" s="290" t="s">
        <v>1506</v>
      </c>
      <c r="F456" s="290" t="s">
        <v>273</v>
      </c>
      <c r="G456" s="290">
        <v>27</v>
      </c>
      <c r="H456" s="290">
        <v>27</v>
      </c>
      <c r="I456" s="290">
        <v>5.5</v>
      </c>
      <c r="J456" s="290">
        <f t="shared" si="39"/>
        <v>12.65956249557396</v>
      </c>
      <c r="K456" s="290">
        <v>13</v>
      </c>
      <c r="L456" s="290" t="s">
        <v>1153</v>
      </c>
      <c r="M456" s="290"/>
      <c r="N456" s="290"/>
      <c r="O456" s="290">
        <v>1</v>
      </c>
      <c r="P456" s="290">
        <v>0</v>
      </c>
      <c r="Q456" s="265" t="s">
        <v>1005</v>
      </c>
      <c r="R456" s="261" t="s">
        <v>988</v>
      </c>
    </row>
    <row r="457" spans="1:20" s="290" customFormat="1" ht="51" hidden="1" customHeight="1" x14ac:dyDescent="0.25">
      <c r="A457" s="294" t="s">
        <v>1794</v>
      </c>
      <c r="B457" s="345"/>
      <c r="C457" s="290" t="s">
        <v>339</v>
      </c>
      <c r="D457" s="295">
        <v>6494</v>
      </c>
      <c r="E457" s="290" t="s">
        <v>1506</v>
      </c>
      <c r="F457" s="290" t="s">
        <v>273</v>
      </c>
      <c r="G457" s="290">
        <v>27</v>
      </c>
      <c r="H457" s="290">
        <v>27</v>
      </c>
      <c r="I457" s="290">
        <v>5.5</v>
      </c>
      <c r="J457" s="290">
        <f t="shared" si="39"/>
        <v>12.65956249557396</v>
      </c>
      <c r="K457" s="290">
        <v>13</v>
      </c>
      <c r="L457" s="290" t="s">
        <v>1153</v>
      </c>
      <c r="O457" s="290">
        <v>1</v>
      </c>
      <c r="P457" s="290">
        <v>0</v>
      </c>
      <c r="Q457" s="265" t="s">
        <v>58</v>
      </c>
      <c r="R457" s="266">
        <v>38977</v>
      </c>
    </row>
    <row r="458" spans="1:20" s="290" customFormat="1" ht="63.75" hidden="1" customHeight="1" x14ac:dyDescent="0.25">
      <c r="A458" s="294" t="s">
        <v>1794</v>
      </c>
      <c r="B458" s="345"/>
      <c r="C458" s="290" t="s">
        <v>339</v>
      </c>
      <c r="D458" s="295">
        <v>6494</v>
      </c>
      <c r="E458" s="290" t="s">
        <v>1506</v>
      </c>
      <c r="F458" s="290" t="s">
        <v>273</v>
      </c>
      <c r="G458" s="290">
        <v>27</v>
      </c>
      <c r="H458" s="290">
        <v>27</v>
      </c>
      <c r="I458" s="290">
        <v>5.5</v>
      </c>
      <c r="J458" s="290">
        <f t="shared" si="39"/>
        <v>12.65956249557396</v>
      </c>
      <c r="K458" s="290">
        <v>13</v>
      </c>
      <c r="L458" s="290" t="s">
        <v>1153</v>
      </c>
      <c r="O458" s="290">
        <v>0</v>
      </c>
      <c r="P458" s="290">
        <v>1</v>
      </c>
      <c r="Q458" s="265" t="s">
        <v>341</v>
      </c>
      <c r="R458" s="266">
        <v>38977</v>
      </c>
    </row>
    <row r="459" spans="1:20" s="290" customFormat="1" ht="51" hidden="1" customHeight="1" x14ac:dyDescent="0.25">
      <c r="A459" s="294" t="s">
        <v>1794</v>
      </c>
      <c r="B459" s="345"/>
      <c r="C459" s="290" t="s">
        <v>552</v>
      </c>
      <c r="D459" s="295">
        <v>6494</v>
      </c>
      <c r="E459" s="290" t="s">
        <v>1506</v>
      </c>
      <c r="F459" s="290" t="s">
        <v>273</v>
      </c>
      <c r="G459" s="290">
        <v>27</v>
      </c>
      <c r="H459" s="290">
        <v>27</v>
      </c>
      <c r="I459" s="290">
        <v>5.5</v>
      </c>
      <c r="J459" s="290">
        <f t="shared" si="39"/>
        <v>12.65956249557396</v>
      </c>
      <c r="K459" s="290">
        <v>13</v>
      </c>
      <c r="L459" s="290" t="s">
        <v>1153</v>
      </c>
      <c r="O459" s="290">
        <v>0</v>
      </c>
      <c r="P459" s="290">
        <v>1</v>
      </c>
      <c r="Q459" s="265" t="s">
        <v>1471</v>
      </c>
      <c r="R459" s="266">
        <v>39345</v>
      </c>
    </row>
    <row r="460" spans="1:20" s="270" customFormat="1" ht="63.75" hidden="1" customHeight="1" x14ac:dyDescent="0.25">
      <c r="A460" s="299"/>
      <c r="B460" s="277"/>
      <c r="C460" s="270" t="s">
        <v>246</v>
      </c>
      <c r="D460" s="300">
        <v>6514</v>
      </c>
      <c r="E460" s="270" t="s">
        <v>60</v>
      </c>
      <c r="F460" s="270" t="s">
        <v>272</v>
      </c>
      <c r="G460" s="270">
        <v>28</v>
      </c>
      <c r="H460" s="270">
        <v>28</v>
      </c>
      <c r="I460" s="270">
        <v>6.3</v>
      </c>
      <c r="J460" s="270">
        <f t="shared" si="39"/>
        <v>13.538564106346593</v>
      </c>
      <c r="K460" s="270">
        <v>13</v>
      </c>
      <c r="L460" s="270" t="s">
        <v>1153</v>
      </c>
      <c r="M460" s="270" t="s">
        <v>1287</v>
      </c>
      <c r="N460" s="313" t="s">
        <v>1286</v>
      </c>
      <c r="O460" s="270">
        <f>SUM(O461:O476)</f>
        <v>10</v>
      </c>
      <c r="P460" s="270">
        <f>SUM(P461:P476)</f>
        <v>7</v>
      </c>
      <c r="Q460" s="273" t="s">
        <v>1539</v>
      </c>
      <c r="R460" s="274">
        <v>39358</v>
      </c>
    </row>
    <row r="461" spans="1:20" s="290" customFormat="1" ht="25.5" hidden="1" customHeight="1" x14ac:dyDescent="0.25">
      <c r="A461" s="294" t="s">
        <v>1794</v>
      </c>
      <c r="C461" s="290" t="s">
        <v>1373</v>
      </c>
      <c r="D461" s="295">
        <v>6514</v>
      </c>
      <c r="E461" s="297" t="s">
        <v>60</v>
      </c>
      <c r="F461" s="297" t="s">
        <v>272</v>
      </c>
      <c r="G461" s="297">
        <v>28</v>
      </c>
      <c r="H461" s="297">
        <v>28</v>
      </c>
      <c r="I461" s="297">
        <v>6.3</v>
      </c>
      <c r="J461" s="297">
        <f t="shared" ref="J461:J470" si="40">-LOG((1/(H461*G461))*(2.511^(-I461)))/LOG(2.511)</f>
        <v>13.538564106346593</v>
      </c>
      <c r="K461" s="297">
        <v>13</v>
      </c>
      <c r="L461" s="297" t="s">
        <v>1153</v>
      </c>
      <c r="M461" s="290" t="s">
        <v>1287</v>
      </c>
      <c r="N461" s="309" t="s">
        <v>1286</v>
      </c>
      <c r="O461" s="290">
        <v>1</v>
      </c>
      <c r="P461" s="290">
        <v>0</v>
      </c>
      <c r="Q461" s="265" t="s">
        <v>1708</v>
      </c>
      <c r="R461" s="266">
        <v>39773</v>
      </c>
    </row>
    <row r="462" spans="1:20" s="290" customFormat="1" ht="127.5" hidden="1" customHeight="1" x14ac:dyDescent="0.25">
      <c r="A462" s="294" t="s">
        <v>1794</v>
      </c>
      <c r="C462" s="290" t="s">
        <v>1707</v>
      </c>
      <c r="D462" s="295">
        <v>6514</v>
      </c>
      <c r="E462" s="297" t="s">
        <v>60</v>
      </c>
      <c r="F462" s="297" t="s">
        <v>272</v>
      </c>
      <c r="G462" s="297">
        <v>28</v>
      </c>
      <c r="H462" s="297">
        <v>28</v>
      </c>
      <c r="I462" s="297">
        <v>6.3</v>
      </c>
      <c r="J462" s="297">
        <f t="shared" si="40"/>
        <v>13.538564106346593</v>
      </c>
      <c r="K462" s="297">
        <v>13</v>
      </c>
      <c r="L462" s="297" t="s">
        <v>1153</v>
      </c>
      <c r="M462" s="290" t="s">
        <v>1287</v>
      </c>
      <c r="N462" s="309" t="s">
        <v>1286</v>
      </c>
      <c r="O462" s="290">
        <v>1</v>
      </c>
      <c r="P462" s="290">
        <v>0</v>
      </c>
      <c r="Q462" s="265" t="s">
        <v>2468</v>
      </c>
      <c r="R462" s="266">
        <v>39773</v>
      </c>
    </row>
    <row r="463" spans="1:20" s="290" customFormat="1" ht="12.75" hidden="1" customHeight="1" x14ac:dyDescent="0.25">
      <c r="A463" s="294" t="s">
        <v>1794</v>
      </c>
      <c r="C463" s="290" t="s">
        <v>871</v>
      </c>
      <c r="D463" s="295">
        <v>6514</v>
      </c>
      <c r="E463" s="297" t="s">
        <v>60</v>
      </c>
      <c r="F463" s="297" t="s">
        <v>272</v>
      </c>
      <c r="G463" s="297">
        <v>28</v>
      </c>
      <c r="H463" s="297">
        <v>28</v>
      </c>
      <c r="I463" s="297">
        <v>6.3</v>
      </c>
      <c r="J463" s="297">
        <f t="shared" si="40"/>
        <v>13.538564106346593</v>
      </c>
      <c r="K463" s="297">
        <v>13</v>
      </c>
      <c r="L463" s="297" t="s">
        <v>1153</v>
      </c>
      <c r="M463" s="290" t="s">
        <v>1287</v>
      </c>
      <c r="N463" s="309" t="s">
        <v>1286</v>
      </c>
      <c r="O463" s="290">
        <v>1</v>
      </c>
      <c r="P463" s="290">
        <v>0</v>
      </c>
      <c r="Q463" s="265" t="s">
        <v>1709</v>
      </c>
      <c r="R463" s="266">
        <v>39773</v>
      </c>
    </row>
    <row r="464" spans="1:20" s="290" customFormat="1" ht="38.25" hidden="1" customHeight="1" x14ac:dyDescent="0.25">
      <c r="A464" s="294" t="s">
        <v>1794</v>
      </c>
      <c r="C464" s="290" t="s">
        <v>1372</v>
      </c>
      <c r="D464" s="295">
        <v>6514</v>
      </c>
      <c r="E464" s="297" t="s">
        <v>60</v>
      </c>
      <c r="F464" s="297" t="s">
        <v>272</v>
      </c>
      <c r="G464" s="297">
        <v>28</v>
      </c>
      <c r="H464" s="297">
        <v>28</v>
      </c>
      <c r="I464" s="297">
        <v>6.3</v>
      </c>
      <c r="J464" s="297">
        <f t="shared" si="40"/>
        <v>13.538564106346593</v>
      </c>
      <c r="K464" s="297">
        <v>13</v>
      </c>
      <c r="L464" s="297" t="s">
        <v>1153</v>
      </c>
      <c r="M464" s="290" t="s">
        <v>1287</v>
      </c>
      <c r="N464" s="309" t="s">
        <v>1286</v>
      </c>
      <c r="O464" s="290">
        <v>1</v>
      </c>
      <c r="P464" s="290">
        <v>0</v>
      </c>
      <c r="Q464" s="265" t="s">
        <v>1710</v>
      </c>
      <c r="R464" s="266">
        <v>39773</v>
      </c>
    </row>
    <row r="465" spans="1:18" s="290" customFormat="1" ht="51" hidden="1" customHeight="1" x14ac:dyDescent="0.25">
      <c r="A465" s="294" t="s">
        <v>1794</v>
      </c>
      <c r="C465" s="290" t="s">
        <v>1371</v>
      </c>
      <c r="D465" s="295">
        <v>6514</v>
      </c>
      <c r="E465" s="297" t="s">
        <v>60</v>
      </c>
      <c r="F465" s="297" t="s">
        <v>272</v>
      </c>
      <c r="G465" s="297">
        <v>28</v>
      </c>
      <c r="H465" s="297">
        <v>28</v>
      </c>
      <c r="I465" s="297">
        <v>6.3</v>
      </c>
      <c r="J465" s="297">
        <f t="shared" si="40"/>
        <v>13.538564106346593</v>
      </c>
      <c r="K465" s="297">
        <v>13</v>
      </c>
      <c r="L465" s="297" t="s">
        <v>1153</v>
      </c>
      <c r="M465" s="290" t="s">
        <v>1287</v>
      </c>
      <c r="N465" s="309" t="s">
        <v>1286</v>
      </c>
      <c r="O465" s="290">
        <v>1</v>
      </c>
      <c r="P465" s="290">
        <v>0</v>
      </c>
      <c r="Q465" s="265" t="s">
        <v>1711</v>
      </c>
      <c r="R465" s="266">
        <v>39773</v>
      </c>
    </row>
    <row r="466" spans="1:18" s="290" customFormat="1" ht="127.5" hidden="1" customHeight="1" x14ac:dyDescent="0.25">
      <c r="A466" s="294" t="s">
        <v>1794</v>
      </c>
      <c r="C466" s="290" t="s">
        <v>857</v>
      </c>
      <c r="D466" s="295">
        <v>6514</v>
      </c>
      <c r="E466" s="297" t="s">
        <v>60</v>
      </c>
      <c r="F466" s="297" t="s">
        <v>272</v>
      </c>
      <c r="G466" s="297">
        <v>28</v>
      </c>
      <c r="H466" s="297">
        <v>28</v>
      </c>
      <c r="I466" s="297">
        <v>6.3</v>
      </c>
      <c r="J466" s="297">
        <f t="shared" si="40"/>
        <v>13.538564106346593</v>
      </c>
      <c r="K466" s="297">
        <v>13</v>
      </c>
      <c r="L466" s="297" t="s">
        <v>1153</v>
      </c>
      <c r="M466" s="290" t="s">
        <v>1287</v>
      </c>
      <c r="N466" s="309" t="s">
        <v>1286</v>
      </c>
      <c r="O466" s="290">
        <v>0</v>
      </c>
      <c r="P466" s="290">
        <v>2</v>
      </c>
      <c r="Q466" s="265" t="s">
        <v>2469</v>
      </c>
      <c r="R466" s="266">
        <v>39797</v>
      </c>
    </row>
    <row r="467" spans="1:18" s="290" customFormat="1" ht="38.25" hidden="1" customHeight="1" x14ac:dyDescent="0.25">
      <c r="A467" s="294" t="s">
        <v>1794</v>
      </c>
      <c r="C467" s="290" t="s">
        <v>2030</v>
      </c>
      <c r="D467" s="295">
        <v>6514</v>
      </c>
      <c r="E467" s="297" t="s">
        <v>60</v>
      </c>
      <c r="F467" s="297" t="s">
        <v>272</v>
      </c>
      <c r="G467" s="297">
        <v>28</v>
      </c>
      <c r="H467" s="297">
        <v>28</v>
      </c>
      <c r="I467" s="297">
        <v>6.3</v>
      </c>
      <c r="J467" s="297">
        <f t="shared" si="40"/>
        <v>13.538564106346593</v>
      </c>
      <c r="K467" s="297">
        <v>13</v>
      </c>
      <c r="L467" s="297" t="s">
        <v>1153</v>
      </c>
      <c r="M467" s="290" t="s">
        <v>1287</v>
      </c>
      <c r="N467" s="309" t="s">
        <v>1286</v>
      </c>
      <c r="O467" s="290">
        <v>1</v>
      </c>
      <c r="P467" s="290">
        <v>0</v>
      </c>
      <c r="Q467" s="265" t="s">
        <v>436</v>
      </c>
      <c r="R467" s="266">
        <v>39797</v>
      </c>
    </row>
    <row r="468" spans="1:18" s="290" customFormat="1" ht="25.5" hidden="1" customHeight="1" x14ac:dyDescent="0.25">
      <c r="A468" s="294" t="s">
        <v>1794</v>
      </c>
      <c r="C468" s="290" t="s">
        <v>2026</v>
      </c>
      <c r="D468" s="295">
        <v>6514</v>
      </c>
      <c r="E468" s="297" t="s">
        <v>60</v>
      </c>
      <c r="F468" s="297" t="s">
        <v>272</v>
      </c>
      <c r="G468" s="297">
        <v>28</v>
      </c>
      <c r="H468" s="297">
        <v>28</v>
      </c>
      <c r="I468" s="297">
        <v>6.3</v>
      </c>
      <c r="J468" s="297">
        <f t="shared" si="40"/>
        <v>13.538564106346593</v>
      </c>
      <c r="K468" s="297">
        <v>13</v>
      </c>
      <c r="L468" s="297" t="s">
        <v>1153</v>
      </c>
      <c r="M468" s="290" t="s">
        <v>1287</v>
      </c>
      <c r="N468" s="309" t="s">
        <v>1286</v>
      </c>
      <c r="O468" s="290">
        <v>1</v>
      </c>
      <c r="P468" s="290">
        <v>0</v>
      </c>
      <c r="Q468" s="265" t="s">
        <v>1323</v>
      </c>
      <c r="R468" s="266">
        <v>39797</v>
      </c>
    </row>
    <row r="469" spans="1:18" s="290" customFormat="1" ht="12.75" hidden="1" customHeight="1" x14ac:dyDescent="0.25">
      <c r="A469" s="294" t="s">
        <v>1794</v>
      </c>
      <c r="C469" s="290" t="s">
        <v>864</v>
      </c>
      <c r="D469" s="295">
        <v>6514</v>
      </c>
      <c r="E469" s="297" t="s">
        <v>60</v>
      </c>
      <c r="F469" s="297" t="s">
        <v>272</v>
      </c>
      <c r="G469" s="297">
        <v>28</v>
      </c>
      <c r="H469" s="297">
        <v>28</v>
      </c>
      <c r="I469" s="297">
        <v>6.3</v>
      </c>
      <c r="J469" s="297">
        <f t="shared" si="40"/>
        <v>13.538564106346593</v>
      </c>
      <c r="K469" s="297">
        <v>13</v>
      </c>
      <c r="L469" s="297" t="s">
        <v>1153</v>
      </c>
      <c r="M469" s="290" t="s">
        <v>1287</v>
      </c>
      <c r="N469" s="309" t="s">
        <v>1286</v>
      </c>
      <c r="O469" s="290">
        <v>1</v>
      </c>
      <c r="P469" s="290">
        <v>0</v>
      </c>
      <c r="Q469" s="265" t="s">
        <v>437</v>
      </c>
      <c r="R469" s="266">
        <v>39797</v>
      </c>
    </row>
    <row r="470" spans="1:18" s="290" customFormat="1" ht="12.75" hidden="1" customHeight="1" x14ac:dyDescent="0.25">
      <c r="A470" s="294" t="s">
        <v>1794</v>
      </c>
      <c r="C470" s="290" t="s">
        <v>1006</v>
      </c>
      <c r="D470" s="295">
        <v>6514</v>
      </c>
      <c r="E470" s="297" t="s">
        <v>60</v>
      </c>
      <c r="F470" s="297" t="s">
        <v>272</v>
      </c>
      <c r="G470" s="297">
        <v>28</v>
      </c>
      <c r="H470" s="297">
        <v>28</v>
      </c>
      <c r="I470" s="297">
        <v>6.3</v>
      </c>
      <c r="J470" s="297">
        <f t="shared" si="40"/>
        <v>13.538564106346593</v>
      </c>
      <c r="K470" s="297">
        <v>13</v>
      </c>
      <c r="L470" s="297" t="s">
        <v>1153</v>
      </c>
      <c r="M470" s="290" t="s">
        <v>1287</v>
      </c>
      <c r="N470" s="309" t="s">
        <v>1286</v>
      </c>
      <c r="O470" s="290">
        <v>1</v>
      </c>
      <c r="P470" s="290">
        <v>0</v>
      </c>
      <c r="Q470" s="265" t="s">
        <v>438</v>
      </c>
      <c r="R470" s="266">
        <v>39797</v>
      </c>
    </row>
    <row r="471" spans="1:18" s="290" customFormat="1" ht="12.75" hidden="1" customHeight="1" x14ac:dyDescent="0.25">
      <c r="A471" s="294" t="s">
        <v>1794</v>
      </c>
      <c r="C471" s="290" t="s">
        <v>2019</v>
      </c>
      <c r="D471" s="295">
        <v>6514</v>
      </c>
      <c r="E471" s="297" t="s">
        <v>60</v>
      </c>
      <c r="F471" s="297" t="s">
        <v>272</v>
      </c>
      <c r="G471" s="297">
        <v>28</v>
      </c>
      <c r="H471" s="297">
        <v>28</v>
      </c>
      <c r="I471" s="297">
        <v>6.3</v>
      </c>
      <c r="J471" s="297">
        <f t="shared" si="39"/>
        <v>13.538564106346593</v>
      </c>
      <c r="K471" s="297">
        <v>13</v>
      </c>
      <c r="L471" s="297" t="s">
        <v>1153</v>
      </c>
      <c r="M471" s="290" t="s">
        <v>1287</v>
      </c>
      <c r="N471" s="309" t="s">
        <v>1286</v>
      </c>
      <c r="O471" s="290">
        <v>0</v>
      </c>
      <c r="P471" s="290">
        <v>1</v>
      </c>
      <c r="Q471" s="265" t="s">
        <v>1022</v>
      </c>
      <c r="R471" s="266">
        <v>39769</v>
      </c>
    </row>
    <row r="472" spans="1:18" s="290" customFormat="1" ht="12.75" hidden="1" customHeight="1" x14ac:dyDescent="0.25">
      <c r="A472" s="294" t="s">
        <v>1794</v>
      </c>
      <c r="C472" s="290" t="s">
        <v>1980</v>
      </c>
      <c r="D472" s="295">
        <v>6514</v>
      </c>
      <c r="E472" s="297" t="s">
        <v>60</v>
      </c>
      <c r="F472" s="297" t="s">
        <v>272</v>
      </c>
      <c r="G472" s="297">
        <v>28</v>
      </c>
      <c r="H472" s="297">
        <v>28</v>
      </c>
      <c r="I472" s="297">
        <v>6.3</v>
      </c>
      <c r="J472" s="297">
        <f t="shared" si="39"/>
        <v>13.538564106346593</v>
      </c>
      <c r="K472" s="297">
        <v>13</v>
      </c>
      <c r="L472" s="297" t="s">
        <v>1153</v>
      </c>
      <c r="M472" s="290" t="s">
        <v>1287</v>
      </c>
      <c r="N472" s="309" t="s">
        <v>1286</v>
      </c>
      <c r="O472" s="290">
        <v>0</v>
      </c>
      <c r="P472" s="290">
        <v>1</v>
      </c>
      <c r="Q472" s="265" t="s">
        <v>300</v>
      </c>
      <c r="R472" s="266">
        <v>38898</v>
      </c>
    </row>
    <row r="473" spans="1:18" s="290" customFormat="1" ht="63.75" hidden="1" customHeight="1" x14ac:dyDescent="0.25">
      <c r="A473" s="294" t="s">
        <v>1794</v>
      </c>
      <c r="C473" s="290" t="s">
        <v>1915</v>
      </c>
      <c r="D473" s="295">
        <v>6514</v>
      </c>
      <c r="E473" s="297" t="s">
        <v>60</v>
      </c>
      <c r="F473" s="297" t="s">
        <v>272</v>
      </c>
      <c r="G473" s="297">
        <v>28</v>
      </c>
      <c r="H473" s="297">
        <v>28</v>
      </c>
      <c r="I473" s="297">
        <v>6.3</v>
      </c>
      <c r="J473" s="297">
        <f t="shared" si="39"/>
        <v>13.538564106346593</v>
      </c>
      <c r="K473" s="297">
        <v>13</v>
      </c>
      <c r="L473" s="297" t="s">
        <v>1153</v>
      </c>
      <c r="M473" s="290" t="s">
        <v>1287</v>
      </c>
      <c r="N473" s="309" t="s">
        <v>1286</v>
      </c>
      <c r="O473" s="290">
        <v>0</v>
      </c>
      <c r="P473" s="290">
        <v>1</v>
      </c>
      <c r="Q473" s="265" t="s">
        <v>299</v>
      </c>
      <c r="R473" s="266">
        <v>38898</v>
      </c>
    </row>
    <row r="474" spans="1:18" s="290" customFormat="1" ht="89.25" hidden="1" customHeight="1" x14ac:dyDescent="0.25">
      <c r="A474" s="294" t="s">
        <v>1794</v>
      </c>
      <c r="C474" s="290" t="s">
        <v>518</v>
      </c>
      <c r="D474" s="295">
        <v>6514</v>
      </c>
      <c r="E474" s="297" t="s">
        <v>60</v>
      </c>
      <c r="F474" s="297" t="s">
        <v>272</v>
      </c>
      <c r="G474" s="297">
        <v>28</v>
      </c>
      <c r="H474" s="297">
        <v>28</v>
      </c>
      <c r="I474" s="297">
        <v>6.3</v>
      </c>
      <c r="J474" s="297">
        <f t="shared" si="39"/>
        <v>13.538564106346593</v>
      </c>
      <c r="K474" s="297">
        <v>13</v>
      </c>
      <c r="L474" s="297" t="s">
        <v>1153</v>
      </c>
      <c r="M474" s="290" t="s">
        <v>1287</v>
      </c>
      <c r="N474" s="309" t="s">
        <v>1286</v>
      </c>
      <c r="O474" s="290">
        <v>1</v>
      </c>
      <c r="P474" s="290">
        <v>0</v>
      </c>
      <c r="Q474" s="265" t="s">
        <v>2470</v>
      </c>
      <c r="R474" s="266">
        <v>38898</v>
      </c>
    </row>
    <row r="475" spans="1:18" s="290" customFormat="1" ht="51" hidden="1" customHeight="1" x14ac:dyDescent="0.25">
      <c r="A475" s="294" t="s">
        <v>1794</v>
      </c>
      <c r="C475" s="290" t="s">
        <v>1540</v>
      </c>
      <c r="D475" s="295">
        <v>6514</v>
      </c>
      <c r="E475" s="297" t="s">
        <v>60</v>
      </c>
      <c r="F475" s="297" t="s">
        <v>272</v>
      </c>
      <c r="G475" s="297">
        <v>28</v>
      </c>
      <c r="H475" s="297">
        <v>28</v>
      </c>
      <c r="I475" s="297">
        <v>6.3</v>
      </c>
      <c r="J475" s="297">
        <f t="shared" si="39"/>
        <v>13.538564106346593</v>
      </c>
      <c r="K475" s="297">
        <v>13</v>
      </c>
      <c r="L475" s="297" t="s">
        <v>1153</v>
      </c>
      <c r="M475" s="290" t="s">
        <v>1287</v>
      </c>
      <c r="N475" s="309" t="s">
        <v>1286</v>
      </c>
      <c r="O475" s="290">
        <v>0</v>
      </c>
      <c r="P475" s="290">
        <v>1</v>
      </c>
      <c r="Q475" s="265" t="s">
        <v>670</v>
      </c>
      <c r="R475" s="266">
        <v>39272</v>
      </c>
    </row>
    <row r="476" spans="1:18" s="290" customFormat="1" ht="51" hidden="1" customHeight="1" x14ac:dyDescent="0.25">
      <c r="A476" s="294" t="s">
        <v>1794</v>
      </c>
      <c r="C476" s="290" t="s">
        <v>1455</v>
      </c>
      <c r="D476" s="295">
        <v>6514</v>
      </c>
      <c r="E476" s="297" t="s">
        <v>60</v>
      </c>
      <c r="F476" s="297" t="s">
        <v>272</v>
      </c>
      <c r="G476" s="297">
        <v>28</v>
      </c>
      <c r="H476" s="297">
        <v>28</v>
      </c>
      <c r="I476" s="297">
        <v>6.3</v>
      </c>
      <c r="J476" s="297">
        <f t="shared" si="39"/>
        <v>13.538564106346593</v>
      </c>
      <c r="K476" s="297">
        <v>13</v>
      </c>
      <c r="L476" s="297" t="s">
        <v>1153</v>
      </c>
      <c r="M476" s="290" t="s">
        <v>1287</v>
      </c>
      <c r="N476" s="309" t="s">
        <v>1286</v>
      </c>
      <c r="O476" s="290">
        <v>0</v>
      </c>
      <c r="P476" s="290">
        <v>1</v>
      </c>
      <c r="Q476" s="265" t="s">
        <v>1904</v>
      </c>
      <c r="R476" s="266">
        <v>39359</v>
      </c>
    </row>
    <row r="477" spans="1:18" s="270" customFormat="1" ht="51" hidden="1" customHeight="1" x14ac:dyDescent="0.25">
      <c r="A477" s="299"/>
      <c r="C477" s="270" t="s">
        <v>246</v>
      </c>
      <c r="D477" s="300">
        <v>6522</v>
      </c>
      <c r="F477" s="270" t="s">
        <v>274</v>
      </c>
      <c r="G477" s="270">
        <v>5.6</v>
      </c>
      <c r="H477" s="270">
        <v>5.6</v>
      </c>
      <c r="I477" s="270">
        <v>8.6</v>
      </c>
      <c r="J477" s="270">
        <f t="shared" si="39"/>
        <v>12.342374281032923</v>
      </c>
      <c r="K477" s="270">
        <v>12.08</v>
      </c>
      <c r="L477" s="270" t="s">
        <v>1153</v>
      </c>
      <c r="M477" s="270" t="s">
        <v>286</v>
      </c>
      <c r="N477" s="272" t="s">
        <v>287</v>
      </c>
      <c r="O477" s="270">
        <f>SUM(O478)</f>
        <v>0</v>
      </c>
      <c r="P477" s="270">
        <f>SUM(P478)</f>
        <v>1</v>
      </c>
      <c r="Q477" s="273" t="s">
        <v>288</v>
      </c>
      <c r="R477" s="274">
        <v>40050</v>
      </c>
    </row>
    <row r="478" spans="1:18" s="290" customFormat="1" ht="51" hidden="1" customHeight="1" x14ac:dyDescent="0.25">
      <c r="A478" s="294" t="s">
        <v>1794</v>
      </c>
      <c r="C478" s="290" t="s">
        <v>284</v>
      </c>
      <c r="D478" s="295">
        <v>6522</v>
      </c>
      <c r="E478" s="297"/>
      <c r="F478" s="297" t="s">
        <v>274</v>
      </c>
      <c r="G478" s="297">
        <v>5.6</v>
      </c>
      <c r="H478" s="297">
        <v>5.6</v>
      </c>
      <c r="I478" s="297">
        <v>8.6</v>
      </c>
      <c r="J478" s="290">
        <f>-LOG((1/(H478*G478))*(2.511^(-I478)))/LOG(2.511)</f>
        <v>12.342374281032923</v>
      </c>
      <c r="K478" s="297">
        <v>12.08</v>
      </c>
      <c r="L478" s="297" t="s">
        <v>1153</v>
      </c>
      <c r="M478" s="290" t="s">
        <v>286</v>
      </c>
      <c r="N478" s="264" t="s">
        <v>287</v>
      </c>
      <c r="O478" s="290">
        <v>0</v>
      </c>
      <c r="P478" s="290">
        <v>1</v>
      </c>
      <c r="Q478" s="265" t="s">
        <v>1873</v>
      </c>
      <c r="R478" s="266">
        <v>40114</v>
      </c>
    </row>
    <row r="479" spans="1:18" s="292" customFormat="1" ht="38.25" hidden="1" customHeight="1" x14ac:dyDescent="0.25">
      <c r="A479" s="291"/>
      <c r="B479" s="277"/>
      <c r="C479" s="292" t="s">
        <v>246</v>
      </c>
      <c r="D479" s="293">
        <v>6523</v>
      </c>
      <c r="E479" s="292" t="s">
        <v>59</v>
      </c>
      <c r="F479" s="292" t="s">
        <v>272</v>
      </c>
      <c r="G479" s="292">
        <v>45</v>
      </c>
      <c r="H479" s="292">
        <v>30</v>
      </c>
      <c r="I479" s="292">
        <v>5</v>
      </c>
      <c r="J479" s="292">
        <f t="shared" si="39"/>
        <v>12.828834573269305</v>
      </c>
      <c r="K479" s="292">
        <v>13</v>
      </c>
      <c r="L479" s="292" t="s">
        <v>1153</v>
      </c>
      <c r="M479" s="292" t="s">
        <v>545</v>
      </c>
      <c r="N479" s="256" t="s">
        <v>546</v>
      </c>
      <c r="O479" s="292">
        <f>SUM(O480:O503)</f>
        <v>14</v>
      </c>
      <c r="P479" s="292">
        <f>SUM(P480:P503)</f>
        <v>13</v>
      </c>
      <c r="Q479" s="257" t="s">
        <v>606</v>
      </c>
      <c r="R479" s="258">
        <v>38922</v>
      </c>
    </row>
    <row r="480" spans="1:18" s="290" customFormat="1" ht="51" hidden="1" customHeight="1" x14ac:dyDescent="0.25">
      <c r="A480" s="294" t="s">
        <v>1794</v>
      </c>
      <c r="C480" s="290" t="s">
        <v>1012</v>
      </c>
      <c r="D480" s="295">
        <v>6523</v>
      </c>
      <c r="E480" s="290" t="s">
        <v>59</v>
      </c>
      <c r="F480" s="290" t="s">
        <v>272</v>
      </c>
      <c r="G480" s="290">
        <v>45</v>
      </c>
      <c r="H480" s="290">
        <v>30</v>
      </c>
      <c r="I480" s="290">
        <v>5</v>
      </c>
      <c r="J480" s="290">
        <f>-LOG((1/(H480*G480))*(2.511^(-I480)))/LOG(2.511)</f>
        <v>12.828834573269305</v>
      </c>
      <c r="K480" s="290">
        <v>13</v>
      </c>
      <c r="L480" s="290" t="s">
        <v>1153</v>
      </c>
      <c r="M480" s="290" t="s">
        <v>545</v>
      </c>
      <c r="N480" s="264" t="s">
        <v>546</v>
      </c>
      <c r="O480" s="290">
        <v>1</v>
      </c>
      <c r="P480" s="290">
        <v>0</v>
      </c>
      <c r="Q480" s="265" t="s">
        <v>1700</v>
      </c>
      <c r="R480" s="266">
        <v>39771</v>
      </c>
    </row>
    <row r="481" spans="1:18" s="290" customFormat="1" ht="25.5" hidden="1" customHeight="1" x14ac:dyDescent="0.25">
      <c r="A481" s="294" t="s">
        <v>1794</v>
      </c>
      <c r="C481" s="290" t="s">
        <v>1373</v>
      </c>
      <c r="D481" s="295">
        <v>6523</v>
      </c>
      <c r="E481" s="290" t="s">
        <v>59</v>
      </c>
      <c r="F481" s="290" t="s">
        <v>272</v>
      </c>
      <c r="G481" s="290">
        <v>45</v>
      </c>
      <c r="H481" s="290">
        <v>30</v>
      </c>
      <c r="I481" s="290">
        <v>5</v>
      </c>
      <c r="J481" s="290">
        <f>-LOG((1/(H481*G481))*(2.511^(-I481)))/LOG(2.511)</f>
        <v>12.828834573269305</v>
      </c>
      <c r="K481" s="290">
        <v>13</v>
      </c>
      <c r="L481" s="290" t="s">
        <v>1153</v>
      </c>
      <c r="M481" s="290" t="s">
        <v>545</v>
      </c>
      <c r="N481" s="264" t="s">
        <v>546</v>
      </c>
      <c r="O481" s="290">
        <v>1</v>
      </c>
      <c r="P481" s="290">
        <v>0</v>
      </c>
      <c r="Q481" s="265" t="s">
        <v>1701</v>
      </c>
      <c r="R481" s="266">
        <v>39771</v>
      </c>
    </row>
    <row r="482" spans="1:18" s="290" customFormat="1" ht="25.5" hidden="1" customHeight="1" x14ac:dyDescent="0.25">
      <c r="A482" s="294" t="s">
        <v>1794</v>
      </c>
      <c r="C482" s="290" t="s">
        <v>871</v>
      </c>
      <c r="D482" s="295">
        <v>6523</v>
      </c>
      <c r="E482" s="290" t="s">
        <v>59</v>
      </c>
      <c r="F482" s="290" t="s">
        <v>272</v>
      </c>
      <c r="G482" s="290">
        <v>45</v>
      </c>
      <c r="H482" s="290">
        <v>30</v>
      </c>
      <c r="I482" s="290">
        <v>5</v>
      </c>
      <c r="J482" s="290">
        <f>-LOG((1/(H482*G482))*(2.511^(-I482)))/LOG(2.511)</f>
        <v>12.828834573269305</v>
      </c>
      <c r="K482" s="290">
        <v>13</v>
      </c>
      <c r="L482" s="290" t="s">
        <v>1153</v>
      </c>
      <c r="M482" s="290" t="s">
        <v>545</v>
      </c>
      <c r="N482" s="264" t="s">
        <v>546</v>
      </c>
      <c r="O482" s="290">
        <v>1</v>
      </c>
      <c r="P482" s="290">
        <v>0</v>
      </c>
      <c r="Q482" s="265" t="s">
        <v>1702</v>
      </c>
      <c r="R482" s="266">
        <v>39771</v>
      </c>
    </row>
    <row r="483" spans="1:18" s="290" customFormat="1" ht="38.25" hidden="1" customHeight="1" x14ac:dyDescent="0.25">
      <c r="A483" s="294" t="s">
        <v>1794</v>
      </c>
      <c r="C483" s="290" t="s">
        <v>1372</v>
      </c>
      <c r="D483" s="295">
        <v>6523</v>
      </c>
      <c r="E483" s="290" t="s">
        <v>59</v>
      </c>
      <c r="F483" s="290" t="s">
        <v>272</v>
      </c>
      <c r="G483" s="290">
        <v>45</v>
      </c>
      <c r="H483" s="290">
        <v>30</v>
      </c>
      <c r="I483" s="290">
        <v>5</v>
      </c>
      <c r="J483" s="290">
        <f>-LOG((1/(H483*G483))*(2.511^(-I483)))/LOG(2.511)</f>
        <v>12.828834573269305</v>
      </c>
      <c r="K483" s="290">
        <v>13</v>
      </c>
      <c r="L483" s="290" t="s">
        <v>1153</v>
      </c>
      <c r="M483" s="290" t="s">
        <v>545</v>
      </c>
      <c r="N483" s="264" t="s">
        <v>546</v>
      </c>
      <c r="O483" s="290">
        <v>1</v>
      </c>
      <c r="P483" s="290">
        <v>0</v>
      </c>
      <c r="Q483" s="265" t="s">
        <v>1703</v>
      </c>
      <c r="R483" s="266">
        <v>39771</v>
      </c>
    </row>
    <row r="484" spans="1:18" s="290" customFormat="1" ht="25.5" hidden="1" customHeight="1" x14ac:dyDescent="0.25">
      <c r="A484" s="294" t="s">
        <v>1794</v>
      </c>
      <c r="C484" s="290" t="s">
        <v>1371</v>
      </c>
      <c r="D484" s="295">
        <v>6523</v>
      </c>
      <c r="E484" s="290" t="s">
        <v>59</v>
      </c>
      <c r="F484" s="290" t="s">
        <v>272</v>
      </c>
      <c r="G484" s="290">
        <v>45</v>
      </c>
      <c r="H484" s="290">
        <v>30</v>
      </c>
      <c r="I484" s="290">
        <v>5</v>
      </c>
      <c r="J484" s="290">
        <f>-LOG((1/(H484*G484))*(2.511^(-I484)))/LOG(2.511)</f>
        <v>12.828834573269305</v>
      </c>
      <c r="K484" s="290">
        <v>13</v>
      </c>
      <c r="L484" s="290" t="s">
        <v>1153</v>
      </c>
      <c r="M484" s="290" t="s">
        <v>545</v>
      </c>
      <c r="N484" s="264" t="s">
        <v>546</v>
      </c>
      <c r="O484" s="290">
        <v>1</v>
      </c>
      <c r="P484" s="290">
        <v>0</v>
      </c>
      <c r="Q484" s="265" t="s">
        <v>1704</v>
      </c>
      <c r="R484" s="266">
        <v>39771</v>
      </c>
    </row>
    <row r="485" spans="1:18" s="290" customFormat="1" ht="127.5" hidden="1" customHeight="1" x14ac:dyDescent="0.25">
      <c r="A485" s="294" t="s">
        <v>1794</v>
      </c>
      <c r="C485" s="290" t="s">
        <v>857</v>
      </c>
      <c r="D485" s="295">
        <v>6523</v>
      </c>
      <c r="E485" s="290" t="s">
        <v>59</v>
      </c>
      <c r="F485" s="290" t="s">
        <v>272</v>
      </c>
      <c r="G485" s="290">
        <v>45</v>
      </c>
      <c r="H485" s="290">
        <v>30</v>
      </c>
      <c r="I485" s="290">
        <v>5</v>
      </c>
      <c r="J485" s="290">
        <f t="shared" ref="J485:J494" si="41">-LOG((1/(H485*G485))*(2.511^(-I485)))/LOG(2.511)</f>
        <v>12.828834573269305</v>
      </c>
      <c r="K485" s="290">
        <v>13</v>
      </c>
      <c r="L485" s="290" t="s">
        <v>1153</v>
      </c>
      <c r="M485" s="290" t="s">
        <v>545</v>
      </c>
      <c r="N485" s="264" t="s">
        <v>546</v>
      </c>
      <c r="O485" s="290">
        <v>0</v>
      </c>
      <c r="P485" s="290">
        <v>2</v>
      </c>
      <c r="Q485" s="265" t="s">
        <v>2469</v>
      </c>
      <c r="R485" s="266">
        <v>39797</v>
      </c>
    </row>
    <row r="486" spans="1:18" s="290" customFormat="1" ht="165.75" hidden="1" customHeight="1" x14ac:dyDescent="0.25">
      <c r="A486" s="294" t="s">
        <v>1794</v>
      </c>
      <c r="C486" s="290" t="s">
        <v>435</v>
      </c>
      <c r="D486" s="295">
        <v>6523</v>
      </c>
      <c r="E486" s="290" t="s">
        <v>59</v>
      </c>
      <c r="F486" s="290" t="s">
        <v>272</v>
      </c>
      <c r="G486" s="290">
        <v>45</v>
      </c>
      <c r="H486" s="290">
        <v>30</v>
      </c>
      <c r="I486" s="290">
        <v>5</v>
      </c>
      <c r="J486" s="290">
        <f>-LOG((1/(H486*G486))*(2.511^(-I486)))/LOG(2.511)</f>
        <v>12.828834573269305</v>
      </c>
      <c r="K486" s="290">
        <v>13</v>
      </c>
      <c r="L486" s="290" t="s">
        <v>1153</v>
      </c>
      <c r="M486" s="290" t="s">
        <v>545</v>
      </c>
      <c r="N486" s="264" t="s">
        <v>546</v>
      </c>
      <c r="O486" s="290">
        <v>1</v>
      </c>
      <c r="P486" s="290">
        <v>0</v>
      </c>
      <c r="Q486" s="265" t="s">
        <v>2471</v>
      </c>
      <c r="R486" s="266">
        <v>39797</v>
      </c>
    </row>
    <row r="487" spans="1:18" s="290" customFormat="1" ht="89.25" hidden="1" customHeight="1" x14ac:dyDescent="0.25">
      <c r="A487" s="294" t="s">
        <v>1794</v>
      </c>
      <c r="C487" s="290" t="s">
        <v>861</v>
      </c>
      <c r="D487" s="295">
        <v>6523</v>
      </c>
      <c r="E487" s="290" t="s">
        <v>59</v>
      </c>
      <c r="F487" s="290" t="s">
        <v>272</v>
      </c>
      <c r="G487" s="290">
        <v>45</v>
      </c>
      <c r="H487" s="290">
        <v>30</v>
      </c>
      <c r="I487" s="290">
        <v>5</v>
      </c>
      <c r="J487" s="290">
        <f t="shared" si="41"/>
        <v>12.828834573269305</v>
      </c>
      <c r="K487" s="290">
        <v>13</v>
      </c>
      <c r="L487" s="290" t="s">
        <v>1153</v>
      </c>
      <c r="M487" s="290" t="s">
        <v>545</v>
      </c>
      <c r="N487" s="264" t="s">
        <v>546</v>
      </c>
      <c r="O487" s="290">
        <v>0</v>
      </c>
      <c r="P487" s="290">
        <v>2</v>
      </c>
      <c r="Q487" s="265" t="s">
        <v>2472</v>
      </c>
      <c r="R487" s="266">
        <v>39785</v>
      </c>
    </row>
    <row r="488" spans="1:18" s="290" customFormat="1" ht="38.25" hidden="1" customHeight="1" x14ac:dyDescent="0.25">
      <c r="A488" s="294" t="s">
        <v>1794</v>
      </c>
      <c r="C488" s="290" t="s">
        <v>2030</v>
      </c>
      <c r="D488" s="295">
        <v>6523</v>
      </c>
      <c r="E488" s="290" t="s">
        <v>59</v>
      </c>
      <c r="F488" s="290" t="s">
        <v>272</v>
      </c>
      <c r="G488" s="290">
        <v>45</v>
      </c>
      <c r="H488" s="290">
        <v>30</v>
      </c>
      <c r="I488" s="290">
        <v>5</v>
      </c>
      <c r="J488" s="290">
        <f t="shared" si="41"/>
        <v>12.828834573269305</v>
      </c>
      <c r="K488" s="290">
        <v>13</v>
      </c>
      <c r="L488" s="290" t="s">
        <v>1153</v>
      </c>
      <c r="M488" s="290" t="s">
        <v>545</v>
      </c>
      <c r="N488" s="264" t="s">
        <v>546</v>
      </c>
      <c r="O488" s="290">
        <v>1</v>
      </c>
      <c r="P488" s="290">
        <v>0</v>
      </c>
      <c r="Q488" s="265" t="s">
        <v>1043</v>
      </c>
      <c r="R488" s="266">
        <v>39785</v>
      </c>
    </row>
    <row r="489" spans="1:18" s="290" customFormat="1" ht="76.5" hidden="1" customHeight="1" x14ac:dyDescent="0.25">
      <c r="A489" s="294" t="s">
        <v>1794</v>
      </c>
      <c r="C489" s="290" t="s">
        <v>1017</v>
      </c>
      <c r="D489" s="295">
        <v>6523</v>
      </c>
      <c r="E489" s="290" t="s">
        <v>59</v>
      </c>
      <c r="F489" s="290" t="s">
        <v>272</v>
      </c>
      <c r="G489" s="290">
        <v>45</v>
      </c>
      <c r="H489" s="290">
        <v>30</v>
      </c>
      <c r="I489" s="290">
        <v>5</v>
      </c>
      <c r="J489" s="290">
        <f t="shared" si="41"/>
        <v>12.828834573269305</v>
      </c>
      <c r="K489" s="290">
        <v>13</v>
      </c>
      <c r="L489" s="290" t="s">
        <v>1153</v>
      </c>
      <c r="M489" s="290" t="s">
        <v>545</v>
      </c>
      <c r="N489" s="264" t="s">
        <v>546</v>
      </c>
      <c r="O489" s="290">
        <v>0</v>
      </c>
      <c r="P489" s="290">
        <v>1</v>
      </c>
      <c r="Q489" s="265" t="s">
        <v>1322</v>
      </c>
      <c r="R489" s="266">
        <v>39785</v>
      </c>
    </row>
    <row r="490" spans="1:18" s="290" customFormat="1" ht="25.5" hidden="1" customHeight="1" x14ac:dyDescent="0.25">
      <c r="A490" s="294" t="s">
        <v>1794</v>
      </c>
      <c r="C490" s="290" t="s">
        <v>2026</v>
      </c>
      <c r="D490" s="295">
        <v>6523</v>
      </c>
      <c r="E490" s="290" t="s">
        <v>59</v>
      </c>
      <c r="F490" s="290" t="s">
        <v>272</v>
      </c>
      <c r="G490" s="290">
        <v>45</v>
      </c>
      <c r="H490" s="290">
        <v>30</v>
      </c>
      <c r="I490" s="290">
        <v>5</v>
      </c>
      <c r="J490" s="290">
        <f t="shared" si="41"/>
        <v>12.828834573269305</v>
      </c>
      <c r="K490" s="290">
        <v>13</v>
      </c>
      <c r="L490" s="290" t="s">
        <v>1153</v>
      </c>
      <c r="M490" s="290" t="s">
        <v>545</v>
      </c>
      <c r="N490" s="264" t="s">
        <v>546</v>
      </c>
      <c r="O490" s="290">
        <v>1</v>
      </c>
      <c r="P490" s="290">
        <v>0</v>
      </c>
      <c r="Q490" s="265" t="s">
        <v>1323</v>
      </c>
      <c r="R490" s="266">
        <v>39785</v>
      </c>
    </row>
    <row r="491" spans="1:18" s="290" customFormat="1" ht="25.5" hidden="1" customHeight="1" x14ac:dyDescent="0.25">
      <c r="A491" s="294" t="s">
        <v>1794</v>
      </c>
      <c r="C491" s="290" t="s">
        <v>864</v>
      </c>
      <c r="D491" s="295">
        <v>6523</v>
      </c>
      <c r="E491" s="290" t="s">
        <v>59</v>
      </c>
      <c r="F491" s="290" t="s">
        <v>272</v>
      </c>
      <c r="G491" s="290">
        <v>45</v>
      </c>
      <c r="H491" s="290">
        <v>30</v>
      </c>
      <c r="I491" s="290">
        <v>5</v>
      </c>
      <c r="J491" s="290">
        <f t="shared" si="41"/>
        <v>12.828834573269305</v>
      </c>
      <c r="K491" s="290">
        <v>13</v>
      </c>
      <c r="L491" s="290" t="s">
        <v>1153</v>
      </c>
      <c r="M491" s="290" t="s">
        <v>545</v>
      </c>
      <c r="N491" s="264" t="s">
        <v>546</v>
      </c>
      <c r="O491" s="290">
        <v>1</v>
      </c>
      <c r="P491" s="290">
        <v>0</v>
      </c>
      <c r="Q491" s="265" t="s">
        <v>1027</v>
      </c>
      <c r="R491" s="266">
        <v>39785</v>
      </c>
    </row>
    <row r="492" spans="1:18" s="290" customFormat="1" ht="25.5" hidden="1" customHeight="1" x14ac:dyDescent="0.25">
      <c r="A492" s="294" t="s">
        <v>1794</v>
      </c>
      <c r="C492" s="290" t="s">
        <v>1718</v>
      </c>
      <c r="D492" s="295">
        <v>6523</v>
      </c>
      <c r="E492" s="290" t="s">
        <v>59</v>
      </c>
      <c r="F492" s="290" t="s">
        <v>272</v>
      </c>
      <c r="G492" s="290">
        <v>45</v>
      </c>
      <c r="H492" s="290">
        <v>30</v>
      </c>
      <c r="I492" s="290">
        <v>5</v>
      </c>
      <c r="J492" s="290">
        <f t="shared" si="41"/>
        <v>12.828834573269305</v>
      </c>
      <c r="K492" s="290">
        <v>13</v>
      </c>
      <c r="L492" s="290" t="s">
        <v>1153</v>
      </c>
      <c r="M492" s="290" t="s">
        <v>545</v>
      </c>
      <c r="N492" s="264" t="s">
        <v>546</v>
      </c>
      <c r="O492" s="290">
        <v>1</v>
      </c>
      <c r="P492" s="290">
        <v>0</v>
      </c>
      <c r="Q492" s="265" t="s">
        <v>1027</v>
      </c>
      <c r="R492" s="266">
        <v>39785</v>
      </c>
    </row>
    <row r="493" spans="1:18" s="290" customFormat="1" ht="25.5" hidden="1" customHeight="1" x14ac:dyDescent="0.25">
      <c r="A493" s="294" t="s">
        <v>1794</v>
      </c>
      <c r="C493" s="290" t="s">
        <v>1006</v>
      </c>
      <c r="D493" s="295">
        <v>6523</v>
      </c>
      <c r="E493" s="290" t="s">
        <v>59</v>
      </c>
      <c r="F493" s="290" t="s">
        <v>272</v>
      </c>
      <c r="G493" s="290">
        <v>45</v>
      </c>
      <c r="H493" s="290">
        <v>30</v>
      </c>
      <c r="I493" s="290">
        <v>5</v>
      </c>
      <c r="J493" s="290">
        <f t="shared" si="41"/>
        <v>12.828834573269305</v>
      </c>
      <c r="K493" s="290">
        <v>13</v>
      </c>
      <c r="L493" s="290" t="s">
        <v>1153</v>
      </c>
      <c r="M493" s="290" t="s">
        <v>545</v>
      </c>
      <c r="N493" s="264" t="s">
        <v>546</v>
      </c>
      <c r="O493" s="290">
        <v>1</v>
      </c>
      <c r="P493" s="290">
        <v>0</v>
      </c>
      <c r="Q493" s="265" t="s">
        <v>1324</v>
      </c>
      <c r="R493" s="266">
        <v>39785</v>
      </c>
    </row>
    <row r="494" spans="1:18" s="290" customFormat="1" ht="63.75" hidden="1" customHeight="1" x14ac:dyDescent="0.25">
      <c r="A494" s="294" t="s">
        <v>1794</v>
      </c>
      <c r="C494" s="290" t="s">
        <v>1024</v>
      </c>
      <c r="D494" s="295">
        <v>6523</v>
      </c>
      <c r="E494" s="290" t="s">
        <v>59</v>
      </c>
      <c r="F494" s="290" t="s">
        <v>272</v>
      </c>
      <c r="G494" s="290">
        <v>45</v>
      </c>
      <c r="H494" s="290">
        <v>30</v>
      </c>
      <c r="I494" s="290">
        <v>5</v>
      </c>
      <c r="J494" s="290">
        <f t="shared" si="41"/>
        <v>12.828834573269305</v>
      </c>
      <c r="K494" s="290">
        <v>13</v>
      </c>
      <c r="L494" s="290" t="s">
        <v>1153</v>
      </c>
      <c r="M494" s="290" t="s">
        <v>545</v>
      </c>
      <c r="N494" s="264" t="s">
        <v>546</v>
      </c>
      <c r="O494" s="290">
        <v>0</v>
      </c>
      <c r="P494" s="290">
        <v>2</v>
      </c>
      <c r="Q494" s="265" t="s">
        <v>1325</v>
      </c>
      <c r="R494" s="266">
        <v>39785</v>
      </c>
    </row>
    <row r="495" spans="1:18" s="290" customFormat="1" ht="25.5" hidden="1" customHeight="1" x14ac:dyDescent="0.25">
      <c r="A495" s="294" t="s">
        <v>1794</v>
      </c>
      <c r="C495" s="290" t="s">
        <v>2019</v>
      </c>
      <c r="D495" s="295">
        <v>6523</v>
      </c>
      <c r="E495" s="290" t="s">
        <v>59</v>
      </c>
      <c r="F495" s="290" t="s">
        <v>272</v>
      </c>
      <c r="G495" s="290">
        <v>45</v>
      </c>
      <c r="H495" s="290">
        <v>30</v>
      </c>
      <c r="I495" s="290">
        <v>5</v>
      </c>
      <c r="J495" s="290">
        <f t="shared" si="39"/>
        <v>12.828834573269305</v>
      </c>
      <c r="K495" s="290">
        <v>13</v>
      </c>
      <c r="L495" s="290" t="s">
        <v>1153</v>
      </c>
      <c r="M495" s="290" t="s">
        <v>545</v>
      </c>
      <c r="N495" s="264" t="s">
        <v>546</v>
      </c>
      <c r="O495" s="290">
        <v>0</v>
      </c>
      <c r="P495" s="290">
        <v>1</v>
      </c>
      <c r="Q495" s="265" t="s">
        <v>1022</v>
      </c>
      <c r="R495" s="266">
        <v>39769</v>
      </c>
    </row>
    <row r="496" spans="1:18" s="290" customFormat="1" ht="63.75" hidden="1" customHeight="1" x14ac:dyDescent="0.25">
      <c r="A496" s="294" t="s">
        <v>1794</v>
      </c>
      <c r="C496" s="290" t="s">
        <v>1980</v>
      </c>
      <c r="D496" s="295">
        <v>6523</v>
      </c>
      <c r="E496" s="290" t="s">
        <v>59</v>
      </c>
      <c r="F496" s="290" t="s">
        <v>272</v>
      </c>
      <c r="G496" s="290">
        <v>45</v>
      </c>
      <c r="H496" s="290">
        <v>30</v>
      </c>
      <c r="I496" s="290">
        <v>5</v>
      </c>
      <c r="J496" s="290">
        <f t="shared" si="39"/>
        <v>12.828834573269305</v>
      </c>
      <c r="K496" s="290">
        <v>13</v>
      </c>
      <c r="L496" s="290" t="s">
        <v>1153</v>
      </c>
      <c r="M496" s="290" t="s">
        <v>545</v>
      </c>
      <c r="N496" s="264" t="s">
        <v>546</v>
      </c>
      <c r="O496" s="290">
        <v>0</v>
      </c>
      <c r="P496" s="290">
        <v>1</v>
      </c>
      <c r="Q496" s="265" t="s">
        <v>301</v>
      </c>
      <c r="R496" s="266">
        <v>38594</v>
      </c>
    </row>
    <row r="497" spans="1:18" s="290" customFormat="1" ht="140.25" hidden="1" customHeight="1" x14ac:dyDescent="0.25">
      <c r="A497" s="294" t="s">
        <v>1794</v>
      </c>
      <c r="C497" s="290" t="s">
        <v>518</v>
      </c>
      <c r="D497" s="295">
        <v>6523</v>
      </c>
      <c r="E497" s="290" t="s">
        <v>59</v>
      </c>
      <c r="F497" s="290" t="s">
        <v>272</v>
      </c>
      <c r="G497" s="290">
        <v>45</v>
      </c>
      <c r="H497" s="290">
        <v>30</v>
      </c>
      <c r="I497" s="290">
        <v>5</v>
      </c>
      <c r="J497" s="290">
        <f t="shared" si="39"/>
        <v>12.828834573269305</v>
      </c>
      <c r="K497" s="290">
        <v>13</v>
      </c>
      <c r="L497" s="290" t="s">
        <v>1153</v>
      </c>
      <c r="M497" s="290" t="s">
        <v>545</v>
      </c>
      <c r="N497" s="264" t="s">
        <v>546</v>
      </c>
      <c r="O497" s="290">
        <v>1</v>
      </c>
      <c r="P497" s="290">
        <v>0</v>
      </c>
      <c r="Q497" s="265" t="s">
        <v>2473</v>
      </c>
      <c r="R497" s="266">
        <v>38898</v>
      </c>
    </row>
    <row r="498" spans="1:18" s="290" customFormat="1" ht="63.75" hidden="1" customHeight="1" x14ac:dyDescent="0.25">
      <c r="A498" s="294" t="s">
        <v>1794</v>
      </c>
      <c r="C498" s="290" t="s">
        <v>1917</v>
      </c>
      <c r="D498" s="295">
        <v>6523</v>
      </c>
      <c r="E498" s="290" t="s">
        <v>59</v>
      </c>
      <c r="F498" s="290" t="s">
        <v>272</v>
      </c>
      <c r="G498" s="290">
        <v>45</v>
      </c>
      <c r="H498" s="290">
        <v>30</v>
      </c>
      <c r="I498" s="290">
        <v>5</v>
      </c>
      <c r="J498" s="290">
        <f t="shared" si="39"/>
        <v>12.828834573269305</v>
      </c>
      <c r="K498" s="290">
        <v>13</v>
      </c>
      <c r="L498" s="290" t="s">
        <v>1153</v>
      </c>
      <c r="M498" s="290" t="s">
        <v>545</v>
      </c>
      <c r="N498" s="264" t="s">
        <v>546</v>
      </c>
      <c r="O498" s="290">
        <v>0</v>
      </c>
      <c r="P498" s="290">
        <v>1</v>
      </c>
      <c r="Q498" s="265" t="s">
        <v>90</v>
      </c>
      <c r="R498" s="266">
        <v>38898</v>
      </c>
    </row>
    <row r="499" spans="1:18" s="290" customFormat="1" ht="38.25" hidden="1" customHeight="1" x14ac:dyDescent="0.25">
      <c r="A499" s="294" t="s">
        <v>1794</v>
      </c>
      <c r="C499" s="290" t="s">
        <v>83</v>
      </c>
      <c r="D499" s="295">
        <v>6523</v>
      </c>
      <c r="E499" s="290" t="s">
        <v>59</v>
      </c>
      <c r="F499" s="290" t="s">
        <v>272</v>
      </c>
      <c r="G499" s="290">
        <v>45</v>
      </c>
      <c r="H499" s="290">
        <v>30</v>
      </c>
      <c r="I499" s="290">
        <v>5</v>
      </c>
      <c r="J499" s="290">
        <f t="shared" si="39"/>
        <v>12.828834573269305</v>
      </c>
      <c r="K499" s="290">
        <v>13</v>
      </c>
      <c r="L499" s="290" t="s">
        <v>1153</v>
      </c>
      <c r="M499" s="290" t="s">
        <v>545</v>
      </c>
      <c r="N499" s="264" t="s">
        <v>546</v>
      </c>
      <c r="O499" s="290">
        <v>0</v>
      </c>
      <c r="P499" s="290">
        <v>1</v>
      </c>
      <c r="Q499" s="265" t="s">
        <v>1464</v>
      </c>
      <c r="R499" s="266">
        <v>38946</v>
      </c>
    </row>
    <row r="500" spans="1:18" s="290" customFormat="1" ht="25.5" hidden="1" customHeight="1" x14ac:dyDescent="0.25">
      <c r="A500" s="294" t="s">
        <v>1794</v>
      </c>
      <c r="C500" s="290" t="s">
        <v>1849</v>
      </c>
      <c r="D500" s="295">
        <v>6523</v>
      </c>
      <c r="E500" s="290" t="s">
        <v>59</v>
      </c>
      <c r="F500" s="290" t="s">
        <v>272</v>
      </c>
      <c r="G500" s="290">
        <v>45</v>
      </c>
      <c r="H500" s="290">
        <v>30</v>
      </c>
      <c r="I500" s="290">
        <v>5</v>
      </c>
      <c r="J500" s="290">
        <f t="shared" si="39"/>
        <v>12.828834573269305</v>
      </c>
      <c r="K500" s="290">
        <v>13</v>
      </c>
      <c r="L500" s="290" t="s">
        <v>1153</v>
      </c>
      <c r="M500" s="290" t="s">
        <v>545</v>
      </c>
      <c r="N500" s="264" t="s">
        <v>546</v>
      </c>
      <c r="O500" s="290">
        <v>0</v>
      </c>
      <c r="P500" s="290">
        <v>1</v>
      </c>
      <c r="Q500" s="265" t="s">
        <v>2077</v>
      </c>
      <c r="R500" s="266">
        <v>40415</v>
      </c>
    </row>
    <row r="501" spans="1:18" s="290" customFormat="1" ht="63.75" hidden="1" customHeight="1" x14ac:dyDescent="0.25">
      <c r="A501" s="294" t="s">
        <v>1794</v>
      </c>
      <c r="C501" s="290" t="s">
        <v>1478</v>
      </c>
      <c r="D501" s="295">
        <v>6523</v>
      </c>
      <c r="E501" s="290" t="s">
        <v>59</v>
      </c>
      <c r="F501" s="290" t="s">
        <v>272</v>
      </c>
      <c r="G501" s="290">
        <v>45</v>
      </c>
      <c r="H501" s="290">
        <v>30</v>
      </c>
      <c r="I501" s="290">
        <v>5</v>
      </c>
      <c r="J501" s="290">
        <f t="shared" si="39"/>
        <v>12.828834573269305</v>
      </c>
      <c r="K501" s="290">
        <v>13</v>
      </c>
      <c r="L501" s="290" t="s">
        <v>1153</v>
      </c>
      <c r="M501" s="290" t="s">
        <v>545</v>
      </c>
      <c r="N501" s="264" t="s">
        <v>546</v>
      </c>
      <c r="O501" s="290">
        <v>1</v>
      </c>
      <c r="P501" s="290">
        <v>0</v>
      </c>
      <c r="Q501" s="265" t="s">
        <v>1479</v>
      </c>
      <c r="R501" s="266">
        <v>39345</v>
      </c>
    </row>
    <row r="502" spans="1:18" s="290" customFormat="1" ht="63.75" hidden="1" customHeight="1" x14ac:dyDescent="0.25">
      <c r="A502" s="294" t="s">
        <v>1794</v>
      </c>
      <c r="C502" s="290" t="s">
        <v>2073</v>
      </c>
      <c r="D502" s="295">
        <v>6523</v>
      </c>
      <c r="E502" s="290" t="s">
        <v>59</v>
      </c>
      <c r="F502" s="290" t="s">
        <v>272</v>
      </c>
      <c r="G502" s="290">
        <v>45</v>
      </c>
      <c r="H502" s="290">
        <v>30</v>
      </c>
      <c r="I502" s="290">
        <v>5</v>
      </c>
      <c r="J502" s="290">
        <f>-LOG((1/(H502*G502))*(2.511^(-I502)))/LOG(2.511)</f>
        <v>12.828834573269305</v>
      </c>
      <c r="K502" s="290">
        <v>13</v>
      </c>
      <c r="L502" s="290" t="s">
        <v>1153</v>
      </c>
      <c r="M502" s="290" t="s">
        <v>545</v>
      </c>
      <c r="N502" s="264" t="s">
        <v>546</v>
      </c>
      <c r="O502" s="290">
        <v>1</v>
      </c>
      <c r="P502" s="290">
        <v>0</v>
      </c>
      <c r="Q502" s="265" t="s">
        <v>2074</v>
      </c>
      <c r="R502" s="266">
        <v>40415</v>
      </c>
    </row>
    <row r="503" spans="1:18" s="290" customFormat="1" ht="37.5" hidden="1" customHeight="1" x14ac:dyDescent="0.25">
      <c r="A503" s="294" t="s">
        <v>98</v>
      </c>
      <c r="C503" s="290" t="s">
        <v>2108</v>
      </c>
      <c r="D503" s="295">
        <v>6523</v>
      </c>
      <c r="E503" s="290" t="s">
        <v>59</v>
      </c>
      <c r="F503" s="290" t="s">
        <v>272</v>
      </c>
      <c r="G503" s="290">
        <v>45</v>
      </c>
      <c r="H503" s="290">
        <v>30</v>
      </c>
      <c r="I503" s="290">
        <v>5</v>
      </c>
      <c r="J503" s="290">
        <f>-LOG((1/(H503*G503))*(2.511^(-I503)))/LOG(2.511)</f>
        <v>12.828834573269305</v>
      </c>
      <c r="K503" s="290">
        <v>13</v>
      </c>
      <c r="L503" s="290" t="s">
        <v>1153</v>
      </c>
      <c r="M503" s="290" t="s">
        <v>545</v>
      </c>
      <c r="N503" s="264" t="s">
        <v>546</v>
      </c>
      <c r="O503" s="290">
        <v>0</v>
      </c>
      <c r="P503" s="290">
        <v>1</v>
      </c>
      <c r="Q503" s="265" t="s">
        <v>2081</v>
      </c>
      <c r="R503" s="266">
        <v>40436</v>
      </c>
    </row>
    <row r="504" spans="1:18" s="292" customFormat="1" ht="38.25" hidden="1" customHeight="1" x14ac:dyDescent="0.25">
      <c r="A504" s="291"/>
      <c r="B504" s="267"/>
      <c r="C504" s="292" t="s">
        <v>246</v>
      </c>
      <c r="D504" s="293">
        <v>6531</v>
      </c>
      <c r="E504" s="292" t="s">
        <v>1510</v>
      </c>
      <c r="F504" s="292" t="s">
        <v>273</v>
      </c>
      <c r="G504" s="292">
        <v>13</v>
      </c>
      <c r="H504" s="292">
        <v>13</v>
      </c>
      <c r="I504" s="292">
        <v>5.9</v>
      </c>
      <c r="J504" s="292">
        <f t="shared" ref="J504:J525" si="42">-LOG((1/(H504*G504))*(2.511^(-I504)))/LOG(2.511)</f>
        <v>11.471851996725624</v>
      </c>
      <c r="K504" s="292">
        <v>11</v>
      </c>
      <c r="L504" s="292" t="s">
        <v>1153</v>
      </c>
      <c r="O504" s="292">
        <f>SUM(O505:O513)</f>
        <v>6</v>
      </c>
      <c r="P504" s="292">
        <f>SUM(P505:P513)</f>
        <v>3</v>
      </c>
      <c r="Q504" s="257" t="s">
        <v>1723</v>
      </c>
      <c r="R504" s="258">
        <v>38966</v>
      </c>
    </row>
    <row r="505" spans="1:18" s="290" customFormat="1" ht="63.75" hidden="1" customHeight="1" x14ac:dyDescent="0.25">
      <c r="A505" s="294" t="s">
        <v>1794</v>
      </c>
      <c r="B505" s="262"/>
      <c r="C505" s="297" t="s">
        <v>1012</v>
      </c>
      <c r="D505" s="295">
        <v>6531</v>
      </c>
      <c r="E505" s="297" t="s">
        <v>1510</v>
      </c>
      <c r="F505" s="297" t="s">
        <v>273</v>
      </c>
      <c r="G505" s="297">
        <v>13</v>
      </c>
      <c r="H505" s="297">
        <v>13</v>
      </c>
      <c r="I505" s="297">
        <v>5.9</v>
      </c>
      <c r="J505" s="297">
        <f t="shared" si="42"/>
        <v>11.471851996725624</v>
      </c>
      <c r="K505" s="297">
        <v>11</v>
      </c>
      <c r="L505" s="297" t="s">
        <v>1153</v>
      </c>
      <c r="O505" s="290">
        <v>1</v>
      </c>
      <c r="P505" s="290">
        <v>0</v>
      </c>
      <c r="Q505" s="265" t="s">
        <v>1007</v>
      </c>
      <c r="R505" s="261" t="s">
        <v>988</v>
      </c>
    </row>
    <row r="506" spans="1:18" s="290" customFormat="1" ht="25.5" hidden="1" customHeight="1" x14ac:dyDescent="0.25">
      <c r="A506" s="294" t="s">
        <v>1794</v>
      </c>
      <c r="B506" s="262"/>
      <c r="C506" s="297" t="s">
        <v>1373</v>
      </c>
      <c r="D506" s="295">
        <v>6531</v>
      </c>
      <c r="E506" s="297" t="s">
        <v>1510</v>
      </c>
      <c r="F506" s="297" t="s">
        <v>273</v>
      </c>
      <c r="G506" s="297">
        <v>13</v>
      </c>
      <c r="H506" s="297">
        <v>13</v>
      </c>
      <c r="I506" s="297">
        <v>5.9</v>
      </c>
      <c r="J506" s="297">
        <f t="shared" si="42"/>
        <v>11.471851996725624</v>
      </c>
      <c r="K506" s="297">
        <v>11</v>
      </c>
      <c r="L506" s="297" t="s">
        <v>1153</v>
      </c>
      <c r="O506" s="290">
        <v>1</v>
      </c>
      <c r="P506" s="290">
        <v>0</v>
      </c>
      <c r="Q506" s="265" t="s">
        <v>1008</v>
      </c>
      <c r="R506" s="261" t="s">
        <v>988</v>
      </c>
    </row>
    <row r="507" spans="1:18" s="290" customFormat="1" ht="63.75" hidden="1" customHeight="1" x14ac:dyDescent="0.25">
      <c r="A507" s="294" t="s">
        <v>1794</v>
      </c>
      <c r="B507" s="262"/>
      <c r="C507" s="297" t="s">
        <v>1013</v>
      </c>
      <c r="D507" s="295">
        <v>6531</v>
      </c>
      <c r="E507" s="297" t="s">
        <v>1510</v>
      </c>
      <c r="F507" s="297" t="s">
        <v>273</v>
      </c>
      <c r="G507" s="297">
        <v>13</v>
      </c>
      <c r="H507" s="297">
        <v>13</v>
      </c>
      <c r="I507" s="297">
        <v>5.9</v>
      </c>
      <c r="J507" s="297">
        <f t="shared" si="42"/>
        <v>11.471851996725624</v>
      </c>
      <c r="K507" s="297">
        <v>11</v>
      </c>
      <c r="L507" s="297" t="s">
        <v>1153</v>
      </c>
      <c r="O507" s="290">
        <v>1</v>
      </c>
      <c r="P507" s="290">
        <v>0</v>
      </c>
      <c r="Q507" s="265" t="s">
        <v>1009</v>
      </c>
      <c r="R507" s="261" t="s">
        <v>988</v>
      </c>
    </row>
    <row r="508" spans="1:18" s="290" customFormat="1" ht="12.75" hidden="1" customHeight="1" x14ac:dyDescent="0.25">
      <c r="A508" s="294" t="s">
        <v>1794</v>
      </c>
      <c r="B508" s="262"/>
      <c r="C508" s="297" t="s">
        <v>871</v>
      </c>
      <c r="D508" s="295">
        <v>6531</v>
      </c>
      <c r="E508" s="297" t="s">
        <v>1510</v>
      </c>
      <c r="F508" s="297" t="s">
        <v>273</v>
      </c>
      <c r="G508" s="297">
        <v>13</v>
      </c>
      <c r="H508" s="297">
        <v>13</v>
      </c>
      <c r="I508" s="297">
        <v>5.9</v>
      </c>
      <c r="J508" s="297">
        <f t="shared" si="42"/>
        <v>11.471851996725624</v>
      </c>
      <c r="K508" s="297">
        <v>11</v>
      </c>
      <c r="L508" s="297" t="s">
        <v>1153</v>
      </c>
      <c r="O508" s="290">
        <v>1</v>
      </c>
      <c r="P508" s="290">
        <v>0</v>
      </c>
      <c r="Q508" s="265" t="s">
        <v>1010</v>
      </c>
      <c r="R508" s="261" t="s">
        <v>988</v>
      </c>
    </row>
    <row r="509" spans="1:18" s="290" customFormat="1" ht="25.5" hidden="1" customHeight="1" x14ac:dyDescent="0.25">
      <c r="A509" s="294" t="s">
        <v>1794</v>
      </c>
      <c r="B509" s="262"/>
      <c r="C509" s="297" t="s">
        <v>2030</v>
      </c>
      <c r="D509" s="295">
        <v>6531</v>
      </c>
      <c r="E509" s="297" t="s">
        <v>1510</v>
      </c>
      <c r="F509" s="297" t="s">
        <v>273</v>
      </c>
      <c r="G509" s="297">
        <v>13</v>
      </c>
      <c r="H509" s="297">
        <v>13</v>
      </c>
      <c r="I509" s="297">
        <v>5.9</v>
      </c>
      <c r="J509" s="297">
        <f t="shared" si="42"/>
        <v>11.471851996725624</v>
      </c>
      <c r="K509" s="297">
        <v>11</v>
      </c>
      <c r="L509" s="297" t="s">
        <v>1153</v>
      </c>
      <c r="O509" s="290">
        <v>1</v>
      </c>
      <c r="P509" s="290">
        <v>0</v>
      </c>
      <c r="Q509" s="265" t="s">
        <v>1011</v>
      </c>
      <c r="R509" s="261" t="s">
        <v>988</v>
      </c>
    </row>
    <row r="510" spans="1:18" s="290" customFormat="1" ht="12.75" hidden="1" customHeight="1" x14ac:dyDescent="0.25">
      <c r="A510" s="294" t="s">
        <v>1794</v>
      </c>
      <c r="C510" s="290" t="s">
        <v>1980</v>
      </c>
      <c r="D510" s="295">
        <v>6531</v>
      </c>
      <c r="E510" s="297" t="s">
        <v>1510</v>
      </c>
      <c r="F510" s="297" t="s">
        <v>273</v>
      </c>
      <c r="G510" s="297">
        <v>13</v>
      </c>
      <c r="H510" s="297">
        <v>13</v>
      </c>
      <c r="I510" s="297">
        <v>5.9</v>
      </c>
      <c r="J510" s="297">
        <f t="shared" si="42"/>
        <v>11.471851996725624</v>
      </c>
      <c r="K510" s="297">
        <v>11</v>
      </c>
      <c r="L510" s="297" t="s">
        <v>1153</v>
      </c>
      <c r="O510" s="290">
        <v>0</v>
      </c>
      <c r="P510" s="290">
        <v>1</v>
      </c>
      <c r="Q510" s="265" t="s">
        <v>300</v>
      </c>
      <c r="R510" s="266">
        <v>38898</v>
      </c>
    </row>
    <row r="511" spans="1:18" s="290" customFormat="1" ht="25.5" hidden="1" customHeight="1" x14ac:dyDescent="0.25">
      <c r="A511" s="294" t="s">
        <v>1794</v>
      </c>
      <c r="C511" s="290" t="s">
        <v>518</v>
      </c>
      <c r="D511" s="295">
        <v>6531</v>
      </c>
      <c r="E511" s="297" t="s">
        <v>1510</v>
      </c>
      <c r="F511" s="297" t="s">
        <v>273</v>
      </c>
      <c r="G511" s="297">
        <v>13</v>
      </c>
      <c r="H511" s="297">
        <v>13</v>
      </c>
      <c r="I511" s="297">
        <v>5.9</v>
      </c>
      <c r="J511" s="297">
        <f t="shared" si="42"/>
        <v>11.471851996725624</v>
      </c>
      <c r="K511" s="297">
        <v>11</v>
      </c>
      <c r="L511" s="297" t="s">
        <v>1153</v>
      </c>
      <c r="O511" s="290">
        <v>1</v>
      </c>
      <c r="P511" s="290">
        <v>0</v>
      </c>
      <c r="Q511" s="265" t="s">
        <v>91</v>
      </c>
      <c r="R511" s="266">
        <v>38898</v>
      </c>
    </row>
    <row r="512" spans="1:18" s="290" customFormat="1" ht="12.75" hidden="1" customHeight="1" x14ac:dyDescent="0.25">
      <c r="A512" s="294" t="s">
        <v>1794</v>
      </c>
      <c r="C512" s="290" t="s">
        <v>1540</v>
      </c>
      <c r="D512" s="295">
        <v>6531</v>
      </c>
      <c r="E512" s="297" t="s">
        <v>1510</v>
      </c>
      <c r="F512" s="297" t="s">
        <v>273</v>
      </c>
      <c r="G512" s="297">
        <v>13</v>
      </c>
      <c r="H512" s="297">
        <v>13</v>
      </c>
      <c r="I512" s="297">
        <v>5.9</v>
      </c>
      <c r="J512" s="297">
        <f t="shared" si="42"/>
        <v>11.471851996725624</v>
      </c>
      <c r="K512" s="297">
        <v>11</v>
      </c>
      <c r="L512" s="297" t="s">
        <v>1153</v>
      </c>
      <c r="O512" s="290">
        <v>0</v>
      </c>
      <c r="P512" s="290">
        <v>1</v>
      </c>
      <c r="Q512" s="265" t="s">
        <v>1014</v>
      </c>
      <c r="R512" s="261" t="s">
        <v>988</v>
      </c>
    </row>
    <row r="513" spans="1:20" s="290" customFormat="1" ht="12.75" hidden="1" customHeight="1" x14ac:dyDescent="0.25">
      <c r="A513" s="294" t="s">
        <v>1794</v>
      </c>
      <c r="C513" s="290" t="s">
        <v>1455</v>
      </c>
      <c r="D513" s="295">
        <v>6531</v>
      </c>
      <c r="E513" s="297" t="s">
        <v>1510</v>
      </c>
      <c r="F513" s="297" t="s">
        <v>273</v>
      </c>
      <c r="G513" s="297">
        <v>13</v>
      </c>
      <c r="H513" s="297">
        <v>13</v>
      </c>
      <c r="I513" s="297">
        <v>5.9</v>
      </c>
      <c r="J513" s="297">
        <f t="shared" si="42"/>
        <v>11.471851996725624</v>
      </c>
      <c r="K513" s="297">
        <v>11</v>
      </c>
      <c r="L513" s="297" t="s">
        <v>1153</v>
      </c>
      <c r="O513" s="290">
        <v>0</v>
      </c>
      <c r="P513" s="290">
        <v>1</v>
      </c>
      <c r="Q513" s="265" t="s">
        <v>1014</v>
      </c>
      <c r="R513" s="261" t="s">
        <v>988</v>
      </c>
    </row>
    <row r="514" spans="1:20" s="292" customFormat="1" ht="12.75" hidden="1" customHeight="1" x14ac:dyDescent="0.25">
      <c r="A514" s="291"/>
      <c r="B514" s="254"/>
      <c r="C514" s="292" t="s">
        <v>246</v>
      </c>
      <c r="D514" s="293">
        <v>6544</v>
      </c>
      <c r="F514" s="292" t="s">
        <v>274</v>
      </c>
      <c r="G514" s="292">
        <v>8.4</v>
      </c>
      <c r="H514" s="292">
        <v>8.4</v>
      </c>
      <c r="I514" s="292">
        <v>8.3000000000000007</v>
      </c>
      <c r="J514" s="292">
        <f t="shared" si="42"/>
        <v>12.923168112553602</v>
      </c>
      <c r="K514" s="292">
        <v>12.66</v>
      </c>
      <c r="L514" s="292" t="s">
        <v>1153</v>
      </c>
      <c r="O514" s="292">
        <f>SUM(O515)</f>
        <v>0</v>
      </c>
      <c r="P514" s="292">
        <f>SUM(P515)</f>
        <v>1</v>
      </c>
      <c r="Q514" s="257"/>
      <c r="R514" s="258">
        <v>38898</v>
      </c>
    </row>
    <row r="515" spans="1:20" s="290" customFormat="1" ht="12.75" hidden="1" customHeight="1" x14ac:dyDescent="0.25">
      <c r="A515" s="294" t="s">
        <v>1794</v>
      </c>
      <c r="C515" s="290" t="s">
        <v>1980</v>
      </c>
      <c r="D515" s="295">
        <v>6544</v>
      </c>
      <c r="E515" s="297"/>
      <c r="F515" s="297" t="s">
        <v>274</v>
      </c>
      <c r="G515" s="297">
        <v>8.4</v>
      </c>
      <c r="H515" s="297">
        <v>8.4</v>
      </c>
      <c r="I515" s="297">
        <v>8.3000000000000007</v>
      </c>
      <c r="J515" s="297">
        <f t="shared" si="42"/>
        <v>12.923168112553602</v>
      </c>
      <c r="K515" s="297">
        <v>12.66</v>
      </c>
      <c r="L515" s="297" t="s">
        <v>1153</v>
      </c>
      <c r="O515" s="290">
        <v>0</v>
      </c>
      <c r="P515" s="290">
        <v>1</v>
      </c>
      <c r="Q515" s="265" t="s">
        <v>300</v>
      </c>
      <c r="R515" s="266">
        <v>38898</v>
      </c>
    </row>
    <row r="516" spans="1:20" s="292" customFormat="1" ht="63.75" hidden="1" customHeight="1" x14ac:dyDescent="0.25">
      <c r="A516" s="291"/>
      <c r="B516" s="254"/>
      <c r="C516" s="292" t="s">
        <v>246</v>
      </c>
      <c r="D516" s="293">
        <v>6613</v>
      </c>
      <c r="E516" s="292" t="s">
        <v>1512</v>
      </c>
      <c r="F516" s="292" t="s">
        <v>273</v>
      </c>
      <c r="G516" s="292">
        <v>9</v>
      </c>
      <c r="H516" s="292">
        <v>9</v>
      </c>
      <c r="I516" s="292">
        <v>6.9</v>
      </c>
      <c r="J516" s="292">
        <f t="shared" si="42"/>
        <v>11.673041663715974</v>
      </c>
      <c r="K516" s="292">
        <v>12</v>
      </c>
      <c r="L516" s="292" t="s">
        <v>1153</v>
      </c>
      <c r="O516" s="292">
        <v>0</v>
      </c>
      <c r="P516" s="292">
        <v>0</v>
      </c>
      <c r="Q516" s="257" t="s">
        <v>1722</v>
      </c>
      <c r="R516" s="258">
        <v>38966</v>
      </c>
    </row>
    <row r="517" spans="1:20" s="290" customFormat="1" ht="12.75" hidden="1" customHeight="1" x14ac:dyDescent="0.25">
      <c r="A517" s="294" t="s">
        <v>1794</v>
      </c>
      <c r="B517" s="262"/>
      <c r="C517" s="290" t="s">
        <v>1006</v>
      </c>
      <c r="D517" s="295">
        <v>6613</v>
      </c>
      <c r="E517" s="290" t="s">
        <v>1512</v>
      </c>
      <c r="F517" s="290" t="s">
        <v>273</v>
      </c>
      <c r="G517" s="290">
        <v>9</v>
      </c>
      <c r="H517" s="290">
        <v>9</v>
      </c>
      <c r="I517" s="290">
        <v>6.9</v>
      </c>
      <c r="J517" s="290">
        <f t="shared" si="42"/>
        <v>11.673041663715974</v>
      </c>
      <c r="K517" s="290">
        <v>12</v>
      </c>
      <c r="L517" s="290" t="s">
        <v>1153</v>
      </c>
      <c r="O517" s="290">
        <v>1</v>
      </c>
      <c r="P517" s="290">
        <v>0</v>
      </c>
      <c r="Q517" s="265" t="s">
        <v>1015</v>
      </c>
      <c r="R517" s="261" t="s">
        <v>988</v>
      </c>
    </row>
    <row r="518" spans="1:20" s="290" customFormat="1" ht="12.75" hidden="1" customHeight="1" x14ac:dyDescent="0.25">
      <c r="A518" s="294" t="s">
        <v>1794</v>
      </c>
      <c r="C518" s="290" t="s">
        <v>413</v>
      </c>
      <c r="D518" s="295">
        <v>6613</v>
      </c>
      <c r="E518" s="290" t="s">
        <v>1512</v>
      </c>
      <c r="F518" s="290" t="s">
        <v>273</v>
      </c>
      <c r="G518" s="290">
        <v>9</v>
      </c>
      <c r="H518" s="290">
        <v>9</v>
      </c>
      <c r="I518" s="290">
        <v>6.9</v>
      </c>
      <c r="J518" s="290">
        <f t="shared" si="42"/>
        <v>11.673041663715974</v>
      </c>
      <c r="K518" s="290">
        <v>12</v>
      </c>
      <c r="L518" s="290" t="s">
        <v>1153</v>
      </c>
      <c r="O518" s="290">
        <v>0</v>
      </c>
      <c r="P518" s="290">
        <v>1</v>
      </c>
      <c r="Q518" s="265" t="s">
        <v>92</v>
      </c>
      <c r="R518" s="266">
        <v>38898</v>
      </c>
    </row>
    <row r="519" spans="1:20" s="290" customFormat="1" ht="25.5" hidden="1" customHeight="1" x14ac:dyDescent="0.25">
      <c r="A519" s="294" t="s">
        <v>1794</v>
      </c>
      <c r="C519" s="290" t="s">
        <v>417</v>
      </c>
      <c r="D519" s="295">
        <v>6613</v>
      </c>
      <c r="E519" s="290" t="s">
        <v>1512</v>
      </c>
      <c r="F519" s="290" t="s">
        <v>273</v>
      </c>
      <c r="G519" s="290">
        <v>9</v>
      </c>
      <c r="H519" s="290">
        <v>9</v>
      </c>
      <c r="I519" s="290">
        <v>6.9</v>
      </c>
      <c r="J519" s="290">
        <f t="shared" si="42"/>
        <v>11.673041663715974</v>
      </c>
      <c r="K519" s="290">
        <v>12</v>
      </c>
      <c r="L519" s="290" t="s">
        <v>1153</v>
      </c>
      <c r="O519" s="290">
        <v>1</v>
      </c>
      <c r="P519" s="290">
        <v>0</v>
      </c>
      <c r="Q519" s="265" t="s">
        <v>161</v>
      </c>
      <c r="R519" s="266">
        <v>38978</v>
      </c>
    </row>
    <row r="520" spans="1:20" s="290" customFormat="1" ht="51" hidden="1" customHeight="1" x14ac:dyDescent="0.25">
      <c r="A520" s="294" t="s">
        <v>1794</v>
      </c>
      <c r="C520" s="290" t="s">
        <v>417</v>
      </c>
      <c r="D520" s="295">
        <v>6613</v>
      </c>
      <c r="E520" s="290" t="s">
        <v>1512</v>
      </c>
      <c r="F520" s="290" t="s">
        <v>273</v>
      </c>
      <c r="G520" s="290">
        <v>9</v>
      </c>
      <c r="H520" s="290">
        <v>9</v>
      </c>
      <c r="I520" s="290">
        <v>6.9</v>
      </c>
      <c r="J520" s="290">
        <f t="shared" si="42"/>
        <v>11.673041663715974</v>
      </c>
      <c r="K520" s="290">
        <v>12</v>
      </c>
      <c r="L520" s="290" t="s">
        <v>1153</v>
      </c>
      <c r="O520" s="290">
        <v>0</v>
      </c>
      <c r="P520" s="290">
        <v>1</v>
      </c>
      <c r="Q520" s="265" t="s">
        <v>487</v>
      </c>
      <c r="R520" s="266">
        <v>38978</v>
      </c>
    </row>
    <row r="521" spans="1:20" s="292" customFormat="1" ht="76.5" hidden="1" customHeight="1" x14ac:dyDescent="0.25">
      <c r="A521" s="291"/>
      <c r="B521" s="277"/>
      <c r="C521" s="292" t="s">
        <v>246</v>
      </c>
      <c r="D521" s="293">
        <v>6618</v>
      </c>
      <c r="E521" s="292" t="s">
        <v>64</v>
      </c>
      <c r="F521" s="292" t="s">
        <v>272</v>
      </c>
      <c r="G521" s="292">
        <v>11</v>
      </c>
      <c r="H521" s="292">
        <v>11</v>
      </c>
      <c r="I521" s="292">
        <v>6</v>
      </c>
      <c r="J521" s="282">
        <f t="shared" si="42"/>
        <v>11.208959594002778</v>
      </c>
      <c r="K521" s="292">
        <v>13</v>
      </c>
      <c r="L521" s="292" t="s">
        <v>1153</v>
      </c>
      <c r="O521" s="292">
        <f>SUM(O522:O530)</f>
        <v>3</v>
      </c>
      <c r="P521" s="292">
        <f>SUM(P522:P530)</f>
        <v>6</v>
      </c>
      <c r="Q521" s="257" t="s">
        <v>1791</v>
      </c>
      <c r="R521" s="258">
        <v>39717</v>
      </c>
    </row>
    <row r="522" spans="1:20" s="290" customFormat="1" ht="12.75" hidden="1" customHeight="1" x14ac:dyDescent="0.25">
      <c r="A522" s="294" t="s">
        <v>1794</v>
      </c>
      <c r="C522" s="290" t="s">
        <v>1006</v>
      </c>
      <c r="D522" s="295">
        <v>6618</v>
      </c>
      <c r="E522" s="297" t="s">
        <v>64</v>
      </c>
      <c r="F522" s="297" t="s">
        <v>272</v>
      </c>
      <c r="G522" s="297">
        <v>11</v>
      </c>
      <c r="H522" s="297">
        <v>11</v>
      </c>
      <c r="I522" s="297">
        <v>6</v>
      </c>
      <c r="J522" s="322">
        <f>-LOG((1/(H522*G522))*(2.511^(-I522)))/LOG(2.511)</f>
        <v>11.208959594002778</v>
      </c>
      <c r="K522" s="297">
        <v>13</v>
      </c>
      <c r="L522" s="297" t="s">
        <v>1153</v>
      </c>
      <c r="M522" s="297"/>
      <c r="N522" s="297"/>
      <c r="O522" s="297">
        <v>1</v>
      </c>
      <c r="P522" s="297">
        <v>0</v>
      </c>
      <c r="Q522" s="265" t="s">
        <v>439</v>
      </c>
      <c r="R522" s="266">
        <v>39797</v>
      </c>
      <c r="S522" s="297"/>
      <c r="T522" s="297"/>
    </row>
    <row r="523" spans="1:20" s="290" customFormat="1" ht="25.5" hidden="1" customHeight="1" x14ac:dyDescent="0.25">
      <c r="A523" s="294" t="s">
        <v>1794</v>
      </c>
      <c r="C523" s="290" t="s">
        <v>2021</v>
      </c>
      <c r="D523" s="295">
        <v>6618</v>
      </c>
      <c r="E523" s="297" t="s">
        <v>64</v>
      </c>
      <c r="F523" s="297" t="s">
        <v>272</v>
      </c>
      <c r="G523" s="297">
        <v>11</v>
      </c>
      <c r="H523" s="297">
        <v>11</v>
      </c>
      <c r="I523" s="297">
        <v>6</v>
      </c>
      <c r="J523" s="322">
        <f t="shared" si="42"/>
        <v>11.208959594002778</v>
      </c>
      <c r="K523" s="297">
        <v>13</v>
      </c>
      <c r="L523" s="297" t="s">
        <v>1153</v>
      </c>
      <c r="M523" s="297"/>
      <c r="N523" s="297"/>
      <c r="O523" s="297">
        <v>0</v>
      </c>
      <c r="P523" s="297">
        <v>1</v>
      </c>
      <c r="Q523" s="265" t="s">
        <v>1695</v>
      </c>
      <c r="R523" s="266">
        <v>39769</v>
      </c>
      <c r="S523" s="297"/>
      <c r="T523" s="297"/>
    </row>
    <row r="524" spans="1:20" s="290" customFormat="1" ht="12.75" hidden="1" customHeight="1" x14ac:dyDescent="0.25">
      <c r="A524" s="294" t="s">
        <v>1794</v>
      </c>
      <c r="C524" s="290" t="s">
        <v>2022</v>
      </c>
      <c r="D524" s="295">
        <v>6618</v>
      </c>
      <c r="E524" s="297" t="s">
        <v>64</v>
      </c>
      <c r="F524" s="297" t="s">
        <v>272</v>
      </c>
      <c r="G524" s="297">
        <v>11</v>
      </c>
      <c r="H524" s="297">
        <v>11</v>
      </c>
      <c r="I524" s="297">
        <v>6</v>
      </c>
      <c r="J524" s="322">
        <f t="shared" si="42"/>
        <v>11.208959594002778</v>
      </c>
      <c r="K524" s="297">
        <v>13</v>
      </c>
      <c r="L524" s="297" t="s">
        <v>1153</v>
      </c>
      <c r="M524" s="297"/>
      <c r="N524" s="297"/>
      <c r="O524" s="297">
        <v>0</v>
      </c>
      <c r="P524" s="297">
        <v>1</v>
      </c>
      <c r="Q524" s="265" t="s">
        <v>1022</v>
      </c>
      <c r="R524" s="266">
        <v>39769</v>
      </c>
      <c r="S524" s="297"/>
      <c r="T524" s="297"/>
    </row>
    <row r="525" spans="1:20" s="290" customFormat="1" ht="63.75" hidden="1" customHeight="1" x14ac:dyDescent="0.25">
      <c r="A525" s="294" t="s">
        <v>1794</v>
      </c>
      <c r="C525" s="290" t="s">
        <v>518</v>
      </c>
      <c r="D525" s="295">
        <v>6618</v>
      </c>
      <c r="E525" s="297" t="s">
        <v>64</v>
      </c>
      <c r="F525" s="297" t="s">
        <v>272</v>
      </c>
      <c r="G525" s="297">
        <v>11</v>
      </c>
      <c r="H525" s="297">
        <v>11</v>
      </c>
      <c r="I525" s="297">
        <v>6</v>
      </c>
      <c r="J525" s="322">
        <f t="shared" si="42"/>
        <v>11.208959594002778</v>
      </c>
      <c r="K525" s="297">
        <v>13</v>
      </c>
      <c r="L525" s="297" t="s">
        <v>1153</v>
      </c>
      <c r="M525" s="297"/>
      <c r="N525" s="297"/>
      <c r="O525" s="297">
        <v>1</v>
      </c>
      <c r="P525" s="297">
        <v>0</v>
      </c>
      <c r="Q525" s="265" t="s">
        <v>162</v>
      </c>
      <c r="R525" s="266">
        <v>38898</v>
      </c>
      <c r="S525" s="297"/>
      <c r="T525" s="297"/>
    </row>
    <row r="526" spans="1:20" s="290" customFormat="1" ht="102" hidden="1" customHeight="1" x14ac:dyDescent="0.25">
      <c r="A526" s="294" t="s">
        <v>1794</v>
      </c>
      <c r="C526" s="290" t="s">
        <v>732</v>
      </c>
      <c r="D526" s="295">
        <v>6618</v>
      </c>
      <c r="E526" s="297" t="s">
        <v>64</v>
      </c>
      <c r="F526" s="297" t="s">
        <v>272</v>
      </c>
      <c r="G526" s="297">
        <v>11</v>
      </c>
      <c r="H526" s="297">
        <v>11</v>
      </c>
      <c r="I526" s="297">
        <v>6</v>
      </c>
      <c r="J526" s="322">
        <f t="shared" ref="J526:J541" si="43">-LOG((1/(H526*G526))*(2.511^(-I526)))/LOG(2.511)</f>
        <v>11.208959594002778</v>
      </c>
      <c r="K526" s="297">
        <v>13</v>
      </c>
      <c r="L526" s="297" t="s">
        <v>1153</v>
      </c>
      <c r="M526" s="297"/>
      <c r="N526" s="297"/>
      <c r="O526" s="297">
        <v>0</v>
      </c>
      <c r="P526" s="297">
        <v>1</v>
      </c>
      <c r="Q526" s="265" t="s">
        <v>2474</v>
      </c>
      <c r="R526" s="266">
        <v>38898</v>
      </c>
      <c r="S526" s="297"/>
      <c r="T526" s="297"/>
    </row>
    <row r="527" spans="1:20" s="290" customFormat="1" ht="12.75" hidden="1" customHeight="1" x14ac:dyDescent="0.25">
      <c r="A527" s="294" t="s">
        <v>1794</v>
      </c>
      <c r="C527" s="290" t="s">
        <v>413</v>
      </c>
      <c r="D527" s="295">
        <v>6618</v>
      </c>
      <c r="E527" s="297" t="s">
        <v>64</v>
      </c>
      <c r="F527" s="297" t="s">
        <v>272</v>
      </c>
      <c r="G527" s="297">
        <v>11</v>
      </c>
      <c r="H527" s="297">
        <v>11</v>
      </c>
      <c r="I527" s="297">
        <v>6</v>
      </c>
      <c r="J527" s="322">
        <f t="shared" si="43"/>
        <v>11.208959594002778</v>
      </c>
      <c r="K527" s="297">
        <v>13</v>
      </c>
      <c r="L527" s="297" t="s">
        <v>1153</v>
      </c>
      <c r="M527" s="297"/>
      <c r="N527" s="297"/>
      <c r="O527" s="297">
        <v>0</v>
      </c>
      <c r="P527" s="297">
        <v>1</v>
      </c>
      <c r="Q527" s="265" t="s">
        <v>92</v>
      </c>
      <c r="R527" s="266">
        <v>38898</v>
      </c>
      <c r="S527" s="297"/>
      <c r="T527" s="297"/>
    </row>
    <row r="528" spans="1:20" s="290" customFormat="1" ht="51" hidden="1" customHeight="1" x14ac:dyDescent="0.25">
      <c r="A528" s="294" t="s">
        <v>1794</v>
      </c>
      <c r="C528" s="290" t="s">
        <v>417</v>
      </c>
      <c r="D528" s="295">
        <v>6618</v>
      </c>
      <c r="E528" s="297" t="s">
        <v>64</v>
      </c>
      <c r="F528" s="297" t="s">
        <v>272</v>
      </c>
      <c r="G528" s="297">
        <v>11</v>
      </c>
      <c r="H528" s="297">
        <v>11</v>
      </c>
      <c r="I528" s="297">
        <v>6</v>
      </c>
      <c r="J528" s="322">
        <f t="shared" si="43"/>
        <v>11.208959594002778</v>
      </c>
      <c r="K528" s="297">
        <v>13</v>
      </c>
      <c r="L528" s="297" t="s">
        <v>1153</v>
      </c>
      <c r="M528" s="297"/>
      <c r="N528" s="297"/>
      <c r="O528" s="297">
        <v>1</v>
      </c>
      <c r="P528" s="297">
        <v>0</v>
      </c>
      <c r="Q528" s="265" t="s">
        <v>163</v>
      </c>
      <c r="R528" s="266">
        <v>38978</v>
      </c>
      <c r="S528" s="297"/>
      <c r="T528" s="297"/>
    </row>
    <row r="529" spans="1:20" s="290" customFormat="1" ht="12.75" hidden="1" customHeight="1" x14ac:dyDescent="0.25">
      <c r="A529" s="294" t="s">
        <v>1794</v>
      </c>
      <c r="C529" s="290" t="s">
        <v>417</v>
      </c>
      <c r="D529" s="295">
        <v>6618</v>
      </c>
      <c r="E529" s="297" t="s">
        <v>64</v>
      </c>
      <c r="F529" s="297" t="s">
        <v>272</v>
      </c>
      <c r="G529" s="297">
        <v>11</v>
      </c>
      <c r="H529" s="297">
        <v>11</v>
      </c>
      <c r="I529" s="297">
        <v>6</v>
      </c>
      <c r="J529" s="322">
        <f t="shared" si="43"/>
        <v>11.208959594002778</v>
      </c>
      <c r="K529" s="297">
        <v>13</v>
      </c>
      <c r="L529" s="297" t="s">
        <v>1153</v>
      </c>
      <c r="M529" s="297"/>
      <c r="N529" s="297"/>
      <c r="O529" s="297">
        <v>0</v>
      </c>
      <c r="P529" s="297">
        <v>1</v>
      </c>
      <c r="Q529" s="265" t="s">
        <v>488</v>
      </c>
      <c r="R529" s="266">
        <v>38978</v>
      </c>
      <c r="S529" s="297"/>
      <c r="T529" s="297"/>
    </row>
    <row r="530" spans="1:20" s="290" customFormat="1" ht="63" hidden="1" customHeight="1" x14ac:dyDescent="0.25">
      <c r="A530" s="294" t="s">
        <v>1795</v>
      </c>
      <c r="C530" s="290" t="s">
        <v>422</v>
      </c>
      <c r="D530" s="295">
        <v>6618</v>
      </c>
      <c r="E530" s="297" t="s">
        <v>64</v>
      </c>
      <c r="F530" s="297" t="s">
        <v>272</v>
      </c>
      <c r="G530" s="297">
        <v>11</v>
      </c>
      <c r="H530" s="297">
        <v>11</v>
      </c>
      <c r="I530" s="297">
        <v>6</v>
      </c>
      <c r="J530" s="322">
        <f t="shared" si="43"/>
        <v>11.208959594002778</v>
      </c>
      <c r="K530" s="297">
        <v>13</v>
      </c>
      <c r="L530" s="297" t="s">
        <v>1153</v>
      </c>
      <c r="M530" s="297"/>
      <c r="N530" s="297"/>
      <c r="O530" s="297">
        <v>0</v>
      </c>
      <c r="P530" s="297">
        <v>1</v>
      </c>
      <c r="Q530" s="265" t="s">
        <v>423</v>
      </c>
      <c r="R530" s="266">
        <v>40035</v>
      </c>
      <c r="S530" s="297"/>
      <c r="T530" s="297"/>
    </row>
    <row r="531" spans="1:20" s="290" customFormat="1" ht="63" hidden="1" customHeight="1" x14ac:dyDescent="0.25">
      <c r="A531" s="294" t="s">
        <v>1795</v>
      </c>
      <c r="C531" s="290" t="s">
        <v>1272</v>
      </c>
      <c r="D531" s="295">
        <v>6618</v>
      </c>
      <c r="E531" s="297" t="s">
        <v>64</v>
      </c>
      <c r="F531" s="297" t="s">
        <v>272</v>
      </c>
      <c r="G531" s="297">
        <v>11</v>
      </c>
      <c r="H531" s="297">
        <v>11</v>
      </c>
      <c r="I531" s="297">
        <v>6</v>
      </c>
      <c r="J531" s="322">
        <f>-LOG((1/(H531*G531))*(2.511^(-I531)))/LOG(2.511)</f>
        <v>11.208959594002778</v>
      </c>
      <c r="K531" s="297">
        <v>13</v>
      </c>
      <c r="L531" s="297" t="s">
        <v>1153</v>
      </c>
      <c r="M531" s="297"/>
      <c r="N531" s="297"/>
      <c r="O531" s="297">
        <v>0</v>
      </c>
      <c r="P531" s="297">
        <v>1</v>
      </c>
      <c r="Q531" s="265" t="s">
        <v>1431</v>
      </c>
      <c r="R531" s="266">
        <v>40130</v>
      </c>
      <c r="S531" s="297"/>
      <c r="T531" s="297"/>
    </row>
    <row r="532" spans="1:20" s="292" customFormat="1" ht="51" hidden="1" customHeight="1" x14ac:dyDescent="0.25">
      <c r="A532" s="291"/>
      <c r="B532" s="254"/>
      <c r="C532" s="292" t="s">
        <v>246</v>
      </c>
      <c r="D532" s="293">
        <v>6626</v>
      </c>
      <c r="E532" s="292" t="s">
        <v>63</v>
      </c>
      <c r="F532" s="292" t="s">
        <v>274</v>
      </c>
      <c r="G532" s="292">
        <v>15</v>
      </c>
      <c r="H532" s="292">
        <v>15</v>
      </c>
      <c r="I532" s="292">
        <v>6.9</v>
      </c>
      <c r="J532" s="282">
        <f t="shared" si="43"/>
        <v>12.782710657171657</v>
      </c>
      <c r="K532" s="292">
        <v>11</v>
      </c>
      <c r="L532" s="292" t="s">
        <v>1153</v>
      </c>
      <c r="M532" s="292" t="s">
        <v>230</v>
      </c>
      <c r="N532" s="256" t="s">
        <v>231</v>
      </c>
      <c r="O532" s="292">
        <f>SUM(O533:O535)</f>
        <v>2</v>
      </c>
      <c r="P532" s="292">
        <f>SUM(P533:P535)</f>
        <v>1</v>
      </c>
      <c r="Q532" s="257" t="s">
        <v>772</v>
      </c>
      <c r="R532" s="258">
        <v>38547</v>
      </c>
    </row>
    <row r="533" spans="1:20" s="290" customFormat="1" ht="38.25" hidden="1" customHeight="1" x14ac:dyDescent="0.25">
      <c r="A533" s="294"/>
      <c r="B533" s="262"/>
      <c r="C533" s="290" t="s">
        <v>1371</v>
      </c>
      <c r="D533" s="295">
        <v>6626</v>
      </c>
      <c r="E533" s="290" t="s">
        <v>63</v>
      </c>
      <c r="F533" s="290" t="s">
        <v>274</v>
      </c>
      <c r="G533" s="290">
        <v>15</v>
      </c>
      <c r="H533" s="290">
        <v>15</v>
      </c>
      <c r="I533" s="290">
        <v>6.9</v>
      </c>
      <c r="J533" s="283">
        <f t="shared" si="43"/>
        <v>12.782710657171657</v>
      </c>
      <c r="K533" s="290">
        <v>11</v>
      </c>
      <c r="L533" s="290" t="s">
        <v>1153</v>
      </c>
      <c r="M533" s="290" t="s">
        <v>230</v>
      </c>
      <c r="N533" s="264" t="s">
        <v>231</v>
      </c>
      <c r="O533" s="290">
        <v>1</v>
      </c>
      <c r="P533" s="290">
        <v>0</v>
      </c>
      <c r="Q533" s="265" t="s">
        <v>1019</v>
      </c>
      <c r="R533" s="266">
        <v>39767</v>
      </c>
    </row>
    <row r="534" spans="1:20" s="290" customFormat="1" ht="25.5" hidden="1" customHeight="1" x14ac:dyDescent="0.25">
      <c r="A534" s="294"/>
      <c r="B534" s="262"/>
      <c r="C534" s="290" t="s">
        <v>1017</v>
      </c>
      <c r="D534" s="295">
        <v>6626</v>
      </c>
      <c r="E534" s="290" t="s">
        <v>63</v>
      </c>
      <c r="F534" s="290" t="s">
        <v>274</v>
      </c>
      <c r="G534" s="290">
        <v>15</v>
      </c>
      <c r="H534" s="290">
        <v>15</v>
      </c>
      <c r="I534" s="290">
        <v>6.9</v>
      </c>
      <c r="J534" s="283">
        <f t="shared" si="43"/>
        <v>12.782710657171657</v>
      </c>
      <c r="K534" s="290">
        <v>11</v>
      </c>
      <c r="L534" s="290" t="s">
        <v>1153</v>
      </c>
      <c r="M534" s="290" t="s">
        <v>230</v>
      </c>
      <c r="N534" s="264" t="s">
        <v>231</v>
      </c>
      <c r="O534" s="290">
        <v>1</v>
      </c>
      <c r="P534" s="290">
        <v>0</v>
      </c>
      <c r="Q534" s="265" t="s">
        <v>1018</v>
      </c>
      <c r="R534" s="266">
        <v>39767</v>
      </c>
    </row>
    <row r="535" spans="1:20" s="290" customFormat="1" ht="76.5" hidden="1" customHeight="1" x14ac:dyDescent="0.25">
      <c r="A535" s="294" t="s">
        <v>1794</v>
      </c>
      <c r="B535" s="268"/>
      <c r="C535" s="290" t="s">
        <v>229</v>
      </c>
      <c r="D535" s="295">
        <v>6626</v>
      </c>
      <c r="E535" s="290" t="s">
        <v>63</v>
      </c>
      <c r="F535" s="290" t="s">
        <v>274</v>
      </c>
      <c r="G535" s="290">
        <v>15</v>
      </c>
      <c r="H535" s="290">
        <v>15</v>
      </c>
      <c r="I535" s="290">
        <v>6.9</v>
      </c>
      <c r="J535" s="283">
        <f t="shared" si="43"/>
        <v>12.782710657171657</v>
      </c>
      <c r="K535" s="290">
        <v>11</v>
      </c>
      <c r="L535" s="290" t="s">
        <v>1153</v>
      </c>
      <c r="M535" s="290" t="s">
        <v>230</v>
      </c>
      <c r="N535" s="264" t="s">
        <v>231</v>
      </c>
      <c r="O535" s="290">
        <v>0</v>
      </c>
      <c r="P535" s="290">
        <v>1</v>
      </c>
      <c r="Q535" s="265" t="s">
        <v>232</v>
      </c>
      <c r="R535" s="266">
        <v>38986</v>
      </c>
    </row>
    <row r="536" spans="1:20" s="292" customFormat="1" ht="38.25" hidden="1" customHeight="1" x14ac:dyDescent="0.25">
      <c r="A536" s="291"/>
      <c r="B536" s="260"/>
      <c r="C536" s="292" t="s">
        <v>246</v>
      </c>
      <c r="D536" s="293">
        <v>6637</v>
      </c>
      <c r="E536" s="292" t="s">
        <v>709</v>
      </c>
      <c r="F536" s="292" t="s">
        <v>274</v>
      </c>
      <c r="G536" s="292">
        <v>7.1</v>
      </c>
      <c r="H536" s="292">
        <v>7.1</v>
      </c>
      <c r="I536" s="292">
        <v>7.7</v>
      </c>
      <c r="J536" s="282">
        <f t="shared" si="43"/>
        <v>11.957923457433813</v>
      </c>
      <c r="K536" s="292">
        <v>11</v>
      </c>
      <c r="L536" s="292" t="s">
        <v>1153</v>
      </c>
      <c r="O536" s="292">
        <f>SUM(O537)</f>
        <v>0</v>
      </c>
      <c r="P536" s="292">
        <f>SUM(P537)</f>
        <v>1</v>
      </c>
      <c r="Q536" s="257" t="s">
        <v>711</v>
      </c>
      <c r="R536" s="258">
        <v>38517</v>
      </c>
    </row>
    <row r="537" spans="1:20" s="290" customFormat="1" ht="38.25" hidden="1" customHeight="1" x14ac:dyDescent="0.25">
      <c r="A537" s="294" t="s">
        <v>1794</v>
      </c>
      <c r="B537" s="262"/>
      <c r="C537" s="290" t="s">
        <v>284</v>
      </c>
      <c r="D537" s="295">
        <v>6637</v>
      </c>
      <c r="E537" s="290" t="s">
        <v>709</v>
      </c>
      <c r="F537" s="290" t="s">
        <v>274</v>
      </c>
      <c r="G537" s="290">
        <v>7.1</v>
      </c>
      <c r="H537" s="290">
        <v>7.1</v>
      </c>
      <c r="I537" s="290">
        <v>7.7</v>
      </c>
      <c r="J537" s="283">
        <f t="shared" si="43"/>
        <v>11.957923457433813</v>
      </c>
      <c r="K537" s="290">
        <v>11</v>
      </c>
      <c r="L537" s="290" t="s">
        <v>1153</v>
      </c>
      <c r="O537" s="290">
        <v>0</v>
      </c>
      <c r="P537" s="290">
        <v>1</v>
      </c>
      <c r="Q537" s="265" t="s">
        <v>1873</v>
      </c>
      <c r="R537" s="266">
        <v>40114</v>
      </c>
    </row>
    <row r="538" spans="1:20" s="292" customFormat="1" ht="38.25" hidden="1" customHeight="1" x14ac:dyDescent="0.25">
      <c r="A538" s="291"/>
      <c r="B538" s="254"/>
      <c r="C538" s="292" t="s">
        <v>246</v>
      </c>
      <c r="D538" s="293">
        <v>6638</v>
      </c>
      <c r="F538" s="292" t="s">
        <v>274</v>
      </c>
      <c r="G538" s="292">
        <v>2.2000000000000002</v>
      </c>
      <c r="H538" s="292">
        <v>2.2000000000000002</v>
      </c>
      <c r="I538" s="292">
        <v>9.1999999999999993</v>
      </c>
      <c r="J538" s="282">
        <f t="shared" si="43"/>
        <v>10.912769768689108</v>
      </c>
      <c r="K538" s="292">
        <v>10.65</v>
      </c>
      <c r="L538" s="292" t="s">
        <v>1153</v>
      </c>
      <c r="O538" s="292">
        <v>0</v>
      </c>
      <c r="P538" s="292">
        <v>0</v>
      </c>
      <c r="Q538" s="257" t="s">
        <v>710</v>
      </c>
      <c r="R538" s="258">
        <v>38547</v>
      </c>
    </row>
    <row r="539" spans="1:20" s="292" customFormat="1" ht="38.25" hidden="1" customHeight="1" x14ac:dyDescent="0.25">
      <c r="A539" s="291"/>
      <c r="B539" s="254"/>
      <c r="C539" s="292" t="s">
        <v>246</v>
      </c>
      <c r="D539" s="293">
        <v>6642</v>
      </c>
      <c r="F539" s="292" t="s">
        <v>274</v>
      </c>
      <c r="G539" s="292">
        <v>0.8</v>
      </c>
      <c r="H539" s="292">
        <v>0.8</v>
      </c>
      <c r="I539" s="292">
        <v>8.8000000000000007</v>
      </c>
      <c r="J539" s="282">
        <f t="shared" si="43"/>
        <v>8.315264175360948</v>
      </c>
      <c r="K539" s="292">
        <v>8.06</v>
      </c>
      <c r="L539" s="292" t="s">
        <v>1153</v>
      </c>
      <c r="O539" s="292">
        <v>0</v>
      </c>
      <c r="P539" s="292">
        <v>0</v>
      </c>
      <c r="Q539" s="257" t="s">
        <v>710</v>
      </c>
      <c r="R539" s="258">
        <v>38547</v>
      </c>
    </row>
    <row r="540" spans="1:20" s="292" customFormat="1" ht="38.25" hidden="1" customHeight="1" x14ac:dyDescent="0.25">
      <c r="A540" s="291"/>
      <c r="B540" s="254"/>
      <c r="C540" s="292" t="s">
        <v>246</v>
      </c>
      <c r="D540" s="293">
        <v>6652</v>
      </c>
      <c r="F540" s="292" t="s">
        <v>274</v>
      </c>
      <c r="G540" s="292">
        <v>3.5</v>
      </c>
      <c r="H540" s="292">
        <v>3.5</v>
      </c>
      <c r="I540" s="292">
        <v>8.9</v>
      </c>
      <c r="J540" s="282">
        <f t="shared" si="43"/>
        <v>11.621383105334669</v>
      </c>
      <c r="K540" s="292">
        <v>11.36</v>
      </c>
      <c r="L540" s="292" t="s">
        <v>1153</v>
      </c>
      <c r="O540" s="292">
        <v>0</v>
      </c>
      <c r="P540" s="292">
        <v>0</v>
      </c>
      <c r="Q540" s="257" t="s">
        <v>711</v>
      </c>
      <c r="R540" s="258">
        <v>38517</v>
      </c>
    </row>
    <row r="541" spans="1:20" s="292" customFormat="1" ht="51" hidden="1" customHeight="1" x14ac:dyDescent="0.25">
      <c r="A541" s="291"/>
      <c r="B541" s="267"/>
      <c r="C541" s="292" t="s">
        <v>246</v>
      </c>
      <c r="D541" s="293">
        <v>6656</v>
      </c>
      <c r="E541" s="292" t="s">
        <v>1626</v>
      </c>
      <c r="F541" s="292" t="s">
        <v>274</v>
      </c>
      <c r="G541" s="292">
        <v>24</v>
      </c>
      <c r="H541" s="292">
        <v>24</v>
      </c>
      <c r="I541" s="292">
        <v>5.0999999999999996</v>
      </c>
      <c r="J541" s="282">
        <f t="shared" si="43"/>
        <v>12.003701832869913</v>
      </c>
      <c r="K541" s="292">
        <v>11</v>
      </c>
      <c r="L541" s="292" t="s">
        <v>1153</v>
      </c>
      <c r="M541" s="292" t="s">
        <v>86</v>
      </c>
      <c r="N541" s="256" t="s">
        <v>87</v>
      </c>
      <c r="O541" s="292">
        <f>SUM(O542:O556)</f>
        <v>12</v>
      </c>
      <c r="P541" s="292">
        <f>SUM(P542:P556)</f>
        <v>3</v>
      </c>
      <c r="Q541" s="257" t="s">
        <v>1448</v>
      </c>
      <c r="R541" s="258">
        <v>38898</v>
      </c>
    </row>
    <row r="542" spans="1:20" s="290" customFormat="1" ht="63.75" hidden="1" customHeight="1" x14ac:dyDescent="0.25">
      <c r="A542" s="294"/>
      <c r="C542" s="290" t="s">
        <v>1372</v>
      </c>
      <c r="D542" s="295">
        <v>6656</v>
      </c>
      <c r="E542" s="290" t="s">
        <v>1626</v>
      </c>
      <c r="F542" s="290" t="s">
        <v>274</v>
      </c>
      <c r="G542" s="290">
        <v>24</v>
      </c>
      <c r="H542" s="290">
        <v>24</v>
      </c>
      <c r="I542" s="290">
        <v>5.0999999999999996</v>
      </c>
      <c r="J542" s="283">
        <f t="shared" ref="J542:J552" si="44">-LOG((1/(H542*G542))*(2.511^(-I542)))/LOG(2.511)</f>
        <v>12.003701832869913</v>
      </c>
      <c r="K542" s="290">
        <v>11</v>
      </c>
      <c r="L542" s="290" t="s">
        <v>1153</v>
      </c>
      <c r="M542" s="290" t="s">
        <v>86</v>
      </c>
      <c r="N542" s="264" t="s">
        <v>87</v>
      </c>
      <c r="O542" s="290">
        <v>1</v>
      </c>
      <c r="P542" s="290">
        <v>0</v>
      </c>
      <c r="Q542" s="265" t="s">
        <v>1025</v>
      </c>
      <c r="R542" s="266">
        <v>39767</v>
      </c>
    </row>
    <row r="543" spans="1:20" s="290" customFormat="1" ht="38.25" hidden="1" customHeight="1" x14ac:dyDescent="0.25">
      <c r="A543" s="294"/>
      <c r="C543" s="290" t="s">
        <v>1371</v>
      </c>
      <c r="D543" s="295">
        <v>6656</v>
      </c>
      <c r="E543" s="290" t="s">
        <v>1626</v>
      </c>
      <c r="F543" s="290" t="s">
        <v>274</v>
      </c>
      <c r="G543" s="290">
        <v>24</v>
      </c>
      <c r="H543" s="290">
        <v>24</v>
      </c>
      <c r="I543" s="290">
        <v>5.0999999999999996</v>
      </c>
      <c r="J543" s="283">
        <f t="shared" si="44"/>
        <v>12.003701832869913</v>
      </c>
      <c r="K543" s="290">
        <v>11</v>
      </c>
      <c r="L543" s="290" t="s">
        <v>1153</v>
      </c>
      <c r="M543" s="290" t="s">
        <v>86</v>
      </c>
      <c r="N543" s="264" t="s">
        <v>87</v>
      </c>
      <c r="O543" s="290">
        <v>1</v>
      </c>
      <c r="P543" s="290">
        <v>0</v>
      </c>
      <c r="Q543" s="265" t="s">
        <v>1026</v>
      </c>
      <c r="R543" s="266">
        <v>39767</v>
      </c>
    </row>
    <row r="544" spans="1:20" s="290" customFormat="1" ht="25.5" hidden="1" customHeight="1" x14ac:dyDescent="0.25">
      <c r="A544" s="294"/>
      <c r="C544" s="290" t="s">
        <v>861</v>
      </c>
      <c r="D544" s="295">
        <v>6656</v>
      </c>
      <c r="E544" s="290" t="s">
        <v>1626</v>
      </c>
      <c r="F544" s="290" t="s">
        <v>274</v>
      </c>
      <c r="G544" s="290">
        <v>24</v>
      </c>
      <c r="H544" s="290">
        <v>24</v>
      </c>
      <c r="I544" s="290">
        <v>5.0999999999999996</v>
      </c>
      <c r="J544" s="283">
        <f t="shared" si="44"/>
        <v>12.003701832869913</v>
      </c>
      <c r="K544" s="290">
        <v>11</v>
      </c>
      <c r="L544" s="290" t="s">
        <v>1153</v>
      </c>
      <c r="M544" s="290" t="s">
        <v>86</v>
      </c>
      <c r="N544" s="264" t="s">
        <v>87</v>
      </c>
      <c r="O544" s="290">
        <v>1</v>
      </c>
      <c r="P544" s="290">
        <v>0</v>
      </c>
      <c r="Q544" s="265" t="s">
        <v>1027</v>
      </c>
      <c r="R544" s="266">
        <v>39767</v>
      </c>
    </row>
    <row r="545" spans="1:18" s="290" customFormat="1" ht="25.5" hidden="1" customHeight="1" x14ac:dyDescent="0.25">
      <c r="A545" s="294"/>
      <c r="C545" s="290" t="s">
        <v>862</v>
      </c>
      <c r="D545" s="295">
        <v>6656</v>
      </c>
      <c r="E545" s="290" t="s">
        <v>1626</v>
      </c>
      <c r="F545" s="290" t="s">
        <v>274</v>
      </c>
      <c r="G545" s="290">
        <v>24</v>
      </c>
      <c r="H545" s="290">
        <v>24</v>
      </c>
      <c r="I545" s="290">
        <v>5.0999999999999996</v>
      </c>
      <c r="J545" s="283">
        <f t="shared" si="44"/>
        <v>12.003701832869913</v>
      </c>
      <c r="K545" s="290">
        <v>11</v>
      </c>
      <c r="L545" s="290" t="s">
        <v>1153</v>
      </c>
      <c r="M545" s="290" t="s">
        <v>86</v>
      </c>
      <c r="N545" s="264" t="s">
        <v>87</v>
      </c>
      <c r="O545" s="290">
        <v>1</v>
      </c>
      <c r="P545" s="290">
        <v>0</v>
      </c>
      <c r="Q545" s="265" t="s">
        <v>1028</v>
      </c>
      <c r="R545" s="266">
        <v>39767</v>
      </c>
    </row>
    <row r="546" spans="1:18" s="290" customFormat="1" ht="25.5" hidden="1" customHeight="1" x14ac:dyDescent="0.25">
      <c r="A546" s="294"/>
      <c r="C546" s="290" t="s">
        <v>2030</v>
      </c>
      <c r="D546" s="295">
        <v>6656</v>
      </c>
      <c r="E546" s="290" t="s">
        <v>1626</v>
      </c>
      <c r="F546" s="290" t="s">
        <v>274</v>
      </c>
      <c r="G546" s="290">
        <v>24</v>
      </c>
      <c r="H546" s="290">
        <v>24</v>
      </c>
      <c r="I546" s="290">
        <v>5.0999999999999996</v>
      </c>
      <c r="J546" s="283">
        <f t="shared" si="44"/>
        <v>12.003701832869913</v>
      </c>
      <c r="K546" s="290">
        <v>11</v>
      </c>
      <c r="L546" s="290" t="s">
        <v>1153</v>
      </c>
      <c r="M546" s="290" t="s">
        <v>86</v>
      </c>
      <c r="N546" s="264" t="s">
        <v>87</v>
      </c>
      <c r="O546" s="290">
        <v>1</v>
      </c>
      <c r="P546" s="290">
        <v>0</v>
      </c>
      <c r="Q546" s="265" t="s">
        <v>1029</v>
      </c>
      <c r="R546" s="266">
        <v>39767</v>
      </c>
    </row>
    <row r="547" spans="1:18" s="290" customFormat="1" ht="25.5" hidden="1" customHeight="1" x14ac:dyDescent="0.25">
      <c r="A547" s="294" t="s">
        <v>1794</v>
      </c>
      <c r="C547" s="290" t="s">
        <v>1017</v>
      </c>
      <c r="D547" s="295">
        <v>6656</v>
      </c>
      <c r="E547" s="290" t="s">
        <v>1626</v>
      </c>
      <c r="F547" s="290" t="s">
        <v>274</v>
      </c>
      <c r="G547" s="290">
        <v>24</v>
      </c>
      <c r="H547" s="290">
        <v>24</v>
      </c>
      <c r="I547" s="290">
        <v>5.0999999999999996</v>
      </c>
      <c r="J547" s="283">
        <f t="shared" si="44"/>
        <v>12.003701832869913</v>
      </c>
      <c r="K547" s="290">
        <v>11</v>
      </c>
      <c r="L547" s="290" t="s">
        <v>1153</v>
      </c>
      <c r="M547" s="290" t="s">
        <v>86</v>
      </c>
      <c r="N547" s="264" t="s">
        <v>87</v>
      </c>
      <c r="O547" s="290">
        <v>1</v>
      </c>
      <c r="P547" s="290">
        <v>0</v>
      </c>
      <c r="Q547" s="265" t="s">
        <v>1030</v>
      </c>
      <c r="R547" s="266">
        <v>39767</v>
      </c>
    </row>
    <row r="548" spans="1:18" s="290" customFormat="1" ht="25.5" hidden="1" customHeight="1" x14ac:dyDescent="0.25">
      <c r="A548" s="294" t="s">
        <v>1794</v>
      </c>
      <c r="C548" s="290" t="s">
        <v>1006</v>
      </c>
      <c r="D548" s="295">
        <v>6656</v>
      </c>
      <c r="E548" s="290" t="s">
        <v>1626</v>
      </c>
      <c r="F548" s="290" t="s">
        <v>274</v>
      </c>
      <c r="G548" s="290">
        <v>24</v>
      </c>
      <c r="H548" s="290">
        <v>24</v>
      </c>
      <c r="I548" s="290">
        <v>5.0999999999999996</v>
      </c>
      <c r="J548" s="283">
        <f t="shared" si="44"/>
        <v>12.003701832869913</v>
      </c>
      <c r="K548" s="290">
        <v>11</v>
      </c>
      <c r="L548" s="290" t="s">
        <v>1153</v>
      </c>
      <c r="M548" s="290" t="s">
        <v>86</v>
      </c>
      <c r="N548" s="264" t="s">
        <v>87</v>
      </c>
      <c r="O548" s="290">
        <v>1</v>
      </c>
      <c r="P548" s="290">
        <v>0</v>
      </c>
      <c r="Q548" s="265" t="s">
        <v>1027</v>
      </c>
      <c r="R548" s="266">
        <v>39767</v>
      </c>
    </row>
    <row r="549" spans="1:18" s="290" customFormat="1" ht="51" hidden="1" customHeight="1" x14ac:dyDescent="0.25">
      <c r="A549" s="294" t="s">
        <v>1794</v>
      </c>
      <c r="C549" s="290" t="s">
        <v>1024</v>
      </c>
      <c r="D549" s="295">
        <v>6656</v>
      </c>
      <c r="E549" s="290" t="s">
        <v>1626</v>
      </c>
      <c r="F549" s="290" t="s">
        <v>274</v>
      </c>
      <c r="G549" s="290">
        <v>24</v>
      </c>
      <c r="H549" s="290">
        <v>24</v>
      </c>
      <c r="I549" s="290">
        <v>5.0999999999999996</v>
      </c>
      <c r="J549" s="283">
        <f t="shared" si="44"/>
        <v>12.003701832869913</v>
      </c>
      <c r="K549" s="290">
        <v>11</v>
      </c>
      <c r="L549" s="290" t="s">
        <v>1153</v>
      </c>
      <c r="M549" s="290" t="s">
        <v>86</v>
      </c>
      <c r="N549" s="264" t="s">
        <v>87</v>
      </c>
      <c r="O549" s="290">
        <v>0</v>
      </c>
      <c r="P549" s="290">
        <v>1</v>
      </c>
      <c r="Q549" s="265" t="s">
        <v>1926</v>
      </c>
      <c r="R549" s="266">
        <v>39767</v>
      </c>
    </row>
    <row r="550" spans="1:18" s="290" customFormat="1" ht="25.5" hidden="1" customHeight="1" x14ac:dyDescent="0.25">
      <c r="A550" s="294"/>
      <c r="C550" s="290" t="s">
        <v>2019</v>
      </c>
      <c r="D550" s="295">
        <v>6656</v>
      </c>
      <c r="E550" s="290" t="s">
        <v>1626</v>
      </c>
      <c r="F550" s="290" t="s">
        <v>274</v>
      </c>
      <c r="G550" s="290">
        <v>24</v>
      </c>
      <c r="H550" s="290">
        <v>24</v>
      </c>
      <c r="I550" s="290">
        <v>5.0999999999999996</v>
      </c>
      <c r="J550" s="283">
        <f t="shared" si="44"/>
        <v>12.003701832869913</v>
      </c>
      <c r="K550" s="290">
        <v>11</v>
      </c>
      <c r="L550" s="290" t="s">
        <v>1153</v>
      </c>
      <c r="M550" s="290" t="s">
        <v>86</v>
      </c>
      <c r="N550" s="264" t="s">
        <v>87</v>
      </c>
      <c r="O550" s="290">
        <v>1</v>
      </c>
      <c r="P550" s="290">
        <v>0</v>
      </c>
      <c r="Q550" s="265" t="s">
        <v>1022</v>
      </c>
      <c r="R550" s="266">
        <v>39767</v>
      </c>
    </row>
    <row r="551" spans="1:18" s="290" customFormat="1" ht="25.5" hidden="1" customHeight="1" x14ac:dyDescent="0.25">
      <c r="A551" s="294"/>
      <c r="C551" s="290" t="s">
        <v>2020</v>
      </c>
      <c r="D551" s="295">
        <v>6656</v>
      </c>
      <c r="E551" s="290" t="s">
        <v>1626</v>
      </c>
      <c r="F551" s="290" t="s">
        <v>274</v>
      </c>
      <c r="G551" s="290">
        <v>24</v>
      </c>
      <c r="H551" s="290">
        <v>24</v>
      </c>
      <c r="I551" s="290">
        <v>5.0999999999999996</v>
      </c>
      <c r="J551" s="283">
        <f t="shared" si="44"/>
        <v>12.003701832869913</v>
      </c>
      <c r="K551" s="290">
        <v>11</v>
      </c>
      <c r="L551" s="290" t="s">
        <v>1153</v>
      </c>
      <c r="M551" s="290" t="s">
        <v>86</v>
      </c>
      <c r="N551" s="264" t="s">
        <v>87</v>
      </c>
      <c r="O551" s="290">
        <v>1</v>
      </c>
      <c r="P551" s="290">
        <v>0</v>
      </c>
      <c r="Q551" s="265" t="s">
        <v>1021</v>
      </c>
      <c r="R551" s="266">
        <v>39767</v>
      </c>
    </row>
    <row r="552" spans="1:18" s="290" customFormat="1" ht="25.5" hidden="1" customHeight="1" x14ac:dyDescent="0.25">
      <c r="A552" s="294"/>
      <c r="C552" s="290" t="s">
        <v>1020</v>
      </c>
      <c r="D552" s="295">
        <v>6656</v>
      </c>
      <c r="E552" s="290" t="s">
        <v>1626</v>
      </c>
      <c r="F552" s="290" t="s">
        <v>274</v>
      </c>
      <c r="G552" s="290">
        <v>24</v>
      </c>
      <c r="H552" s="290">
        <v>24</v>
      </c>
      <c r="I552" s="290">
        <v>5.0999999999999996</v>
      </c>
      <c r="J552" s="283">
        <f t="shared" si="44"/>
        <v>12.003701832869913</v>
      </c>
      <c r="K552" s="290">
        <v>11</v>
      </c>
      <c r="L552" s="290" t="s">
        <v>1153</v>
      </c>
      <c r="M552" s="290" t="s">
        <v>86</v>
      </c>
      <c r="N552" s="264" t="s">
        <v>87</v>
      </c>
      <c r="O552" s="290">
        <v>1</v>
      </c>
      <c r="P552" s="290">
        <v>0</v>
      </c>
      <c r="Q552" s="325" t="s">
        <v>1023</v>
      </c>
      <c r="R552" s="266">
        <v>39767</v>
      </c>
    </row>
    <row r="553" spans="1:18" s="290" customFormat="1" ht="38.25" hidden="1" customHeight="1" x14ac:dyDescent="0.25">
      <c r="A553" s="294" t="s">
        <v>1794</v>
      </c>
      <c r="C553" s="290" t="s">
        <v>1645</v>
      </c>
      <c r="D553" s="295">
        <v>6656</v>
      </c>
      <c r="E553" s="290" t="s">
        <v>1626</v>
      </c>
      <c r="F553" s="290" t="s">
        <v>274</v>
      </c>
      <c r="G553" s="290">
        <v>24</v>
      </c>
      <c r="H553" s="290">
        <v>24</v>
      </c>
      <c r="I553" s="290">
        <v>5.0999999999999996</v>
      </c>
      <c r="J553" s="283">
        <f t="shared" ref="J553:J593" si="45">-LOG((1/(H553*G553))*(2.511^(-I553)))/LOG(2.511)</f>
        <v>12.003701832869913</v>
      </c>
      <c r="K553" s="290">
        <v>11</v>
      </c>
      <c r="L553" s="290" t="s">
        <v>1153</v>
      </c>
      <c r="M553" s="290" t="s">
        <v>86</v>
      </c>
      <c r="N553" s="264" t="s">
        <v>87</v>
      </c>
      <c r="O553" s="290">
        <v>1</v>
      </c>
      <c r="P553" s="290">
        <v>0</v>
      </c>
      <c r="Q553" s="265" t="s">
        <v>164</v>
      </c>
      <c r="R553" s="266">
        <v>38898</v>
      </c>
    </row>
    <row r="554" spans="1:18" s="290" customFormat="1" ht="89.25" hidden="1" customHeight="1" x14ac:dyDescent="0.25">
      <c r="A554" s="294" t="s">
        <v>1794</v>
      </c>
      <c r="C554" s="290" t="s">
        <v>1645</v>
      </c>
      <c r="D554" s="295">
        <v>6656</v>
      </c>
      <c r="E554" s="290" t="s">
        <v>1626</v>
      </c>
      <c r="F554" s="290" t="s">
        <v>274</v>
      </c>
      <c r="G554" s="290">
        <v>24</v>
      </c>
      <c r="H554" s="290">
        <v>24</v>
      </c>
      <c r="I554" s="290">
        <v>5.0999999999999996</v>
      </c>
      <c r="J554" s="283">
        <f t="shared" si="45"/>
        <v>12.003701832869913</v>
      </c>
      <c r="K554" s="290">
        <v>11</v>
      </c>
      <c r="L554" s="290" t="s">
        <v>1153</v>
      </c>
      <c r="M554" s="290" t="s">
        <v>86</v>
      </c>
      <c r="N554" s="264" t="s">
        <v>87</v>
      </c>
      <c r="O554" s="290">
        <v>0</v>
      </c>
      <c r="P554" s="290">
        <v>1</v>
      </c>
      <c r="Q554" s="265" t="s">
        <v>2475</v>
      </c>
      <c r="R554" s="266">
        <v>38898</v>
      </c>
    </row>
    <row r="555" spans="1:18" s="290" customFormat="1" ht="38.25" hidden="1" customHeight="1" x14ac:dyDescent="0.25">
      <c r="A555" s="294" t="s">
        <v>1794</v>
      </c>
      <c r="C555" s="290" t="s">
        <v>83</v>
      </c>
      <c r="D555" s="295">
        <v>6656</v>
      </c>
      <c r="E555" s="290" t="s">
        <v>1626</v>
      </c>
      <c r="F555" s="290" t="s">
        <v>274</v>
      </c>
      <c r="G555" s="290">
        <v>24</v>
      </c>
      <c r="H555" s="290">
        <v>24</v>
      </c>
      <c r="I555" s="290">
        <v>5.0999999999999996</v>
      </c>
      <c r="J555" s="283">
        <f t="shared" si="45"/>
        <v>12.003701832869913</v>
      </c>
      <c r="K555" s="290">
        <v>11</v>
      </c>
      <c r="L555" s="290" t="s">
        <v>1153</v>
      </c>
      <c r="M555" s="290" t="s">
        <v>86</v>
      </c>
      <c r="N555" s="264" t="s">
        <v>87</v>
      </c>
      <c r="O555" s="290">
        <v>0</v>
      </c>
      <c r="P555" s="290">
        <v>1</v>
      </c>
      <c r="Q555" s="265" t="s">
        <v>82</v>
      </c>
      <c r="R555" s="266">
        <v>38937</v>
      </c>
    </row>
    <row r="556" spans="1:18" s="290" customFormat="1" ht="191.25" hidden="1" customHeight="1" x14ac:dyDescent="0.25">
      <c r="A556" s="294" t="s">
        <v>1794</v>
      </c>
      <c r="C556" s="290" t="s">
        <v>1225</v>
      </c>
      <c r="D556" s="295">
        <v>6656</v>
      </c>
      <c r="E556" s="290" t="s">
        <v>1626</v>
      </c>
      <c r="F556" s="290" t="s">
        <v>274</v>
      </c>
      <c r="G556" s="290">
        <v>24</v>
      </c>
      <c r="H556" s="290">
        <v>24</v>
      </c>
      <c r="I556" s="290">
        <v>5.0999999999999996</v>
      </c>
      <c r="J556" s="283">
        <f t="shared" si="45"/>
        <v>12.003701832869913</v>
      </c>
      <c r="K556" s="290">
        <v>11</v>
      </c>
      <c r="L556" s="290" t="s">
        <v>1153</v>
      </c>
      <c r="M556" s="290" t="s">
        <v>86</v>
      </c>
      <c r="N556" s="264" t="s">
        <v>87</v>
      </c>
      <c r="O556" s="290">
        <v>1</v>
      </c>
      <c r="P556" s="290">
        <v>0</v>
      </c>
      <c r="Q556" s="265" t="s">
        <v>2476</v>
      </c>
      <c r="R556" s="266">
        <v>38973</v>
      </c>
    </row>
    <row r="557" spans="1:18" s="292" customFormat="1" ht="38.25" hidden="1" customHeight="1" x14ac:dyDescent="0.25">
      <c r="A557" s="291"/>
      <c r="B557" s="260"/>
      <c r="C557" s="292" t="s">
        <v>246</v>
      </c>
      <c r="D557" s="293">
        <v>6681</v>
      </c>
      <c r="E557" s="292" t="s">
        <v>464</v>
      </c>
      <c r="F557" s="292" t="s">
        <v>274</v>
      </c>
      <c r="G557" s="292">
        <v>7.8</v>
      </c>
      <c r="H557" s="292">
        <v>7.8</v>
      </c>
      <c r="I557" s="292">
        <v>8.1</v>
      </c>
      <c r="J557" s="282">
        <f t="shared" si="45"/>
        <v>12.56218300326994</v>
      </c>
      <c r="K557" s="292">
        <v>11</v>
      </c>
      <c r="L557" s="292" t="s">
        <v>1153</v>
      </c>
      <c r="O557" s="292">
        <f>SUM(O558)</f>
        <v>0</v>
      </c>
      <c r="P557" s="292">
        <f>SUM(P558)</f>
        <v>1</v>
      </c>
      <c r="Q557" s="257" t="s">
        <v>711</v>
      </c>
      <c r="R557" s="258">
        <v>38517</v>
      </c>
    </row>
    <row r="558" spans="1:18" s="290" customFormat="1" ht="38.25" hidden="1" customHeight="1" x14ac:dyDescent="0.25">
      <c r="A558" s="294" t="s">
        <v>1794</v>
      </c>
      <c r="B558" s="262"/>
      <c r="C558" s="290" t="s">
        <v>284</v>
      </c>
      <c r="D558" s="295">
        <v>6681</v>
      </c>
      <c r="E558" s="290" t="s">
        <v>464</v>
      </c>
      <c r="F558" s="290" t="s">
        <v>274</v>
      </c>
      <c r="G558" s="290">
        <v>7.8</v>
      </c>
      <c r="H558" s="290">
        <v>7.8</v>
      </c>
      <c r="I558" s="290">
        <v>8.1</v>
      </c>
      <c r="J558" s="283">
        <f t="shared" si="45"/>
        <v>12.56218300326994</v>
      </c>
      <c r="K558" s="290">
        <v>11</v>
      </c>
      <c r="L558" s="290" t="s">
        <v>1153</v>
      </c>
      <c r="O558" s="290">
        <v>0</v>
      </c>
      <c r="P558" s="290">
        <v>1</v>
      </c>
      <c r="Q558" s="265" t="s">
        <v>1874</v>
      </c>
      <c r="R558" s="266">
        <v>40114</v>
      </c>
    </row>
    <row r="559" spans="1:18" s="292" customFormat="1" ht="12.65" hidden="1" customHeight="1" x14ac:dyDescent="0.25">
      <c r="A559" s="291"/>
      <c r="B559" s="260"/>
      <c r="C559" s="292" t="s">
        <v>246</v>
      </c>
      <c r="D559" s="293">
        <v>6715</v>
      </c>
      <c r="E559" s="292" t="s">
        <v>475</v>
      </c>
      <c r="F559" s="292" t="s">
        <v>274</v>
      </c>
      <c r="G559" s="292">
        <v>9.1</v>
      </c>
      <c r="H559" s="292">
        <v>9.1</v>
      </c>
      <c r="I559" s="292">
        <v>7.7</v>
      </c>
      <c r="J559" s="282">
        <f t="shared" si="45"/>
        <v>12.497045276746618</v>
      </c>
      <c r="K559" s="292">
        <v>11</v>
      </c>
      <c r="L559" s="292" t="s">
        <v>1153</v>
      </c>
      <c r="O559" s="292">
        <f>SUM(O560:O561)</f>
        <v>0</v>
      </c>
      <c r="P559" s="292">
        <f>SUM(P560:P561)</f>
        <v>2</v>
      </c>
      <c r="Q559" s="257"/>
      <c r="R559" s="258">
        <v>38547</v>
      </c>
    </row>
    <row r="560" spans="1:18" s="290" customFormat="1" ht="38.25" hidden="1" customHeight="1" x14ac:dyDescent="0.25">
      <c r="A560" s="294" t="s">
        <v>1794</v>
      </c>
      <c r="B560" s="262"/>
      <c r="C560" s="290" t="s">
        <v>552</v>
      </c>
      <c r="D560" s="295">
        <v>6715</v>
      </c>
      <c r="E560" s="290" t="s">
        <v>475</v>
      </c>
      <c r="F560" s="290" t="s">
        <v>274</v>
      </c>
      <c r="G560" s="290">
        <v>9.1</v>
      </c>
      <c r="H560" s="290">
        <v>9.1</v>
      </c>
      <c r="I560" s="290">
        <v>7.7</v>
      </c>
      <c r="J560" s="283">
        <f t="shared" si="45"/>
        <v>12.497045276746618</v>
      </c>
      <c r="K560" s="290">
        <v>11</v>
      </c>
      <c r="L560" s="290" t="s">
        <v>1153</v>
      </c>
      <c r="O560" s="290">
        <v>0</v>
      </c>
      <c r="P560" s="290">
        <v>1</v>
      </c>
      <c r="Q560" s="265" t="s">
        <v>1472</v>
      </c>
      <c r="R560" s="266">
        <v>39345</v>
      </c>
    </row>
    <row r="561" spans="1:20" s="290" customFormat="1" ht="38.25" hidden="1" customHeight="1" x14ac:dyDescent="0.25">
      <c r="A561" s="294" t="s">
        <v>1794</v>
      </c>
      <c r="B561" s="262"/>
      <c r="C561" s="290" t="s">
        <v>284</v>
      </c>
      <c r="D561" s="295">
        <v>6715</v>
      </c>
      <c r="E561" s="290" t="s">
        <v>475</v>
      </c>
      <c r="F561" s="290" t="s">
        <v>274</v>
      </c>
      <c r="G561" s="290">
        <v>9.1</v>
      </c>
      <c r="H561" s="290">
        <v>9.1</v>
      </c>
      <c r="I561" s="290">
        <v>7.7</v>
      </c>
      <c r="J561" s="283">
        <f t="shared" si="45"/>
        <v>12.497045276746618</v>
      </c>
      <c r="K561" s="290">
        <v>11</v>
      </c>
      <c r="L561" s="290" t="s">
        <v>1153</v>
      </c>
      <c r="O561" s="290">
        <v>0</v>
      </c>
      <c r="P561" s="290">
        <v>1</v>
      </c>
      <c r="Q561" s="265" t="s">
        <v>1873</v>
      </c>
      <c r="R561" s="266">
        <v>40114</v>
      </c>
    </row>
    <row r="562" spans="1:20" s="292" customFormat="1" ht="13" hidden="1" customHeight="1" x14ac:dyDescent="0.25">
      <c r="A562" s="291"/>
      <c r="B562" s="267"/>
      <c r="C562" s="292" t="s">
        <v>246</v>
      </c>
      <c r="D562" s="293">
        <v>6809</v>
      </c>
      <c r="E562" s="292" t="s">
        <v>476</v>
      </c>
      <c r="F562" s="292" t="s">
        <v>274</v>
      </c>
      <c r="G562" s="292">
        <v>19</v>
      </c>
      <c r="H562" s="292">
        <v>19</v>
      </c>
      <c r="I562" s="292">
        <v>7</v>
      </c>
      <c r="J562" s="282">
        <f t="shared" si="45"/>
        <v>13.396219152467733</v>
      </c>
      <c r="K562" s="292">
        <v>13</v>
      </c>
      <c r="L562" s="292" t="s">
        <v>1153</v>
      </c>
      <c r="O562" s="292">
        <f>SUM(O563)</f>
        <v>0</v>
      </c>
      <c r="P562" s="292">
        <f>SUM(P563)</f>
        <v>1</v>
      </c>
      <c r="Q562" s="257" t="s">
        <v>285</v>
      </c>
      <c r="R562" s="258">
        <v>38547</v>
      </c>
    </row>
    <row r="563" spans="1:20" s="290" customFormat="1" ht="50.15" hidden="1" customHeight="1" x14ac:dyDescent="0.25">
      <c r="A563" s="294" t="s">
        <v>1794</v>
      </c>
      <c r="B563" s="262"/>
      <c r="C563" s="290" t="s">
        <v>284</v>
      </c>
      <c r="D563" s="295">
        <v>6809</v>
      </c>
      <c r="E563" s="290" t="s">
        <v>476</v>
      </c>
      <c r="F563" s="290" t="s">
        <v>274</v>
      </c>
      <c r="G563" s="290">
        <v>19</v>
      </c>
      <c r="H563" s="290">
        <v>19</v>
      </c>
      <c r="I563" s="290">
        <v>7</v>
      </c>
      <c r="J563" s="283">
        <f t="shared" si="45"/>
        <v>13.396219152467733</v>
      </c>
      <c r="K563" s="290">
        <v>13</v>
      </c>
      <c r="L563" s="290" t="s">
        <v>1153</v>
      </c>
      <c r="O563" s="290">
        <v>0</v>
      </c>
      <c r="P563" s="290">
        <v>1</v>
      </c>
      <c r="Q563" s="265" t="s">
        <v>1873</v>
      </c>
      <c r="R563" s="266">
        <v>40114</v>
      </c>
    </row>
    <row r="564" spans="1:20" s="292" customFormat="1" ht="25.5" hidden="1" customHeight="1" x14ac:dyDescent="0.25">
      <c r="A564" s="291"/>
      <c r="B564" s="260"/>
      <c r="C564" s="292" t="s">
        <v>246</v>
      </c>
      <c r="D564" s="293">
        <v>6818</v>
      </c>
      <c r="E564" s="292" t="s">
        <v>1116</v>
      </c>
      <c r="F564" s="292" t="s">
        <v>275</v>
      </c>
      <c r="G564" s="292">
        <v>0.4</v>
      </c>
      <c r="H564" s="292">
        <v>0.3</v>
      </c>
      <c r="I564" s="292">
        <v>10</v>
      </c>
      <c r="J564" s="282">
        <f t="shared" si="45"/>
        <v>7.6970705906153229</v>
      </c>
      <c r="K564" s="282">
        <v>7</v>
      </c>
      <c r="L564" s="292" t="s">
        <v>1153</v>
      </c>
      <c r="M564" s="292" t="s">
        <v>1117</v>
      </c>
      <c r="N564" s="256" t="s">
        <v>1118</v>
      </c>
      <c r="O564" s="292">
        <v>0</v>
      </c>
      <c r="P564" s="292">
        <v>0</v>
      </c>
      <c r="Q564" s="257"/>
      <c r="R564" s="258">
        <v>39713</v>
      </c>
    </row>
    <row r="565" spans="1:20" s="292" customFormat="1" ht="76.5" customHeight="1" x14ac:dyDescent="0.25">
      <c r="A565" s="291"/>
      <c r="B565" s="267"/>
      <c r="C565" s="346" t="s">
        <v>246</v>
      </c>
      <c r="D565" s="293">
        <v>6822</v>
      </c>
      <c r="E565" s="292" t="s">
        <v>477</v>
      </c>
      <c r="F565" s="292" t="s">
        <v>55</v>
      </c>
      <c r="G565" s="292">
        <v>15.4</v>
      </c>
      <c r="H565" s="292">
        <v>14.2</v>
      </c>
      <c r="I565" s="292">
        <v>8.8000000000000007</v>
      </c>
      <c r="J565" s="282">
        <f t="shared" si="45"/>
        <v>14.651765166066102</v>
      </c>
      <c r="K565" s="292">
        <v>14.5</v>
      </c>
      <c r="L565" s="292" t="s">
        <v>1153</v>
      </c>
      <c r="M565" s="292" t="s">
        <v>1358</v>
      </c>
      <c r="N565" s="308" t="s">
        <v>1359</v>
      </c>
      <c r="O565" s="292">
        <v>0</v>
      </c>
      <c r="P565" s="292">
        <v>0</v>
      </c>
      <c r="Q565" s="257" t="s">
        <v>1801</v>
      </c>
      <c r="R565" s="258">
        <v>39748</v>
      </c>
      <c r="S565" s="291"/>
      <c r="T565" s="291"/>
    </row>
    <row r="566" spans="1:20" s="290" customFormat="1" ht="63.75" customHeight="1" x14ac:dyDescent="0.25">
      <c r="A566" s="294" t="s">
        <v>1794</v>
      </c>
      <c r="B566" s="334"/>
      <c r="C566" s="347" t="s">
        <v>229</v>
      </c>
      <c r="D566" s="295">
        <v>6822</v>
      </c>
      <c r="E566" s="290" t="s">
        <v>477</v>
      </c>
      <c r="F566" s="290" t="s">
        <v>55</v>
      </c>
      <c r="G566" s="290">
        <v>15.4</v>
      </c>
      <c r="H566" s="290">
        <v>14.2</v>
      </c>
      <c r="I566" s="290">
        <v>8.8000000000000007</v>
      </c>
      <c r="J566" s="283">
        <f t="shared" si="45"/>
        <v>14.651765166066102</v>
      </c>
      <c r="K566" s="290">
        <v>14.5</v>
      </c>
      <c r="L566" s="290" t="s">
        <v>1153</v>
      </c>
      <c r="M566" s="290" t="s">
        <v>1358</v>
      </c>
      <c r="N566" s="309" t="s">
        <v>1359</v>
      </c>
      <c r="O566" s="290">
        <v>0</v>
      </c>
      <c r="P566" s="290">
        <v>1</v>
      </c>
      <c r="Q566" s="265" t="s">
        <v>1943</v>
      </c>
      <c r="R566" s="266">
        <v>38986</v>
      </c>
      <c r="S566" s="294"/>
      <c r="T566" s="294"/>
    </row>
    <row r="567" spans="1:20" s="292" customFormat="1" ht="25.5" hidden="1" customHeight="1" x14ac:dyDescent="0.25">
      <c r="A567" s="291"/>
      <c r="B567" s="267"/>
      <c r="C567" s="292" t="s">
        <v>246</v>
      </c>
      <c r="D567" s="293">
        <v>6864</v>
      </c>
      <c r="E567" s="292" t="s">
        <v>478</v>
      </c>
      <c r="F567" s="292" t="s">
        <v>274</v>
      </c>
      <c r="G567" s="292">
        <v>6</v>
      </c>
      <c r="H567" s="292">
        <v>6</v>
      </c>
      <c r="I567" s="292">
        <v>8.6</v>
      </c>
      <c r="J567" s="282">
        <f t="shared" si="45"/>
        <v>12.492247832195297</v>
      </c>
      <c r="K567" s="292">
        <v>11</v>
      </c>
      <c r="L567" s="292" t="s">
        <v>1153</v>
      </c>
      <c r="O567" s="292">
        <v>0</v>
      </c>
      <c r="P567" s="292">
        <v>0</v>
      </c>
      <c r="Q567" s="257" t="s">
        <v>773</v>
      </c>
      <c r="R567" s="258">
        <v>38867</v>
      </c>
      <c r="S567" s="291"/>
      <c r="T567" s="291"/>
    </row>
    <row r="568" spans="1:20" s="292" customFormat="1" ht="51" hidden="1" customHeight="1" x14ac:dyDescent="0.25">
      <c r="A568" s="291"/>
      <c r="B568" s="260"/>
      <c r="C568" s="292" t="s">
        <v>246</v>
      </c>
      <c r="D568" s="293" t="s">
        <v>1368</v>
      </c>
      <c r="E568" s="292" t="s">
        <v>1505</v>
      </c>
      <c r="F568" s="292" t="s">
        <v>273</v>
      </c>
      <c r="G568" s="292">
        <v>95</v>
      </c>
      <c r="H568" s="292">
        <v>35</v>
      </c>
      <c r="I568" s="292">
        <v>3.1</v>
      </c>
      <c r="J568" s="282">
        <f t="shared" si="45"/>
        <v>11.907854454383527</v>
      </c>
      <c r="K568" s="292">
        <v>4.3</v>
      </c>
      <c r="L568" s="292" t="s">
        <v>1153</v>
      </c>
      <c r="O568" s="292">
        <f>SUM(O569:O572)</f>
        <v>2</v>
      </c>
      <c r="P568" s="292">
        <f>SUM(P569:P572)</f>
        <v>2</v>
      </c>
      <c r="Q568" s="257" t="s">
        <v>1942</v>
      </c>
      <c r="R568" s="258">
        <v>38986</v>
      </c>
    </row>
    <row r="569" spans="1:20" s="290" customFormat="1" ht="38.25" hidden="1" customHeight="1" x14ac:dyDescent="0.25">
      <c r="A569" s="294" t="s">
        <v>1794</v>
      </c>
      <c r="C569" s="290" t="s">
        <v>518</v>
      </c>
      <c r="D569" s="295" t="s">
        <v>1368</v>
      </c>
      <c r="E569" s="290" t="s">
        <v>1505</v>
      </c>
      <c r="F569" s="290" t="s">
        <v>273</v>
      </c>
      <c r="G569" s="290">
        <v>95</v>
      </c>
      <c r="H569" s="290">
        <v>35</v>
      </c>
      <c r="I569" s="290">
        <v>3.1</v>
      </c>
      <c r="J569" s="283">
        <f t="shared" si="45"/>
        <v>11.907854454383527</v>
      </c>
      <c r="K569" s="290">
        <v>4.3</v>
      </c>
      <c r="L569" s="290" t="s">
        <v>1153</v>
      </c>
      <c r="O569" s="290">
        <v>1</v>
      </c>
      <c r="P569" s="290">
        <v>0</v>
      </c>
      <c r="Q569" s="265" t="s">
        <v>165</v>
      </c>
      <c r="R569" s="266">
        <v>38898</v>
      </c>
    </row>
    <row r="570" spans="1:20" s="290" customFormat="1" ht="76.5" hidden="1" customHeight="1" x14ac:dyDescent="0.25">
      <c r="A570" s="294" t="s">
        <v>1794</v>
      </c>
      <c r="C570" s="290" t="s">
        <v>413</v>
      </c>
      <c r="D570" s="295" t="s">
        <v>1368</v>
      </c>
      <c r="E570" s="290" t="s">
        <v>1505</v>
      </c>
      <c r="F570" s="290" t="s">
        <v>273</v>
      </c>
      <c r="G570" s="290">
        <v>95</v>
      </c>
      <c r="H570" s="290">
        <v>35</v>
      </c>
      <c r="I570" s="290">
        <v>3.1</v>
      </c>
      <c r="J570" s="283">
        <f t="shared" si="45"/>
        <v>11.907854454383527</v>
      </c>
      <c r="K570" s="290">
        <v>4.3</v>
      </c>
      <c r="L570" s="290" t="s">
        <v>1153</v>
      </c>
      <c r="O570" s="290">
        <v>0</v>
      </c>
      <c r="P570" s="290">
        <v>1</v>
      </c>
      <c r="Q570" s="265" t="s">
        <v>1226</v>
      </c>
      <c r="R570" s="266">
        <v>38898</v>
      </c>
    </row>
    <row r="571" spans="1:20" s="290" customFormat="1" ht="76.5" hidden="1" customHeight="1" x14ac:dyDescent="0.25">
      <c r="A571" s="294" t="s">
        <v>1794</v>
      </c>
      <c r="C571" s="290" t="s">
        <v>1225</v>
      </c>
      <c r="D571" s="295" t="s">
        <v>1368</v>
      </c>
      <c r="E571" s="290" t="s">
        <v>1505</v>
      </c>
      <c r="F571" s="290" t="s">
        <v>273</v>
      </c>
      <c r="G571" s="290">
        <v>95</v>
      </c>
      <c r="H571" s="290">
        <v>35</v>
      </c>
      <c r="I571" s="290">
        <v>3.1</v>
      </c>
      <c r="J571" s="283">
        <f t="shared" si="45"/>
        <v>11.907854454383527</v>
      </c>
      <c r="K571" s="290">
        <v>4.3</v>
      </c>
      <c r="L571" s="290" t="s">
        <v>1153</v>
      </c>
      <c r="O571" s="290">
        <v>1</v>
      </c>
      <c r="P571" s="290">
        <v>0</v>
      </c>
      <c r="Q571" s="265" t="s">
        <v>2477</v>
      </c>
      <c r="R571" s="266">
        <v>38973</v>
      </c>
    </row>
    <row r="572" spans="1:20" s="290" customFormat="1" ht="89.25" hidden="1" customHeight="1" x14ac:dyDescent="0.25">
      <c r="A572" s="294" t="s">
        <v>1794</v>
      </c>
      <c r="C572" s="290" t="s">
        <v>1225</v>
      </c>
      <c r="D572" s="295" t="s">
        <v>1368</v>
      </c>
      <c r="E572" s="290" t="s">
        <v>1505</v>
      </c>
      <c r="F572" s="290" t="s">
        <v>273</v>
      </c>
      <c r="G572" s="290">
        <v>95</v>
      </c>
      <c r="H572" s="290">
        <v>35</v>
      </c>
      <c r="I572" s="290">
        <v>3.1</v>
      </c>
      <c r="J572" s="283">
        <f t="shared" si="45"/>
        <v>11.907854454383527</v>
      </c>
      <c r="K572" s="290">
        <v>4.3</v>
      </c>
      <c r="L572" s="290" t="s">
        <v>1153</v>
      </c>
      <c r="O572" s="290">
        <v>0</v>
      </c>
      <c r="P572" s="290">
        <v>1</v>
      </c>
      <c r="Q572" s="265" t="s">
        <v>2478</v>
      </c>
      <c r="R572" s="266">
        <v>38973</v>
      </c>
    </row>
    <row r="573" spans="1:20" s="292" customFormat="1" ht="63.75" hidden="1" customHeight="1" x14ac:dyDescent="0.25">
      <c r="A573" s="291"/>
      <c r="B573" s="260"/>
      <c r="C573" s="292" t="s">
        <v>246</v>
      </c>
      <c r="D573" s="293" t="s">
        <v>1367</v>
      </c>
      <c r="E573" s="292" t="s">
        <v>1507</v>
      </c>
      <c r="F573" s="292" t="s">
        <v>273</v>
      </c>
      <c r="G573" s="292">
        <v>29</v>
      </c>
      <c r="H573" s="292">
        <v>29</v>
      </c>
      <c r="I573" s="292">
        <v>4.5999999999999996</v>
      </c>
      <c r="J573" s="282">
        <f t="shared" si="45"/>
        <v>11.914793151489093</v>
      </c>
      <c r="K573" s="292">
        <v>12</v>
      </c>
      <c r="L573" s="292" t="s">
        <v>1153</v>
      </c>
      <c r="O573" s="292">
        <f>SUM(O574:O578)</f>
        <v>3</v>
      </c>
      <c r="P573" s="292">
        <f>SUM(P574:P578)</f>
        <v>2</v>
      </c>
      <c r="Q573" s="257" t="s">
        <v>1458</v>
      </c>
      <c r="R573" s="258">
        <v>38966</v>
      </c>
    </row>
    <row r="574" spans="1:20" s="290" customFormat="1" ht="38.25" hidden="1" customHeight="1" x14ac:dyDescent="0.25">
      <c r="A574" s="294"/>
      <c r="B574" s="262"/>
      <c r="C574" s="290" t="s">
        <v>1017</v>
      </c>
      <c r="D574" s="295" t="s">
        <v>1367</v>
      </c>
      <c r="E574" s="290" t="s">
        <v>1507</v>
      </c>
      <c r="F574" s="290" t="s">
        <v>273</v>
      </c>
      <c r="G574" s="290">
        <v>29</v>
      </c>
      <c r="H574" s="290">
        <v>29</v>
      </c>
      <c r="I574" s="290">
        <v>4.5999999999999996</v>
      </c>
      <c r="J574" s="283">
        <f t="shared" si="45"/>
        <v>11.914793151489093</v>
      </c>
      <c r="K574" s="290">
        <v>12</v>
      </c>
      <c r="L574" s="290" t="s">
        <v>1153</v>
      </c>
      <c r="O574" s="290">
        <v>1</v>
      </c>
      <c r="P574" s="290">
        <v>0</v>
      </c>
      <c r="Q574" s="265" t="s">
        <v>1717</v>
      </c>
      <c r="R574" s="266">
        <v>39785</v>
      </c>
    </row>
    <row r="575" spans="1:20" s="290" customFormat="1" ht="38.25" hidden="1" customHeight="1" x14ac:dyDescent="0.25">
      <c r="A575" s="294" t="s">
        <v>1794</v>
      </c>
      <c r="C575" s="290" t="s">
        <v>518</v>
      </c>
      <c r="D575" s="295" t="s">
        <v>1367</v>
      </c>
      <c r="E575" s="290" t="s">
        <v>1507</v>
      </c>
      <c r="F575" s="290" t="s">
        <v>273</v>
      </c>
      <c r="G575" s="290">
        <v>29</v>
      </c>
      <c r="H575" s="290">
        <v>29</v>
      </c>
      <c r="I575" s="290">
        <v>4.5999999999999996</v>
      </c>
      <c r="J575" s="283">
        <f t="shared" si="45"/>
        <v>11.914793151489093</v>
      </c>
      <c r="K575" s="290">
        <v>12</v>
      </c>
      <c r="L575" s="290" t="s">
        <v>1153</v>
      </c>
      <c r="O575" s="290">
        <v>1</v>
      </c>
      <c r="P575" s="290">
        <v>0</v>
      </c>
      <c r="Q575" s="265" t="s">
        <v>921</v>
      </c>
      <c r="R575" s="266">
        <v>38898</v>
      </c>
    </row>
    <row r="576" spans="1:20" s="290" customFormat="1" ht="12.75" hidden="1" customHeight="1" x14ac:dyDescent="0.25">
      <c r="A576" s="294" t="s">
        <v>1794</v>
      </c>
      <c r="C576" s="290" t="s">
        <v>413</v>
      </c>
      <c r="D576" s="295" t="s">
        <v>1367</v>
      </c>
      <c r="E576" s="290" t="s">
        <v>1507</v>
      </c>
      <c r="F576" s="290" t="s">
        <v>273</v>
      </c>
      <c r="G576" s="290">
        <v>29</v>
      </c>
      <c r="H576" s="290">
        <v>29</v>
      </c>
      <c r="I576" s="290">
        <v>4.5999999999999996</v>
      </c>
      <c r="J576" s="283">
        <f t="shared" si="45"/>
        <v>11.914793151489093</v>
      </c>
      <c r="K576" s="290">
        <v>12</v>
      </c>
      <c r="L576" s="290" t="s">
        <v>1153</v>
      </c>
      <c r="O576" s="290">
        <v>0</v>
      </c>
      <c r="P576" s="290">
        <v>1</v>
      </c>
      <c r="Q576" s="265" t="s">
        <v>92</v>
      </c>
      <c r="R576" s="266">
        <v>38898</v>
      </c>
    </row>
    <row r="577" spans="1:20" s="290" customFormat="1" ht="38.25" hidden="1" customHeight="1" x14ac:dyDescent="0.25">
      <c r="A577" s="294" t="s">
        <v>1794</v>
      </c>
      <c r="C577" s="290" t="s">
        <v>339</v>
      </c>
      <c r="D577" s="295" t="s">
        <v>1367</v>
      </c>
      <c r="E577" s="290" t="s">
        <v>1507</v>
      </c>
      <c r="F577" s="290" t="s">
        <v>273</v>
      </c>
      <c r="G577" s="290">
        <v>29</v>
      </c>
      <c r="H577" s="290">
        <v>29</v>
      </c>
      <c r="I577" s="290">
        <v>4.5999999999999996</v>
      </c>
      <c r="J577" s="283">
        <f t="shared" si="45"/>
        <v>11.914793151489093</v>
      </c>
      <c r="K577" s="290">
        <v>12</v>
      </c>
      <c r="L577" s="290" t="s">
        <v>1153</v>
      </c>
      <c r="O577" s="290">
        <v>1</v>
      </c>
      <c r="P577" s="290">
        <v>0</v>
      </c>
      <c r="Q577" s="265" t="s">
        <v>922</v>
      </c>
      <c r="R577" s="266">
        <v>38977</v>
      </c>
    </row>
    <row r="578" spans="1:20" s="290" customFormat="1" ht="76.5" hidden="1" customHeight="1" x14ac:dyDescent="0.25">
      <c r="A578" s="294" t="s">
        <v>1794</v>
      </c>
      <c r="C578" s="290" t="s">
        <v>339</v>
      </c>
      <c r="D578" s="295" t="s">
        <v>1367</v>
      </c>
      <c r="E578" s="290" t="s">
        <v>1507</v>
      </c>
      <c r="F578" s="290" t="s">
        <v>273</v>
      </c>
      <c r="G578" s="290">
        <v>29</v>
      </c>
      <c r="H578" s="290">
        <v>29</v>
      </c>
      <c r="I578" s="290">
        <v>4.5999999999999996</v>
      </c>
      <c r="J578" s="283">
        <f t="shared" si="45"/>
        <v>11.914793151489093</v>
      </c>
      <c r="K578" s="290">
        <v>12</v>
      </c>
      <c r="L578" s="290" t="s">
        <v>1153</v>
      </c>
      <c r="O578" s="290">
        <v>0</v>
      </c>
      <c r="P578" s="290">
        <v>1</v>
      </c>
      <c r="Q578" s="265" t="s">
        <v>1213</v>
      </c>
      <c r="R578" s="266">
        <v>38977</v>
      </c>
    </row>
    <row r="579" spans="1:20" s="292" customFormat="1" ht="125.25" customHeight="1" x14ac:dyDescent="0.25">
      <c r="A579" s="291"/>
      <c r="B579" s="260"/>
      <c r="C579" s="292" t="s">
        <v>246</v>
      </c>
      <c r="D579" s="293"/>
      <c r="E579" s="254" t="s">
        <v>175</v>
      </c>
      <c r="F579" s="292" t="s">
        <v>55</v>
      </c>
      <c r="G579" s="292">
        <v>27.3</v>
      </c>
      <c r="H579" s="292">
        <v>16</v>
      </c>
      <c r="I579" s="292">
        <v>10.9</v>
      </c>
      <c r="J579" s="282">
        <f t="shared" si="45"/>
        <v>17.503237054976921</v>
      </c>
      <c r="K579" s="292">
        <v>17.8</v>
      </c>
      <c r="L579" s="292" t="s">
        <v>1085</v>
      </c>
      <c r="O579" s="292">
        <v>0</v>
      </c>
      <c r="P579" s="292">
        <v>0</v>
      </c>
      <c r="Q579" s="257" t="s">
        <v>2479</v>
      </c>
      <c r="R579" s="258">
        <v>38896</v>
      </c>
    </row>
    <row r="580" spans="1:20" s="290" customFormat="1" ht="132.75" customHeight="1" x14ac:dyDescent="0.25">
      <c r="A580" s="294"/>
      <c r="B580" s="262"/>
      <c r="C580" s="290" t="s">
        <v>2147</v>
      </c>
      <c r="D580" s="295"/>
      <c r="E580" s="262" t="s">
        <v>175</v>
      </c>
      <c r="F580" s="290" t="s">
        <v>55</v>
      </c>
      <c r="G580" s="290">
        <v>27.3</v>
      </c>
      <c r="H580" s="290">
        <v>16</v>
      </c>
      <c r="I580" s="290">
        <v>10.9</v>
      </c>
      <c r="J580" s="283">
        <f>-LOG((1/(H580*G580))*(2.511^(-I580)))/LOG(2.511)</f>
        <v>17.503237054976921</v>
      </c>
      <c r="K580" s="290">
        <v>17.8</v>
      </c>
      <c r="L580" s="290" t="s">
        <v>1085</v>
      </c>
      <c r="O580" s="290">
        <v>0</v>
      </c>
      <c r="P580" s="290">
        <v>1</v>
      </c>
      <c r="Q580" s="265" t="s">
        <v>2480</v>
      </c>
      <c r="R580" s="266">
        <v>41276</v>
      </c>
    </row>
    <row r="581" spans="1:20" s="292" customFormat="1" ht="38.25" hidden="1" customHeight="1" x14ac:dyDescent="0.25">
      <c r="A581" s="291"/>
      <c r="B581" s="254"/>
      <c r="C581" s="292" t="s">
        <v>246</v>
      </c>
      <c r="D581" s="293">
        <v>6853</v>
      </c>
      <c r="E581" s="292" t="s">
        <v>512</v>
      </c>
      <c r="F581" s="292" t="s">
        <v>275</v>
      </c>
      <c r="G581" s="292">
        <v>8</v>
      </c>
      <c r="H581" s="292">
        <v>5.7</v>
      </c>
      <c r="I581" s="292">
        <v>7.3</v>
      </c>
      <c r="J581" s="292">
        <f t="shared" si="45"/>
        <v>11.449002079843334</v>
      </c>
      <c r="K581" s="292">
        <v>11.2</v>
      </c>
      <c r="L581" s="292" t="s">
        <v>581</v>
      </c>
      <c r="O581" s="292">
        <f>SUM(O582:O585)</f>
        <v>0</v>
      </c>
      <c r="P581" s="292">
        <f>SUM(P582:P585)</f>
        <v>4</v>
      </c>
      <c r="Q581" s="257" t="s">
        <v>1833</v>
      </c>
      <c r="R581" s="258">
        <v>38898</v>
      </c>
    </row>
    <row r="582" spans="1:20" ht="25.5" hidden="1" customHeight="1" x14ac:dyDescent="0.25">
      <c r="A582" s="296" t="s">
        <v>1794</v>
      </c>
      <c r="B582" s="290"/>
      <c r="C582" s="290" t="s">
        <v>2021</v>
      </c>
      <c r="D582" s="295">
        <v>6853</v>
      </c>
      <c r="E582" s="290" t="s">
        <v>512</v>
      </c>
      <c r="F582" s="290" t="s">
        <v>275</v>
      </c>
      <c r="G582" s="290">
        <v>8</v>
      </c>
      <c r="H582" s="290">
        <v>5.7</v>
      </c>
      <c r="I582" s="290">
        <v>7.3</v>
      </c>
      <c r="J582" s="290">
        <f t="shared" si="45"/>
        <v>11.449002079843334</v>
      </c>
      <c r="K582" s="290">
        <v>11.2</v>
      </c>
      <c r="L582" s="290" t="s">
        <v>581</v>
      </c>
      <c r="M582" s="290"/>
      <c r="N582" s="290"/>
      <c r="O582" s="290">
        <v>0</v>
      </c>
      <c r="P582" s="290">
        <v>1</v>
      </c>
      <c r="Q582" s="265" t="s">
        <v>1697</v>
      </c>
      <c r="R582" s="266">
        <v>39769</v>
      </c>
      <c r="S582" s="290"/>
      <c r="T582" s="290"/>
    </row>
    <row r="583" spans="1:20" ht="12.75" hidden="1" customHeight="1" x14ac:dyDescent="0.25">
      <c r="A583" s="296" t="s">
        <v>1794</v>
      </c>
      <c r="B583" s="290"/>
      <c r="C583" s="290" t="s">
        <v>2022</v>
      </c>
      <c r="D583" s="295">
        <v>6853</v>
      </c>
      <c r="E583" s="290" t="s">
        <v>512</v>
      </c>
      <c r="F583" s="290" t="s">
        <v>275</v>
      </c>
      <c r="G583" s="290">
        <v>8</v>
      </c>
      <c r="H583" s="290">
        <v>5.7</v>
      </c>
      <c r="I583" s="290">
        <v>7.3</v>
      </c>
      <c r="J583" s="290">
        <f t="shared" si="45"/>
        <v>11.449002079843334</v>
      </c>
      <c r="K583" s="290">
        <v>11.2</v>
      </c>
      <c r="L583" s="290" t="s">
        <v>581</v>
      </c>
      <c r="M583" s="290"/>
      <c r="N583" s="290"/>
      <c r="O583" s="290">
        <v>0</v>
      </c>
      <c r="P583" s="290">
        <v>1</v>
      </c>
      <c r="Q583" s="265" t="s">
        <v>1022</v>
      </c>
      <c r="R583" s="266">
        <v>39769</v>
      </c>
      <c r="S583" s="290"/>
      <c r="T583" s="290"/>
    </row>
    <row r="584" spans="1:20" ht="25.5" hidden="1" customHeight="1" x14ac:dyDescent="0.25">
      <c r="A584" s="296" t="s">
        <v>1794</v>
      </c>
      <c r="B584" s="290"/>
      <c r="C584" s="290" t="s">
        <v>1952</v>
      </c>
      <c r="D584" s="295">
        <v>6853</v>
      </c>
      <c r="E584" s="290" t="s">
        <v>512</v>
      </c>
      <c r="F584" s="290" t="s">
        <v>275</v>
      </c>
      <c r="G584" s="290">
        <v>8</v>
      </c>
      <c r="H584" s="290">
        <v>5.7</v>
      </c>
      <c r="I584" s="290">
        <v>7.3</v>
      </c>
      <c r="J584" s="290">
        <f t="shared" si="45"/>
        <v>11.449002079843334</v>
      </c>
      <c r="K584" s="290">
        <v>11.2</v>
      </c>
      <c r="L584" s="290" t="s">
        <v>581</v>
      </c>
      <c r="M584" s="290"/>
      <c r="N584" s="290"/>
      <c r="O584" s="290">
        <v>0</v>
      </c>
      <c r="P584" s="290">
        <v>1</v>
      </c>
      <c r="Q584" s="265" t="s">
        <v>1698</v>
      </c>
      <c r="R584" s="266">
        <v>39769</v>
      </c>
      <c r="S584" s="290"/>
      <c r="T584" s="290"/>
    </row>
    <row r="585" spans="1:20" ht="63.75" hidden="1" customHeight="1" x14ac:dyDescent="0.25">
      <c r="A585" s="296" t="s">
        <v>1794</v>
      </c>
      <c r="B585" s="290"/>
      <c r="C585" s="290" t="s">
        <v>27</v>
      </c>
      <c r="D585" s="295">
        <v>6853</v>
      </c>
      <c r="E585" s="290" t="s">
        <v>512</v>
      </c>
      <c r="F585" s="290" t="s">
        <v>275</v>
      </c>
      <c r="G585" s="290">
        <v>8</v>
      </c>
      <c r="H585" s="290">
        <v>5.7</v>
      </c>
      <c r="I585" s="290">
        <v>7.3</v>
      </c>
      <c r="J585" s="290">
        <f t="shared" si="45"/>
        <v>11.449002079843334</v>
      </c>
      <c r="K585" s="290">
        <v>11.2</v>
      </c>
      <c r="L585" s="290" t="s">
        <v>581</v>
      </c>
      <c r="M585" s="290"/>
      <c r="N585" s="290"/>
      <c r="O585" s="290">
        <v>0</v>
      </c>
      <c r="P585" s="290">
        <v>1</v>
      </c>
      <c r="Q585" s="265" t="s">
        <v>887</v>
      </c>
      <c r="R585" s="266">
        <v>38898</v>
      </c>
      <c r="S585" s="290"/>
      <c r="T585" s="290"/>
    </row>
    <row r="586" spans="1:20" ht="133.5" hidden="1" customHeight="1" x14ac:dyDescent="0.25">
      <c r="A586" s="296" t="s">
        <v>1794</v>
      </c>
      <c r="B586" s="290"/>
      <c r="C586" s="290" t="s">
        <v>2172</v>
      </c>
      <c r="D586" s="295">
        <v>6853</v>
      </c>
      <c r="E586" s="290" t="s">
        <v>512</v>
      </c>
      <c r="F586" s="290" t="s">
        <v>275</v>
      </c>
      <c r="G586" s="290">
        <v>8</v>
      </c>
      <c r="H586" s="290">
        <v>5.7</v>
      </c>
      <c r="I586" s="290">
        <v>7.3</v>
      </c>
      <c r="J586" s="290">
        <f>-LOG((1/(H586*G586))*(2.511^(-I586)))/LOG(2.511)</f>
        <v>11.449002079843334</v>
      </c>
      <c r="K586" s="290">
        <v>11.2</v>
      </c>
      <c r="L586" s="290" t="s">
        <v>581</v>
      </c>
      <c r="M586" s="290"/>
      <c r="N586" s="290"/>
      <c r="O586" s="290">
        <v>0</v>
      </c>
      <c r="P586" s="290">
        <v>1</v>
      </c>
      <c r="Q586" s="265" t="s">
        <v>2481</v>
      </c>
      <c r="R586" s="266">
        <v>40823</v>
      </c>
      <c r="S586" s="290"/>
      <c r="T586" s="290"/>
    </row>
    <row r="587" spans="1:20" ht="12.65" hidden="1" customHeight="1" x14ac:dyDescent="0.25">
      <c r="A587" s="296" t="s">
        <v>1794</v>
      </c>
      <c r="B587" s="290"/>
      <c r="C587" s="290" t="s">
        <v>2173</v>
      </c>
      <c r="D587" s="295">
        <v>6853</v>
      </c>
      <c r="E587" s="290" t="s">
        <v>512</v>
      </c>
      <c r="F587" s="290" t="s">
        <v>275</v>
      </c>
      <c r="G587" s="290">
        <v>8</v>
      </c>
      <c r="H587" s="290">
        <v>5.7</v>
      </c>
      <c r="I587" s="290">
        <v>7.3</v>
      </c>
      <c r="J587" s="290">
        <f>-LOG((1/(H587*G587))*(2.511^(-I587)))/LOG(2.511)</f>
        <v>11.449002079843334</v>
      </c>
      <c r="K587" s="290">
        <v>11.2</v>
      </c>
      <c r="L587" s="290" t="s">
        <v>581</v>
      </c>
      <c r="M587" s="290"/>
      <c r="N587" s="290"/>
      <c r="O587" s="290">
        <v>0</v>
      </c>
      <c r="P587" s="290">
        <v>1</v>
      </c>
      <c r="Q587" s="265" t="s">
        <v>2175</v>
      </c>
      <c r="R587" s="266">
        <v>40823</v>
      </c>
      <c r="S587" s="290"/>
      <c r="T587" s="290"/>
    </row>
    <row r="588" spans="1:20" ht="63.75" hidden="1" customHeight="1" x14ac:dyDescent="0.25">
      <c r="A588" s="296" t="s">
        <v>1794</v>
      </c>
      <c r="B588" s="290"/>
      <c r="C588" s="290" t="s">
        <v>2174</v>
      </c>
      <c r="D588" s="295">
        <v>6853</v>
      </c>
      <c r="E588" s="290" t="s">
        <v>512</v>
      </c>
      <c r="F588" s="290" t="s">
        <v>275</v>
      </c>
      <c r="G588" s="290">
        <v>8</v>
      </c>
      <c r="H588" s="290">
        <v>5.7</v>
      </c>
      <c r="I588" s="290">
        <v>7.3</v>
      </c>
      <c r="J588" s="290">
        <f>-LOG((1/(H588*G588))*(2.511^(-I588)))/LOG(2.511)</f>
        <v>11.449002079843334</v>
      </c>
      <c r="K588" s="290">
        <v>11.2</v>
      </c>
      <c r="L588" s="290" t="s">
        <v>581</v>
      </c>
      <c r="M588" s="290"/>
      <c r="N588" s="290"/>
      <c r="O588" s="290">
        <v>0</v>
      </c>
      <c r="P588" s="290">
        <v>1</v>
      </c>
      <c r="Q588" s="265" t="s">
        <v>2176</v>
      </c>
      <c r="R588" s="266">
        <v>40823</v>
      </c>
      <c r="S588" s="290"/>
      <c r="T588" s="290"/>
    </row>
    <row r="589" spans="1:20" s="292" customFormat="1" ht="25.5" hidden="1" customHeight="1" x14ac:dyDescent="0.25">
      <c r="A589" s="291"/>
      <c r="B589" s="260"/>
      <c r="C589" s="292" t="s">
        <v>246</v>
      </c>
      <c r="D589" s="293" t="s">
        <v>1409</v>
      </c>
      <c r="E589" s="292" t="s">
        <v>1410</v>
      </c>
      <c r="F589" s="292" t="s">
        <v>273</v>
      </c>
      <c r="G589" s="282">
        <v>140</v>
      </c>
      <c r="H589" s="282">
        <v>50</v>
      </c>
      <c r="I589" s="282">
        <v>3.6</v>
      </c>
      <c r="J589" s="292">
        <f t="shared" si="45"/>
        <v>13.216430291312458</v>
      </c>
      <c r="K589" s="282">
        <v>12.95</v>
      </c>
      <c r="L589" s="292" t="s">
        <v>581</v>
      </c>
      <c r="O589" s="292">
        <v>0</v>
      </c>
      <c r="P589" s="292">
        <v>0</v>
      </c>
      <c r="Q589" s="257" t="s">
        <v>1434</v>
      </c>
      <c r="R589" s="258">
        <v>38985</v>
      </c>
      <c r="S589" s="291"/>
      <c r="T589" s="291"/>
    </row>
    <row r="590" spans="1:20" s="292" customFormat="1" ht="38.25" hidden="1" customHeight="1" x14ac:dyDescent="0.25">
      <c r="A590" s="291"/>
      <c r="B590" s="267"/>
      <c r="C590" s="292" t="s">
        <v>246</v>
      </c>
      <c r="D590" s="293">
        <v>6820</v>
      </c>
      <c r="F590" s="292" t="s">
        <v>272</v>
      </c>
      <c r="G590" s="282">
        <v>20</v>
      </c>
      <c r="H590" s="282">
        <v>20</v>
      </c>
      <c r="I590" s="282">
        <v>15</v>
      </c>
      <c r="J590" s="292">
        <f t="shared" si="45"/>
        <v>21.507643825988289</v>
      </c>
      <c r="K590" s="282">
        <v>22.4</v>
      </c>
      <c r="L590" s="292" t="s">
        <v>581</v>
      </c>
      <c r="M590" s="292" t="s">
        <v>1424</v>
      </c>
      <c r="N590" s="256" t="s">
        <v>1425</v>
      </c>
      <c r="O590" s="292">
        <v>0</v>
      </c>
      <c r="P590" s="292">
        <v>0</v>
      </c>
      <c r="Q590" s="257" t="s">
        <v>1426</v>
      </c>
      <c r="R590" s="258">
        <v>39687</v>
      </c>
      <c r="S590" s="291"/>
      <c r="T590" s="291"/>
    </row>
    <row r="591" spans="1:20" s="292" customFormat="1" ht="25.5" hidden="1" customHeight="1" x14ac:dyDescent="0.25">
      <c r="A591" s="291"/>
      <c r="B591" s="254"/>
      <c r="C591" s="292" t="s">
        <v>246</v>
      </c>
      <c r="D591" s="293">
        <v>6842</v>
      </c>
      <c r="F591" s="292" t="s">
        <v>275</v>
      </c>
      <c r="G591" s="282">
        <v>0.9</v>
      </c>
      <c r="H591" s="282">
        <v>0.8</v>
      </c>
      <c r="I591" s="282">
        <v>13.1</v>
      </c>
      <c r="J591" s="292">
        <f t="shared" si="45"/>
        <v>12.743194506712971</v>
      </c>
      <c r="K591" s="282">
        <v>13.4</v>
      </c>
      <c r="L591" s="292" t="s">
        <v>581</v>
      </c>
      <c r="M591" s="292" t="s">
        <v>842</v>
      </c>
      <c r="N591" s="256" t="s">
        <v>843</v>
      </c>
      <c r="O591" s="292">
        <v>0</v>
      </c>
      <c r="P591" s="292">
        <v>0</v>
      </c>
      <c r="Q591" s="257"/>
      <c r="R591" s="258">
        <v>38987</v>
      </c>
      <c r="S591" s="291"/>
      <c r="T591" s="291"/>
    </row>
    <row r="592" spans="1:20" s="292" customFormat="1" ht="25.5" hidden="1" customHeight="1" x14ac:dyDescent="0.25">
      <c r="A592" s="291"/>
      <c r="B592" s="254"/>
      <c r="C592" s="292" t="s">
        <v>246</v>
      </c>
      <c r="D592" s="293">
        <v>6940</v>
      </c>
      <c r="F592" s="292" t="s">
        <v>273</v>
      </c>
      <c r="G592" s="282">
        <v>31</v>
      </c>
      <c r="H592" s="282">
        <v>31</v>
      </c>
      <c r="I592" s="282">
        <v>6.3</v>
      </c>
      <c r="J592" s="292">
        <f t="shared" si="45"/>
        <v>13.759667149520993</v>
      </c>
      <c r="K592" s="282">
        <v>13.5</v>
      </c>
      <c r="L592" s="292" t="s">
        <v>581</v>
      </c>
      <c r="M592" s="292" t="s">
        <v>847</v>
      </c>
      <c r="N592" s="256" t="s">
        <v>848</v>
      </c>
      <c r="O592" s="292">
        <v>0</v>
      </c>
      <c r="P592" s="292">
        <v>0</v>
      </c>
      <c r="Q592" s="257"/>
      <c r="R592" s="258">
        <v>38987</v>
      </c>
      <c r="S592" s="291"/>
      <c r="T592" s="291"/>
    </row>
    <row r="593" spans="1:20" s="292" customFormat="1" ht="25.5" hidden="1" customHeight="1" x14ac:dyDescent="0.25">
      <c r="A593" s="291"/>
      <c r="B593" s="254"/>
      <c r="C593" s="292" t="s">
        <v>246</v>
      </c>
      <c r="D593" s="293"/>
      <c r="E593" s="292" t="s">
        <v>839</v>
      </c>
      <c r="F593" s="292" t="s">
        <v>275</v>
      </c>
      <c r="G593" s="292">
        <v>14.5</v>
      </c>
      <c r="H593" s="292">
        <v>13.2</v>
      </c>
      <c r="I593" s="292">
        <v>12.2</v>
      </c>
      <c r="J593" s="292">
        <f t="shared" si="45"/>
        <v>17.907041876018091</v>
      </c>
      <c r="K593" s="292">
        <v>17.64</v>
      </c>
      <c r="L593" s="292" t="s">
        <v>581</v>
      </c>
      <c r="M593" s="292" t="s">
        <v>840</v>
      </c>
      <c r="N593" s="256" t="s">
        <v>841</v>
      </c>
      <c r="O593" s="292">
        <v>0</v>
      </c>
      <c r="P593" s="292">
        <v>0</v>
      </c>
      <c r="Q593" s="254"/>
      <c r="R593" s="258">
        <v>38987</v>
      </c>
      <c r="S593" s="291"/>
      <c r="T593" s="291"/>
    </row>
    <row r="594" spans="1:20" s="292" customFormat="1" ht="223.5" hidden="1" customHeight="1" x14ac:dyDescent="0.25">
      <c r="A594" s="291"/>
      <c r="B594" s="276"/>
      <c r="C594" s="292" t="s">
        <v>246</v>
      </c>
      <c r="D594" s="293"/>
      <c r="E594" s="292" t="s">
        <v>421</v>
      </c>
      <c r="F594" s="292" t="s">
        <v>1081</v>
      </c>
      <c r="I594" s="292">
        <v>7.7</v>
      </c>
      <c r="L594" s="292" t="s">
        <v>581</v>
      </c>
      <c r="M594" s="292" t="s">
        <v>840</v>
      </c>
      <c r="N594" s="256" t="s">
        <v>841</v>
      </c>
      <c r="O594" s="292">
        <v>0</v>
      </c>
      <c r="P594" s="292">
        <v>0</v>
      </c>
      <c r="Q594" s="254" t="s">
        <v>2482</v>
      </c>
      <c r="R594" s="258">
        <v>40823</v>
      </c>
      <c r="S594" s="291"/>
      <c r="T594" s="291"/>
    </row>
    <row r="595" spans="1:20" s="290" customFormat="1" ht="25" hidden="1" customHeight="1" x14ac:dyDescent="0.25">
      <c r="A595" s="294"/>
      <c r="B595" s="324"/>
      <c r="C595" s="290" t="s">
        <v>2172</v>
      </c>
      <c r="D595" s="321"/>
      <c r="E595" s="290" t="s">
        <v>421</v>
      </c>
      <c r="F595" s="290" t="s">
        <v>1081</v>
      </c>
      <c r="I595" s="290">
        <v>7.7</v>
      </c>
      <c r="L595" s="290" t="s">
        <v>581</v>
      </c>
      <c r="M595" s="290" t="s">
        <v>840</v>
      </c>
      <c r="N595" s="264" t="s">
        <v>841</v>
      </c>
      <c r="O595" s="290">
        <v>0</v>
      </c>
      <c r="P595" s="290">
        <v>1</v>
      </c>
      <c r="Q595" s="262" t="s">
        <v>2177</v>
      </c>
      <c r="R595" s="266">
        <v>40823</v>
      </c>
      <c r="S595" s="294"/>
      <c r="T595" s="294"/>
    </row>
    <row r="596" spans="1:20" s="290" customFormat="1" ht="78.75" hidden="1" customHeight="1" x14ac:dyDescent="0.25">
      <c r="A596" s="294"/>
      <c r="B596" s="324"/>
      <c r="C596" s="290" t="s">
        <v>2173</v>
      </c>
      <c r="D596" s="321"/>
      <c r="E596" s="290" t="s">
        <v>421</v>
      </c>
      <c r="F596" s="290" t="s">
        <v>1081</v>
      </c>
      <c r="I596" s="290">
        <v>7.7</v>
      </c>
      <c r="L596" s="290" t="s">
        <v>581</v>
      </c>
      <c r="M596" s="290" t="s">
        <v>840</v>
      </c>
      <c r="N596" s="264" t="s">
        <v>841</v>
      </c>
      <c r="O596" s="290">
        <v>0</v>
      </c>
      <c r="P596" s="290">
        <v>1</v>
      </c>
      <c r="Q596" s="262" t="s">
        <v>2178</v>
      </c>
      <c r="R596" s="266">
        <v>40823</v>
      </c>
      <c r="S596" s="294"/>
      <c r="T596" s="294"/>
    </row>
    <row r="597" spans="1:20" s="290" customFormat="1" ht="25" hidden="1" customHeight="1" x14ac:dyDescent="0.25">
      <c r="A597" s="294"/>
      <c r="B597" s="262"/>
      <c r="C597" s="290" t="s">
        <v>2174</v>
      </c>
      <c r="D597" s="295"/>
      <c r="E597" s="290" t="s">
        <v>421</v>
      </c>
      <c r="F597" s="290" t="s">
        <v>1081</v>
      </c>
      <c r="I597" s="290">
        <v>7.7</v>
      </c>
      <c r="L597" s="290" t="s">
        <v>581</v>
      </c>
      <c r="M597" s="290" t="s">
        <v>840</v>
      </c>
      <c r="N597" s="264" t="s">
        <v>841</v>
      </c>
      <c r="O597" s="290">
        <v>0</v>
      </c>
      <c r="P597" s="290">
        <v>1</v>
      </c>
      <c r="Q597" s="262" t="s">
        <v>2177</v>
      </c>
      <c r="R597" s="266">
        <v>40823</v>
      </c>
      <c r="S597" s="294"/>
      <c r="T597" s="294"/>
    </row>
    <row r="598" spans="1:20" s="290" customFormat="1" x14ac:dyDescent="0.25">
      <c r="A598" s="294"/>
      <c r="B598" s="262"/>
      <c r="D598" s="295"/>
      <c r="Q598" s="262"/>
      <c r="R598" s="266"/>
      <c r="S598" s="294"/>
      <c r="T598" s="294"/>
    </row>
    <row r="599" spans="1:20" s="290" customFormat="1" x14ac:dyDescent="0.25">
      <c r="A599" s="294"/>
      <c r="B599" s="262"/>
      <c r="D599" s="295"/>
      <c r="Q599" s="262"/>
      <c r="R599" s="266"/>
      <c r="S599" s="294"/>
      <c r="T599" s="294"/>
    </row>
    <row r="600" spans="1:20" s="290" customFormat="1" x14ac:dyDescent="0.25">
      <c r="A600" s="294"/>
      <c r="B600" s="262"/>
      <c r="D600" s="295"/>
      <c r="Q600" s="262"/>
      <c r="R600" s="266"/>
      <c r="S600" s="294"/>
      <c r="T600" s="294"/>
    </row>
    <row r="601" spans="1:20" s="290" customFormat="1" x14ac:dyDescent="0.25">
      <c r="A601" s="294"/>
      <c r="B601" s="262"/>
      <c r="D601" s="295"/>
      <c r="Q601" s="262"/>
      <c r="R601" s="266"/>
      <c r="S601" s="294"/>
      <c r="T601" s="294"/>
    </row>
    <row r="602" spans="1:20" s="290" customFormat="1" x14ac:dyDescent="0.25">
      <c r="A602" s="294"/>
      <c r="B602" s="262"/>
      <c r="D602" s="295"/>
      <c r="Q602" s="262">
        <f>(47*30+294*15)/60</f>
        <v>97</v>
      </c>
      <c r="R602" s="266"/>
      <c r="S602" s="294"/>
      <c r="T602" s="294"/>
    </row>
    <row r="603" spans="1:20" s="290" customFormat="1" x14ac:dyDescent="0.25">
      <c r="A603" s="294"/>
      <c r="B603" s="324"/>
      <c r="C603" s="297"/>
      <c r="D603" s="321"/>
      <c r="Q603" s="262"/>
      <c r="R603" s="266"/>
      <c r="S603" s="294"/>
      <c r="T603" s="294"/>
    </row>
    <row r="604" spans="1:20" s="290" customFormat="1" x14ac:dyDescent="0.25">
      <c r="A604" s="294"/>
      <c r="B604" s="324"/>
      <c r="C604" s="297"/>
      <c r="D604" s="321"/>
      <c r="Q604" s="262"/>
      <c r="R604" s="266"/>
      <c r="S604" s="294"/>
      <c r="T604" s="294"/>
    </row>
    <row r="605" spans="1:20" s="290" customFormat="1" x14ac:dyDescent="0.25">
      <c r="A605" s="294"/>
      <c r="B605" s="262"/>
      <c r="D605" s="295"/>
      <c r="Q605" s="262"/>
      <c r="R605" s="266"/>
      <c r="S605" s="294"/>
      <c r="T605" s="294"/>
    </row>
    <row r="606" spans="1:20" s="290" customFormat="1" x14ac:dyDescent="0.25">
      <c r="A606" s="294"/>
      <c r="B606" s="262"/>
      <c r="D606" s="295"/>
      <c r="Q606" s="262"/>
      <c r="R606" s="266"/>
      <c r="S606" s="294"/>
      <c r="T606" s="294"/>
    </row>
    <row r="607" spans="1:20" s="349" customFormat="1" ht="13" x14ac:dyDescent="0.25">
      <c r="A607" s="348"/>
      <c r="B607" s="268"/>
      <c r="D607" s="350"/>
      <c r="Q607" s="268"/>
      <c r="R607" s="266"/>
      <c r="S607" s="348"/>
      <c r="T607" s="348"/>
    </row>
    <row r="608" spans="1:20" s="290" customFormat="1" x14ac:dyDescent="0.25">
      <c r="A608" s="294"/>
      <c r="B608" s="262"/>
      <c r="D608" s="295"/>
      <c r="Q608" s="262"/>
      <c r="R608" s="266"/>
      <c r="S608" s="294"/>
      <c r="T608" s="294"/>
    </row>
    <row r="609" spans="1:20" x14ac:dyDescent="0.25">
      <c r="G609" s="297"/>
      <c r="H609" s="297"/>
      <c r="I609" s="297"/>
      <c r="J609" s="297"/>
      <c r="K609" s="297"/>
    </row>
    <row r="610" spans="1:20" s="353" customFormat="1" ht="13" x14ac:dyDescent="0.25">
      <c r="A610" s="351"/>
      <c r="B610" s="352"/>
      <c r="D610" s="354"/>
      <c r="Q610" s="352"/>
      <c r="R610" s="266"/>
      <c r="S610" s="351"/>
      <c r="T610" s="351"/>
    </row>
    <row r="611" spans="1:20" x14ac:dyDescent="0.25">
      <c r="G611" s="297"/>
      <c r="H611" s="297"/>
      <c r="I611" s="297"/>
      <c r="J611" s="297"/>
      <c r="K611" s="297"/>
    </row>
    <row r="612" spans="1:20" x14ac:dyDescent="0.25">
      <c r="G612" s="297"/>
      <c r="H612" s="297"/>
      <c r="I612" s="297"/>
      <c r="J612" s="297"/>
      <c r="K612" s="297"/>
    </row>
    <row r="613" spans="1:20" x14ac:dyDescent="0.25">
      <c r="G613" s="297"/>
      <c r="H613" s="297"/>
      <c r="I613" s="297"/>
      <c r="J613" s="297"/>
      <c r="K613" s="297"/>
    </row>
    <row r="614" spans="1:20" x14ac:dyDescent="0.25">
      <c r="G614" s="297"/>
      <c r="H614" s="297"/>
      <c r="I614" s="297"/>
      <c r="J614" s="297"/>
      <c r="K614" s="297"/>
    </row>
    <row r="615" spans="1:20" x14ac:dyDescent="0.25">
      <c r="G615" s="297"/>
      <c r="H615" s="297"/>
      <c r="I615" s="297"/>
      <c r="J615" s="297"/>
      <c r="K615" s="297"/>
    </row>
    <row r="616" spans="1:20" x14ac:dyDescent="0.25">
      <c r="G616" s="297"/>
      <c r="H616" s="297"/>
      <c r="I616" s="297"/>
      <c r="J616" s="297"/>
      <c r="K616" s="297"/>
    </row>
    <row r="617" spans="1:20" x14ac:dyDescent="0.25">
      <c r="B617" s="262"/>
      <c r="C617" s="290"/>
      <c r="D617" s="295"/>
      <c r="E617" s="290"/>
      <c r="F617" s="290"/>
      <c r="G617" s="283"/>
      <c r="H617" s="283"/>
      <c r="I617" s="283"/>
      <c r="J617" s="283"/>
      <c r="K617" s="283"/>
      <c r="L617" s="290"/>
      <c r="M617" s="290"/>
      <c r="N617" s="290"/>
      <c r="O617" s="290"/>
      <c r="P617" s="290"/>
      <c r="Q617" s="262"/>
    </row>
    <row r="618" spans="1:20" x14ac:dyDescent="0.25">
      <c r="B618" s="262"/>
      <c r="C618" s="290"/>
      <c r="D618" s="295"/>
      <c r="E618" s="290"/>
      <c r="F618" s="290"/>
      <c r="G618" s="283"/>
      <c r="H618" s="283"/>
      <c r="I618" s="283"/>
      <c r="J618" s="283"/>
      <c r="K618" s="283"/>
      <c r="L618" s="290"/>
      <c r="M618" s="290"/>
      <c r="N618" s="290"/>
      <c r="O618" s="290"/>
      <c r="P618" s="290"/>
      <c r="Q618" s="262"/>
    </row>
    <row r="619" spans="1:20" x14ac:dyDescent="0.25">
      <c r="B619" s="262"/>
      <c r="C619" s="290"/>
      <c r="D619" s="295"/>
      <c r="E619" s="290"/>
      <c r="F619" s="290"/>
      <c r="G619" s="283"/>
      <c r="H619" s="283"/>
      <c r="I619" s="283"/>
      <c r="J619" s="283"/>
      <c r="K619" s="283"/>
      <c r="L619" s="290"/>
      <c r="M619" s="290"/>
      <c r="N619" s="290"/>
      <c r="O619" s="290"/>
      <c r="P619" s="290"/>
      <c r="Q619" s="262"/>
    </row>
    <row r="620" spans="1:20" x14ac:dyDescent="0.25">
      <c r="B620" s="262"/>
      <c r="C620" s="290"/>
      <c r="D620" s="295"/>
      <c r="E620" s="290"/>
      <c r="F620" s="290"/>
      <c r="G620" s="283"/>
      <c r="H620" s="283"/>
      <c r="I620" s="283"/>
      <c r="J620" s="283"/>
      <c r="K620" s="283"/>
      <c r="L620" s="290"/>
      <c r="M620" s="290"/>
      <c r="N620" s="290"/>
      <c r="O620" s="290"/>
      <c r="P620" s="290"/>
      <c r="Q620" s="262"/>
    </row>
    <row r="621" spans="1:20" x14ac:dyDescent="0.25">
      <c r="B621" s="262"/>
      <c r="C621" s="290"/>
      <c r="D621" s="295"/>
      <c r="E621" s="290"/>
      <c r="F621" s="290"/>
      <c r="G621" s="283"/>
      <c r="H621" s="283"/>
      <c r="I621" s="283"/>
      <c r="J621" s="283"/>
      <c r="K621" s="283"/>
      <c r="L621" s="290"/>
      <c r="M621" s="290"/>
      <c r="N621" s="290"/>
      <c r="O621" s="290"/>
      <c r="P621" s="290"/>
      <c r="Q621" s="262"/>
    </row>
    <row r="622" spans="1:20" x14ac:dyDescent="0.25">
      <c r="A622" s="297"/>
      <c r="B622" s="262"/>
      <c r="C622" s="290"/>
      <c r="D622" s="295"/>
      <c r="E622" s="290"/>
      <c r="F622" s="290"/>
      <c r="G622" s="283"/>
      <c r="H622" s="283"/>
      <c r="I622" s="283"/>
      <c r="J622" s="283"/>
      <c r="K622" s="283"/>
      <c r="L622" s="290"/>
      <c r="M622" s="290"/>
      <c r="N622" s="290"/>
      <c r="O622" s="290"/>
      <c r="P622" s="290"/>
      <c r="Q622" s="262"/>
      <c r="R622" s="297"/>
      <c r="S622" s="297"/>
      <c r="T622" s="297"/>
    </row>
    <row r="623" spans="1:20" x14ac:dyDescent="0.25">
      <c r="A623" s="297"/>
      <c r="B623" s="262"/>
      <c r="C623" s="290"/>
      <c r="D623" s="295"/>
      <c r="E623" s="290"/>
      <c r="F623" s="290"/>
      <c r="G623" s="283"/>
      <c r="H623" s="283"/>
      <c r="I623" s="283"/>
      <c r="J623" s="283"/>
      <c r="K623" s="283"/>
      <c r="L623" s="290"/>
      <c r="M623" s="290"/>
      <c r="N623" s="290"/>
      <c r="O623" s="290"/>
      <c r="P623" s="290"/>
      <c r="Q623" s="262"/>
      <c r="R623" s="297"/>
      <c r="S623" s="297"/>
      <c r="T623" s="297"/>
    </row>
    <row r="624" spans="1:20" x14ac:dyDescent="0.25">
      <c r="A624" s="297"/>
      <c r="B624" s="262"/>
      <c r="C624" s="290"/>
      <c r="D624" s="295"/>
      <c r="E624" s="290"/>
      <c r="F624" s="290"/>
      <c r="G624" s="283"/>
      <c r="H624" s="283"/>
      <c r="I624" s="283"/>
      <c r="J624" s="283"/>
      <c r="K624" s="283"/>
      <c r="L624" s="290"/>
      <c r="M624" s="290"/>
      <c r="N624" s="290"/>
      <c r="O624" s="290"/>
      <c r="P624" s="290"/>
      <c r="Q624" s="262"/>
      <c r="R624" s="297"/>
      <c r="S624" s="297"/>
      <c r="T624" s="297"/>
    </row>
  </sheetData>
  <autoFilter ref="A1:T597" xr:uid="{00000000-0009-0000-0000-000008000000}">
    <filterColumn colId="5">
      <filters>
        <filter val="GX"/>
      </filters>
    </filterColumn>
  </autoFilter>
  <phoneticPr fontId="0" type="noConversion"/>
  <conditionalFormatting sqref="K448:K449 K21:K24 K26:K31">
    <cfRule type="cellIs" dxfId="184" priority="128" stopIfTrue="1" operator="lessThan">
      <formula>0.5</formula>
    </cfRule>
  </conditionalFormatting>
  <conditionalFormatting sqref="K448:K449 K21:K24 K26:K31">
    <cfRule type="cellIs" dxfId="183" priority="127" stopIfTrue="1" operator="between">
      <formula>4</formula>
      <formula>0.7</formula>
    </cfRule>
  </conditionalFormatting>
  <conditionalFormatting sqref="K448:K449 K21:K24 K26:K31">
    <cfRule type="cellIs" dxfId="182" priority="126" stopIfTrue="1" operator="lessThan">
      <formula>0.4</formula>
    </cfRule>
  </conditionalFormatting>
  <conditionalFormatting sqref="K448:K449 K21:K24 K26:K31">
    <cfRule type="cellIs" dxfId="181" priority="125" stopIfTrue="1" operator="greaterThan">
      <formula>0.8</formula>
    </cfRule>
  </conditionalFormatting>
  <conditionalFormatting sqref="K92">
    <cfRule type="cellIs" dxfId="180" priority="104" stopIfTrue="1" operator="lessThan">
      <formula>0.5</formula>
    </cfRule>
  </conditionalFormatting>
  <conditionalFormatting sqref="K92">
    <cfRule type="cellIs" dxfId="179" priority="103" stopIfTrue="1" operator="between">
      <formula>4</formula>
      <formula>0.7</formula>
    </cfRule>
  </conditionalFormatting>
  <conditionalFormatting sqref="K92">
    <cfRule type="cellIs" dxfId="178" priority="102" stopIfTrue="1" operator="lessThan">
      <formula>0.4</formula>
    </cfRule>
  </conditionalFormatting>
  <conditionalFormatting sqref="K92">
    <cfRule type="cellIs" dxfId="177" priority="101" stopIfTrue="1" operator="greaterThan">
      <formula>0.8</formula>
    </cfRule>
  </conditionalFormatting>
  <conditionalFormatting sqref="K95:K104 K134:K150">
    <cfRule type="cellIs" dxfId="176" priority="100" stopIfTrue="1" operator="lessThan">
      <formula>0.5</formula>
    </cfRule>
  </conditionalFormatting>
  <conditionalFormatting sqref="K95:K104 K134:K150">
    <cfRule type="cellIs" dxfId="175" priority="99" stopIfTrue="1" operator="between">
      <formula>0.4</formula>
      <formula>0.7</formula>
    </cfRule>
  </conditionalFormatting>
  <conditionalFormatting sqref="K95:K104 K134:K150">
    <cfRule type="cellIs" dxfId="174" priority="98" stopIfTrue="1" operator="lessThan">
      <formula>0.4</formula>
    </cfRule>
  </conditionalFormatting>
  <conditionalFormatting sqref="K95:K104 K134:K150">
    <cfRule type="cellIs" dxfId="173" priority="97" stopIfTrue="1" operator="greaterThan">
      <formula>0.8</formula>
    </cfRule>
  </conditionalFormatting>
  <conditionalFormatting sqref="K184">
    <cfRule type="cellIs" dxfId="172" priority="96" stopIfTrue="1" operator="lessThan">
      <formula>0.5</formula>
    </cfRule>
  </conditionalFormatting>
  <conditionalFormatting sqref="K184">
    <cfRule type="cellIs" dxfId="171" priority="95" stopIfTrue="1" operator="between">
      <formula>4</formula>
      <formula>0.7</formula>
    </cfRule>
  </conditionalFormatting>
  <conditionalFormatting sqref="K184">
    <cfRule type="cellIs" dxfId="170" priority="94" stopIfTrue="1" operator="lessThan">
      <formula>0.4</formula>
    </cfRule>
  </conditionalFormatting>
  <conditionalFormatting sqref="K184">
    <cfRule type="cellIs" dxfId="169" priority="93" stopIfTrue="1" operator="greaterThan">
      <formula>0.8</formula>
    </cfRule>
  </conditionalFormatting>
  <conditionalFormatting sqref="K188">
    <cfRule type="cellIs" dxfId="168" priority="92" stopIfTrue="1" operator="lessThan">
      <formula>0.5</formula>
    </cfRule>
  </conditionalFormatting>
  <conditionalFormatting sqref="K188">
    <cfRule type="cellIs" dxfId="167" priority="91" stopIfTrue="1" operator="between">
      <formula>4</formula>
      <formula>0.7</formula>
    </cfRule>
  </conditionalFormatting>
  <conditionalFormatting sqref="K188">
    <cfRule type="cellIs" dxfId="166" priority="90" stopIfTrue="1" operator="lessThan">
      <formula>0.4</formula>
    </cfRule>
  </conditionalFormatting>
  <conditionalFormatting sqref="K188">
    <cfRule type="cellIs" dxfId="165" priority="89" stopIfTrue="1" operator="greaterThan">
      <formula>0.8</formula>
    </cfRule>
  </conditionalFormatting>
  <conditionalFormatting sqref="K195">
    <cfRule type="cellIs" dxfId="164" priority="88" stopIfTrue="1" operator="lessThan">
      <formula>0.5</formula>
    </cfRule>
  </conditionalFormatting>
  <conditionalFormatting sqref="K195">
    <cfRule type="cellIs" dxfId="163" priority="87" stopIfTrue="1" operator="between">
      <formula>4</formula>
      <formula>0.7</formula>
    </cfRule>
  </conditionalFormatting>
  <conditionalFormatting sqref="K195">
    <cfRule type="cellIs" dxfId="162" priority="86" stopIfTrue="1" operator="lessThan">
      <formula>0.4</formula>
    </cfRule>
  </conditionalFormatting>
  <conditionalFormatting sqref="K195">
    <cfRule type="cellIs" dxfId="161" priority="85" stopIfTrue="1" operator="greaterThan">
      <formula>0.8</formula>
    </cfRule>
  </conditionalFormatting>
  <conditionalFormatting sqref="K196">
    <cfRule type="cellIs" dxfId="160" priority="84" stopIfTrue="1" operator="lessThan">
      <formula>0.5</formula>
    </cfRule>
  </conditionalFormatting>
  <conditionalFormatting sqref="K196">
    <cfRule type="cellIs" dxfId="159" priority="83" stopIfTrue="1" operator="between">
      <formula>4</formula>
      <formula>0.7</formula>
    </cfRule>
  </conditionalFormatting>
  <conditionalFormatting sqref="K196">
    <cfRule type="cellIs" dxfId="158" priority="82" stopIfTrue="1" operator="lessThan">
      <formula>0.4</formula>
    </cfRule>
  </conditionalFormatting>
  <conditionalFormatting sqref="K196">
    <cfRule type="cellIs" dxfId="157" priority="81" stopIfTrue="1" operator="greaterThan">
      <formula>0.8</formula>
    </cfRule>
  </conditionalFormatting>
  <conditionalFormatting sqref="K197">
    <cfRule type="cellIs" dxfId="156" priority="80" stopIfTrue="1" operator="lessThan">
      <formula>0.5</formula>
    </cfRule>
  </conditionalFormatting>
  <conditionalFormatting sqref="K197">
    <cfRule type="cellIs" dxfId="155" priority="79" stopIfTrue="1" operator="between">
      <formula>4</formula>
      <formula>0.7</formula>
    </cfRule>
  </conditionalFormatting>
  <conditionalFormatting sqref="K197">
    <cfRule type="cellIs" dxfId="154" priority="78" stopIfTrue="1" operator="lessThan">
      <formula>0.4</formula>
    </cfRule>
  </conditionalFormatting>
  <conditionalFormatting sqref="K197">
    <cfRule type="cellIs" dxfId="153" priority="77" stopIfTrue="1" operator="greaterThan">
      <formula>0.8</formula>
    </cfRule>
  </conditionalFormatting>
  <conditionalFormatting sqref="K198">
    <cfRule type="cellIs" dxfId="152" priority="76" stopIfTrue="1" operator="lessThan">
      <formula>0.5</formula>
    </cfRule>
  </conditionalFormatting>
  <conditionalFormatting sqref="K198">
    <cfRule type="cellIs" dxfId="151" priority="75" stopIfTrue="1" operator="between">
      <formula>4</formula>
      <formula>0.7</formula>
    </cfRule>
  </conditionalFormatting>
  <conditionalFormatting sqref="K198">
    <cfRule type="cellIs" dxfId="150" priority="74" stopIfTrue="1" operator="lessThan">
      <formula>0.4</formula>
    </cfRule>
  </conditionalFormatting>
  <conditionalFormatting sqref="K198">
    <cfRule type="cellIs" dxfId="149" priority="73" stopIfTrue="1" operator="greaterThan">
      <formula>0.8</formula>
    </cfRule>
  </conditionalFormatting>
  <conditionalFormatting sqref="K200">
    <cfRule type="cellIs" dxfId="148" priority="72" stopIfTrue="1" operator="lessThan">
      <formula>0.5</formula>
    </cfRule>
  </conditionalFormatting>
  <conditionalFormatting sqref="K200">
    <cfRule type="cellIs" dxfId="147" priority="71" stopIfTrue="1" operator="between">
      <formula>4</formula>
      <formula>0.7</formula>
    </cfRule>
  </conditionalFormatting>
  <conditionalFormatting sqref="K200">
    <cfRule type="cellIs" dxfId="146" priority="70" stopIfTrue="1" operator="lessThan">
      <formula>0.4</formula>
    </cfRule>
  </conditionalFormatting>
  <conditionalFormatting sqref="K200">
    <cfRule type="cellIs" dxfId="145" priority="69" stopIfTrue="1" operator="greaterThan">
      <formula>0.8</formula>
    </cfRule>
  </conditionalFormatting>
  <conditionalFormatting sqref="K201">
    <cfRule type="cellIs" dxfId="144" priority="68" stopIfTrue="1" operator="lessThan">
      <formula>0.5</formula>
    </cfRule>
  </conditionalFormatting>
  <conditionalFormatting sqref="K201">
    <cfRule type="cellIs" dxfId="143" priority="67" stopIfTrue="1" operator="between">
      <formula>4</formula>
      <formula>0.7</formula>
    </cfRule>
  </conditionalFormatting>
  <conditionalFormatting sqref="K201">
    <cfRule type="cellIs" dxfId="142" priority="66" stopIfTrue="1" operator="lessThan">
      <formula>0.4</formula>
    </cfRule>
  </conditionalFormatting>
  <conditionalFormatting sqref="K201">
    <cfRule type="cellIs" dxfId="141" priority="65" stopIfTrue="1" operator="greaterThan">
      <formula>0.8</formula>
    </cfRule>
  </conditionalFormatting>
  <conditionalFormatting sqref="K272">
    <cfRule type="cellIs" dxfId="140" priority="64" stopIfTrue="1" operator="lessThan">
      <formula>0.5</formula>
    </cfRule>
  </conditionalFormatting>
  <conditionalFormatting sqref="K272">
    <cfRule type="cellIs" dxfId="139" priority="63" stopIfTrue="1" operator="between">
      <formula>4</formula>
      <formula>0.7</formula>
    </cfRule>
  </conditionalFormatting>
  <conditionalFormatting sqref="K272">
    <cfRule type="cellIs" dxfId="138" priority="62" stopIfTrue="1" operator="lessThan">
      <formula>0.4</formula>
    </cfRule>
  </conditionalFormatting>
  <conditionalFormatting sqref="K272">
    <cfRule type="cellIs" dxfId="137" priority="61" stopIfTrue="1" operator="greaterThan">
      <formula>0.8</formula>
    </cfRule>
  </conditionalFormatting>
  <conditionalFormatting sqref="K284">
    <cfRule type="cellIs" dxfId="136" priority="60" stopIfTrue="1" operator="lessThan">
      <formula>0.5</formula>
    </cfRule>
  </conditionalFormatting>
  <conditionalFormatting sqref="K284">
    <cfRule type="cellIs" dxfId="135" priority="59" stopIfTrue="1" operator="between">
      <formula>4</formula>
      <formula>0.7</formula>
    </cfRule>
  </conditionalFormatting>
  <conditionalFormatting sqref="K284">
    <cfRule type="cellIs" dxfId="134" priority="58" stopIfTrue="1" operator="lessThan">
      <formula>0.4</formula>
    </cfRule>
  </conditionalFormatting>
  <conditionalFormatting sqref="K284">
    <cfRule type="cellIs" dxfId="133" priority="57" stopIfTrue="1" operator="greaterThan">
      <formula>0.8</formula>
    </cfRule>
  </conditionalFormatting>
  <conditionalFormatting sqref="K286">
    <cfRule type="cellIs" dxfId="132" priority="56" stopIfTrue="1" operator="lessThan">
      <formula>0.5</formula>
    </cfRule>
  </conditionalFormatting>
  <conditionalFormatting sqref="K286">
    <cfRule type="cellIs" dxfId="131" priority="55" stopIfTrue="1" operator="between">
      <formula>4</formula>
      <formula>0.7</formula>
    </cfRule>
  </conditionalFormatting>
  <conditionalFormatting sqref="K286">
    <cfRule type="cellIs" dxfId="130" priority="54" stopIfTrue="1" operator="lessThan">
      <formula>0.4</formula>
    </cfRule>
  </conditionalFormatting>
  <conditionalFormatting sqref="K286">
    <cfRule type="cellIs" dxfId="129" priority="53" stopIfTrue="1" operator="greaterThan">
      <formula>0.8</formula>
    </cfRule>
  </conditionalFormatting>
  <conditionalFormatting sqref="K301">
    <cfRule type="cellIs" dxfId="128" priority="52" stopIfTrue="1" operator="lessThan">
      <formula>0.5</formula>
    </cfRule>
  </conditionalFormatting>
  <conditionalFormatting sqref="K301">
    <cfRule type="cellIs" dxfId="127" priority="51" stopIfTrue="1" operator="between">
      <formula>4</formula>
      <formula>0.7</formula>
    </cfRule>
  </conditionalFormatting>
  <conditionalFormatting sqref="K301">
    <cfRule type="cellIs" dxfId="126" priority="50" stopIfTrue="1" operator="lessThan">
      <formula>0.4</formula>
    </cfRule>
  </conditionalFormatting>
  <conditionalFormatting sqref="K301">
    <cfRule type="cellIs" dxfId="125" priority="49" stopIfTrue="1" operator="greaterThan">
      <formula>0.8</formula>
    </cfRule>
  </conditionalFormatting>
  <conditionalFormatting sqref="K307">
    <cfRule type="cellIs" dxfId="124" priority="48" stopIfTrue="1" operator="lessThan">
      <formula>0.5</formula>
    </cfRule>
  </conditionalFormatting>
  <conditionalFormatting sqref="K307">
    <cfRule type="cellIs" dxfId="123" priority="47" stopIfTrue="1" operator="between">
      <formula>4</formula>
      <formula>0.7</formula>
    </cfRule>
  </conditionalFormatting>
  <conditionalFormatting sqref="K307">
    <cfRule type="cellIs" dxfId="122" priority="46" stopIfTrue="1" operator="lessThan">
      <formula>0.4</formula>
    </cfRule>
  </conditionalFormatting>
  <conditionalFormatting sqref="K307">
    <cfRule type="cellIs" dxfId="121" priority="45" stopIfTrue="1" operator="greaterThan">
      <formula>0.8</formula>
    </cfRule>
  </conditionalFormatting>
  <conditionalFormatting sqref="K308">
    <cfRule type="cellIs" dxfId="120" priority="44" stopIfTrue="1" operator="lessThan">
      <formula>0.5</formula>
    </cfRule>
  </conditionalFormatting>
  <conditionalFormatting sqref="K308">
    <cfRule type="cellIs" dxfId="119" priority="43" stopIfTrue="1" operator="between">
      <formula>4</formula>
      <formula>0.7</formula>
    </cfRule>
  </conditionalFormatting>
  <conditionalFormatting sqref="K308">
    <cfRule type="cellIs" dxfId="118" priority="42" stopIfTrue="1" operator="lessThan">
      <formula>0.4</formula>
    </cfRule>
  </conditionalFormatting>
  <conditionalFormatting sqref="K308">
    <cfRule type="cellIs" dxfId="117" priority="41" stopIfTrue="1" operator="greaterThan">
      <formula>0.8</formula>
    </cfRule>
  </conditionalFormatting>
  <conditionalFormatting sqref="K350">
    <cfRule type="cellIs" dxfId="116" priority="40" stopIfTrue="1" operator="lessThan">
      <formula>0.5</formula>
    </cfRule>
  </conditionalFormatting>
  <conditionalFormatting sqref="K350">
    <cfRule type="cellIs" dxfId="115" priority="39" stopIfTrue="1" operator="between">
      <formula>4</formula>
      <formula>0.7</formula>
    </cfRule>
  </conditionalFormatting>
  <conditionalFormatting sqref="K350">
    <cfRule type="cellIs" dxfId="114" priority="38" stopIfTrue="1" operator="lessThan">
      <formula>0.4</formula>
    </cfRule>
  </conditionalFormatting>
  <conditionalFormatting sqref="K350">
    <cfRule type="cellIs" dxfId="113" priority="37" stopIfTrue="1" operator="greaterThan">
      <formula>0.8</formula>
    </cfRule>
  </conditionalFormatting>
  <conditionalFormatting sqref="K21:K22 K26 K28 K30 K92 K184 K188 K195:K198 K272 K284 K286 K301 K200:K201 K363 K448 K354:K357 K350:K351 K418 K307:K308">
    <cfRule type="cellIs" dxfId="112" priority="36" stopIfTrue="1" operator="lessThan">
      <formula>0.5</formula>
    </cfRule>
  </conditionalFormatting>
  <conditionalFormatting sqref="K21:K22 K26 K28 K30 K92 K184 K188 K195:K198 K272 K284 K286 K301 K200:K201 K363 K448 K354:K357 K350:K351 K418 K307:K308">
    <cfRule type="cellIs" dxfId="111" priority="35" stopIfTrue="1" operator="between">
      <formula>0.4</formula>
      <formula>0.7</formula>
    </cfRule>
  </conditionalFormatting>
  <conditionalFormatting sqref="K21:K22 K26 K28 K30 K92 K184 K188 K195:K198 K272 K284 K286 K301 K200:K201 K363 K448 K354:K357 K350:K351 K418 K307:K308">
    <cfRule type="cellIs" dxfId="110" priority="34" stopIfTrue="1" operator="lessThan">
      <formula>0.4</formula>
    </cfRule>
  </conditionalFormatting>
  <conditionalFormatting sqref="K21:K22 K26 K28 K30 K92 K184 K188 K195:K198 K272 K284 K286 K301 K200:K201 K363 K448 K354:K357 K350:K351 K418 K307:K308">
    <cfRule type="cellIs" dxfId="109" priority="33" stopIfTrue="1" operator="greaterThan">
      <formula>0.8</formula>
    </cfRule>
  </conditionalFormatting>
  <conditionalFormatting sqref="K355">
    <cfRule type="cellIs" dxfId="108" priority="32" stopIfTrue="1" operator="lessThan">
      <formula>0.5</formula>
    </cfRule>
  </conditionalFormatting>
  <conditionalFormatting sqref="K355">
    <cfRule type="cellIs" dxfId="107" priority="31" stopIfTrue="1" operator="between">
      <formula>4</formula>
      <formula>0.7</formula>
    </cfRule>
  </conditionalFormatting>
  <conditionalFormatting sqref="K355">
    <cfRule type="cellIs" dxfId="106" priority="30" stopIfTrue="1" operator="lessThan">
      <formula>0.4</formula>
    </cfRule>
  </conditionalFormatting>
  <conditionalFormatting sqref="K355">
    <cfRule type="cellIs" dxfId="105" priority="29" stopIfTrue="1" operator="greaterThan">
      <formula>0.8</formula>
    </cfRule>
  </conditionalFormatting>
  <conditionalFormatting sqref="K351">
    <cfRule type="cellIs" dxfId="104" priority="28" stopIfTrue="1" operator="lessThan">
      <formula>0.5</formula>
    </cfRule>
  </conditionalFormatting>
  <conditionalFormatting sqref="K351">
    <cfRule type="cellIs" dxfId="103" priority="27" stopIfTrue="1" operator="between">
      <formula>4</formula>
      <formula>0.7</formula>
    </cfRule>
  </conditionalFormatting>
  <conditionalFormatting sqref="K351">
    <cfRule type="cellIs" dxfId="102" priority="26" stopIfTrue="1" operator="lessThan">
      <formula>0.4</formula>
    </cfRule>
  </conditionalFormatting>
  <conditionalFormatting sqref="K351">
    <cfRule type="cellIs" dxfId="101" priority="25" stopIfTrue="1" operator="greaterThan">
      <formula>0.8</formula>
    </cfRule>
  </conditionalFormatting>
  <conditionalFormatting sqref="K418">
    <cfRule type="cellIs" dxfId="100" priority="24" stopIfTrue="1" operator="lessThan">
      <formula>0.5</formula>
    </cfRule>
  </conditionalFormatting>
  <conditionalFormatting sqref="K418">
    <cfRule type="cellIs" dxfId="99" priority="23" stopIfTrue="1" operator="between">
      <formula>4</formula>
      <formula>0.7</formula>
    </cfRule>
  </conditionalFormatting>
  <conditionalFormatting sqref="K418">
    <cfRule type="cellIs" dxfId="98" priority="22" stopIfTrue="1" operator="lessThan">
      <formula>0.4</formula>
    </cfRule>
  </conditionalFormatting>
  <conditionalFormatting sqref="K418">
    <cfRule type="cellIs" dxfId="97" priority="21" stopIfTrue="1" operator="greaterThan">
      <formula>0.8</formula>
    </cfRule>
  </conditionalFormatting>
  <conditionalFormatting sqref="K25">
    <cfRule type="cellIs" dxfId="96" priority="20" stopIfTrue="1" operator="lessThan">
      <formula>0.5</formula>
    </cfRule>
  </conditionalFormatting>
  <conditionalFormatting sqref="K25">
    <cfRule type="cellIs" dxfId="95" priority="19" stopIfTrue="1" operator="between">
      <formula>4</formula>
      <formula>0.7</formula>
    </cfRule>
  </conditionalFormatting>
  <conditionalFormatting sqref="K25">
    <cfRule type="cellIs" dxfId="94" priority="18" stopIfTrue="1" operator="lessThan">
      <formula>0.4</formula>
    </cfRule>
  </conditionalFormatting>
  <conditionalFormatting sqref="K25">
    <cfRule type="cellIs" dxfId="93" priority="17" stopIfTrue="1" operator="greaterThan">
      <formula>0.8</formula>
    </cfRule>
  </conditionalFormatting>
  <conditionalFormatting sqref="K257">
    <cfRule type="cellIs" dxfId="92" priority="16" stopIfTrue="1" operator="lessThan">
      <formula>0.5</formula>
    </cfRule>
  </conditionalFormatting>
  <conditionalFormatting sqref="K257">
    <cfRule type="cellIs" dxfId="91" priority="15" stopIfTrue="1" operator="between">
      <formula>4</formula>
      <formula>0.7</formula>
    </cfRule>
  </conditionalFormatting>
  <conditionalFormatting sqref="K257">
    <cfRule type="cellIs" dxfId="90" priority="14" stopIfTrue="1" operator="lessThan">
      <formula>0.4</formula>
    </cfRule>
  </conditionalFormatting>
  <conditionalFormatting sqref="K257">
    <cfRule type="cellIs" dxfId="89" priority="13" stopIfTrue="1" operator="greaterThan">
      <formula>0.8</formula>
    </cfRule>
  </conditionalFormatting>
  <conditionalFormatting sqref="K257">
    <cfRule type="cellIs" dxfId="88" priority="12" stopIfTrue="1" operator="lessThan">
      <formula>0.5</formula>
    </cfRule>
  </conditionalFormatting>
  <conditionalFormatting sqref="K257">
    <cfRule type="cellIs" dxfId="87" priority="11" stopIfTrue="1" operator="between">
      <formula>0.4</formula>
      <formula>0.7</formula>
    </cfRule>
  </conditionalFormatting>
  <conditionalFormatting sqref="K257">
    <cfRule type="cellIs" dxfId="86" priority="10" stopIfTrue="1" operator="lessThan">
      <formula>0.4</formula>
    </cfRule>
  </conditionalFormatting>
  <conditionalFormatting sqref="K257">
    <cfRule type="cellIs" dxfId="85" priority="9" stopIfTrue="1" operator="greaterThan">
      <formula>0.8</formula>
    </cfRule>
  </conditionalFormatting>
  <hyperlinks>
    <hyperlink ref="E40" r:id="rId1" xr:uid="{00000000-0004-0000-0800-000000000000}"/>
    <hyperlink ref="E20" r:id="rId2" xr:uid="{00000000-0004-0000-0800-000001000000}"/>
    <hyperlink ref="E18" r:id="rId3" xr:uid="{00000000-0004-0000-0800-000002000000}"/>
    <hyperlink ref="E226" r:id="rId4" xr:uid="{00000000-0004-0000-0800-000003000000}"/>
    <hyperlink ref="E227" r:id="rId5" xr:uid="{00000000-0004-0000-0800-000004000000}"/>
  </hyperlinks>
  <printOptions gridLines="1"/>
  <pageMargins left="0.75" right="0.75" top="1" bottom="1" header="0.5" footer="0.5"/>
  <pageSetup scale="72" fitToHeight="30" orientation="landscape" r:id="rId6"/>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pageSetUpPr fitToPage="1"/>
  </sheetPr>
  <dimension ref="A1:T369"/>
  <sheetViews>
    <sheetView tabSelected="1" zoomScale="80" zoomScaleNormal="80" workbookViewId="0">
      <pane ySplit="1" topLeftCell="A2" activePane="bottomLeft" state="frozenSplit"/>
      <selection pane="bottomLeft" activeCell="B171" sqref="B171"/>
    </sheetView>
  </sheetViews>
  <sheetFormatPr defaultColWidth="9.1796875" defaultRowHeight="12.5" x14ac:dyDescent="0.25"/>
  <cols>
    <col min="1" max="1" width="5.1796875" style="1" customWidth="1"/>
    <col min="2" max="2" width="8.7265625" style="2" customWidth="1"/>
    <col min="3" max="3" width="11.453125" style="1" customWidth="1"/>
    <col min="4" max="4" width="6.453125" style="33" customWidth="1"/>
    <col min="5" max="5" width="16.453125" style="2" customWidth="1"/>
    <col min="6" max="6" width="6.81640625" style="1" customWidth="1"/>
    <col min="7" max="7" width="5.54296875" style="3" customWidth="1"/>
    <col min="8" max="8" width="6.1796875" style="3" customWidth="1"/>
    <col min="9" max="9" width="4.7265625" style="3" customWidth="1"/>
    <col min="10" max="10" width="5" style="3" customWidth="1"/>
    <col min="11" max="11" width="4.7265625" style="3" customWidth="1"/>
    <col min="12" max="12" width="4.81640625" style="1" customWidth="1"/>
    <col min="13" max="13" width="10.54296875" style="1" customWidth="1"/>
    <col min="14" max="14" width="10.453125" style="1" customWidth="1"/>
    <col min="15" max="15" width="2.7265625" style="1" customWidth="1"/>
    <col min="16" max="16" width="2.81640625" style="1" customWidth="1"/>
    <col min="17" max="17" width="40.7265625" style="2" customWidth="1"/>
    <col min="18" max="18" width="12.54296875" style="4" customWidth="1"/>
    <col min="19" max="16384" width="9.1796875" style="1"/>
  </cols>
  <sheetData>
    <row r="1" spans="1:20" s="13" customFormat="1" ht="47" x14ac:dyDescent="0.3">
      <c r="A1" s="10" t="s">
        <v>1793</v>
      </c>
      <c r="B1" s="106" t="s">
        <v>96</v>
      </c>
      <c r="C1" s="10" t="s">
        <v>245</v>
      </c>
      <c r="D1" s="38" t="s">
        <v>1518</v>
      </c>
      <c r="E1" s="11" t="s">
        <v>783</v>
      </c>
      <c r="F1" s="7" t="s">
        <v>271</v>
      </c>
      <c r="G1" s="9" t="s">
        <v>1519</v>
      </c>
      <c r="H1" s="9" t="s">
        <v>1520</v>
      </c>
      <c r="I1" s="8" t="s">
        <v>263</v>
      </c>
      <c r="J1" s="9" t="s">
        <v>1232</v>
      </c>
      <c r="K1" s="9" t="s">
        <v>97</v>
      </c>
      <c r="L1" s="10" t="s">
        <v>264</v>
      </c>
      <c r="M1" s="10" t="s">
        <v>1164</v>
      </c>
      <c r="N1" s="10" t="s">
        <v>1165</v>
      </c>
      <c r="O1" s="10" t="s">
        <v>1531</v>
      </c>
      <c r="P1" s="10" t="s">
        <v>261</v>
      </c>
      <c r="Q1" s="11" t="s">
        <v>1529</v>
      </c>
      <c r="R1" s="53" t="s">
        <v>270</v>
      </c>
      <c r="S1" s="7">
        <f>SUM(O12:O337)</f>
        <v>38</v>
      </c>
      <c r="T1" s="7">
        <f>SUM(P12:P337)</f>
        <v>303</v>
      </c>
    </row>
    <row r="2" spans="1:20" s="19" customFormat="1" ht="25" hidden="1" x14ac:dyDescent="0.25">
      <c r="B2" s="117"/>
      <c r="C2" s="62" t="s">
        <v>246</v>
      </c>
      <c r="D2" s="62">
        <v>1857</v>
      </c>
      <c r="E2" s="67"/>
      <c r="F2" s="62" t="s">
        <v>273</v>
      </c>
      <c r="G2" s="63">
        <v>6</v>
      </c>
      <c r="H2" s="63">
        <v>6</v>
      </c>
      <c r="I2" s="63">
        <v>7</v>
      </c>
      <c r="J2" s="63">
        <f t="shared" ref="J2:J24" si="0">-LOG((1/(H2*G2))*(2.511^(-I2)))/LOG(2.511)</f>
        <v>10.892247832195295</v>
      </c>
      <c r="K2" s="63">
        <v>10.63</v>
      </c>
      <c r="L2" s="62" t="s">
        <v>915</v>
      </c>
      <c r="M2" s="62"/>
      <c r="N2" s="62"/>
      <c r="O2" s="62">
        <v>0</v>
      </c>
      <c r="P2" s="62">
        <v>0</v>
      </c>
      <c r="Q2" s="67" t="s">
        <v>1820</v>
      </c>
      <c r="R2" s="66">
        <v>38726</v>
      </c>
      <c r="S2" s="62"/>
      <c r="T2" s="62"/>
    </row>
    <row r="3" spans="1:20" s="19" customFormat="1" hidden="1" x14ac:dyDescent="0.25">
      <c r="B3" s="156"/>
      <c r="C3" s="62" t="s">
        <v>246</v>
      </c>
      <c r="D3" s="62">
        <v>1907</v>
      </c>
      <c r="E3" s="67" t="s">
        <v>907</v>
      </c>
      <c r="F3" s="62" t="s">
        <v>273</v>
      </c>
      <c r="G3" s="63">
        <v>7</v>
      </c>
      <c r="H3" s="63">
        <v>7</v>
      </c>
      <c r="I3" s="63">
        <v>8.1999999999999993</v>
      </c>
      <c r="J3" s="63">
        <f t="shared" si="0"/>
        <v>12.427110105671975</v>
      </c>
      <c r="K3" s="63">
        <v>12.2</v>
      </c>
      <c r="L3" s="62" t="s">
        <v>915</v>
      </c>
      <c r="M3" s="62"/>
      <c r="N3" s="62"/>
      <c r="O3" s="62">
        <f>SUM(O4:O6)</f>
        <v>1</v>
      </c>
      <c r="P3" s="62">
        <f>SUM(P4:P6)</f>
        <v>2</v>
      </c>
      <c r="Q3" s="64" t="s">
        <v>1824</v>
      </c>
      <c r="R3" s="65">
        <v>38701</v>
      </c>
      <c r="S3" s="62"/>
      <c r="T3" s="62"/>
    </row>
    <row r="4" spans="1:20" s="19" customFormat="1" hidden="1" x14ac:dyDescent="0.25">
      <c r="A4" s="19" t="s">
        <v>1794</v>
      </c>
      <c r="C4" s="19" t="s">
        <v>1834</v>
      </c>
      <c r="D4" s="19">
        <v>1907</v>
      </c>
      <c r="E4" s="81" t="s">
        <v>907</v>
      </c>
      <c r="F4" s="19" t="s">
        <v>273</v>
      </c>
      <c r="G4" s="20">
        <v>7</v>
      </c>
      <c r="H4" s="20">
        <v>7</v>
      </c>
      <c r="I4" s="20">
        <v>8.1999999999999993</v>
      </c>
      <c r="J4" s="20">
        <f t="shared" si="0"/>
        <v>12.427110105671975</v>
      </c>
      <c r="K4" s="20">
        <v>12.2</v>
      </c>
      <c r="L4" s="19" t="s">
        <v>915</v>
      </c>
      <c r="O4" s="19">
        <v>0</v>
      </c>
      <c r="P4" s="19">
        <v>1</v>
      </c>
      <c r="Q4" s="15" t="s">
        <v>1835</v>
      </c>
      <c r="R4" s="54">
        <v>38701</v>
      </c>
    </row>
    <row r="5" spans="1:20" s="19" customFormat="1" hidden="1" x14ac:dyDescent="0.25">
      <c r="A5" s="19" t="s">
        <v>1794</v>
      </c>
      <c r="C5" s="19" t="s">
        <v>1398</v>
      </c>
      <c r="D5" s="19">
        <v>1907</v>
      </c>
      <c r="E5" s="82" t="s">
        <v>907</v>
      </c>
      <c r="F5" s="19" t="s">
        <v>273</v>
      </c>
      <c r="G5" s="20">
        <v>7</v>
      </c>
      <c r="H5" s="20">
        <v>7</v>
      </c>
      <c r="I5" s="20">
        <v>8.1999999999999993</v>
      </c>
      <c r="J5" s="20">
        <f t="shared" si="0"/>
        <v>12.427110105671975</v>
      </c>
      <c r="K5" s="20">
        <v>12.2</v>
      </c>
      <c r="L5" s="19" t="s">
        <v>915</v>
      </c>
      <c r="O5" s="19">
        <v>0</v>
      </c>
      <c r="P5" s="19">
        <v>1</v>
      </c>
      <c r="Q5" s="15" t="s">
        <v>1835</v>
      </c>
      <c r="R5" s="54">
        <v>38761</v>
      </c>
    </row>
    <row r="6" spans="1:20" s="19" customFormat="1" hidden="1" x14ac:dyDescent="0.25">
      <c r="A6" s="19" t="s">
        <v>1794</v>
      </c>
      <c r="C6" s="19" t="s">
        <v>1776</v>
      </c>
      <c r="D6" s="19">
        <v>1907</v>
      </c>
      <c r="E6" s="82" t="s">
        <v>907</v>
      </c>
      <c r="F6" s="19" t="s">
        <v>273</v>
      </c>
      <c r="G6" s="20">
        <v>7</v>
      </c>
      <c r="H6" s="20">
        <v>7</v>
      </c>
      <c r="I6" s="20">
        <v>8.1999999999999993</v>
      </c>
      <c r="J6" s="20">
        <f>-LOG((1/(H6*G6))*(2.511^(-I6)))/LOG(2.511)</f>
        <v>12.427110105671975</v>
      </c>
      <c r="K6" s="20">
        <v>12.2</v>
      </c>
      <c r="L6" s="19" t="s">
        <v>915</v>
      </c>
      <c r="O6" s="19">
        <v>1</v>
      </c>
      <c r="P6" s="19">
        <v>0</v>
      </c>
      <c r="Q6" s="15" t="s">
        <v>1835</v>
      </c>
      <c r="R6" s="54">
        <v>39818</v>
      </c>
    </row>
    <row r="7" spans="1:20" s="19" customFormat="1" ht="50" hidden="1" x14ac:dyDescent="0.25">
      <c r="B7" s="156"/>
      <c r="C7" s="62" t="s">
        <v>246</v>
      </c>
      <c r="D7" s="69">
        <v>1912</v>
      </c>
      <c r="E7" s="67" t="s">
        <v>913</v>
      </c>
      <c r="F7" s="62" t="s">
        <v>273</v>
      </c>
      <c r="G7" s="63">
        <v>21</v>
      </c>
      <c r="H7" s="63">
        <v>21</v>
      </c>
      <c r="I7" s="63">
        <v>6.4</v>
      </c>
      <c r="J7" s="63">
        <f t="shared" si="0"/>
        <v>13.013630937529962</v>
      </c>
      <c r="K7" s="63">
        <v>12</v>
      </c>
      <c r="L7" s="62" t="s">
        <v>915</v>
      </c>
      <c r="M7" s="62"/>
      <c r="N7" s="62"/>
      <c r="O7" s="62">
        <f>SUM(O8:O10)</f>
        <v>1</v>
      </c>
      <c r="P7" s="62">
        <f>SUM(P8:P10)</f>
        <v>2</v>
      </c>
      <c r="Q7" s="64" t="s">
        <v>1444</v>
      </c>
      <c r="R7" s="66">
        <v>39461</v>
      </c>
      <c r="S7" s="62"/>
      <c r="T7" s="62"/>
    </row>
    <row r="8" spans="1:20" s="19" customFormat="1" ht="37.5" hidden="1" x14ac:dyDescent="0.25">
      <c r="A8" s="19" t="s">
        <v>1794</v>
      </c>
      <c r="C8" s="19" t="s">
        <v>1834</v>
      </c>
      <c r="D8" s="19">
        <v>1912</v>
      </c>
      <c r="E8" s="81" t="s">
        <v>913</v>
      </c>
      <c r="F8" s="19" t="s">
        <v>273</v>
      </c>
      <c r="G8" s="20">
        <v>21</v>
      </c>
      <c r="H8" s="20">
        <v>21</v>
      </c>
      <c r="I8" s="20">
        <v>6.4</v>
      </c>
      <c r="J8" s="20">
        <f t="shared" si="0"/>
        <v>13.013630937529962</v>
      </c>
      <c r="K8" s="20">
        <v>12</v>
      </c>
      <c r="L8" s="19" t="s">
        <v>915</v>
      </c>
      <c r="O8" s="19">
        <v>0</v>
      </c>
      <c r="P8" s="19">
        <v>1</v>
      </c>
      <c r="Q8" s="15" t="s">
        <v>1687</v>
      </c>
      <c r="R8" s="21">
        <v>38701</v>
      </c>
    </row>
    <row r="9" spans="1:20" s="19" customFormat="1" ht="25" hidden="1" x14ac:dyDescent="0.25">
      <c r="A9" s="19" t="s">
        <v>1794</v>
      </c>
      <c r="C9" s="19" t="s">
        <v>1398</v>
      </c>
      <c r="D9" s="19">
        <v>1912</v>
      </c>
      <c r="E9" s="1" t="s">
        <v>913</v>
      </c>
      <c r="F9" s="19" t="s">
        <v>273</v>
      </c>
      <c r="G9" s="20">
        <v>21</v>
      </c>
      <c r="H9" s="20">
        <v>21</v>
      </c>
      <c r="I9" s="20">
        <v>6.4</v>
      </c>
      <c r="J9" s="20">
        <f t="shared" si="0"/>
        <v>13.013630937529962</v>
      </c>
      <c r="K9" s="20">
        <v>12</v>
      </c>
      <c r="L9" s="19" t="s">
        <v>915</v>
      </c>
      <c r="O9" s="19">
        <v>0</v>
      </c>
      <c r="P9" s="19">
        <v>1</v>
      </c>
      <c r="Q9" s="15" t="s">
        <v>590</v>
      </c>
      <c r="R9" s="21">
        <v>38749</v>
      </c>
    </row>
    <row r="10" spans="1:20" s="19" customFormat="1" ht="37.5" hidden="1" x14ac:dyDescent="0.25">
      <c r="A10" s="19" t="s">
        <v>1794</v>
      </c>
      <c r="C10" s="19" t="s">
        <v>1776</v>
      </c>
      <c r="D10" s="19">
        <v>1912</v>
      </c>
      <c r="E10" s="1" t="s">
        <v>913</v>
      </c>
      <c r="F10" s="19" t="s">
        <v>273</v>
      </c>
      <c r="G10" s="20">
        <v>21</v>
      </c>
      <c r="H10" s="20">
        <v>21</v>
      </c>
      <c r="I10" s="20">
        <v>6.4</v>
      </c>
      <c r="J10" s="20">
        <f>-LOG((1/(H10*G10))*(2.511^(-I10)))/LOG(2.511)</f>
        <v>13.013630937529962</v>
      </c>
      <c r="K10" s="20">
        <v>12</v>
      </c>
      <c r="L10" s="19" t="s">
        <v>915</v>
      </c>
      <c r="O10" s="19">
        <v>1</v>
      </c>
      <c r="P10" s="19">
        <v>0</v>
      </c>
      <c r="Q10" s="26" t="s">
        <v>1065</v>
      </c>
      <c r="R10" s="21">
        <v>39818</v>
      </c>
    </row>
    <row r="11" spans="1:20" s="19" customFormat="1" hidden="1" x14ac:dyDescent="0.25">
      <c r="B11" s="156"/>
      <c r="C11" s="62" t="s">
        <v>246</v>
      </c>
      <c r="D11" s="62">
        <v>1931</v>
      </c>
      <c r="E11" s="83"/>
      <c r="F11" s="62" t="s">
        <v>272</v>
      </c>
      <c r="G11" s="63">
        <v>3</v>
      </c>
      <c r="H11" s="63">
        <v>3</v>
      </c>
      <c r="I11" s="63">
        <v>10.1</v>
      </c>
      <c r="J11" s="63">
        <f t="shared" si="0"/>
        <v>12.486520831857987</v>
      </c>
      <c r="K11" s="63">
        <v>12.23</v>
      </c>
      <c r="L11" s="62" t="s">
        <v>915</v>
      </c>
      <c r="M11" s="62"/>
      <c r="N11" s="62"/>
      <c r="O11" s="62">
        <v>0</v>
      </c>
      <c r="P11" s="62">
        <v>0</v>
      </c>
      <c r="Q11" s="67" t="s">
        <v>1441</v>
      </c>
      <c r="R11" s="66">
        <v>39461</v>
      </c>
      <c r="S11" s="62"/>
      <c r="T11" s="62"/>
    </row>
    <row r="12" spans="1:20" s="19" customFormat="1" hidden="1" x14ac:dyDescent="0.25">
      <c r="B12" s="156"/>
      <c r="C12" s="62" t="s">
        <v>246</v>
      </c>
      <c r="D12" s="69">
        <v>1960</v>
      </c>
      <c r="E12" s="67" t="s">
        <v>911</v>
      </c>
      <c r="F12" s="62" t="s">
        <v>273</v>
      </c>
      <c r="G12" s="63">
        <v>12</v>
      </c>
      <c r="H12" s="63">
        <v>12</v>
      </c>
      <c r="I12" s="63">
        <v>6</v>
      </c>
      <c r="J12" s="63">
        <f t="shared" si="0"/>
        <v>11.397974832532602</v>
      </c>
      <c r="K12" s="63">
        <v>12</v>
      </c>
      <c r="L12" s="62" t="s">
        <v>915</v>
      </c>
      <c r="M12" s="62"/>
      <c r="N12" s="62"/>
      <c r="O12" s="62">
        <v>0</v>
      </c>
      <c r="P12" s="62">
        <v>0</v>
      </c>
      <c r="Q12" s="64"/>
      <c r="R12" s="66">
        <v>38761</v>
      </c>
      <c r="S12" s="62"/>
      <c r="T12" s="62"/>
    </row>
    <row r="13" spans="1:20" s="19" customFormat="1" ht="25" hidden="1" x14ac:dyDescent="0.25">
      <c r="A13" s="19" t="s">
        <v>1794</v>
      </c>
      <c r="B13" s="74"/>
      <c r="C13" s="19" t="s">
        <v>1958</v>
      </c>
      <c r="D13" s="32">
        <v>1960</v>
      </c>
      <c r="E13" s="81" t="s">
        <v>911</v>
      </c>
      <c r="F13" s="19" t="s">
        <v>273</v>
      </c>
      <c r="G13" s="20">
        <v>12</v>
      </c>
      <c r="H13" s="20">
        <v>12</v>
      </c>
      <c r="I13" s="20">
        <v>6</v>
      </c>
      <c r="J13" s="20">
        <f t="shared" si="0"/>
        <v>11.397974832532602</v>
      </c>
      <c r="K13" s="20">
        <v>12</v>
      </c>
      <c r="L13" s="19" t="s">
        <v>915</v>
      </c>
      <c r="O13" s="19">
        <v>0</v>
      </c>
      <c r="P13" s="19">
        <v>1</v>
      </c>
      <c r="Q13" s="15" t="s">
        <v>235</v>
      </c>
      <c r="R13" s="21">
        <v>38761</v>
      </c>
    </row>
    <row r="14" spans="1:20" s="18" customFormat="1" hidden="1" x14ac:dyDescent="0.25">
      <c r="B14" s="156"/>
      <c r="C14" s="62" t="s">
        <v>246</v>
      </c>
      <c r="D14" s="69">
        <v>2099</v>
      </c>
      <c r="E14" s="67" t="s">
        <v>912</v>
      </c>
      <c r="F14" s="62" t="s">
        <v>273</v>
      </c>
      <c r="G14" s="63">
        <v>24</v>
      </c>
      <c r="H14" s="63">
        <v>24</v>
      </c>
      <c r="I14" s="63">
        <v>5.6</v>
      </c>
      <c r="J14" s="63">
        <f t="shared" si="0"/>
        <v>12.503701832869913</v>
      </c>
      <c r="K14" s="63">
        <v>11</v>
      </c>
      <c r="L14" s="62" t="s">
        <v>915</v>
      </c>
      <c r="M14" s="62"/>
      <c r="N14" s="62"/>
      <c r="O14" s="62">
        <v>0</v>
      </c>
      <c r="P14" s="62">
        <v>0</v>
      </c>
      <c r="Q14" s="64" t="s">
        <v>1688</v>
      </c>
      <c r="R14" s="66">
        <v>38701</v>
      </c>
      <c r="S14" s="62"/>
      <c r="T14" s="62"/>
    </row>
    <row r="15" spans="1:20" s="18" customFormat="1" ht="37.5" hidden="1" x14ac:dyDescent="0.25">
      <c r="A15" s="18" t="s">
        <v>1794</v>
      </c>
      <c r="B15" s="19"/>
      <c r="C15" s="19" t="s">
        <v>1689</v>
      </c>
      <c r="D15" s="19">
        <v>2099</v>
      </c>
      <c r="E15" s="81" t="s">
        <v>912</v>
      </c>
      <c r="F15" s="19" t="s">
        <v>273</v>
      </c>
      <c r="G15" s="20">
        <v>24</v>
      </c>
      <c r="H15" s="20">
        <v>24</v>
      </c>
      <c r="I15" s="20">
        <v>5.6</v>
      </c>
      <c r="J15" s="24">
        <f t="shared" si="0"/>
        <v>12.503701832869913</v>
      </c>
      <c r="K15" s="20">
        <v>11</v>
      </c>
      <c r="L15" s="19" t="s">
        <v>915</v>
      </c>
      <c r="M15" s="19"/>
      <c r="N15" s="19"/>
      <c r="O15" s="19">
        <v>0</v>
      </c>
      <c r="P15" s="19">
        <v>1</v>
      </c>
      <c r="Q15" s="15" t="s">
        <v>888</v>
      </c>
      <c r="R15" s="21">
        <v>38701</v>
      </c>
      <c r="S15" s="19"/>
      <c r="T15" s="19"/>
    </row>
    <row r="16" spans="1:20" s="18" customFormat="1" ht="62.5" hidden="1" x14ac:dyDescent="0.25">
      <c r="A16" s="18" t="s">
        <v>1794</v>
      </c>
      <c r="B16" s="19"/>
      <c r="C16" s="19" t="s">
        <v>1399</v>
      </c>
      <c r="D16" s="19">
        <v>2099</v>
      </c>
      <c r="E16" s="94" t="s">
        <v>912</v>
      </c>
      <c r="F16" s="19" t="s">
        <v>273</v>
      </c>
      <c r="G16" s="20">
        <v>24</v>
      </c>
      <c r="H16" s="20">
        <v>24</v>
      </c>
      <c r="I16" s="20">
        <v>5.6</v>
      </c>
      <c r="J16" s="24">
        <f t="shared" si="0"/>
        <v>12.503701832869913</v>
      </c>
      <c r="K16" s="20">
        <v>11</v>
      </c>
      <c r="L16" s="19" t="s">
        <v>915</v>
      </c>
      <c r="M16" s="19"/>
      <c r="N16" s="19"/>
      <c r="O16" s="19">
        <v>0</v>
      </c>
      <c r="P16" s="19">
        <v>1</v>
      </c>
      <c r="Q16" s="15" t="s">
        <v>600</v>
      </c>
      <c r="R16" s="21">
        <v>38769</v>
      </c>
      <c r="S16" s="19"/>
      <c r="T16" s="19"/>
    </row>
    <row r="17" spans="1:20" s="18" customFormat="1" ht="25" hidden="1" x14ac:dyDescent="0.25">
      <c r="A17" s="131"/>
      <c r="B17" s="156"/>
      <c r="C17" s="62" t="s">
        <v>246</v>
      </c>
      <c r="D17" s="62" t="s">
        <v>914</v>
      </c>
      <c r="E17" s="67" t="s">
        <v>916</v>
      </c>
      <c r="F17" s="62" t="s">
        <v>272</v>
      </c>
      <c r="G17" s="63">
        <v>50</v>
      </c>
      <c r="H17" s="63">
        <v>50</v>
      </c>
      <c r="I17" s="63">
        <v>10</v>
      </c>
      <c r="J17" s="63">
        <f t="shared" si="0"/>
        <v>18.498106650964647</v>
      </c>
      <c r="K17" s="63">
        <v>17.68</v>
      </c>
      <c r="L17" s="62" t="s">
        <v>915</v>
      </c>
      <c r="M17" s="62"/>
      <c r="N17" s="62"/>
      <c r="O17" s="62">
        <f>SUM(O18:O22)</f>
        <v>1</v>
      </c>
      <c r="P17" s="62">
        <f>SUM(P18:P22)</f>
        <v>4</v>
      </c>
      <c r="Q17" s="67" t="s">
        <v>1055</v>
      </c>
      <c r="R17" s="66">
        <v>38364</v>
      </c>
      <c r="S17" s="62"/>
      <c r="T17" s="62"/>
    </row>
    <row r="18" spans="1:20" s="18" customFormat="1" ht="37.5" hidden="1" x14ac:dyDescent="0.25">
      <c r="A18" s="18" t="s">
        <v>1794</v>
      </c>
      <c r="B18" s="19"/>
      <c r="C18" s="19" t="s">
        <v>1948</v>
      </c>
      <c r="D18" s="96" t="s">
        <v>914</v>
      </c>
      <c r="E18" s="25" t="s">
        <v>916</v>
      </c>
      <c r="F18" s="18" t="s">
        <v>272</v>
      </c>
      <c r="G18" s="24">
        <v>50</v>
      </c>
      <c r="H18" s="24">
        <v>50</v>
      </c>
      <c r="I18" s="24">
        <v>10</v>
      </c>
      <c r="J18" s="24">
        <f t="shared" si="0"/>
        <v>18.498106650964647</v>
      </c>
      <c r="K18" s="24">
        <v>17.68</v>
      </c>
      <c r="L18" s="18" t="s">
        <v>915</v>
      </c>
      <c r="O18" s="18">
        <v>0</v>
      </c>
      <c r="P18" s="18">
        <v>1</v>
      </c>
      <c r="Q18" s="15" t="s">
        <v>700</v>
      </c>
      <c r="R18" s="21">
        <v>38726</v>
      </c>
      <c r="S18" s="19"/>
      <c r="T18" s="19"/>
    </row>
    <row r="19" spans="1:20" s="18" customFormat="1" ht="25" hidden="1" x14ac:dyDescent="0.25">
      <c r="A19" s="18" t="s">
        <v>1794</v>
      </c>
      <c r="B19" s="19"/>
      <c r="C19" s="19" t="s">
        <v>1401</v>
      </c>
      <c r="D19" s="19" t="s">
        <v>914</v>
      </c>
      <c r="E19" s="25" t="s">
        <v>916</v>
      </c>
      <c r="F19" s="18" t="s">
        <v>272</v>
      </c>
      <c r="G19" s="24">
        <v>50</v>
      </c>
      <c r="H19" s="24">
        <v>50</v>
      </c>
      <c r="I19" s="24">
        <v>10</v>
      </c>
      <c r="J19" s="24">
        <f>-LOG((1/(H19*G19))*(2.511^(-I19)))/LOG(2.511)</f>
        <v>18.498106650964647</v>
      </c>
      <c r="K19" s="24">
        <v>17.68</v>
      </c>
      <c r="L19" s="18" t="s">
        <v>915</v>
      </c>
      <c r="O19" s="18">
        <v>1</v>
      </c>
      <c r="P19" s="18">
        <v>0</v>
      </c>
      <c r="Q19" s="15" t="s">
        <v>1403</v>
      </c>
      <c r="R19" s="21">
        <v>39149</v>
      </c>
      <c r="S19" s="19"/>
      <c r="T19" s="19"/>
    </row>
    <row r="20" spans="1:20" s="18" customFormat="1" ht="37.5" hidden="1" x14ac:dyDescent="0.25">
      <c r="A20" s="18" t="s">
        <v>1794</v>
      </c>
      <c r="B20" s="19"/>
      <c r="C20" s="19" t="s">
        <v>637</v>
      </c>
      <c r="D20" s="19" t="s">
        <v>914</v>
      </c>
      <c r="E20" s="25" t="s">
        <v>916</v>
      </c>
      <c r="F20" s="18" t="s">
        <v>272</v>
      </c>
      <c r="G20" s="24">
        <v>50</v>
      </c>
      <c r="H20" s="24">
        <v>50</v>
      </c>
      <c r="I20" s="24">
        <v>10</v>
      </c>
      <c r="J20" s="24">
        <f>-LOG((1/(H20*G20))*(2.511^(-I20)))/LOG(2.511)</f>
        <v>18.498106650964647</v>
      </c>
      <c r="K20" s="24">
        <v>17.68</v>
      </c>
      <c r="L20" s="18" t="s">
        <v>915</v>
      </c>
      <c r="O20" s="18">
        <v>0</v>
      </c>
      <c r="P20" s="18">
        <v>1</v>
      </c>
      <c r="Q20" s="15" t="s">
        <v>1185</v>
      </c>
      <c r="R20" s="21">
        <v>39838</v>
      </c>
      <c r="S20" s="19"/>
      <c r="T20" s="19"/>
    </row>
    <row r="21" spans="1:20" s="18" customFormat="1" ht="50" hidden="1" x14ac:dyDescent="0.25">
      <c r="A21" s="18" t="s">
        <v>1795</v>
      </c>
      <c r="B21" s="19"/>
      <c r="C21" s="19" t="s">
        <v>2041</v>
      </c>
      <c r="D21" s="19" t="s">
        <v>914</v>
      </c>
      <c r="E21" s="25" t="s">
        <v>916</v>
      </c>
      <c r="F21" s="18" t="s">
        <v>272</v>
      </c>
      <c r="G21" s="24">
        <v>50</v>
      </c>
      <c r="H21" s="24">
        <v>50</v>
      </c>
      <c r="I21" s="24">
        <v>10</v>
      </c>
      <c r="J21" s="24">
        <f>-LOG((1/(H21*G21))*(2.511^(-I21)))/LOG(2.511)</f>
        <v>18.498106650964647</v>
      </c>
      <c r="K21" s="24">
        <v>17.68</v>
      </c>
      <c r="L21" s="18" t="s">
        <v>915</v>
      </c>
      <c r="O21" s="18">
        <v>0</v>
      </c>
      <c r="P21" s="18">
        <v>1</v>
      </c>
      <c r="Q21" s="15" t="s">
        <v>2039</v>
      </c>
      <c r="R21" s="21">
        <v>40225</v>
      </c>
      <c r="S21" s="19"/>
      <c r="T21" s="19"/>
    </row>
    <row r="22" spans="1:20" s="18" customFormat="1" ht="50" hidden="1" x14ac:dyDescent="0.25">
      <c r="A22" s="18" t="s">
        <v>1795</v>
      </c>
      <c r="B22" s="19"/>
      <c r="C22" s="19" t="s">
        <v>2042</v>
      </c>
      <c r="D22" s="19" t="s">
        <v>914</v>
      </c>
      <c r="E22" s="25" t="s">
        <v>916</v>
      </c>
      <c r="F22" s="18" t="s">
        <v>272</v>
      </c>
      <c r="G22" s="24">
        <v>50</v>
      </c>
      <c r="H22" s="24">
        <v>50</v>
      </c>
      <c r="I22" s="24">
        <v>10</v>
      </c>
      <c r="J22" s="24">
        <f>-LOG((1/(H22*G22))*(2.511^(-I22)))/LOG(2.511)</f>
        <v>18.498106650964647</v>
      </c>
      <c r="K22" s="24">
        <v>17.68</v>
      </c>
      <c r="L22" s="18" t="s">
        <v>915</v>
      </c>
      <c r="O22" s="18">
        <v>0</v>
      </c>
      <c r="P22" s="18">
        <v>1</v>
      </c>
      <c r="Q22" s="15" t="s">
        <v>2040</v>
      </c>
      <c r="R22" s="21">
        <v>40225</v>
      </c>
      <c r="S22" s="19"/>
      <c r="T22" s="19"/>
    </row>
    <row r="23" spans="1:20" s="18" customFormat="1" hidden="1" x14ac:dyDescent="0.25">
      <c r="A23" s="18" t="s">
        <v>1795</v>
      </c>
      <c r="B23" s="19"/>
      <c r="C23" s="213" t="s">
        <v>2254</v>
      </c>
      <c r="D23" s="19" t="s">
        <v>914</v>
      </c>
      <c r="E23" s="25" t="s">
        <v>916</v>
      </c>
      <c r="F23" s="18" t="s">
        <v>272</v>
      </c>
      <c r="G23" s="24">
        <v>50</v>
      </c>
      <c r="H23" s="24">
        <v>50</v>
      </c>
      <c r="I23" s="24">
        <v>10</v>
      </c>
      <c r="J23" s="24">
        <f>-LOG((1/(H23*G23))*(2.511^(-I23)))/LOG(2.511)</f>
        <v>18.498106650964647</v>
      </c>
      <c r="K23" s="24">
        <v>17.68</v>
      </c>
      <c r="L23" s="18" t="s">
        <v>915</v>
      </c>
      <c r="O23" s="18">
        <v>0</v>
      </c>
      <c r="P23" s="18">
        <v>1</v>
      </c>
      <c r="Q23" s="15" t="s">
        <v>2255</v>
      </c>
      <c r="R23" s="21">
        <v>41201</v>
      </c>
      <c r="S23" s="19"/>
      <c r="T23" s="19"/>
    </row>
    <row r="24" spans="1:20" s="18" customFormat="1" hidden="1" x14ac:dyDescent="0.25">
      <c r="A24" s="131"/>
      <c r="B24" s="156"/>
      <c r="C24" s="62" t="s">
        <v>246</v>
      </c>
      <c r="D24" s="62" t="s">
        <v>1821</v>
      </c>
      <c r="E24" s="67"/>
      <c r="F24" s="62" t="s">
        <v>272</v>
      </c>
      <c r="G24" s="63">
        <v>11</v>
      </c>
      <c r="H24" s="63">
        <v>11</v>
      </c>
      <c r="I24" s="63">
        <v>7.5</v>
      </c>
      <c r="J24" s="63">
        <f t="shared" si="0"/>
        <v>12.708959594002778</v>
      </c>
      <c r="K24" s="63">
        <v>12.45</v>
      </c>
      <c r="L24" s="62" t="s">
        <v>915</v>
      </c>
      <c r="M24" s="62"/>
      <c r="N24" s="62"/>
      <c r="O24" s="62">
        <v>0</v>
      </c>
      <c r="P24" s="62">
        <v>0</v>
      </c>
      <c r="Q24" s="67" t="s">
        <v>1822</v>
      </c>
      <c r="R24" s="66">
        <v>38726</v>
      </c>
      <c r="S24" s="62"/>
      <c r="T24" s="62"/>
    </row>
    <row r="25" spans="1:20" s="18" customFormat="1" hidden="1" x14ac:dyDescent="0.25">
      <c r="A25" s="131"/>
      <c r="B25" s="62"/>
      <c r="C25" s="62"/>
      <c r="D25" s="62" t="s">
        <v>1823</v>
      </c>
      <c r="E25" s="67"/>
      <c r="F25" s="62" t="s">
        <v>944</v>
      </c>
      <c r="G25" s="63">
        <v>20</v>
      </c>
      <c r="H25" s="63">
        <v>20</v>
      </c>
      <c r="I25" s="63"/>
      <c r="J25" s="63"/>
      <c r="K25" s="63"/>
      <c r="L25" s="62" t="s">
        <v>915</v>
      </c>
      <c r="M25" s="62"/>
      <c r="N25" s="62"/>
      <c r="O25" s="62">
        <v>0</v>
      </c>
      <c r="P25" s="62">
        <v>0</v>
      </c>
      <c r="Q25" s="67"/>
      <c r="R25" s="66">
        <v>38726</v>
      </c>
      <c r="S25" s="62"/>
      <c r="T25" s="62"/>
    </row>
    <row r="26" spans="1:20" s="18" customFormat="1" hidden="1" x14ac:dyDescent="0.25">
      <c r="A26" s="131"/>
      <c r="B26" s="156"/>
      <c r="C26" s="62" t="s">
        <v>246</v>
      </c>
      <c r="D26" s="62" t="s">
        <v>1442</v>
      </c>
      <c r="E26" s="67"/>
      <c r="F26" s="62" t="s">
        <v>272</v>
      </c>
      <c r="G26" s="63">
        <v>10</v>
      </c>
      <c r="H26" s="63">
        <v>5</v>
      </c>
      <c r="I26" s="63"/>
      <c r="J26" s="63"/>
      <c r="K26" s="63"/>
      <c r="L26" s="62" t="s">
        <v>915</v>
      </c>
      <c r="M26" s="62"/>
      <c r="N26" s="62"/>
      <c r="O26" s="62">
        <v>0</v>
      </c>
      <c r="P26" s="62">
        <v>0</v>
      </c>
      <c r="Q26" s="67"/>
      <c r="R26" s="66">
        <v>39461</v>
      </c>
      <c r="S26" s="62"/>
      <c r="T26" s="62"/>
    </row>
    <row r="27" spans="1:20" s="18" customFormat="1" hidden="1" x14ac:dyDescent="0.25">
      <c r="A27" s="131"/>
      <c r="B27" s="156"/>
      <c r="C27" s="62" t="s">
        <v>246</v>
      </c>
      <c r="D27" s="62" t="s">
        <v>1443</v>
      </c>
      <c r="E27" s="67"/>
      <c r="F27" s="62" t="s">
        <v>272</v>
      </c>
      <c r="G27" s="63">
        <v>10</v>
      </c>
      <c r="H27" s="63">
        <v>10</v>
      </c>
      <c r="I27" s="63"/>
      <c r="J27" s="63"/>
      <c r="K27" s="63"/>
      <c r="L27" s="62" t="s">
        <v>915</v>
      </c>
      <c r="M27" s="62"/>
      <c r="N27" s="62"/>
      <c r="O27" s="62">
        <f>SUM(O28)</f>
        <v>1</v>
      </c>
      <c r="P27" s="62">
        <f>SUM(P28)</f>
        <v>0</v>
      </c>
      <c r="Q27" s="67"/>
      <c r="R27" s="66">
        <v>39461</v>
      </c>
      <c r="S27" s="62"/>
      <c r="T27" s="62"/>
    </row>
    <row r="28" spans="1:20" s="19" customFormat="1" ht="62.5" hidden="1" x14ac:dyDescent="0.25">
      <c r="A28" s="19" t="s">
        <v>1794</v>
      </c>
      <c r="B28" s="168"/>
      <c r="C28" s="19" t="s">
        <v>1776</v>
      </c>
      <c r="D28" s="19" t="s">
        <v>1443</v>
      </c>
      <c r="E28" s="26"/>
      <c r="F28" s="19" t="s">
        <v>272</v>
      </c>
      <c r="G28" s="20">
        <v>10</v>
      </c>
      <c r="H28" s="20">
        <v>10</v>
      </c>
      <c r="I28" s="20"/>
      <c r="J28" s="20"/>
      <c r="K28" s="20"/>
      <c r="L28" s="19" t="s">
        <v>915</v>
      </c>
      <c r="O28" s="19">
        <v>1</v>
      </c>
      <c r="P28" s="19">
        <v>0</v>
      </c>
      <c r="Q28" s="26" t="s">
        <v>1066</v>
      </c>
      <c r="R28" s="21">
        <v>39818</v>
      </c>
    </row>
    <row r="29" spans="1:20" s="18" customFormat="1" ht="150" hidden="1" x14ac:dyDescent="0.25">
      <c r="A29" s="131"/>
      <c r="B29" s="123"/>
      <c r="C29" s="131" t="s">
        <v>246</v>
      </c>
      <c r="D29" s="62"/>
      <c r="E29" s="67" t="s">
        <v>1070</v>
      </c>
      <c r="F29" s="62" t="s">
        <v>1081</v>
      </c>
      <c r="G29" s="63"/>
      <c r="H29" s="63"/>
      <c r="I29" s="63">
        <v>11.58</v>
      </c>
      <c r="J29" s="63"/>
      <c r="K29" s="63"/>
      <c r="L29" s="62" t="s">
        <v>915</v>
      </c>
      <c r="M29" s="62"/>
      <c r="N29" s="62"/>
      <c r="O29" s="62">
        <f>SUM(O30)</f>
        <v>0</v>
      </c>
      <c r="P29" s="62">
        <f>SUM(P30)</f>
        <v>1</v>
      </c>
      <c r="Q29" s="67" t="s">
        <v>1993</v>
      </c>
      <c r="R29" s="66">
        <v>39875</v>
      </c>
      <c r="S29" s="62"/>
      <c r="T29" s="62"/>
    </row>
    <row r="30" spans="1:20" s="19" customFormat="1" ht="44.25" hidden="1" customHeight="1" x14ac:dyDescent="0.25">
      <c r="A30" s="19" t="s">
        <v>1794</v>
      </c>
      <c r="B30" s="168"/>
      <c r="C30" s="168" t="s">
        <v>278</v>
      </c>
      <c r="E30" s="26" t="s">
        <v>1070</v>
      </c>
      <c r="F30" s="19" t="s">
        <v>1081</v>
      </c>
      <c r="G30" s="20"/>
      <c r="H30" s="20"/>
      <c r="I30" s="20">
        <v>11.58</v>
      </c>
      <c r="J30" s="20"/>
      <c r="K30" s="20"/>
      <c r="L30" s="19" t="s">
        <v>915</v>
      </c>
      <c r="O30" s="19">
        <f>SUM(O34)</f>
        <v>0</v>
      </c>
      <c r="P30" s="19">
        <v>1</v>
      </c>
      <c r="Q30" s="26" t="s">
        <v>1144</v>
      </c>
      <c r="R30" s="21">
        <v>40024</v>
      </c>
    </row>
    <row r="31" spans="1:20" s="18" customFormat="1" ht="25" hidden="1" x14ac:dyDescent="0.25">
      <c r="A31" s="131"/>
      <c r="B31" s="123"/>
      <c r="C31" s="62" t="s">
        <v>246</v>
      </c>
      <c r="D31" s="62"/>
      <c r="E31" s="226" t="s">
        <v>2372</v>
      </c>
      <c r="F31" s="227" t="s">
        <v>1142</v>
      </c>
      <c r="G31" s="63"/>
      <c r="H31" s="63"/>
      <c r="I31" s="63">
        <v>0.08</v>
      </c>
      <c r="J31" s="63"/>
      <c r="K31" s="63"/>
      <c r="L31" s="227" t="s">
        <v>915</v>
      </c>
      <c r="M31" s="62"/>
      <c r="N31" s="62"/>
      <c r="O31" s="62">
        <v>0</v>
      </c>
      <c r="P31" s="62">
        <v>0</v>
      </c>
      <c r="Q31" s="90" t="s">
        <v>1489</v>
      </c>
      <c r="R31" s="66">
        <v>39086</v>
      </c>
      <c r="S31" s="62"/>
      <c r="T31" s="62"/>
    </row>
    <row r="32" spans="1:20" s="19" customFormat="1" ht="50" hidden="1" x14ac:dyDescent="0.25">
      <c r="A32" s="19" t="s">
        <v>1794</v>
      </c>
      <c r="B32" s="108"/>
      <c r="C32" s="216" t="s">
        <v>2265</v>
      </c>
      <c r="D32" s="32"/>
      <c r="E32" s="218" t="s">
        <v>2372</v>
      </c>
      <c r="F32" s="213" t="s">
        <v>1142</v>
      </c>
      <c r="G32" s="20"/>
      <c r="H32" s="20"/>
      <c r="I32" s="20">
        <v>0.08</v>
      </c>
      <c r="J32" s="163"/>
      <c r="K32" s="164"/>
      <c r="L32" s="213" t="s">
        <v>915</v>
      </c>
      <c r="O32" s="19">
        <v>0</v>
      </c>
      <c r="P32" s="19">
        <v>1</v>
      </c>
      <c r="Q32" s="15" t="s">
        <v>2373</v>
      </c>
      <c r="R32" s="21">
        <v>42617</v>
      </c>
    </row>
    <row r="33" spans="1:20" s="18" customFormat="1" ht="25" hidden="1" x14ac:dyDescent="0.25">
      <c r="A33" s="131"/>
      <c r="B33" s="123"/>
      <c r="C33" s="62" t="s">
        <v>246</v>
      </c>
      <c r="D33" s="62">
        <v>1501</v>
      </c>
      <c r="E33" s="67"/>
      <c r="F33" s="62" t="s">
        <v>275</v>
      </c>
      <c r="G33" s="63">
        <v>0.9</v>
      </c>
      <c r="H33" s="63">
        <v>0.8</v>
      </c>
      <c r="I33" s="63">
        <v>12</v>
      </c>
      <c r="J33" s="63">
        <f t="shared" ref="J33:J47" si="1">-LOG((1/(H33*G33))*(2.511^(-I33)))/LOG(2.511)</f>
        <v>11.64319450671297</v>
      </c>
      <c r="K33" s="63">
        <v>11.6</v>
      </c>
      <c r="L33" s="62" t="s">
        <v>890</v>
      </c>
      <c r="M33" s="62"/>
      <c r="N33" s="62"/>
      <c r="O33" s="62">
        <v>0</v>
      </c>
      <c r="P33" s="62">
        <v>0</v>
      </c>
      <c r="Q33" s="90" t="s">
        <v>1489</v>
      </c>
      <c r="R33" s="66">
        <v>39086</v>
      </c>
      <c r="S33" s="62"/>
      <c r="T33" s="62"/>
    </row>
    <row r="34" spans="1:20" s="18" customFormat="1" hidden="1" x14ac:dyDescent="0.25">
      <c r="B34" s="118"/>
      <c r="C34" s="62" t="s">
        <v>246</v>
      </c>
      <c r="D34" s="62">
        <v>1502</v>
      </c>
      <c r="E34" s="67"/>
      <c r="F34" s="62" t="s">
        <v>273</v>
      </c>
      <c r="G34" s="63">
        <v>8</v>
      </c>
      <c r="H34" s="63">
        <v>8</v>
      </c>
      <c r="I34" s="63">
        <v>6.9</v>
      </c>
      <c r="J34" s="63">
        <f t="shared" si="1"/>
        <v>11.417181001011928</v>
      </c>
      <c r="K34" s="63">
        <v>11.16</v>
      </c>
      <c r="L34" s="62" t="s">
        <v>890</v>
      </c>
      <c r="M34" s="62"/>
      <c r="N34" s="62"/>
      <c r="O34" s="62">
        <v>0</v>
      </c>
      <c r="P34" s="62">
        <v>0</v>
      </c>
      <c r="Q34" s="67"/>
      <c r="R34" s="66">
        <v>38762</v>
      </c>
      <c r="S34" s="62"/>
      <c r="T34" s="62"/>
    </row>
    <row r="35" spans="1:20" s="18" customFormat="1" hidden="1" x14ac:dyDescent="0.25">
      <c r="B35" s="118"/>
      <c r="C35" s="62" t="s">
        <v>246</v>
      </c>
      <c r="D35" s="62">
        <v>1560</v>
      </c>
      <c r="E35" s="67"/>
      <c r="F35" s="62" t="s">
        <v>55</v>
      </c>
      <c r="G35" s="63">
        <v>9.8000000000000007</v>
      </c>
      <c r="H35" s="63">
        <v>1.5</v>
      </c>
      <c r="I35" s="63">
        <v>11.4</v>
      </c>
      <c r="J35" s="63">
        <f t="shared" si="1"/>
        <v>14.319412108775479</v>
      </c>
      <c r="K35" s="63">
        <v>14.3</v>
      </c>
      <c r="L35" s="62" t="s">
        <v>890</v>
      </c>
      <c r="M35" s="62"/>
      <c r="N35" s="62"/>
      <c r="O35" s="62">
        <v>0</v>
      </c>
      <c r="P35" s="62">
        <v>0</v>
      </c>
      <c r="Q35" s="67"/>
      <c r="R35" s="66">
        <v>38762</v>
      </c>
      <c r="S35" s="62"/>
      <c r="T35" s="62"/>
    </row>
    <row r="36" spans="1:20" s="19" customFormat="1" ht="37.5" hidden="1" x14ac:dyDescent="0.25">
      <c r="A36" s="131"/>
      <c r="B36" s="219"/>
      <c r="C36" s="62" t="s">
        <v>246</v>
      </c>
      <c r="D36" s="62">
        <v>2403</v>
      </c>
      <c r="E36" s="67"/>
      <c r="F36" s="62" t="s">
        <v>55</v>
      </c>
      <c r="G36" s="63">
        <v>23.4</v>
      </c>
      <c r="H36" s="63">
        <v>11.8</v>
      </c>
      <c r="I36" s="63">
        <v>8.5</v>
      </c>
      <c r="J36" s="63">
        <f t="shared" si="1"/>
        <v>14.60508424129249</v>
      </c>
      <c r="K36" s="63">
        <v>14.4</v>
      </c>
      <c r="L36" s="62" t="s">
        <v>890</v>
      </c>
      <c r="M36" s="62"/>
      <c r="N36" s="62"/>
      <c r="O36" s="62">
        <v>0</v>
      </c>
      <c r="P36" s="62">
        <v>0</v>
      </c>
      <c r="Q36" s="64" t="s">
        <v>1491</v>
      </c>
      <c r="R36" s="66">
        <v>38770</v>
      </c>
      <c r="S36" s="62"/>
      <c r="T36" s="62"/>
    </row>
    <row r="37" spans="1:20" s="19" customFormat="1" ht="62.5" hidden="1" x14ac:dyDescent="0.25">
      <c r="A37" s="19" t="s">
        <v>1794</v>
      </c>
      <c r="B37" s="91"/>
      <c r="C37" s="19" t="s">
        <v>48</v>
      </c>
      <c r="D37" s="19">
        <v>2403</v>
      </c>
      <c r="E37" s="26"/>
      <c r="F37" s="19" t="s">
        <v>55</v>
      </c>
      <c r="G37" s="20">
        <v>23.4</v>
      </c>
      <c r="H37" s="20">
        <v>11.8</v>
      </c>
      <c r="I37" s="20">
        <v>8.5</v>
      </c>
      <c r="J37" s="20">
        <f t="shared" si="1"/>
        <v>14.60508424129249</v>
      </c>
      <c r="K37" s="20">
        <v>14.4</v>
      </c>
      <c r="L37" s="19" t="s">
        <v>890</v>
      </c>
      <c r="O37" s="19">
        <v>0</v>
      </c>
      <c r="P37" s="19">
        <v>1</v>
      </c>
      <c r="Q37" s="15" t="s">
        <v>457</v>
      </c>
      <c r="R37" s="21">
        <v>38779</v>
      </c>
    </row>
    <row r="38" spans="1:20" s="19" customFormat="1" ht="25" hidden="1" x14ac:dyDescent="0.25">
      <c r="A38" s="19" t="s">
        <v>1794</v>
      </c>
      <c r="B38" s="91"/>
      <c r="C38" s="19" t="s">
        <v>356</v>
      </c>
      <c r="D38" s="19">
        <v>2403</v>
      </c>
      <c r="E38" s="26"/>
      <c r="F38" s="19" t="s">
        <v>55</v>
      </c>
      <c r="G38" s="20">
        <v>23.4</v>
      </c>
      <c r="H38" s="20">
        <v>11.8</v>
      </c>
      <c r="I38" s="20">
        <v>8.5</v>
      </c>
      <c r="J38" s="20">
        <f>-LOG((1/(H38*G38))*(2.511^(-I38)))/LOG(2.511)</f>
        <v>14.60508424129249</v>
      </c>
      <c r="K38" s="20">
        <v>14.4</v>
      </c>
      <c r="L38" s="19" t="s">
        <v>890</v>
      </c>
      <c r="O38" s="19">
        <v>0</v>
      </c>
      <c r="P38" s="19">
        <v>1</v>
      </c>
      <c r="Q38" s="15" t="s">
        <v>510</v>
      </c>
      <c r="R38" s="21">
        <v>39111</v>
      </c>
    </row>
    <row r="39" spans="1:20" s="19" customFormat="1" ht="75" hidden="1" x14ac:dyDescent="0.25">
      <c r="A39" s="19" t="s">
        <v>1794</v>
      </c>
      <c r="B39" s="91"/>
      <c r="C39" s="19" t="s">
        <v>376</v>
      </c>
      <c r="D39" s="19">
        <v>2403</v>
      </c>
      <c r="E39" s="26"/>
      <c r="F39" s="19" t="s">
        <v>55</v>
      </c>
      <c r="G39" s="20">
        <v>23.4</v>
      </c>
      <c r="H39" s="20">
        <v>11.8</v>
      </c>
      <c r="I39" s="20">
        <v>8.5</v>
      </c>
      <c r="J39" s="20">
        <f>-LOG((1/(H39*G39))*(2.511^(-I39)))/LOG(2.511)</f>
        <v>14.60508424129249</v>
      </c>
      <c r="K39" s="20">
        <v>14.4</v>
      </c>
      <c r="L39" s="19" t="s">
        <v>890</v>
      </c>
      <c r="O39" s="19">
        <v>0</v>
      </c>
      <c r="P39" s="19">
        <v>1</v>
      </c>
      <c r="Q39" s="15" t="s">
        <v>494</v>
      </c>
      <c r="R39" s="21">
        <v>39160</v>
      </c>
    </row>
    <row r="40" spans="1:20" s="19" customFormat="1" ht="87.5" hidden="1" x14ac:dyDescent="0.25">
      <c r="A40" s="19" t="s">
        <v>1794</v>
      </c>
      <c r="B40" s="91"/>
      <c r="C40" s="19" t="s">
        <v>852</v>
      </c>
      <c r="D40" s="19">
        <v>2403</v>
      </c>
      <c r="E40" s="26"/>
      <c r="F40" s="19" t="s">
        <v>55</v>
      </c>
      <c r="G40" s="20">
        <v>23.4</v>
      </c>
      <c r="H40" s="20">
        <v>11.8</v>
      </c>
      <c r="I40" s="20">
        <v>8.5</v>
      </c>
      <c r="J40" s="20">
        <f>-LOG((1/(H40*G40))*(2.511^(-I40)))/LOG(2.511)</f>
        <v>14.60508424129249</v>
      </c>
      <c r="K40" s="20">
        <v>14.4</v>
      </c>
      <c r="L40" s="19" t="s">
        <v>890</v>
      </c>
      <c r="O40" s="19">
        <v>0</v>
      </c>
      <c r="P40" s="19">
        <v>1</v>
      </c>
      <c r="Q40" s="15" t="s">
        <v>853</v>
      </c>
      <c r="R40" s="21">
        <v>39539</v>
      </c>
    </row>
    <row r="41" spans="1:20" s="19" customFormat="1" ht="50" hidden="1" x14ac:dyDescent="0.25">
      <c r="A41" s="19" t="s">
        <v>1794</v>
      </c>
      <c r="B41" s="91"/>
      <c r="C41" s="19" t="s">
        <v>1732</v>
      </c>
      <c r="D41" s="19">
        <v>2403</v>
      </c>
      <c r="E41" s="26"/>
      <c r="F41" s="19" t="s">
        <v>55</v>
      </c>
      <c r="G41" s="20">
        <v>23.4</v>
      </c>
      <c r="H41" s="20">
        <v>11.8</v>
      </c>
      <c r="I41" s="20">
        <v>8.5</v>
      </c>
      <c r="J41" s="20">
        <f>-LOG((1/(H41*G41))*(2.511^(-I41)))/LOG(2.511)</f>
        <v>14.60508424129249</v>
      </c>
      <c r="K41" s="20">
        <v>14.4</v>
      </c>
      <c r="L41" s="19" t="s">
        <v>890</v>
      </c>
      <c r="O41" s="19">
        <v>0</v>
      </c>
      <c r="P41" s="19">
        <v>1</v>
      </c>
      <c r="Q41" s="15" t="s">
        <v>1733</v>
      </c>
      <c r="R41" s="21">
        <v>39546</v>
      </c>
    </row>
    <row r="42" spans="1:20" s="19" customFormat="1" hidden="1" x14ac:dyDescent="0.25">
      <c r="A42" s="131"/>
      <c r="B42" s="107"/>
      <c r="C42" s="62" t="s">
        <v>246</v>
      </c>
      <c r="D42" s="62">
        <v>2253</v>
      </c>
      <c r="E42" s="67" t="s">
        <v>241</v>
      </c>
      <c r="F42" s="62" t="s">
        <v>273</v>
      </c>
      <c r="G42" s="63">
        <v>1.4</v>
      </c>
      <c r="H42" s="63">
        <v>1.1000000000000001</v>
      </c>
      <c r="I42" s="63">
        <v>13.1</v>
      </c>
      <c r="J42" s="63">
        <f t="shared" si="1"/>
        <v>13.568981524355053</v>
      </c>
      <c r="K42" s="63">
        <v>13.31</v>
      </c>
      <c r="L42" s="62" t="s">
        <v>890</v>
      </c>
      <c r="M42" s="62"/>
      <c r="N42" s="62"/>
      <c r="O42" s="62">
        <v>0</v>
      </c>
      <c r="P42" s="62">
        <v>0</v>
      </c>
      <c r="Q42" s="64" t="s">
        <v>718</v>
      </c>
      <c r="R42" s="66">
        <v>38762</v>
      </c>
      <c r="S42" s="62"/>
      <c r="T42" s="62"/>
    </row>
    <row r="43" spans="1:20" s="18" customFormat="1" ht="62.5" hidden="1" x14ac:dyDescent="0.25">
      <c r="A43" s="131"/>
      <c r="B43" s="140" t="s">
        <v>1347</v>
      </c>
      <c r="C43" s="62" t="s">
        <v>246</v>
      </c>
      <c r="D43" s="69" t="s">
        <v>889</v>
      </c>
      <c r="E43" s="67"/>
      <c r="F43" s="62" t="s">
        <v>55</v>
      </c>
      <c r="G43" s="63">
        <v>20.9</v>
      </c>
      <c r="H43" s="63">
        <v>20.399999999999999</v>
      </c>
      <c r="I43" s="63">
        <v>12</v>
      </c>
      <c r="J43" s="63">
        <f t="shared" si="1"/>
        <v>18.576961545323623</v>
      </c>
      <c r="K43" s="63">
        <v>14.9</v>
      </c>
      <c r="L43" s="62" t="s">
        <v>890</v>
      </c>
      <c r="M43" s="62"/>
      <c r="N43" s="62"/>
      <c r="O43" s="62">
        <f>SUM(O44:O46)</f>
        <v>0</v>
      </c>
      <c r="P43" s="62">
        <f>SUM(P44:P46)</f>
        <v>3</v>
      </c>
      <c r="Q43" s="64" t="s">
        <v>6</v>
      </c>
      <c r="R43" s="66">
        <v>38770</v>
      </c>
      <c r="S43" s="62"/>
      <c r="T43" s="62"/>
    </row>
    <row r="44" spans="1:20" s="19" customFormat="1" ht="50" hidden="1" x14ac:dyDescent="0.25">
      <c r="A44" s="19" t="s">
        <v>1794</v>
      </c>
      <c r="B44" s="91"/>
      <c r="C44" s="19" t="s">
        <v>1188</v>
      </c>
      <c r="D44" s="97" t="s">
        <v>889</v>
      </c>
      <c r="E44" s="26"/>
      <c r="F44" s="19" t="s">
        <v>55</v>
      </c>
      <c r="G44" s="20">
        <v>20.9</v>
      </c>
      <c r="H44" s="20">
        <v>20.399999999999999</v>
      </c>
      <c r="I44" s="20">
        <v>12</v>
      </c>
      <c r="J44" s="20">
        <f t="shared" si="1"/>
        <v>18.576961545323623</v>
      </c>
      <c r="K44" s="20">
        <v>14.9</v>
      </c>
      <c r="L44" s="19" t="s">
        <v>890</v>
      </c>
      <c r="O44" s="19">
        <v>0</v>
      </c>
      <c r="P44" s="19">
        <v>1</v>
      </c>
      <c r="Q44" s="15" t="s">
        <v>1189</v>
      </c>
      <c r="R44" s="21">
        <v>38775</v>
      </c>
    </row>
    <row r="45" spans="1:20" s="19" customFormat="1" ht="150" hidden="1" x14ac:dyDescent="0.25">
      <c r="A45" s="19" t="s">
        <v>1795</v>
      </c>
      <c r="B45" s="91"/>
      <c r="C45" s="19" t="s">
        <v>938</v>
      </c>
      <c r="D45" s="32" t="s">
        <v>889</v>
      </c>
      <c r="E45" s="26"/>
      <c r="F45" s="19" t="s">
        <v>55</v>
      </c>
      <c r="G45" s="20">
        <v>20.9</v>
      </c>
      <c r="H45" s="20">
        <v>20.399999999999999</v>
      </c>
      <c r="I45" s="20">
        <v>12</v>
      </c>
      <c r="J45" s="20">
        <f>-LOG((1/(H45*G45))*(2.511^(-I45)))/LOG(2.511)</f>
        <v>18.576961545323623</v>
      </c>
      <c r="K45" s="20">
        <v>14.9</v>
      </c>
      <c r="L45" s="19" t="s">
        <v>890</v>
      </c>
      <c r="O45" s="19">
        <v>0</v>
      </c>
      <c r="P45" s="19">
        <v>1</v>
      </c>
      <c r="Q45" s="15" t="s">
        <v>496</v>
      </c>
      <c r="R45" s="21">
        <v>39481</v>
      </c>
    </row>
    <row r="46" spans="1:20" s="19" customFormat="1" ht="75" hidden="1" x14ac:dyDescent="0.25">
      <c r="A46" s="19" t="s">
        <v>1795</v>
      </c>
      <c r="B46" s="91"/>
      <c r="C46" s="19" t="s">
        <v>1826</v>
      </c>
      <c r="D46" s="32" t="s">
        <v>889</v>
      </c>
      <c r="E46" s="26"/>
      <c r="F46" s="19" t="s">
        <v>55</v>
      </c>
      <c r="G46" s="20">
        <v>20.9</v>
      </c>
      <c r="H46" s="20">
        <v>20.399999999999999</v>
      </c>
      <c r="I46" s="20">
        <v>12</v>
      </c>
      <c r="J46" s="20">
        <f>-LOG((1/(H46*G46))*(2.511^(-I46)))/LOG(2.511)</f>
        <v>18.576961545323623</v>
      </c>
      <c r="K46" s="20">
        <v>14.9</v>
      </c>
      <c r="L46" s="19" t="s">
        <v>890</v>
      </c>
      <c r="O46" s="19">
        <v>0</v>
      </c>
      <c r="P46" s="19">
        <v>1</v>
      </c>
      <c r="Q46" s="15" t="s">
        <v>1825</v>
      </c>
      <c r="R46" s="21">
        <v>39861</v>
      </c>
    </row>
    <row r="47" spans="1:20" s="18" customFormat="1" hidden="1" x14ac:dyDescent="0.25">
      <c r="B47" s="107"/>
      <c r="C47" s="62" t="s">
        <v>246</v>
      </c>
      <c r="D47" s="69" t="s">
        <v>719</v>
      </c>
      <c r="E47" s="67"/>
      <c r="F47" s="62" t="s">
        <v>273</v>
      </c>
      <c r="G47" s="63">
        <v>6</v>
      </c>
      <c r="H47" s="63">
        <v>6</v>
      </c>
      <c r="I47" s="63">
        <v>11.7</v>
      </c>
      <c r="J47" s="63">
        <f t="shared" si="1"/>
        <v>15.592247832195294</v>
      </c>
      <c r="K47" s="63">
        <v>15.33</v>
      </c>
      <c r="L47" s="62" t="s">
        <v>890</v>
      </c>
      <c r="M47" s="62"/>
      <c r="N47" s="62"/>
      <c r="O47" s="62">
        <v>0</v>
      </c>
      <c r="P47" s="62">
        <v>0</v>
      </c>
      <c r="Q47" s="64"/>
      <c r="R47" s="66">
        <v>38762</v>
      </c>
      <c r="S47" s="62"/>
      <c r="T47" s="62"/>
    </row>
    <row r="48" spans="1:20" s="18" customFormat="1" hidden="1" x14ac:dyDescent="0.25">
      <c r="B48" s="107"/>
      <c r="C48" s="62" t="s">
        <v>246</v>
      </c>
      <c r="D48" s="69"/>
      <c r="E48" s="67" t="s">
        <v>236</v>
      </c>
      <c r="F48" s="62" t="s">
        <v>273</v>
      </c>
      <c r="G48" s="63">
        <v>15</v>
      </c>
      <c r="H48" s="63">
        <v>15</v>
      </c>
      <c r="I48" s="63"/>
      <c r="J48" s="63"/>
      <c r="K48" s="63"/>
      <c r="L48" s="62" t="s">
        <v>890</v>
      </c>
      <c r="M48" s="62"/>
      <c r="N48" s="62"/>
      <c r="O48" s="62">
        <v>0</v>
      </c>
      <c r="P48" s="62">
        <v>0</v>
      </c>
      <c r="Q48" s="64"/>
      <c r="R48" s="66">
        <v>38762</v>
      </c>
      <c r="S48" s="62"/>
      <c r="T48" s="62"/>
    </row>
    <row r="49" spans="1:20" s="18" customFormat="1" hidden="1" x14ac:dyDescent="0.25">
      <c r="B49" s="107"/>
      <c r="C49" s="62" t="s">
        <v>246</v>
      </c>
      <c r="D49" s="69"/>
      <c r="E49" s="67" t="s">
        <v>237</v>
      </c>
      <c r="F49" s="62" t="s">
        <v>273</v>
      </c>
      <c r="G49" s="63">
        <v>7</v>
      </c>
      <c r="H49" s="63">
        <v>7</v>
      </c>
      <c r="I49" s="63"/>
      <c r="J49" s="63"/>
      <c r="K49" s="63"/>
      <c r="L49" s="62" t="s">
        <v>890</v>
      </c>
      <c r="M49" s="62"/>
      <c r="N49" s="62"/>
      <c r="O49" s="62">
        <v>0</v>
      </c>
      <c r="P49" s="62">
        <v>0</v>
      </c>
      <c r="Q49" s="64"/>
      <c r="R49" s="66">
        <v>38762</v>
      </c>
      <c r="S49" s="62"/>
      <c r="T49" s="62"/>
    </row>
    <row r="50" spans="1:20" s="18" customFormat="1" hidden="1" x14ac:dyDescent="0.25">
      <c r="B50" s="107"/>
      <c r="C50" s="62" t="s">
        <v>246</v>
      </c>
      <c r="D50" s="69"/>
      <c r="E50" s="67" t="s">
        <v>238</v>
      </c>
      <c r="F50" s="62" t="s">
        <v>273</v>
      </c>
      <c r="G50" s="63">
        <v>12</v>
      </c>
      <c r="H50" s="63">
        <v>12</v>
      </c>
      <c r="I50" s="63">
        <v>12</v>
      </c>
      <c r="J50" s="63">
        <f>-LOG((1/(H50*G50))*(2.511^(-I50)))/LOG(2.511)</f>
        <v>17.397974832532604</v>
      </c>
      <c r="K50" s="63">
        <v>17.14</v>
      </c>
      <c r="L50" s="62" t="s">
        <v>890</v>
      </c>
      <c r="M50" s="62"/>
      <c r="N50" s="62"/>
      <c r="O50" s="62">
        <v>0</v>
      </c>
      <c r="P50" s="62">
        <v>0</v>
      </c>
      <c r="Q50" s="64"/>
      <c r="R50" s="66">
        <v>38762</v>
      </c>
      <c r="S50" s="62"/>
      <c r="T50" s="62"/>
    </row>
    <row r="51" spans="1:20" s="18" customFormat="1" hidden="1" x14ac:dyDescent="0.25">
      <c r="B51" s="107"/>
      <c r="C51" s="62" t="s">
        <v>246</v>
      </c>
      <c r="D51" s="69"/>
      <c r="E51" s="67" t="s">
        <v>239</v>
      </c>
      <c r="F51" s="62" t="s">
        <v>273</v>
      </c>
      <c r="G51" s="63">
        <v>17</v>
      </c>
      <c r="H51" s="63">
        <v>17</v>
      </c>
      <c r="I51" s="63">
        <v>8.4</v>
      </c>
      <c r="J51" s="63">
        <f>-LOG((1/(H51*G51))*(2.511^(-I51)))/LOG(2.511)</f>
        <v>14.554603162946089</v>
      </c>
      <c r="K51" s="63">
        <v>14.29</v>
      </c>
      <c r="L51" s="62" t="s">
        <v>890</v>
      </c>
      <c r="M51" s="62"/>
      <c r="N51" s="62"/>
      <c r="O51" s="62">
        <v>0</v>
      </c>
      <c r="P51" s="62">
        <v>0</v>
      </c>
      <c r="Q51" s="64"/>
      <c r="R51" s="66">
        <v>38762</v>
      </c>
      <c r="S51" s="62"/>
      <c r="T51" s="62"/>
    </row>
    <row r="52" spans="1:20" s="18" customFormat="1" hidden="1" x14ac:dyDescent="0.25">
      <c r="B52" s="107"/>
      <c r="C52" s="62" t="s">
        <v>246</v>
      </c>
      <c r="D52" s="69"/>
      <c r="E52" s="67" t="s">
        <v>240</v>
      </c>
      <c r="F52" s="62" t="s">
        <v>720</v>
      </c>
      <c r="G52" s="63">
        <v>120</v>
      </c>
      <c r="H52" s="63">
        <v>30</v>
      </c>
      <c r="I52" s="63"/>
      <c r="J52" s="63"/>
      <c r="K52" s="63"/>
      <c r="L52" s="62" t="s">
        <v>890</v>
      </c>
      <c r="M52" s="62"/>
      <c r="N52" s="62"/>
      <c r="O52" s="62">
        <v>0</v>
      </c>
      <c r="P52" s="62">
        <v>0</v>
      </c>
      <c r="Q52" s="64" t="s">
        <v>721</v>
      </c>
      <c r="R52" s="66">
        <v>38762</v>
      </c>
      <c r="S52" s="62"/>
      <c r="T52" s="62"/>
    </row>
    <row r="53" spans="1:20" s="18" customFormat="1" hidden="1" x14ac:dyDescent="0.25">
      <c r="A53" s="131"/>
      <c r="B53" s="67"/>
      <c r="C53" s="62" t="s">
        <v>246</v>
      </c>
      <c r="D53" s="62">
        <v>2287</v>
      </c>
      <c r="E53" s="67" t="s">
        <v>306</v>
      </c>
      <c r="F53" s="62" t="s">
        <v>273</v>
      </c>
      <c r="G53" s="63">
        <v>38</v>
      </c>
      <c r="H53" s="63">
        <v>38</v>
      </c>
      <c r="I53" s="63">
        <v>4.5</v>
      </c>
      <c r="J53" s="63">
        <f>-LOG((1/(H53*G53))*(2.511^(-I53)))/LOG(2.511)</f>
        <v>12.401946152805042</v>
      </c>
      <c r="K53" s="63">
        <v>12</v>
      </c>
      <c r="L53" s="62" t="s">
        <v>307</v>
      </c>
      <c r="M53" s="62"/>
      <c r="N53" s="62"/>
      <c r="O53" s="62">
        <v>0</v>
      </c>
      <c r="P53" s="62">
        <v>0</v>
      </c>
      <c r="Q53" s="64" t="s">
        <v>277</v>
      </c>
      <c r="R53" s="66">
        <v>38701</v>
      </c>
      <c r="S53" s="62"/>
      <c r="T53" s="62"/>
    </row>
    <row r="54" spans="1:20" s="18" customFormat="1" ht="50" hidden="1" x14ac:dyDescent="0.25">
      <c r="A54" s="18" t="s">
        <v>1794</v>
      </c>
      <c r="B54" s="19"/>
      <c r="C54" s="19" t="s">
        <v>891</v>
      </c>
      <c r="D54" s="19">
        <v>2287</v>
      </c>
      <c r="E54" s="26" t="s">
        <v>306</v>
      </c>
      <c r="F54" s="19" t="s">
        <v>273</v>
      </c>
      <c r="G54" s="20">
        <v>38</v>
      </c>
      <c r="H54" s="20">
        <v>38</v>
      </c>
      <c r="I54" s="20">
        <v>4.5</v>
      </c>
      <c r="J54" s="24">
        <f>-LOG((1/(H54*G54))*(2.511^(-I54)))/LOG(2.511)</f>
        <v>12.401946152805042</v>
      </c>
      <c r="K54" s="20">
        <v>12</v>
      </c>
      <c r="L54" s="19" t="s">
        <v>307</v>
      </c>
      <c r="M54" s="19"/>
      <c r="N54" s="19"/>
      <c r="O54" s="19">
        <v>1</v>
      </c>
      <c r="P54" s="19">
        <v>0</v>
      </c>
      <c r="Q54" s="15" t="s">
        <v>14</v>
      </c>
      <c r="R54" s="21">
        <v>38701</v>
      </c>
      <c r="S54" s="19"/>
      <c r="T54" s="19"/>
    </row>
    <row r="55" spans="1:20" s="18" customFormat="1" ht="37.5" hidden="1" x14ac:dyDescent="0.25">
      <c r="A55" s="18" t="s">
        <v>1794</v>
      </c>
      <c r="B55" s="19"/>
      <c r="C55" s="19" t="s">
        <v>482</v>
      </c>
      <c r="D55" s="19">
        <v>2287</v>
      </c>
      <c r="E55" s="81" t="s">
        <v>306</v>
      </c>
      <c r="F55" s="19" t="s">
        <v>273</v>
      </c>
      <c r="G55" s="20">
        <v>38</v>
      </c>
      <c r="H55" s="20">
        <v>38</v>
      </c>
      <c r="I55" s="20">
        <v>4.5</v>
      </c>
      <c r="J55" s="24">
        <f>-LOG((1/(H55*G55))*(2.511^(-I55)))/LOG(2.511)</f>
        <v>12.401946152805042</v>
      </c>
      <c r="K55" s="20">
        <v>12</v>
      </c>
      <c r="L55" s="19" t="s">
        <v>307</v>
      </c>
      <c r="M55" s="19"/>
      <c r="N55" s="19"/>
      <c r="O55" s="19">
        <v>0</v>
      </c>
      <c r="P55" s="19">
        <v>1</v>
      </c>
      <c r="Q55" s="15" t="s">
        <v>1597</v>
      </c>
      <c r="R55" s="21">
        <v>38769</v>
      </c>
      <c r="S55" s="19"/>
      <c r="T55" s="19"/>
    </row>
    <row r="56" spans="1:20" s="18" customFormat="1" ht="37.5" hidden="1" x14ac:dyDescent="0.25">
      <c r="A56" s="18" t="s">
        <v>1794</v>
      </c>
      <c r="B56" s="19"/>
      <c r="C56" s="19" t="s">
        <v>234</v>
      </c>
      <c r="D56" s="19">
        <v>2287</v>
      </c>
      <c r="E56" s="81" t="s">
        <v>306</v>
      </c>
      <c r="F56" s="19" t="s">
        <v>273</v>
      </c>
      <c r="G56" s="20">
        <v>38</v>
      </c>
      <c r="H56" s="20">
        <v>38</v>
      </c>
      <c r="I56" s="20">
        <v>4.5</v>
      </c>
      <c r="J56" s="24">
        <f>-LOG((1/(H56*G56))*(2.511^(-I56)))/LOG(2.511)</f>
        <v>12.401946152805042</v>
      </c>
      <c r="K56" s="20">
        <v>12</v>
      </c>
      <c r="L56" s="19" t="s">
        <v>307</v>
      </c>
      <c r="M56" s="19"/>
      <c r="N56" s="19"/>
      <c r="O56" s="19">
        <v>0</v>
      </c>
      <c r="P56" s="19">
        <v>1</v>
      </c>
      <c r="Q56" s="15" t="s">
        <v>1453</v>
      </c>
      <c r="R56" s="21">
        <v>38769</v>
      </c>
      <c r="S56" s="19"/>
      <c r="T56" s="19"/>
    </row>
    <row r="57" spans="1:20" s="62" customFormat="1" ht="62.5" hidden="1" x14ac:dyDescent="0.25">
      <c r="B57" s="123"/>
      <c r="C57" s="62" t="s">
        <v>246</v>
      </c>
      <c r="D57" s="62">
        <v>2359</v>
      </c>
      <c r="E57" s="67" t="s">
        <v>1638</v>
      </c>
      <c r="F57" s="62" t="s">
        <v>272</v>
      </c>
      <c r="G57" s="63">
        <v>10</v>
      </c>
      <c r="H57" s="63">
        <v>5</v>
      </c>
      <c r="I57" s="63"/>
      <c r="J57" s="63"/>
      <c r="K57" s="63"/>
      <c r="L57" s="62" t="s">
        <v>307</v>
      </c>
      <c r="O57" s="62">
        <v>0</v>
      </c>
      <c r="P57" s="62">
        <v>0</v>
      </c>
      <c r="Q57" s="64" t="s">
        <v>1828</v>
      </c>
      <c r="R57" s="66">
        <v>39861</v>
      </c>
    </row>
    <row r="58" spans="1:20" s="19" customFormat="1" ht="75" hidden="1" x14ac:dyDescent="0.25">
      <c r="A58" s="19" t="s">
        <v>1794</v>
      </c>
      <c r="B58" s="108"/>
      <c r="C58" s="19" t="s">
        <v>1730</v>
      </c>
      <c r="D58" s="19">
        <v>2359</v>
      </c>
      <c r="E58" s="26" t="s">
        <v>1638</v>
      </c>
      <c r="F58" s="19" t="s">
        <v>272</v>
      </c>
      <c r="G58" s="20">
        <v>10</v>
      </c>
      <c r="H58" s="20">
        <v>5</v>
      </c>
      <c r="I58" s="20"/>
      <c r="J58" s="20"/>
      <c r="K58" s="20"/>
      <c r="L58" s="19" t="s">
        <v>307</v>
      </c>
      <c r="O58" s="19">
        <v>0</v>
      </c>
      <c r="P58" s="19">
        <v>1</v>
      </c>
      <c r="Q58" s="15" t="s">
        <v>1054</v>
      </c>
      <c r="R58" s="21">
        <v>39519</v>
      </c>
    </row>
    <row r="59" spans="1:20" s="197" customFormat="1" hidden="1" x14ac:dyDescent="0.25">
      <c r="A59" s="222"/>
      <c r="B59" s="220"/>
      <c r="C59" s="222" t="s">
        <v>246</v>
      </c>
      <c r="D59" s="222">
        <v>2360</v>
      </c>
      <c r="E59" s="215"/>
      <c r="F59" s="222" t="s">
        <v>273</v>
      </c>
      <c r="G59" s="236"/>
      <c r="H59" s="236"/>
      <c r="I59" s="236"/>
      <c r="J59" s="236"/>
      <c r="K59" s="236"/>
      <c r="L59" s="222" t="s">
        <v>307</v>
      </c>
      <c r="M59" s="222"/>
      <c r="N59" s="222"/>
      <c r="O59" s="222"/>
      <c r="P59" s="222"/>
      <c r="Q59" s="215" t="s">
        <v>2259</v>
      </c>
      <c r="R59" s="206">
        <v>41267</v>
      </c>
    </row>
    <row r="60" spans="1:20" s="5" customFormat="1" ht="50" hidden="1" x14ac:dyDescent="0.25">
      <c r="A60" s="19" t="s">
        <v>98</v>
      </c>
      <c r="B60" s="19"/>
      <c r="C60" s="19" t="s">
        <v>2048</v>
      </c>
      <c r="D60" s="19">
        <v>2360</v>
      </c>
      <c r="E60" s="26"/>
      <c r="F60" s="19" t="s">
        <v>273</v>
      </c>
      <c r="G60" s="20"/>
      <c r="H60" s="20"/>
      <c r="I60" s="20"/>
      <c r="J60" s="24"/>
      <c r="K60" s="20"/>
      <c r="L60" s="213" t="s">
        <v>307</v>
      </c>
      <c r="M60" s="19"/>
      <c r="N60" s="19"/>
      <c r="O60" s="19">
        <v>0</v>
      </c>
      <c r="P60" s="19">
        <v>1</v>
      </c>
      <c r="Q60" s="15" t="s">
        <v>2260</v>
      </c>
      <c r="R60" s="21">
        <v>41267</v>
      </c>
      <c r="S60" s="19"/>
      <c r="T60" s="19"/>
    </row>
    <row r="61" spans="1:20" s="62" customFormat="1" hidden="1" x14ac:dyDescent="0.25">
      <c r="C61" s="62" t="s">
        <v>246</v>
      </c>
      <c r="E61" s="67" t="s">
        <v>1639</v>
      </c>
      <c r="F61" s="62" t="s">
        <v>272</v>
      </c>
      <c r="G61" s="63">
        <v>8</v>
      </c>
      <c r="H61" s="63">
        <v>7</v>
      </c>
      <c r="I61" s="63"/>
      <c r="J61" s="63"/>
      <c r="K61" s="63"/>
      <c r="L61" s="62" t="s">
        <v>307</v>
      </c>
      <c r="O61" s="62">
        <v>0</v>
      </c>
      <c r="P61" s="62">
        <v>0</v>
      </c>
      <c r="Q61" s="64"/>
      <c r="R61" s="66">
        <v>39121</v>
      </c>
    </row>
    <row r="62" spans="1:20" s="62" customFormat="1" hidden="1" x14ac:dyDescent="0.25">
      <c r="C62" s="62" t="s">
        <v>246</v>
      </c>
      <c r="E62" s="67" t="s">
        <v>1641</v>
      </c>
      <c r="F62" s="62" t="s">
        <v>272</v>
      </c>
      <c r="G62" s="63">
        <v>10</v>
      </c>
      <c r="H62" s="63">
        <v>5</v>
      </c>
      <c r="I62" s="63"/>
      <c r="J62" s="63"/>
      <c r="K62" s="63"/>
      <c r="L62" s="62" t="s">
        <v>307</v>
      </c>
      <c r="O62" s="62">
        <v>0</v>
      </c>
      <c r="P62" s="62">
        <v>0</v>
      </c>
      <c r="Q62" s="64"/>
      <c r="R62" s="66">
        <v>39121</v>
      </c>
    </row>
    <row r="63" spans="1:20" s="62" customFormat="1" hidden="1" x14ac:dyDescent="0.25">
      <c r="C63" s="62" t="s">
        <v>246</v>
      </c>
      <c r="E63" s="67" t="s">
        <v>1640</v>
      </c>
      <c r="F63" s="62" t="s">
        <v>272</v>
      </c>
      <c r="G63" s="63">
        <v>10</v>
      </c>
      <c r="H63" s="63">
        <v>10</v>
      </c>
      <c r="I63" s="63"/>
      <c r="J63" s="63"/>
      <c r="K63" s="63"/>
      <c r="L63" s="62" t="s">
        <v>307</v>
      </c>
      <c r="O63" s="62">
        <v>0</v>
      </c>
      <c r="P63" s="62">
        <v>0</v>
      </c>
      <c r="Q63" s="64"/>
      <c r="R63" s="66">
        <v>39121</v>
      </c>
    </row>
    <row r="64" spans="1:20" s="62" customFormat="1" ht="63.5" hidden="1" x14ac:dyDescent="0.25">
      <c r="B64" s="194"/>
      <c r="C64" s="62" t="s">
        <v>246</v>
      </c>
      <c r="E64" s="67" t="s">
        <v>1671</v>
      </c>
      <c r="F64" s="62" t="s">
        <v>704</v>
      </c>
      <c r="G64" s="63">
        <v>-1</v>
      </c>
      <c r="H64" s="63">
        <v>8</v>
      </c>
      <c r="I64" s="63">
        <v>8.4329999999999998</v>
      </c>
      <c r="J64" s="178">
        <f t="shared" ref="J64:J69" si="2">1.6225-1.2026*(H64-G64)/I64-0.5765*H64/I64+1.9348*(200^2)*3/100000</f>
        <v>2.1139030688960037</v>
      </c>
      <c r="K64" s="179">
        <f t="shared" ref="K64:K69" si="3">EXP(J64)/(1+EXP(J64))</f>
        <v>0.89224715763877815</v>
      </c>
      <c r="L64" s="62" t="s">
        <v>307</v>
      </c>
      <c r="O64" s="62">
        <f>SUM(O65:O66)</f>
        <v>0</v>
      </c>
      <c r="P64" s="62">
        <f>SUM(P65:P66)</f>
        <v>3</v>
      </c>
      <c r="Q64" s="134" t="s">
        <v>2109</v>
      </c>
      <c r="R64" s="66">
        <v>40622</v>
      </c>
    </row>
    <row r="65" spans="1:20" s="19" customFormat="1" ht="137.5" hidden="1" x14ac:dyDescent="0.25">
      <c r="A65" s="19" t="s">
        <v>1795</v>
      </c>
      <c r="C65" s="19" t="s">
        <v>792</v>
      </c>
      <c r="E65" s="26" t="s">
        <v>1671</v>
      </c>
      <c r="F65" s="19" t="s">
        <v>704</v>
      </c>
      <c r="G65" s="20">
        <v>-1</v>
      </c>
      <c r="H65" s="20">
        <v>8</v>
      </c>
      <c r="I65" s="20">
        <v>8.4329999999999998</v>
      </c>
      <c r="J65" s="163">
        <f t="shared" si="2"/>
        <v>2.1139030688960037</v>
      </c>
      <c r="K65" s="179">
        <f t="shared" si="3"/>
        <v>0.89224715763877815</v>
      </c>
      <c r="L65" s="19" t="s">
        <v>307</v>
      </c>
      <c r="O65" s="19">
        <v>0</v>
      </c>
      <c r="P65" s="19">
        <v>1</v>
      </c>
      <c r="Q65" s="15" t="s">
        <v>1100</v>
      </c>
      <c r="R65" s="21">
        <v>39498</v>
      </c>
    </row>
    <row r="66" spans="1:20" s="19" customFormat="1" ht="75" hidden="1" x14ac:dyDescent="0.25">
      <c r="A66" s="19" t="s">
        <v>1795</v>
      </c>
      <c r="C66" s="19" t="s">
        <v>1186</v>
      </c>
      <c r="E66" s="26" t="s">
        <v>1671</v>
      </c>
      <c r="F66" s="19" t="s">
        <v>704</v>
      </c>
      <c r="G66" s="20">
        <v>-1</v>
      </c>
      <c r="H66" s="20">
        <v>8</v>
      </c>
      <c r="I66" s="20">
        <v>8.4329999999999998</v>
      </c>
      <c r="J66" s="163">
        <f t="shared" si="2"/>
        <v>2.1139030688960037</v>
      </c>
      <c r="K66" s="179">
        <f t="shared" si="3"/>
        <v>0.89224715763877815</v>
      </c>
      <c r="L66" s="19" t="s">
        <v>307</v>
      </c>
      <c r="O66" s="19">
        <v>0</v>
      </c>
      <c r="P66" s="19">
        <v>2</v>
      </c>
      <c r="Q66" s="15" t="s">
        <v>804</v>
      </c>
      <c r="R66" s="21">
        <v>39889</v>
      </c>
    </row>
    <row r="67" spans="1:20" s="19" customFormat="1" ht="37.5" hidden="1" x14ac:dyDescent="0.25">
      <c r="C67" s="19" t="s">
        <v>428</v>
      </c>
      <c r="E67" s="26" t="s">
        <v>1671</v>
      </c>
      <c r="F67" s="19" t="s">
        <v>704</v>
      </c>
      <c r="G67" s="20">
        <v>-1</v>
      </c>
      <c r="H67" s="20">
        <v>8</v>
      </c>
      <c r="I67" s="20">
        <v>8.4329999999999998</v>
      </c>
      <c r="J67" s="163">
        <f t="shared" si="2"/>
        <v>2.1139030688960037</v>
      </c>
      <c r="K67" s="179">
        <f t="shared" si="3"/>
        <v>0.89224715763877815</v>
      </c>
      <c r="L67" s="19" t="s">
        <v>307</v>
      </c>
      <c r="O67" s="19">
        <v>0</v>
      </c>
      <c r="P67" s="19">
        <v>1</v>
      </c>
      <c r="Q67" s="15" t="s">
        <v>430</v>
      </c>
      <c r="R67" s="21">
        <v>40206</v>
      </c>
    </row>
    <row r="68" spans="1:20" s="19" customFormat="1" ht="25" hidden="1" x14ac:dyDescent="0.25">
      <c r="C68" s="213" t="s">
        <v>2249</v>
      </c>
      <c r="E68" s="26" t="s">
        <v>1671</v>
      </c>
      <c r="F68" s="19" t="s">
        <v>704</v>
      </c>
      <c r="G68" s="20">
        <v>-1</v>
      </c>
      <c r="H68" s="20">
        <v>8</v>
      </c>
      <c r="I68" s="20">
        <v>8.4329999999999998</v>
      </c>
      <c r="J68" s="163">
        <f t="shared" si="2"/>
        <v>2.1139030688960037</v>
      </c>
      <c r="K68" s="179">
        <f t="shared" si="3"/>
        <v>0.89224715763877815</v>
      </c>
      <c r="L68" s="19" t="s">
        <v>307</v>
      </c>
      <c r="O68" s="19">
        <v>0</v>
      </c>
      <c r="P68" s="19">
        <v>1</v>
      </c>
      <c r="Q68" s="15" t="s">
        <v>2250</v>
      </c>
      <c r="R68" s="21">
        <v>40206</v>
      </c>
    </row>
    <row r="69" spans="1:20" s="19" customFormat="1" ht="75" hidden="1" x14ac:dyDescent="0.25">
      <c r="C69" s="213" t="s">
        <v>2266</v>
      </c>
      <c r="E69" s="26" t="s">
        <v>1671</v>
      </c>
      <c r="F69" s="19" t="s">
        <v>704</v>
      </c>
      <c r="G69" s="20">
        <v>-1</v>
      </c>
      <c r="H69" s="20">
        <v>8</v>
      </c>
      <c r="I69" s="20">
        <v>8.4329999999999998</v>
      </c>
      <c r="J69" s="163">
        <f t="shared" si="2"/>
        <v>2.1139030688960037</v>
      </c>
      <c r="K69" s="179">
        <f t="shared" si="3"/>
        <v>0.89224715763877815</v>
      </c>
      <c r="L69" s="19" t="s">
        <v>307</v>
      </c>
      <c r="O69" s="19">
        <v>0</v>
      </c>
      <c r="P69" s="19">
        <v>1</v>
      </c>
      <c r="Q69" s="15" t="s">
        <v>2270</v>
      </c>
      <c r="R69" s="21">
        <v>41430</v>
      </c>
    </row>
    <row r="70" spans="1:20" s="19" customFormat="1" ht="75" hidden="1" x14ac:dyDescent="0.25">
      <c r="C70" s="213" t="s">
        <v>2275</v>
      </c>
      <c r="E70" s="26" t="s">
        <v>1671</v>
      </c>
      <c r="F70" s="19" t="s">
        <v>704</v>
      </c>
      <c r="G70" s="20">
        <v>-1</v>
      </c>
      <c r="H70" s="20">
        <v>8</v>
      </c>
      <c r="I70" s="20">
        <v>8.4329999999999998</v>
      </c>
      <c r="J70" s="163">
        <f>1.6225-1.2026*(H70-G70)/I70-0.5765*H70/I70+1.9348*(200^2)*3/100000</f>
        <v>2.1139030688960037</v>
      </c>
      <c r="K70" s="179">
        <f>EXP(J70)/(1+EXP(J70))</f>
        <v>0.89224715763877815</v>
      </c>
      <c r="L70" s="19" t="s">
        <v>307</v>
      </c>
      <c r="O70" s="19">
        <v>0</v>
      </c>
      <c r="P70" s="19">
        <v>1</v>
      </c>
      <c r="Q70" s="15" t="s">
        <v>2276</v>
      </c>
      <c r="R70" s="21">
        <v>41460</v>
      </c>
    </row>
    <row r="71" spans="1:20" s="18" customFormat="1" hidden="1" x14ac:dyDescent="0.25">
      <c r="B71" s="67"/>
      <c r="C71" s="62" t="s">
        <v>246</v>
      </c>
      <c r="D71" s="62" t="s">
        <v>156</v>
      </c>
      <c r="E71" s="67"/>
      <c r="F71" s="62"/>
      <c r="G71" s="63"/>
      <c r="H71" s="63"/>
      <c r="I71" s="63"/>
      <c r="J71" s="63"/>
      <c r="K71" s="63"/>
      <c r="L71" s="62" t="s">
        <v>160</v>
      </c>
      <c r="M71" s="62"/>
      <c r="N71" s="62"/>
      <c r="O71" s="62"/>
      <c r="P71" s="62"/>
      <c r="Q71" s="67" t="s">
        <v>342</v>
      </c>
      <c r="R71" s="66">
        <v>38786</v>
      </c>
      <c r="S71" s="62"/>
      <c r="T71" s="62"/>
    </row>
    <row r="72" spans="1:20" s="18" customFormat="1" ht="25" hidden="1" x14ac:dyDescent="0.25">
      <c r="A72" s="131"/>
      <c r="B72" s="124"/>
      <c r="C72" s="62" t="s">
        <v>246</v>
      </c>
      <c r="D72" s="62"/>
      <c r="E72" s="67" t="s">
        <v>1672</v>
      </c>
      <c r="F72" s="62" t="s">
        <v>704</v>
      </c>
      <c r="G72" s="63">
        <v>0.38</v>
      </c>
      <c r="H72" s="63">
        <v>10.8</v>
      </c>
      <c r="I72" s="63">
        <v>2.2170000000000001</v>
      </c>
      <c r="J72" s="178">
        <f>1.6225-1.2026*(H72-G72)/I72-0.5765*H72/I72+1.9348*(200^2)*3/100000</f>
        <v>-4.5164039603067216</v>
      </c>
      <c r="K72" s="179">
        <f>EXP(J72)/(1+EXP(J72))</f>
        <v>1.0810115855045238E-2</v>
      </c>
      <c r="L72" s="62" t="s">
        <v>160</v>
      </c>
      <c r="M72" s="62"/>
      <c r="N72" s="62"/>
      <c r="O72" s="62">
        <v>0</v>
      </c>
      <c r="P72" s="62">
        <v>0</v>
      </c>
      <c r="Q72" s="134" t="s">
        <v>1673</v>
      </c>
      <c r="R72" s="66">
        <v>39842</v>
      </c>
      <c r="S72" s="62"/>
      <c r="T72" s="62"/>
    </row>
    <row r="73" spans="1:20" s="19" customFormat="1" hidden="1" x14ac:dyDescent="0.25">
      <c r="A73" s="197"/>
      <c r="B73" s="204"/>
      <c r="C73" s="62" t="s">
        <v>246</v>
      </c>
      <c r="D73" s="62">
        <v>2632</v>
      </c>
      <c r="E73" s="67" t="s">
        <v>305</v>
      </c>
      <c r="F73" s="62" t="s">
        <v>273</v>
      </c>
      <c r="G73" s="62">
        <v>95</v>
      </c>
      <c r="H73" s="62">
        <v>95</v>
      </c>
      <c r="I73" s="62">
        <v>3.1</v>
      </c>
      <c r="J73" s="63">
        <f t="shared" ref="J73:J82" si="4">-LOG((1/(H73*G73))*(2.511^(-I73)))/LOG(2.511)</f>
        <v>12.992408977781404</v>
      </c>
      <c r="K73" s="63">
        <v>13</v>
      </c>
      <c r="L73" s="62" t="s">
        <v>2049</v>
      </c>
      <c r="M73" s="62"/>
      <c r="N73" s="62"/>
      <c r="O73" s="62">
        <v>0</v>
      </c>
      <c r="P73" s="62">
        <v>0</v>
      </c>
      <c r="Q73" s="64"/>
      <c r="R73" s="66">
        <v>38798</v>
      </c>
      <c r="S73" s="62"/>
      <c r="T73" s="62"/>
    </row>
    <row r="74" spans="1:20" s="19" customFormat="1" ht="37.5" hidden="1" x14ac:dyDescent="0.25">
      <c r="A74" s="19" t="s">
        <v>1794</v>
      </c>
      <c r="C74" s="19" t="s">
        <v>891</v>
      </c>
      <c r="D74" s="19">
        <v>2632</v>
      </c>
      <c r="E74" s="26" t="s">
        <v>305</v>
      </c>
      <c r="F74" s="19" t="s">
        <v>273</v>
      </c>
      <c r="G74" s="19">
        <v>95</v>
      </c>
      <c r="H74" s="19">
        <v>95</v>
      </c>
      <c r="I74" s="19">
        <v>3.1</v>
      </c>
      <c r="J74" s="20">
        <f t="shared" si="4"/>
        <v>12.992408977781404</v>
      </c>
      <c r="K74" s="20">
        <v>13</v>
      </c>
      <c r="L74" s="19" t="s">
        <v>2049</v>
      </c>
      <c r="O74" s="19">
        <v>1</v>
      </c>
      <c r="P74" s="19">
        <v>0</v>
      </c>
      <c r="Q74" s="15" t="s">
        <v>2008</v>
      </c>
      <c r="R74" s="21">
        <v>38701</v>
      </c>
    </row>
    <row r="75" spans="1:20" s="19" customFormat="1" ht="50" hidden="1" x14ac:dyDescent="0.25">
      <c r="A75" s="19" t="s">
        <v>1794</v>
      </c>
      <c r="C75" s="98" t="s">
        <v>1920</v>
      </c>
      <c r="D75" s="19">
        <v>2632</v>
      </c>
      <c r="E75" s="26" t="s">
        <v>305</v>
      </c>
      <c r="F75" s="19" t="s">
        <v>273</v>
      </c>
      <c r="G75" s="19">
        <v>95</v>
      </c>
      <c r="H75" s="19">
        <v>95</v>
      </c>
      <c r="I75" s="19">
        <v>3.1</v>
      </c>
      <c r="J75" s="20">
        <f t="shared" si="4"/>
        <v>12.992408977781404</v>
      </c>
      <c r="K75" s="20">
        <v>13</v>
      </c>
      <c r="L75" s="19" t="s">
        <v>2049</v>
      </c>
      <c r="O75" s="19">
        <v>0</v>
      </c>
      <c r="P75" s="19">
        <v>1</v>
      </c>
      <c r="Q75" s="15" t="s">
        <v>1921</v>
      </c>
      <c r="R75" s="21">
        <v>38803</v>
      </c>
    </row>
    <row r="76" spans="1:20" s="19" customFormat="1" ht="25" hidden="1" x14ac:dyDescent="0.25">
      <c r="A76" s="19" t="s">
        <v>1794</v>
      </c>
      <c r="C76" s="216" t="s">
        <v>2048</v>
      </c>
      <c r="D76" s="19">
        <v>2632</v>
      </c>
      <c r="E76" s="26" t="s">
        <v>305</v>
      </c>
      <c r="F76" s="19" t="s">
        <v>273</v>
      </c>
      <c r="G76" s="19">
        <v>95</v>
      </c>
      <c r="H76" s="19">
        <v>95</v>
      </c>
      <c r="I76" s="19">
        <v>3.1</v>
      </c>
      <c r="J76" s="20">
        <f>-LOG((1/(H76*G76))*(2.511^(-I76)))/LOG(2.511)</f>
        <v>12.992408977781404</v>
      </c>
      <c r="K76" s="20">
        <v>13</v>
      </c>
      <c r="L76" s="19" t="s">
        <v>2049</v>
      </c>
      <c r="O76" s="19">
        <v>0</v>
      </c>
      <c r="P76" s="19">
        <v>1</v>
      </c>
      <c r="Q76" s="15" t="s">
        <v>2283</v>
      </c>
      <c r="R76" s="21">
        <v>41665</v>
      </c>
    </row>
    <row r="77" spans="1:20" s="197" customFormat="1" hidden="1" x14ac:dyDescent="0.25">
      <c r="B77" s="204"/>
      <c r="C77" s="197" t="s">
        <v>246</v>
      </c>
      <c r="D77" s="197">
        <v>2682</v>
      </c>
      <c r="E77" s="195" t="s">
        <v>304</v>
      </c>
      <c r="F77" s="197" t="s">
        <v>273</v>
      </c>
      <c r="G77" s="197">
        <v>30</v>
      </c>
      <c r="H77" s="197">
        <v>30</v>
      </c>
      <c r="I77" s="197">
        <v>6.9</v>
      </c>
      <c r="J77" s="205">
        <f t="shared" si="4"/>
        <v>14.288437657508966</v>
      </c>
      <c r="K77" s="205">
        <v>13</v>
      </c>
      <c r="L77" s="197" t="s">
        <v>2049</v>
      </c>
      <c r="O77" s="197">
        <v>0</v>
      </c>
      <c r="P77" s="197">
        <v>0</v>
      </c>
      <c r="Q77" s="208"/>
      <c r="R77" s="206">
        <v>38798</v>
      </c>
    </row>
    <row r="78" spans="1:20" s="19" customFormat="1" ht="25" hidden="1" x14ac:dyDescent="0.25">
      <c r="A78" s="19" t="s">
        <v>1794</v>
      </c>
      <c r="C78" s="19" t="s">
        <v>891</v>
      </c>
      <c r="D78" s="19">
        <v>2682</v>
      </c>
      <c r="E78" s="26" t="s">
        <v>304</v>
      </c>
      <c r="F78" s="19" t="s">
        <v>273</v>
      </c>
      <c r="G78" s="19">
        <v>30</v>
      </c>
      <c r="H78" s="19">
        <v>30</v>
      </c>
      <c r="I78" s="19">
        <v>6.9</v>
      </c>
      <c r="J78" s="20">
        <f t="shared" si="4"/>
        <v>14.288437657508966</v>
      </c>
      <c r="K78" s="20">
        <v>13</v>
      </c>
      <c r="L78" s="19" t="s">
        <v>2049</v>
      </c>
      <c r="O78" s="19">
        <v>1</v>
      </c>
      <c r="P78" s="19">
        <v>0</v>
      </c>
      <c r="Q78" s="15" t="s">
        <v>276</v>
      </c>
      <c r="R78" s="21">
        <v>38701</v>
      </c>
    </row>
    <row r="79" spans="1:20" s="19" customFormat="1" ht="50" hidden="1" x14ac:dyDescent="0.25">
      <c r="A79" s="19" t="s">
        <v>1794</v>
      </c>
      <c r="C79" s="98" t="s">
        <v>1920</v>
      </c>
      <c r="D79" s="19">
        <v>2682</v>
      </c>
      <c r="E79" s="26" t="s">
        <v>304</v>
      </c>
      <c r="F79" s="19" t="s">
        <v>273</v>
      </c>
      <c r="G79" s="19">
        <v>30</v>
      </c>
      <c r="H79" s="19">
        <v>30</v>
      </c>
      <c r="I79" s="19">
        <v>6.9</v>
      </c>
      <c r="J79" s="20">
        <f t="shared" si="4"/>
        <v>14.288437657508966</v>
      </c>
      <c r="K79" s="20">
        <v>13</v>
      </c>
      <c r="L79" s="19" t="s">
        <v>2049</v>
      </c>
      <c r="O79" s="19">
        <v>0</v>
      </c>
      <c r="P79" s="19">
        <v>1</v>
      </c>
      <c r="Q79" s="15" t="s">
        <v>1919</v>
      </c>
      <c r="R79" s="21">
        <v>38803</v>
      </c>
    </row>
    <row r="80" spans="1:20" s="131" customFormat="1" ht="37.5" hidden="1" x14ac:dyDescent="0.25">
      <c r="A80" s="197"/>
      <c r="B80" s="195"/>
      <c r="C80" s="207" t="s">
        <v>246</v>
      </c>
      <c r="D80" s="197">
        <v>2563</v>
      </c>
      <c r="E80" s="195"/>
      <c r="F80" s="197" t="s">
        <v>55</v>
      </c>
      <c r="G80" s="197">
        <v>2</v>
      </c>
      <c r="H80" s="197">
        <v>1.7</v>
      </c>
      <c r="I80" s="205">
        <v>12.2</v>
      </c>
      <c r="J80" s="205">
        <f t="shared" si="4"/>
        <v>13.529206668816208</v>
      </c>
      <c r="K80" s="205">
        <v>13.3</v>
      </c>
      <c r="L80" s="197" t="s">
        <v>2049</v>
      </c>
      <c r="M80" s="197"/>
      <c r="N80" s="197"/>
      <c r="O80" s="197">
        <v>0</v>
      </c>
      <c r="P80" s="197">
        <v>0</v>
      </c>
      <c r="Q80" s="208" t="s">
        <v>1731</v>
      </c>
      <c r="R80" s="206">
        <v>39539</v>
      </c>
    </row>
    <row r="81" spans="1:20" s="62" customFormat="1" hidden="1" x14ac:dyDescent="0.25">
      <c r="B81" s="195"/>
      <c r="C81" s="95" t="s">
        <v>246</v>
      </c>
      <c r="E81" s="67" t="s">
        <v>1554</v>
      </c>
      <c r="F81" s="62" t="s">
        <v>275</v>
      </c>
      <c r="G81" s="62">
        <v>16.8</v>
      </c>
      <c r="H81" s="62">
        <v>15.6</v>
      </c>
      <c r="I81" s="62">
        <v>12.2</v>
      </c>
      <c r="J81" s="63">
        <f t="shared" si="4"/>
        <v>18.248402558249076</v>
      </c>
      <c r="K81" s="63">
        <v>17.989999999999998</v>
      </c>
      <c r="L81" s="62" t="s">
        <v>2049</v>
      </c>
      <c r="O81" s="62">
        <v>0</v>
      </c>
      <c r="P81" s="62">
        <v>0</v>
      </c>
      <c r="Q81" s="64"/>
      <c r="R81" s="66">
        <v>39147</v>
      </c>
    </row>
    <row r="82" spans="1:20" s="19" customFormat="1" ht="75" hidden="1" x14ac:dyDescent="0.25">
      <c r="A82" s="19" t="s">
        <v>1794</v>
      </c>
      <c r="B82" s="26"/>
      <c r="C82" s="216" t="s">
        <v>925</v>
      </c>
      <c r="E82" s="26" t="s">
        <v>1554</v>
      </c>
      <c r="F82" s="19" t="s">
        <v>275</v>
      </c>
      <c r="G82" s="19">
        <v>16.8</v>
      </c>
      <c r="H82" s="19">
        <v>15.6</v>
      </c>
      <c r="I82" s="19">
        <v>12.2</v>
      </c>
      <c r="J82" s="20">
        <f t="shared" si="4"/>
        <v>18.248402558249076</v>
      </c>
      <c r="K82" s="20">
        <v>17.989999999999998</v>
      </c>
      <c r="L82" s="19" t="s">
        <v>2049</v>
      </c>
      <c r="O82" s="19">
        <v>0</v>
      </c>
      <c r="P82" s="19">
        <v>1</v>
      </c>
      <c r="Q82" s="15" t="s">
        <v>1836</v>
      </c>
      <c r="R82" s="21">
        <v>39150</v>
      </c>
    </row>
    <row r="83" spans="1:20" s="131" customFormat="1" ht="25" hidden="1" x14ac:dyDescent="0.25">
      <c r="A83" s="197"/>
      <c r="B83" s="215"/>
      <c r="C83" s="207" t="s">
        <v>246</v>
      </c>
      <c r="D83" s="197"/>
      <c r="E83" s="195" t="s">
        <v>1669</v>
      </c>
      <c r="F83" s="197" t="s">
        <v>704</v>
      </c>
      <c r="G83" s="197">
        <v>5</v>
      </c>
      <c r="H83" s="197">
        <v>6</v>
      </c>
      <c r="I83" s="197">
        <v>1.0660000000000001</v>
      </c>
      <c r="J83" s="200">
        <f t="shared" ref="J83:J90" si="5">1.6225-1.2026*(H83-G83)/I83-0.5765*H83/I83+1.9348*(200^2)*3/100000</f>
        <v>-0.42872311444652889</v>
      </c>
      <c r="K83" s="179">
        <f t="shared" ref="K83:K90" si="6">EXP(J83)/(1+EXP(J83))</f>
        <v>0.39443128123234394</v>
      </c>
      <c r="L83" s="197" t="s">
        <v>2049</v>
      </c>
      <c r="M83" s="197"/>
      <c r="N83" s="197"/>
      <c r="O83" s="197">
        <f>SUM(O84:O86)</f>
        <v>0</v>
      </c>
      <c r="P83" s="197">
        <f>SUM(P84:P86)</f>
        <v>4</v>
      </c>
      <c r="Q83" s="208" t="s">
        <v>1670</v>
      </c>
      <c r="R83" s="206">
        <v>39842</v>
      </c>
    </row>
    <row r="84" spans="1:20" s="19" customFormat="1" ht="25" hidden="1" x14ac:dyDescent="0.25">
      <c r="A84" s="19" t="s">
        <v>1794</v>
      </c>
      <c r="C84" s="19" t="s">
        <v>452</v>
      </c>
      <c r="E84" s="26" t="s">
        <v>1669</v>
      </c>
      <c r="F84" s="19" t="s">
        <v>704</v>
      </c>
      <c r="G84" s="19">
        <v>5</v>
      </c>
      <c r="H84" s="19">
        <v>6</v>
      </c>
      <c r="I84" s="19">
        <v>1.0660000000000001</v>
      </c>
      <c r="J84" s="163">
        <f t="shared" si="5"/>
        <v>-0.42872311444652889</v>
      </c>
      <c r="K84" s="164">
        <f t="shared" si="6"/>
        <v>0.39443128123234394</v>
      </c>
      <c r="L84" s="19" t="s">
        <v>2049</v>
      </c>
      <c r="O84" s="19">
        <v>0</v>
      </c>
      <c r="P84" s="19">
        <v>1</v>
      </c>
      <c r="Q84" s="15" t="s">
        <v>983</v>
      </c>
      <c r="R84" s="21">
        <v>39848</v>
      </c>
    </row>
    <row r="85" spans="1:20" s="19" customFormat="1" ht="25" hidden="1" x14ac:dyDescent="0.25">
      <c r="A85" s="19" t="s">
        <v>1794</v>
      </c>
      <c r="C85" s="19" t="s">
        <v>1186</v>
      </c>
      <c r="E85" s="26" t="s">
        <v>1669</v>
      </c>
      <c r="F85" s="19" t="s">
        <v>704</v>
      </c>
      <c r="G85" s="19">
        <v>5</v>
      </c>
      <c r="H85" s="19">
        <v>6</v>
      </c>
      <c r="I85" s="19">
        <v>1.0660000000000001</v>
      </c>
      <c r="J85" s="163">
        <f t="shared" si="5"/>
        <v>-0.42872311444652889</v>
      </c>
      <c r="K85" s="164">
        <f t="shared" si="6"/>
        <v>0.39443128123234394</v>
      </c>
      <c r="L85" s="19" t="s">
        <v>2049</v>
      </c>
      <c r="O85" s="19">
        <v>0</v>
      </c>
      <c r="P85" s="19">
        <v>2</v>
      </c>
      <c r="Q85" s="15" t="s">
        <v>805</v>
      </c>
      <c r="R85" s="21">
        <v>39889</v>
      </c>
    </row>
    <row r="86" spans="1:20" s="19" customFormat="1" ht="25" hidden="1" x14ac:dyDescent="0.25">
      <c r="A86" s="19" t="s">
        <v>98</v>
      </c>
      <c r="C86" s="19" t="s">
        <v>2050</v>
      </c>
      <c r="E86" s="26" t="s">
        <v>1669</v>
      </c>
      <c r="F86" s="19" t="s">
        <v>704</v>
      </c>
      <c r="G86" s="19">
        <v>5</v>
      </c>
      <c r="H86" s="19">
        <v>6</v>
      </c>
      <c r="I86" s="19">
        <v>1.0660000000000001</v>
      </c>
      <c r="J86" s="163">
        <f>1.6225-1.2026*(H86-G86)/I86-0.5765*H86/I86+1.9348*(200^2)*3/100000</f>
        <v>-0.42872311444652889</v>
      </c>
      <c r="K86" s="164">
        <f>EXP(J86)/(1+EXP(J86))</f>
        <v>0.39443128123234394</v>
      </c>
      <c r="L86" s="19" t="s">
        <v>2049</v>
      </c>
      <c r="O86" s="19">
        <v>0</v>
      </c>
      <c r="P86" s="19">
        <v>1</v>
      </c>
      <c r="Q86" s="15" t="s">
        <v>805</v>
      </c>
      <c r="R86" s="21">
        <v>39889</v>
      </c>
    </row>
    <row r="87" spans="1:20" s="19" customFormat="1" ht="25" hidden="1" x14ac:dyDescent="0.25">
      <c r="A87" s="19" t="s">
        <v>98</v>
      </c>
      <c r="C87" s="213" t="s">
        <v>2251</v>
      </c>
      <c r="E87" s="26" t="s">
        <v>1669</v>
      </c>
      <c r="F87" s="19" t="s">
        <v>704</v>
      </c>
      <c r="G87" s="19">
        <v>5</v>
      </c>
      <c r="H87" s="19">
        <v>6</v>
      </c>
      <c r="I87" s="19">
        <v>1.0660000000000001</v>
      </c>
      <c r="J87" s="163">
        <f>1.6225-1.2026*(H87-G87)/I87-0.5765*H87/I87+1.9348*(200^2)*3/100000</f>
        <v>-0.42872311444652889</v>
      </c>
      <c r="K87" s="164">
        <f>EXP(J87)/(1+EXP(J87))</f>
        <v>0.39443128123234394</v>
      </c>
      <c r="L87" s="19" t="s">
        <v>2049</v>
      </c>
      <c r="O87" s="19">
        <v>0</v>
      </c>
      <c r="P87" s="19">
        <v>1</v>
      </c>
      <c r="Q87" s="15" t="s">
        <v>1211</v>
      </c>
      <c r="R87" s="21">
        <v>41201</v>
      </c>
    </row>
    <row r="88" spans="1:20" s="131" customFormat="1" ht="25" hidden="1" x14ac:dyDescent="0.25">
      <c r="A88" s="197"/>
      <c r="B88" s="215"/>
      <c r="C88" s="207" t="s">
        <v>246</v>
      </c>
      <c r="D88" s="197"/>
      <c r="E88" s="195" t="s">
        <v>1685</v>
      </c>
      <c r="F88" s="197" t="s">
        <v>704</v>
      </c>
      <c r="G88" s="197">
        <v>5</v>
      </c>
      <c r="H88" s="197">
        <v>6</v>
      </c>
      <c r="I88" s="197">
        <v>5.9880000000000004</v>
      </c>
      <c r="J88" s="200">
        <f t="shared" si="5"/>
        <v>3.1657696860387441</v>
      </c>
      <c r="K88" s="179">
        <f t="shared" si="6"/>
        <v>0.95952561420910465</v>
      </c>
      <c r="L88" s="197" t="s">
        <v>2049</v>
      </c>
      <c r="M88" s="197"/>
      <c r="N88" s="197"/>
      <c r="O88" s="197">
        <f>SUM(O89:O92)</f>
        <v>0</v>
      </c>
      <c r="P88" s="197">
        <f>SUM(P89:P92)</f>
        <v>5</v>
      </c>
      <c r="Q88" s="208" t="s">
        <v>448</v>
      </c>
      <c r="R88" s="206">
        <v>39848</v>
      </c>
    </row>
    <row r="89" spans="1:20" s="19" customFormat="1" ht="50" hidden="1" x14ac:dyDescent="0.25">
      <c r="A89" s="19" t="s">
        <v>1794</v>
      </c>
      <c r="C89" s="19" t="s">
        <v>452</v>
      </c>
      <c r="E89" s="26" t="s">
        <v>1685</v>
      </c>
      <c r="F89" s="19" t="s">
        <v>704</v>
      </c>
      <c r="G89" s="19">
        <v>5</v>
      </c>
      <c r="H89" s="19">
        <v>6</v>
      </c>
      <c r="I89" s="19">
        <v>5.9880000000000004</v>
      </c>
      <c r="J89" s="163">
        <f t="shared" si="5"/>
        <v>3.1657696860387441</v>
      </c>
      <c r="K89" s="164">
        <f t="shared" si="6"/>
        <v>0.95952561420910465</v>
      </c>
      <c r="L89" s="19" t="s">
        <v>2049</v>
      </c>
      <c r="O89" s="19">
        <v>0</v>
      </c>
      <c r="P89" s="19">
        <v>1</v>
      </c>
      <c r="Q89" s="15" t="s">
        <v>1686</v>
      </c>
      <c r="R89" s="21">
        <v>39848</v>
      </c>
    </row>
    <row r="90" spans="1:20" s="19" customFormat="1" ht="75" hidden="1" x14ac:dyDescent="0.25">
      <c r="A90" s="19" t="s">
        <v>1794</v>
      </c>
      <c r="C90" s="19" t="s">
        <v>1186</v>
      </c>
      <c r="E90" s="26" t="s">
        <v>1685</v>
      </c>
      <c r="F90" s="19" t="s">
        <v>704</v>
      </c>
      <c r="G90" s="19">
        <v>5</v>
      </c>
      <c r="H90" s="19">
        <v>6</v>
      </c>
      <c r="I90" s="19">
        <v>5.9880000000000004</v>
      </c>
      <c r="J90" s="163">
        <f t="shared" si="5"/>
        <v>3.1657696860387441</v>
      </c>
      <c r="K90" s="164">
        <f t="shared" si="6"/>
        <v>0.95952561420910465</v>
      </c>
      <c r="L90" s="19" t="s">
        <v>2049</v>
      </c>
      <c r="O90" s="19">
        <v>0</v>
      </c>
      <c r="P90" s="19">
        <v>2</v>
      </c>
      <c r="Q90" s="15" t="s">
        <v>804</v>
      </c>
      <c r="R90" s="21">
        <v>39889</v>
      </c>
    </row>
    <row r="91" spans="1:20" s="19" customFormat="1" ht="62.5" hidden="1" x14ac:dyDescent="0.25">
      <c r="A91" s="19" t="s">
        <v>1795</v>
      </c>
      <c r="C91" s="19" t="s">
        <v>2050</v>
      </c>
      <c r="E91" s="26" t="s">
        <v>1685</v>
      </c>
      <c r="F91" s="19" t="s">
        <v>704</v>
      </c>
      <c r="G91" s="19">
        <v>5</v>
      </c>
      <c r="H91" s="19">
        <v>6</v>
      </c>
      <c r="I91" s="19">
        <v>5.9880000000000004</v>
      </c>
      <c r="J91" s="163">
        <f>1.6225-1.2026*(H91-G91)/I91-0.5765*H91/I91+1.9348*(200^2)*3/100000</f>
        <v>3.1657696860387441</v>
      </c>
      <c r="K91" s="164">
        <f>EXP(J91)/(1+EXP(J91))</f>
        <v>0.95952561420910465</v>
      </c>
      <c r="L91" s="19" t="s">
        <v>2049</v>
      </c>
      <c r="O91" s="19">
        <v>0</v>
      </c>
      <c r="P91" s="19">
        <v>1</v>
      </c>
      <c r="Q91" s="15" t="s">
        <v>2051</v>
      </c>
      <c r="R91" s="21">
        <v>40252</v>
      </c>
    </row>
    <row r="92" spans="1:20" s="19" customFormat="1" ht="100" hidden="1" x14ac:dyDescent="0.25">
      <c r="A92" s="19" t="s">
        <v>98</v>
      </c>
      <c r="C92" s="19" t="s">
        <v>2055</v>
      </c>
      <c r="E92" s="26" t="s">
        <v>1685</v>
      </c>
      <c r="F92" s="19" t="s">
        <v>704</v>
      </c>
      <c r="G92" s="19">
        <v>5</v>
      </c>
      <c r="H92" s="19">
        <v>6</v>
      </c>
      <c r="I92" s="19">
        <v>5.9880000000000004</v>
      </c>
      <c r="J92" s="163">
        <f>1.6225-1.2026*(H92-G92)/I92-0.5765*H92/I92+1.9348*(200^2)*3/100000</f>
        <v>3.1657696860387441</v>
      </c>
      <c r="K92" s="164">
        <f>EXP(J92)/(1+EXP(J92))</f>
        <v>0.95952561420910465</v>
      </c>
      <c r="L92" s="19" t="s">
        <v>2049</v>
      </c>
      <c r="O92" s="5">
        <v>0</v>
      </c>
      <c r="P92" s="5">
        <v>1</v>
      </c>
      <c r="Q92" s="15" t="s">
        <v>2056</v>
      </c>
      <c r="R92" s="21">
        <v>40253</v>
      </c>
    </row>
    <row r="93" spans="1:20" s="18" customFormat="1" ht="25" hidden="1" x14ac:dyDescent="0.25">
      <c r="A93" s="197"/>
      <c r="B93" s="67"/>
      <c r="C93" s="62" t="s">
        <v>246</v>
      </c>
      <c r="D93" s="69" t="s">
        <v>1233</v>
      </c>
      <c r="E93" s="67" t="s">
        <v>1108</v>
      </c>
      <c r="F93" s="62" t="s">
        <v>272</v>
      </c>
      <c r="G93" s="63">
        <v>180</v>
      </c>
      <c r="H93" s="63">
        <v>60</v>
      </c>
      <c r="I93" s="63"/>
      <c r="J93" s="63"/>
      <c r="K93" s="63"/>
      <c r="L93" s="62" t="s">
        <v>1109</v>
      </c>
      <c r="M93" s="62"/>
      <c r="N93" s="62"/>
      <c r="O93" s="62">
        <v>0</v>
      </c>
      <c r="P93" s="62">
        <v>0</v>
      </c>
      <c r="Q93" s="64" t="s">
        <v>1195</v>
      </c>
      <c r="R93" s="66">
        <v>38740</v>
      </c>
      <c r="S93" s="62"/>
      <c r="T93" s="62"/>
    </row>
    <row r="94" spans="1:20" s="19" customFormat="1" ht="50" hidden="1" x14ac:dyDescent="0.25">
      <c r="A94" s="19" t="s">
        <v>1794</v>
      </c>
      <c r="B94" s="108"/>
      <c r="C94" s="19" t="s">
        <v>1634</v>
      </c>
      <c r="D94" s="32" t="s">
        <v>1233</v>
      </c>
      <c r="E94" s="26" t="s">
        <v>1108</v>
      </c>
      <c r="F94" s="19" t="s">
        <v>272</v>
      </c>
      <c r="G94" s="20">
        <v>180</v>
      </c>
      <c r="H94" s="20">
        <v>60</v>
      </c>
      <c r="I94" s="20"/>
      <c r="J94" s="20"/>
      <c r="K94" s="20"/>
      <c r="L94" s="19" t="s">
        <v>1109</v>
      </c>
      <c r="O94" s="19">
        <v>0</v>
      </c>
      <c r="P94" s="19">
        <v>1</v>
      </c>
      <c r="Q94" s="15" t="s">
        <v>1633</v>
      </c>
      <c r="R94" s="21">
        <v>39130</v>
      </c>
    </row>
    <row r="95" spans="1:20" s="19" customFormat="1" ht="87.5" hidden="1" x14ac:dyDescent="0.25">
      <c r="A95" s="19" t="s">
        <v>1794</v>
      </c>
      <c r="B95" s="108"/>
      <c r="C95" s="19" t="s">
        <v>774</v>
      </c>
      <c r="D95" s="32" t="s">
        <v>1233</v>
      </c>
      <c r="E95" s="26" t="s">
        <v>1108</v>
      </c>
      <c r="F95" s="19" t="s">
        <v>272</v>
      </c>
      <c r="G95" s="20">
        <v>180</v>
      </c>
      <c r="H95" s="20">
        <v>60</v>
      </c>
      <c r="I95" s="20"/>
      <c r="J95" s="20"/>
      <c r="K95" s="20"/>
      <c r="L95" s="19" t="s">
        <v>1109</v>
      </c>
      <c r="O95" s="19">
        <v>0</v>
      </c>
      <c r="P95" s="19">
        <v>1</v>
      </c>
      <c r="Q95" s="15" t="s">
        <v>495</v>
      </c>
      <c r="R95" s="21">
        <v>39481</v>
      </c>
    </row>
    <row r="96" spans="1:20" s="131" customFormat="1" ht="50" hidden="1" x14ac:dyDescent="0.25">
      <c r="B96" s="170"/>
      <c r="C96" s="131" t="s">
        <v>246</v>
      </c>
      <c r="D96" s="132">
        <v>1316</v>
      </c>
      <c r="E96" s="124"/>
      <c r="F96" s="131" t="s">
        <v>55</v>
      </c>
      <c r="G96" s="133">
        <v>11.2</v>
      </c>
      <c r="H96" s="133">
        <v>7.7</v>
      </c>
      <c r="I96" s="133">
        <v>8.5</v>
      </c>
      <c r="J96" s="133">
        <f t="shared" ref="J96:J121" si="7">-LOG((1/(H96*G96))*(2.511^(-I96)))/LOG(2.511)</f>
        <v>13.341127077697003</v>
      </c>
      <c r="K96" s="133">
        <v>13.4</v>
      </c>
      <c r="L96" s="131" t="s">
        <v>1486</v>
      </c>
      <c r="O96" s="131">
        <v>0</v>
      </c>
      <c r="P96" s="131">
        <v>0</v>
      </c>
      <c r="Q96" s="134" t="s">
        <v>1031</v>
      </c>
      <c r="R96" s="135">
        <v>39790</v>
      </c>
    </row>
    <row r="97" spans="1:20" s="18" customFormat="1" ht="37.5" hidden="1" x14ac:dyDescent="0.25">
      <c r="B97" s="107"/>
      <c r="C97" s="62" t="s">
        <v>246</v>
      </c>
      <c r="D97" s="69">
        <v>1360</v>
      </c>
      <c r="E97" s="67"/>
      <c r="F97" s="62" t="s">
        <v>275</v>
      </c>
      <c r="G97" s="63">
        <v>6</v>
      </c>
      <c r="H97" s="63">
        <v>4.5</v>
      </c>
      <c r="I97" s="63">
        <v>9.4</v>
      </c>
      <c r="J97" s="63">
        <f t="shared" si="7"/>
        <v>12.979781247786981</v>
      </c>
      <c r="K97" s="63">
        <v>13.7</v>
      </c>
      <c r="L97" s="62" t="s">
        <v>1486</v>
      </c>
      <c r="M97" s="62"/>
      <c r="N97" s="62"/>
      <c r="O97" s="62">
        <v>0</v>
      </c>
      <c r="P97" s="62">
        <v>0</v>
      </c>
      <c r="Q97" s="124" t="s">
        <v>1034</v>
      </c>
      <c r="R97" s="66">
        <v>39790</v>
      </c>
      <c r="S97" s="62"/>
      <c r="T97" s="62"/>
    </row>
    <row r="98" spans="1:20" s="18" customFormat="1" ht="37.5" hidden="1" x14ac:dyDescent="0.25">
      <c r="B98" s="170"/>
      <c r="C98" s="62" t="s">
        <v>246</v>
      </c>
      <c r="D98" s="69">
        <v>1365</v>
      </c>
      <c r="E98" s="67"/>
      <c r="F98" s="62" t="s">
        <v>55</v>
      </c>
      <c r="G98" s="63">
        <v>11</v>
      </c>
      <c r="H98" s="63">
        <v>6.2</v>
      </c>
      <c r="I98" s="63">
        <v>9.6</v>
      </c>
      <c r="J98" s="63">
        <f t="shared" si="7"/>
        <v>14.186218459105051</v>
      </c>
      <c r="K98" s="63">
        <v>14.1</v>
      </c>
      <c r="L98" s="62" t="s">
        <v>1486</v>
      </c>
      <c r="M98" s="62"/>
      <c r="N98" s="62"/>
      <c r="O98" s="62">
        <v>0</v>
      </c>
      <c r="P98" s="62">
        <v>0</v>
      </c>
      <c r="Q98" s="64" t="s">
        <v>1032</v>
      </c>
      <c r="R98" s="66">
        <v>39790</v>
      </c>
      <c r="S98" s="62"/>
      <c r="T98" s="62"/>
    </row>
    <row r="99" spans="1:20" s="18" customFormat="1" ht="50" hidden="1" x14ac:dyDescent="0.25">
      <c r="B99" s="170"/>
      <c r="C99" s="62" t="s">
        <v>246</v>
      </c>
      <c r="D99" s="69">
        <v>1399</v>
      </c>
      <c r="E99" s="67"/>
      <c r="F99" s="62" t="s">
        <v>55</v>
      </c>
      <c r="G99" s="63">
        <v>6.6</v>
      </c>
      <c r="H99" s="63">
        <v>6.1</v>
      </c>
      <c r="I99" s="63">
        <v>9.6</v>
      </c>
      <c r="J99" s="63">
        <f t="shared" si="7"/>
        <v>13.613722557986579</v>
      </c>
      <c r="K99" s="63">
        <v>13.7</v>
      </c>
      <c r="L99" s="62" t="s">
        <v>1486</v>
      </c>
      <c r="M99" s="62"/>
      <c r="N99" s="62"/>
      <c r="O99" s="62">
        <v>0</v>
      </c>
      <c r="P99" s="62">
        <v>0</v>
      </c>
      <c r="Q99" s="64" t="s">
        <v>1033</v>
      </c>
      <c r="R99" s="66">
        <v>39790</v>
      </c>
      <c r="S99" s="62"/>
      <c r="T99" s="62"/>
    </row>
    <row r="100" spans="1:20" s="18" customFormat="1" ht="25" hidden="1" x14ac:dyDescent="0.25">
      <c r="B100" s="170"/>
      <c r="C100" s="62" t="s">
        <v>246</v>
      </c>
      <c r="D100" s="69"/>
      <c r="E100" s="67" t="s">
        <v>1041</v>
      </c>
      <c r="F100" s="62" t="s">
        <v>55</v>
      </c>
      <c r="G100" s="63">
        <v>17</v>
      </c>
      <c r="H100" s="63">
        <v>12</v>
      </c>
      <c r="I100" s="63">
        <v>8.1</v>
      </c>
      <c r="J100" s="63">
        <f t="shared" si="7"/>
        <v>13.876288997739346</v>
      </c>
      <c r="K100" s="63">
        <v>13.9</v>
      </c>
      <c r="L100" s="62" t="s">
        <v>1486</v>
      </c>
      <c r="M100" s="62"/>
      <c r="N100" s="62"/>
      <c r="O100" s="62">
        <v>0</v>
      </c>
      <c r="P100" s="62">
        <v>0</v>
      </c>
      <c r="Q100" s="64" t="s">
        <v>1042</v>
      </c>
      <c r="R100" s="66">
        <v>39790</v>
      </c>
      <c r="S100" s="62"/>
      <c r="T100" s="62"/>
    </row>
    <row r="101" spans="1:20" s="19" customFormat="1" ht="25" hidden="1" x14ac:dyDescent="0.25">
      <c r="B101" s="123"/>
      <c r="C101" s="62" t="s">
        <v>246</v>
      </c>
      <c r="D101" s="62">
        <v>2158</v>
      </c>
      <c r="E101" s="67" t="s">
        <v>907</v>
      </c>
      <c r="F101" s="62" t="s">
        <v>273</v>
      </c>
      <c r="G101" s="63">
        <v>5</v>
      </c>
      <c r="H101" s="63">
        <v>5</v>
      </c>
      <c r="I101" s="63">
        <v>8.6</v>
      </c>
      <c r="J101" s="63">
        <f t="shared" si="7"/>
        <v>12.096189825313671</v>
      </c>
      <c r="K101" s="63">
        <v>11.8</v>
      </c>
      <c r="L101" s="62" t="s">
        <v>910</v>
      </c>
      <c r="M101" s="62"/>
      <c r="N101" s="62"/>
      <c r="O101" s="62">
        <v>0</v>
      </c>
      <c r="P101" s="62">
        <v>0</v>
      </c>
      <c r="Q101" s="64" t="s">
        <v>15</v>
      </c>
      <c r="R101" s="66">
        <v>38701</v>
      </c>
      <c r="S101" s="62"/>
      <c r="T101" s="62"/>
    </row>
    <row r="102" spans="1:20" s="19" customFormat="1" hidden="1" x14ac:dyDescent="0.25">
      <c r="A102" s="19" t="s">
        <v>1794</v>
      </c>
      <c r="C102" s="19" t="s">
        <v>17</v>
      </c>
      <c r="D102" s="19">
        <v>2158</v>
      </c>
      <c r="E102" s="1" t="s">
        <v>907</v>
      </c>
      <c r="F102" s="19" t="s">
        <v>273</v>
      </c>
      <c r="G102" s="20">
        <v>5</v>
      </c>
      <c r="H102" s="20">
        <v>5</v>
      </c>
      <c r="I102" s="20">
        <v>8.6</v>
      </c>
      <c r="J102" s="24">
        <f t="shared" si="7"/>
        <v>12.096189825313671</v>
      </c>
      <c r="K102" s="20">
        <v>11.8</v>
      </c>
      <c r="L102" s="19" t="s">
        <v>910</v>
      </c>
      <c r="O102" s="19">
        <v>0</v>
      </c>
      <c r="P102" s="19">
        <v>1</v>
      </c>
      <c r="Q102" s="15" t="s">
        <v>1408</v>
      </c>
      <c r="R102" s="21">
        <v>38701</v>
      </c>
    </row>
    <row r="103" spans="1:20" s="19" customFormat="1" hidden="1" x14ac:dyDescent="0.25">
      <c r="A103" s="19" t="s">
        <v>1794</v>
      </c>
      <c r="C103" s="19" t="s">
        <v>1834</v>
      </c>
      <c r="D103" s="19">
        <v>2158</v>
      </c>
      <c r="E103" s="1" t="s">
        <v>907</v>
      </c>
      <c r="F103" s="19" t="s">
        <v>273</v>
      </c>
      <c r="G103" s="20">
        <v>5</v>
      </c>
      <c r="H103" s="20">
        <v>5</v>
      </c>
      <c r="I103" s="20">
        <v>8.6</v>
      </c>
      <c r="J103" s="24">
        <f t="shared" si="7"/>
        <v>12.096189825313671</v>
      </c>
      <c r="K103" s="20">
        <v>11.8</v>
      </c>
      <c r="L103" s="19" t="s">
        <v>910</v>
      </c>
      <c r="O103" s="19">
        <v>0</v>
      </c>
      <c r="P103" s="19">
        <v>1</v>
      </c>
      <c r="Q103" s="15" t="s">
        <v>1408</v>
      </c>
      <c r="R103" s="21">
        <v>38701</v>
      </c>
    </row>
    <row r="104" spans="1:20" s="19" customFormat="1" ht="25" hidden="1" x14ac:dyDescent="0.25">
      <c r="A104" s="19" t="s">
        <v>1794</v>
      </c>
      <c r="C104" s="19" t="s">
        <v>891</v>
      </c>
      <c r="D104" s="19">
        <v>2158</v>
      </c>
      <c r="E104" s="2" t="s">
        <v>907</v>
      </c>
      <c r="F104" s="19" t="s">
        <v>273</v>
      </c>
      <c r="G104" s="20">
        <v>5</v>
      </c>
      <c r="H104" s="20">
        <v>5</v>
      </c>
      <c r="I104" s="20">
        <v>8.6</v>
      </c>
      <c r="J104" s="24">
        <f t="shared" si="7"/>
        <v>12.096189825313671</v>
      </c>
      <c r="K104" s="20">
        <v>11.8</v>
      </c>
      <c r="L104" s="19" t="s">
        <v>910</v>
      </c>
      <c r="O104" s="19">
        <v>1</v>
      </c>
      <c r="P104" s="19">
        <v>0</v>
      </c>
      <c r="Q104" s="15" t="s">
        <v>16</v>
      </c>
      <c r="R104" s="21">
        <v>38701</v>
      </c>
    </row>
    <row r="105" spans="1:20" s="19" customFormat="1" hidden="1" x14ac:dyDescent="0.25">
      <c r="A105" s="19" t="s">
        <v>1794</v>
      </c>
      <c r="C105" s="19" t="s">
        <v>1171</v>
      </c>
      <c r="D105" s="19">
        <v>2158</v>
      </c>
      <c r="E105" s="1" t="s">
        <v>907</v>
      </c>
      <c r="F105" s="19" t="s">
        <v>273</v>
      </c>
      <c r="G105" s="20">
        <v>5</v>
      </c>
      <c r="H105" s="20">
        <v>5</v>
      </c>
      <c r="I105" s="20">
        <v>8.6</v>
      </c>
      <c r="J105" s="24">
        <f t="shared" si="7"/>
        <v>12.096189825313671</v>
      </c>
      <c r="K105" s="20">
        <v>11.8</v>
      </c>
      <c r="L105" s="19" t="s">
        <v>910</v>
      </c>
      <c r="O105" s="19">
        <v>0</v>
      </c>
      <c r="P105" s="19">
        <v>1</v>
      </c>
      <c r="Q105" s="15" t="s">
        <v>1408</v>
      </c>
      <c r="R105" s="21">
        <v>38740</v>
      </c>
    </row>
    <row r="106" spans="1:20" s="19" customFormat="1" hidden="1" x14ac:dyDescent="0.25">
      <c r="A106" s="19" t="s">
        <v>1794</v>
      </c>
      <c r="C106" s="19" t="s">
        <v>1634</v>
      </c>
      <c r="D106" s="19">
        <v>2158</v>
      </c>
      <c r="E106" s="2" t="s">
        <v>907</v>
      </c>
      <c r="F106" s="19" t="s">
        <v>273</v>
      </c>
      <c r="G106" s="20">
        <v>5</v>
      </c>
      <c r="H106" s="20">
        <v>5</v>
      </c>
      <c r="I106" s="20">
        <v>8.6</v>
      </c>
      <c r="J106" s="24">
        <f t="shared" si="7"/>
        <v>12.096189825313671</v>
      </c>
      <c r="K106" s="20">
        <v>11.8</v>
      </c>
      <c r="L106" s="19" t="s">
        <v>910</v>
      </c>
      <c r="O106" s="19">
        <v>0</v>
      </c>
      <c r="P106" s="19">
        <v>1</v>
      </c>
      <c r="Q106" s="15" t="s">
        <v>1408</v>
      </c>
      <c r="R106" s="21">
        <v>39133</v>
      </c>
    </row>
    <row r="107" spans="1:20" s="19" customFormat="1" hidden="1" x14ac:dyDescent="0.25">
      <c r="B107" s="123"/>
      <c r="C107" s="62" t="s">
        <v>246</v>
      </c>
      <c r="D107" s="62">
        <v>2168</v>
      </c>
      <c r="E107" s="67" t="s">
        <v>909</v>
      </c>
      <c r="F107" s="62" t="s">
        <v>273</v>
      </c>
      <c r="G107" s="63">
        <v>28</v>
      </c>
      <c r="H107" s="63">
        <v>28</v>
      </c>
      <c r="I107" s="63">
        <v>5.0999999999999996</v>
      </c>
      <c r="J107" s="63">
        <f t="shared" si="7"/>
        <v>12.338564106346595</v>
      </c>
      <c r="K107" s="63">
        <v>12</v>
      </c>
      <c r="L107" s="62" t="s">
        <v>910</v>
      </c>
      <c r="M107" s="62"/>
      <c r="N107" s="62"/>
      <c r="O107" s="62">
        <v>0</v>
      </c>
      <c r="P107" s="62">
        <v>0</v>
      </c>
      <c r="Q107" s="64" t="s">
        <v>1487</v>
      </c>
      <c r="R107" s="66">
        <v>38701</v>
      </c>
      <c r="S107" s="62"/>
      <c r="T107" s="62"/>
    </row>
    <row r="108" spans="1:20" s="19" customFormat="1" ht="50" hidden="1" x14ac:dyDescent="0.25">
      <c r="A108" s="19" t="s">
        <v>1794</v>
      </c>
      <c r="C108" s="19" t="s">
        <v>17</v>
      </c>
      <c r="D108" s="19">
        <v>2168</v>
      </c>
      <c r="E108" s="1" t="s">
        <v>909</v>
      </c>
      <c r="F108" s="19" t="s">
        <v>273</v>
      </c>
      <c r="G108" s="20">
        <v>28</v>
      </c>
      <c r="H108" s="20">
        <v>28</v>
      </c>
      <c r="I108" s="20">
        <v>5.0999999999999996</v>
      </c>
      <c r="J108" s="24">
        <f t="shared" si="7"/>
        <v>12.338564106346595</v>
      </c>
      <c r="K108" s="20">
        <v>12</v>
      </c>
      <c r="L108" s="19" t="s">
        <v>910</v>
      </c>
      <c r="O108" s="19">
        <v>0</v>
      </c>
      <c r="P108" s="19">
        <v>1</v>
      </c>
      <c r="Q108" s="15" t="s">
        <v>18</v>
      </c>
      <c r="R108" s="21">
        <v>38701</v>
      </c>
    </row>
    <row r="109" spans="1:20" s="19" customFormat="1" ht="62.5" hidden="1" x14ac:dyDescent="0.25">
      <c r="A109" s="19" t="s">
        <v>1794</v>
      </c>
      <c r="C109" s="19" t="s">
        <v>1834</v>
      </c>
      <c r="D109" s="19">
        <v>2168</v>
      </c>
      <c r="E109" s="1" t="s">
        <v>909</v>
      </c>
      <c r="F109" s="19" t="s">
        <v>273</v>
      </c>
      <c r="G109" s="20">
        <v>28</v>
      </c>
      <c r="H109" s="20">
        <v>28</v>
      </c>
      <c r="I109" s="20">
        <v>5.0999999999999996</v>
      </c>
      <c r="J109" s="24">
        <f t="shared" si="7"/>
        <v>12.338564106346595</v>
      </c>
      <c r="K109" s="20">
        <v>12</v>
      </c>
      <c r="L109" s="19" t="s">
        <v>910</v>
      </c>
      <c r="O109" s="19">
        <v>0</v>
      </c>
      <c r="P109" s="19">
        <v>1</v>
      </c>
      <c r="Q109" s="15" t="s">
        <v>19</v>
      </c>
      <c r="R109" s="21">
        <v>38701</v>
      </c>
    </row>
    <row r="110" spans="1:20" s="19" customFormat="1" ht="50" hidden="1" x14ac:dyDescent="0.25">
      <c r="A110" s="19" t="s">
        <v>1794</v>
      </c>
      <c r="C110" s="19" t="s">
        <v>891</v>
      </c>
      <c r="D110" s="19">
        <v>2168</v>
      </c>
      <c r="E110" s="26" t="s">
        <v>909</v>
      </c>
      <c r="F110" s="19" t="s">
        <v>273</v>
      </c>
      <c r="G110" s="20">
        <v>28</v>
      </c>
      <c r="H110" s="20">
        <v>28</v>
      </c>
      <c r="I110" s="20">
        <v>5.0999999999999996</v>
      </c>
      <c r="J110" s="24">
        <f t="shared" si="7"/>
        <v>12.338564106346595</v>
      </c>
      <c r="K110" s="20">
        <v>12</v>
      </c>
      <c r="L110" s="19" t="s">
        <v>910</v>
      </c>
      <c r="O110" s="19">
        <v>1</v>
      </c>
      <c r="P110" s="19">
        <v>0</v>
      </c>
      <c r="Q110" s="15" t="s">
        <v>20</v>
      </c>
      <c r="R110" s="21">
        <v>38701</v>
      </c>
    </row>
    <row r="111" spans="1:20" s="19" customFormat="1" ht="50" hidden="1" x14ac:dyDescent="0.25">
      <c r="A111" s="19" t="s">
        <v>1794</v>
      </c>
      <c r="C111" s="19" t="s">
        <v>1171</v>
      </c>
      <c r="D111" s="19">
        <v>2168</v>
      </c>
      <c r="E111" s="1" t="s">
        <v>909</v>
      </c>
      <c r="F111" s="19" t="s">
        <v>273</v>
      </c>
      <c r="G111" s="20">
        <v>28</v>
      </c>
      <c r="H111" s="20">
        <v>28</v>
      </c>
      <c r="I111" s="20">
        <v>5.0999999999999996</v>
      </c>
      <c r="J111" s="24">
        <f t="shared" si="7"/>
        <v>12.338564106346595</v>
      </c>
      <c r="K111" s="20">
        <v>12</v>
      </c>
      <c r="L111" s="19" t="s">
        <v>910</v>
      </c>
      <c r="O111" s="19">
        <v>0</v>
      </c>
      <c r="P111" s="19">
        <v>1</v>
      </c>
      <c r="Q111" s="15" t="s">
        <v>717</v>
      </c>
      <c r="R111" s="21">
        <v>38740</v>
      </c>
    </row>
    <row r="112" spans="1:20" s="19" customFormat="1" ht="62.5" hidden="1" x14ac:dyDescent="0.25">
      <c r="A112" s="19" t="s">
        <v>1794</v>
      </c>
      <c r="C112" s="19" t="s">
        <v>1634</v>
      </c>
      <c r="D112" s="19">
        <v>2168</v>
      </c>
      <c r="E112" s="26" t="s">
        <v>909</v>
      </c>
      <c r="F112" s="19" t="s">
        <v>273</v>
      </c>
      <c r="G112" s="20">
        <v>28</v>
      </c>
      <c r="H112" s="20">
        <v>28</v>
      </c>
      <c r="I112" s="20">
        <v>5.0999999999999996</v>
      </c>
      <c r="J112" s="24">
        <f t="shared" si="7"/>
        <v>12.338564106346595</v>
      </c>
      <c r="K112" s="20">
        <v>12</v>
      </c>
      <c r="L112" s="19" t="s">
        <v>910</v>
      </c>
      <c r="O112" s="19">
        <v>0</v>
      </c>
      <c r="P112" s="19">
        <v>1</v>
      </c>
      <c r="Q112" s="15" t="s">
        <v>1083</v>
      </c>
      <c r="R112" s="21">
        <v>39133</v>
      </c>
    </row>
    <row r="113" spans="1:20" s="19" customFormat="1" ht="25" hidden="1" x14ac:dyDescent="0.25">
      <c r="A113" s="131"/>
      <c r="B113" s="182"/>
      <c r="C113" s="62" t="s">
        <v>246</v>
      </c>
      <c r="D113" s="62">
        <v>2371</v>
      </c>
      <c r="E113" s="67"/>
      <c r="F113" s="62" t="s">
        <v>275</v>
      </c>
      <c r="G113" s="63">
        <v>1.2</v>
      </c>
      <c r="H113" s="63">
        <v>0.9</v>
      </c>
      <c r="I113" s="63">
        <v>13</v>
      </c>
      <c r="J113" s="63">
        <f t="shared" si="7"/>
        <v>13.08359142247331</v>
      </c>
      <c r="K113" s="63">
        <v>10.5</v>
      </c>
      <c r="L113" s="62" t="s">
        <v>910</v>
      </c>
      <c r="M113" s="62"/>
      <c r="N113" s="62"/>
      <c r="O113" s="62">
        <v>0</v>
      </c>
      <c r="P113" s="62">
        <v>0</v>
      </c>
      <c r="Q113" s="64" t="s">
        <v>936</v>
      </c>
      <c r="R113" s="66">
        <v>39888</v>
      </c>
      <c r="S113" s="62"/>
      <c r="T113" s="62"/>
    </row>
    <row r="114" spans="1:20" s="19" customFormat="1" ht="50" hidden="1" x14ac:dyDescent="0.25">
      <c r="A114" s="131"/>
      <c r="B114" s="183"/>
      <c r="C114" s="68" t="s">
        <v>246</v>
      </c>
      <c r="D114" s="68">
        <v>2392</v>
      </c>
      <c r="E114" s="72" t="s">
        <v>780</v>
      </c>
      <c r="F114" s="68" t="s">
        <v>275</v>
      </c>
      <c r="G114" s="63">
        <v>0.8</v>
      </c>
      <c r="H114" s="63">
        <v>0.7</v>
      </c>
      <c r="I114" s="63">
        <v>8.6</v>
      </c>
      <c r="J114" s="63">
        <f t="shared" si="7"/>
        <v>7.970228727690972</v>
      </c>
      <c r="K114" s="62">
        <v>6.8</v>
      </c>
      <c r="L114" s="68" t="s">
        <v>910</v>
      </c>
      <c r="M114" s="68"/>
      <c r="N114" s="68"/>
      <c r="O114" s="68">
        <v>0</v>
      </c>
      <c r="P114" s="68">
        <v>0</v>
      </c>
      <c r="Q114" s="64" t="s">
        <v>935</v>
      </c>
      <c r="R114" s="66">
        <v>39888</v>
      </c>
      <c r="S114" s="62"/>
      <c r="T114" s="62"/>
    </row>
    <row r="115" spans="1:20" s="19" customFormat="1" ht="50" hidden="1" x14ac:dyDescent="0.25">
      <c r="A115" s="19" t="s">
        <v>1794</v>
      </c>
      <c r="B115" s="5"/>
      <c r="C115" s="5" t="s">
        <v>21</v>
      </c>
      <c r="D115" s="5">
        <v>2392</v>
      </c>
      <c r="E115" s="1" t="s">
        <v>780</v>
      </c>
      <c r="F115" s="5" t="s">
        <v>275</v>
      </c>
      <c r="G115" s="20">
        <v>0.7</v>
      </c>
      <c r="H115" s="20">
        <v>0.7</v>
      </c>
      <c r="I115" s="20">
        <v>10</v>
      </c>
      <c r="J115" s="24">
        <f t="shared" si="7"/>
        <v>9.2251932800209975</v>
      </c>
      <c r="K115" s="19">
        <f>6.8+8.89</f>
        <v>15.690000000000001</v>
      </c>
      <c r="L115" s="5" t="s">
        <v>910</v>
      </c>
      <c r="M115" s="5"/>
      <c r="N115" s="5"/>
      <c r="O115" s="5">
        <v>0</v>
      </c>
      <c r="P115" s="5">
        <v>1</v>
      </c>
      <c r="Q115" s="15" t="s">
        <v>591</v>
      </c>
      <c r="R115" s="21">
        <v>38701</v>
      </c>
    </row>
    <row r="116" spans="1:20" s="19" customFormat="1" ht="62.5" hidden="1" x14ac:dyDescent="0.25">
      <c r="A116" s="19" t="s">
        <v>1794</v>
      </c>
      <c r="B116" s="5"/>
      <c r="C116" s="5" t="s">
        <v>891</v>
      </c>
      <c r="D116" s="5">
        <v>2392</v>
      </c>
      <c r="E116" s="23" t="s">
        <v>780</v>
      </c>
      <c r="F116" s="5" t="s">
        <v>275</v>
      </c>
      <c r="G116" s="20">
        <v>0.7</v>
      </c>
      <c r="H116" s="20">
        <v>0.7</v>
      </c>
      <c r="I116" s="20">
        <v>10</v>
      </c>
      <c r="J116" s="24">
        <f t="shared" si="7"/>
        <v>9.2251932800209975</v>
      </c>
      <c r="K116" s="19">
        <f>6.8+8.89</f>
        <v>15.690000000000001</v>
      </c>
      <c r="L116" s="5" t="s">
        <v>910</v>
      </c>
      <c r="M116" s="5"/>
      <c r="N116" s="5"/>
      <c r="O116" s="5">
        <v>1</v>
      </c>
      <c r="P116" s="5">
        <v>0</v>
      </c>
      <c r="Q116" s="15" t="s">
        <v>592</v>
      </c>
      <c r="R116" s="21">
        <v>38701</v>
      </c>
    </row>
    <row r="117" spans="1:20" s="19" customFormat="1" ht="100" hidden="1" x14ac:dyDescent="0.25">
      <c r="A117" s="19" t="s">
        <v>1795</v>
      </c>
      <c r="B117" s="5"/>
      <c r="C117" s="19" t="s">
        <v>1826</v>
      </c>
      <c r="D117" s="5">
        <v>2392</v>
      </c>
      <c r="E117" s="26" t="s">
        <v>780</v>
      </c>
      <c r="F117" s="5" t="s">
        <v>275</v>
      </c>
      <c r="G117" s="20">
        <v>0.7</v>
      </c>
      <c r="H117" s="20">
        <v>0.7</v>
      </c>
      <c r="I117" s="20">
        <v>10</v>
      </c>
      <c r="J117" s="24">
        <f t="shared" si="7"/>
        <v>9.2251932800209975</v>
      </c>
      <c r="K117" s="19">
        <f>6.8+8.89</f>
        <v>15.690000000000001</v>
      </c>
      <c r="L117" s="5" t="s">
        <v>910</v>
      </c>
      <c r="M117" s="5"/>
      <c r="N117" s="5"/>
      <c r="O117" s="5">
        <v>0</v>
      </c>
      <c r="P117" s="5">
        <v>1</v>
      </c>
      <c r="Q117" s="15" t="s">
        <v>1827</v>
      </c>
      <c r="R117" s="21">
        <v>39861</v>
      </c>
    </row>
    <row r="118" spans="1:20" s="19" customFormat="1" ht="25" hidden="1" x14ac:dyDescent="0.25">
      <c r="A118" s="19" t="s">
        <v>1795</v>
      </c>
      <c r="B118" s="5"/>
      <c r="C118" s="19" t="s">
        <v>2058</v>
      </c>
      <c r="D118" s="5">
        <v>2392</v>
      </c>
      <c r="E118" s="26" t="s">
        <v>780</v>
      </c>
      <c r="F118" s="5" t="s">
        <v>275</v>
      </c>
      <c r="G118" s="20">
        <v>0.7</v>
      </c>
      <c r="H118" s="20">
        <v>0.7</v>
      </c>
      <c r="I118" s="20">
        <v>10</v>
      </c>
      <c r="J118" s="24">
        <f t="shared" si="7"/>
        <v>9.2251932800209975</v>
      </c>
      <c r="K118" s="19">
        <f>6.8+8.89</f>
        <v>15.690000000000001</v>
      </c>
      <c r="L118" s="5" t="s">
        <v>910</v>
      </c>
      <c r="M118" s="5"/>
      <c r="N118" s="5"/>
      <c r="O118" s="5">
        <v>0</v>
      </c>
      <c r="P118" s="5">
        <v>1</v>
      </c>
      <c r="Q118" s="15" t="s">
        <v>2059</v>
      </c>
      <c r="R118" s="21">
        <v>40254</v>
      </c>
    </row>
    <row r="119" spans="1:20" s="19" customFormat="1" ht="25" hidden="1" x14ac:dyDescent="0.25">
      <c r="B119" s="123"/>
      <c r="C119" s="68" t="s">
        <v>246</v>
      </c>
      <c r="D119" s="68" t="s">
        <v>1400</v>
      </c>
      <c r="E119" s="72"/>
      <c r="F119" s="68" t="s">
        <v>272</v>
      </c>
      <c r="G119" s="63">
        <v>50</v>
      </c>
      <c r="H119" s="63">
        <v>40</v>
      </c>
      <c r="I119" s="63">
        <v>12</v>
      </c>
      <c r="J119" s="63">
        <f t="shared" si="7"/>
        <v>20.255738738645125</v>
      </c>
      <c r="K119" s="62">
        <v>19.989999999999998</v>
      </c>
      <c r="L119" s="68" t="s">
        <v>910</v>
      </c>
      <c r="M119" s="68"/>
      <c r="N119" s="68"/>
      <c r="O119" s="68">
        <v>0</v>
      </c>
      <c r="P119" s="68">
        <v>0</v>
      </c>
      <c r="Q119" s="67" t="s">
        <v>333</v>
      </c>
      <c r="R119" s="66">
        <v>39181</v>
      </c>
      <c r="S119" s="62"/>
      <c r="T119" s="62"/>
    </row>
    <row r="120" spans="1:20" s="19" customFormat="1" ht="50" hidden="1" x14ac:dyDescent="0.25">
      <c r="A120" s="19" t="s">
        <v>1794</v>
      </c>
      <c r="B120" s="115"/>
      <c r="C120" s="5" t="s">
        <v>1924</v>
      </c>
      <c r="D120" s="5" t="s">
        <v>1400</v>
      </c>
      <c r="E120" s="23"/>
      <c r="F120" s="5" t="s">
        <v>272</v>
      </c>
      <c r="G120" s="20">
        <v>50</v>
      </c>
      <c r="H120" s="20">
        <v>40</v>
      </c>
      <c r="I120" s="20">
        <v>12</v>
      </c>
      <c r="J120" s="20">
        <f t="shared" si="7"/>
        <v>20.255738738645125</v>
      </c>
      <c r="K120" s="19">
        <v>19.989999999999998</v>
      </c>
      <c r="L120" s="5" t="s">
        <v>910</v>
      </c>
      <c r="M120" s="5"/>
      <c r="N120" s="5"/>
      <c r="O120" s="5">
        <v>0</v>
      </c>
      <c r="P120" s="5">
        <v>1</v>
      </c>
      <c r="Q120" s="15" t="s">
        <v>1923</v>
      </c>
      <c r="R120" s="21">
        <v>39154</v>
      </c>
    </row>
    <row r="121" spans="1:20" s="19" customFormat="1" ht="13" hidden="1" x14ac:dyDescent="0.25">
      <c r="B121" s="114"/>
      <c r="C121" s="68" t="s">
        <v>246</v>
      </c>
      <c r="D121" s="68"/>
      <c r="E121" s="72" t="s">
        <v>1837</v>
      </c>
      <c r="F121" s="68" t="s">
        <v>275</v>
      </c>
      <c r="G121" s="63">
        <v>10</v>
      </c>
      <c r="H121" s="63">
        <v>6</v>
      </c>
      <c r="I121" s="63">
        <v>14.1</v>
      </c>
      <c r="J121" s="63">
        <f t="shared" si="7"/>
        <v>18.547082328923139</v>
      </c>
      <c r="K121" s="62">
        <v>16.399999999999999</v>
      </c>
      <c r="L121" s="68" t="s">
        <v>910</v>
      </c>
      <c r="M121" s="68"/>
      <c r="N121" s="68"/>
      <c r="O121" s="68">
        <v>0</v>
      </c>
      <c r="P121" s="68">
        <v>0</v>
      </c>
      <c r="Q121" s="67"/>
      <c r="R121" s="66">
        <v>39150</v>
      </c>
      <c r="S121" s="62"/>
      <c r="T121" s="62"/>
    </row>
    <row r="122" spans="1:20" s="197" customFormat="1" ht="37.5" hidden="1" x14ac:dyDescent="0.25">
      <c r="B122" s="194"/>
      <c r="C122" s="197" t="s">
        <v>246</v>
      </c>
      <c r="D122" s="196"/>
      <c r="E122" s="195" t="s">
        <v>1783</v>
      </c>
      <c r="F122" s="197" t="s">
        <v>704</v>
      </c>
      <c r="G122" s="205">
        <v>1</v>
      </c>
      <c r="H122" s="205">
        <v>2</v>
      </c>
      <c r="I122" s="205">
        <v>4.7469999999999999</v>
      </c>
      <c r="J122" s="200">
        <f t="shared" ref="J122:J127" si="8">1.6225-1.2026*(H122-G122)/I122-0.5765*H122/I122+1.9348*(200^2)*3/100000</f>
        <v>3.448030802612176</v>
      </c>
      <c r="K122" s="201">
        <f t="shared" ref="K122:K127" si="9">EXP(J122)/(1+EXP(J122))</f>
        <v>0.96917236067505019</v>
      </c>
      <c r="L122" s="197" t="s">
        <v>910</v>
      </c>
      <c r="M122" s="196"/>
      <c r="N122" s="196"/>
      <c r="O122" s="196">
        <f>SUM(O123:O131)</f>
        <v>3</v>
      </c>
      <c r="P122" s="196">
        <f>SUM(P123:P131)</f>
        <v>8</v>
      </c>
      <c r="Q122" s="208" t="s">
        <v>449</v>
      </c>
      <c r="R122" s="206">
        <v>39852</v>
      </c>
    </row>
    <row r="123" spans="1:20" s="19" customFormat="1" ht="25" hidden="1" x14ac:dyDescent="0.25">
      <c r="A123" s="213" t="s">
        <v>1794</v>
      </c>
      <c r="B123" s="26"/>
      <c r="C123" s="213" t="s">
        <v>2093</v>
      </c>
      <c r="D123" s="5"/>
      <c r="E123" s="26" t="s">
        <v>1783</v>
      </c>
      <c r="F123" s="19" t="s">
        <v>704</v>
      </c>
      <c r="G123" s="20">
        <v>1</v>
      </c>
      <c r="H123" s="20">
        <v>2</v>
      </c>
      <c r="I123" s="20">
        <v>3.4</v>
      </c>
      <c r="J123" s="163">
        <f t="shared" si="8"/>
        <v>3.251436470588235</v>
      </c>
      <c r="K123" s="164">
        <f t="shared" si="9"/>
        <v>0.96272469591027821</v>
      </c>
      <c r="L123" s="19" t="s">
        <v>910</v>
      </c>
      <c r="M123" s="5"/>
      <c r="N123" s="5"/>
      <c r="O123" s="5">
        <v>1</v>
      </c>
      <c r="P123" s="5">
        <v>0</v>
      </c>
      <c r="Q123" s="15" t="s">
        <v>2095</v>
      </c>
      <c r="R123" s="21">
        <v>40563</v>
      </c>
    </row>
    <row r="124" spans="1:20" s="19" customFormat="1" ht="25" hidden="1" x14ac:dyDescent="0.25">
      <c r="A124" s="213" t="s">
        <v>1794</v>
      </c>
      <c r="B124" s="26"/>
      <c r="C124" s="213" t="s">
        <v>2094</v>
      </c>
      <c r="D124" s="5"/>
      <c r="E124" s="26" t="s">
        <v>1783</v>
      </c>
      <c r="F124" s="19" t="s">
        <v>704</v>
      </c>
      <c r="G124" s="20">
        <v>1</v>
      </c>
      <c r="H124" s="20">
        <v>2</v>
      </c>
      <c r="I124" s="20">
        <v>3.5</v>
      </c>
      <c r="J124" s="163">
        <f t="shared" si="8"/>
        <v>3.2712314285714283</v>
      </c>
      <c r="K124" s="164">
        <f t="shared" si="9"/>
        <v>0.96342858458384784</v>
      </c>
      <c r="L124" s="19" t="s">
        <v>910</v>
      </c>
      <c r="M124" s="5"/>
      <c r="N124" s="5"/>
      <c r="O124" s="5">
        <v>1</v>
      </c>
      <c r="P124" s="5">
        <v>0</v>
      </c>
      <c r="Q124" s="15" t="s">
        <v>2096</v>
      </c>
      <c r="R124" s="21">
        <v>40563</v>
      </c>
    </row>
    <row r="125" spans="1:20" s="19" customFormat="1" ht="25" hidden="1" x14ac:dyDescent="0.25">
      <c r="A125" s="213" t="s">
        <v>1794</v>
      </c>
      <c r="B125" s="26"/>
      <c r="C125" s="213" t="s">
        <v>388</v>
      </c>
      <c r="D125" s="5"/>
      <c r="E125" s="26" t="s">
        <v>1783</v>
      </c>
      <c r="F125" s="19" t="s">
        <v>704</v>
      </c>
      <c r="G125" s="20">
        <v>1</v>
      </c>
      <c r="H125" s="20">
        <v>2</v>
      </c>
      <c r="I125" s="20">
        <v>3.5</v>
      </c>
      <c r="J125" s="163">
        <f t="shared" si="8"/>
        <v>3.2712314285714283</v>
      </c>
      <c r="K125" s="164">
        <f t="shared" si="9"/>
        <v>0.96342858458384784</v>
      </c>
      <c r="L125" s="19" t="s">
        <v>910</v>
      </c>
      <c r="M125" s="5"/>
      <c r="N125" s="5"/>
      <c r="O125" s="5">
        <v>1</v>
      </c>
      <c r="P125" s="5">
        <v>0</v>
      </c>
      <c r="Q125" s="15" t="s">
        <v>2097</v>
      </c>
      <c r="R125" s="21">
        <v>40563</v>
      </c>
    </row>
    <row r="126" spans="1:20" s="19" customFormat="1" ht="75" hidden="1" x14ac:dyDescent="0.25">
      <c r="A126" s="19" t="s">
        <v>1794</v>
      </c>
      <c r="B126" s="115"/>
      <c r="C126" s="98" t="s">
        <v>792</v>
      </c>
      <c r="D126" s="5"/>
      <c r="E126" s="26" t="s">
        <v>1783</v>
      </c>
      <c r="F126" s="19" t="s">
        <v>704</v>
      </c>
      <c r="G126" s="20">
        <v>1</v>
      </c>
      <c r="H126" s="20">
        <v>2</v>
      </c>
      <c r="I126" s="20">
        <v>4.7469999999999999</v>
      </c>
      <c r="J126" s="163">
        <f t="shared" si="8"/>
        <v>3.448030802612176</v>
      </c>
      <c r="K126" s="164">
        <f t="shared" si="9"/>
        <v>0.96917236067505019</v>
      </c>
      <c r="L126" s="19" t="s">
        <v>910</v>
      </c>
      <c r="M126" s="5"/>
      <c r="N126" s="5"/>
      <c r="O126" s="5">
        <v>0</v>
      </c>
      <c r="P126" s="5">
        <v>1</v>
      </c>
      <c r="Q126" s="15" t="s">
        <v>1101</v>
      </c>
      <c r="R126" s="21">
        <v>39498</v>
      </c>
    </row>
    <row r="127" spans="1:20" s="19" customFormat="1" ht="37.5" hidden="1" x14ac:dyDescent="0.25">
      <c r="A127" s="19" t="s">
        <v>1794</v>
      </c>
      <c r="B127" s="115"/>
      <c r="C127" s="98" t="s">
        <v>452</v>
      </c>
      <c r="D127" s="5"/>
      <c r="E127" s="26" t="s">
        <v>1783</v>
      </c>
      <c r="F127" s="19" t="s">
        <v>704</v>
      </c>
      <c r="G127" s="20">
        <v>1</v>
      </c>
      <c r="H127" s="20">
        <v>2</v>
      </c>
      <c r="I127" s="20">
        <v>4.7469999999999999</v>
      </c>
      <c r="J127" s="163">
        <f t="shared" si="8"/>
        <v>3.448030802612176</v>
      </c>
      <c r="K127" s="164">
        <f t="shared" si="9"/>
        <v>0.96917236067505019</v>
      </c>
      <c r="L127" s="19" t="s">
        <v>910</v>
      </c>
      <c r="M127" s="5"/>
      <c r="N127" s="5"/>
      <c r="O127" s="5">
        <v>0</v>
      </c>
      <c r="P127" s="5">
        <v>1</v>
      </c>
      <c r="Q127" s="15" t="s">
        <v>453</v>
      </c>
      <c r="R127" s="21">
        <v>39852</v>
      </c>
    </row>
    <row r="128" spans="1:20" s="19" customFormat="1" ht="75" hidden="1" x14ac:dyDescent="0.25">
      <c r="A128" s="19" t="s">
        <v>1794</v>
      </c>
      <c r="B128" s="115"/>
      <c r="C128" s="98" t="s">
        <v>1186</v>
      </c>
      <c r="D128" s="5"/>
      <c r="E128" s="26" t="s">
        <v>1783</v>
      </c>
      <c r="F128" s="19" t="s">
        <v>704</v>
      </c>
      <c r="G128" s="20">
        <v>1</v>
      </c>
      <c r="H128" s="20">
        <v>2</v>
      </c>
      <c r="I128" s="20">
        <v>4.7469999999999999</v>
      </c>
      <c r="J128" s="163">
        <f t="shared" ref="J128:J135" si="10">1.6225-1.2026*(H128-G128)/I128-0.5765*H128/I128+1.9348*(200^2)*3/100000</f>
        <v>3.448030802612176</v>
      </c>
      <c r="K128" s="164">
        <f t="shared" ref="K128:K135" si="11">EXP(J128)/(1+EXP(J128))</f>
        <v>0.96917236067505019</v>
      </c>
      <c r="L128" s="19" t="s">
        <v>910</v>
      </c>
      <c r="M128" s="5"/>
      <c r="N128" s="5"/>
      <c r="O128" s="5">
        <v>0</v>
      </c>
      <c r="P128" s="5">
        <v>2</v>
      </c>
      <c r="Q128" s="15" t="s">
        <v>806</v>
      </c>
      <c r="R128" s="21">
        <v>39889</v>
      </c>
    </row>
    <row r="129" spans="1:18" s="19" customFormat="1" ht="50" hidden="1" x14ac:dyDescent="0.25">
      <c r="A129" s="19" t="s">
        <v>1795</v>
      </c>
      <c r="B129" s="115"/>
      <c r="C129" s="98" t="s">
        <v>425</v>
      </c>
      <c r="D129" s="5"/>
      <c r="E129" s="26" t="s">
        <v>1783</v>
      </c>
      <c r="F129" s="19" t="s">
        <v>704</v>
      </c>
      <c r="G129" s="20">
        <v>1</v>
      </c>
      <c r="H129" s="20">
        <v>2</v>
      </c>
      <c r="I129" s="20">
        <v>4.7469999999999999</v>
      </c>
      <c r="J129" s="163">
        <f t="shared" si="10"/>
        <v>3.448030802612176</v>
      </c>
      <c r="K129" s="164">
        <f t="shared" si="11"/>
        <v>0.96917236067505019</v>
      </c>
      <c r="L129" s="19" t="s">
        <v>910</v>
      </c>
      <c r="M129" s="5"/>
      <c r="N129" s="5"/>
      <c r="O129" s="5">
        <v>0</v>
      </c>
      <c r="P129" s="5">
        <v>2</v>
      </c>
      <c r="Q129" s="15" t="s">
        <v>426</v>
      </c>
      <c r="R129" s="21">
        <v>40190</v>
      </c>
    </row>
    <row r="130" spans="1:18" s="19" customFormat="1" ht="50" hidden="1" x14ac:dyDescent="0.25">
      <c r="A130" s="19" t="s">
        <v>1795</v>
      </c>
      <c r="B130" s="115"/>
      <c r="C130" s="98" t="s">
        <v>142</v>
      </c>
      <c r="D130" s="5"/>
      <c r="E130" s="26" t="s">
        <v>1783</v>
      </c>
      <c r="F130" s="19" t="s">
        <v>704</v>
      </c>
      <c r="G130" s="20">
        <v>1</v>
      </c>
      <c r="H130" s="20">
        <v>2</v>
      </c>
      <c r="I130" s="20">
        <v>4.7469999999999999</v>
      </c>
      <c r="J130" s="163">
        <f t="shared" si="10"/>
        <v>3.448030802612176</v>
      </c>
      <c r="K130" s="164">
        <f t="shared" si="11"/>
        <v>0.96917236067505019</v>
      </c>
      <c r="L130" s="19" t="s">
        <v>910</v>
      </c>
      <c r="M130" s="5"/>
      <c r="N130" s="5"/>
      <c r="O130" s="5">
        <v>0</v>
      </c>
      <c r="P130" s="5">
        <v>1</v>
      </c>
      <c r="Q130" s="15" t="s">
        <v>143</v>
      </c>
      <c r="R130" s="21">
        <v>40210</v>
      </c>
    </row>
    <row r="131" spans="1:18" s="19" customFormat="1" ht="37.5" hidden="1" x14ac:dyDescent="0.25">
      <c r="A131" s="19" t="s">
        <v>1795</v>
      </c>
      <c r="B131" s="115"/>
      <c r="C131" s="216" t="s">
        <v>2098</v>
      </c>
      <c r="D131" s="5"/>
      <c r="E131" s="26" t="s">
        <v>1783</v>
      </c>
      <c r="F131" s="19" t="s">
        <v>704</v>
      </c>
      <c r="G131" s="20">
        <v>1</v>
      </c>
      <c r="H131" s="20">
        <v>2</v>
      </c>
      <c r="I131" s="20">
        <v>4.7469999999999999</v>
      </c>
      <c r="J131" s="163">
        <f t="shared" si="10"/>
        <v>3.448030802612176</v>
      </c>
      <c r="K131" s="164">
        <f t="shared" si="11"/>
        <v>0.96917236067505019</v>
      </c>
      <c r="L131" s="19" t="s">
        <v>910</v>
      </c>
      <c r="M131" s="5"/>
      <c r="N131" s="5"/>
      <c r="O131" s="5">
        <v>0</v>
      </c>
      <c r="P131" s="5">
        <v>1</v>
      </c>
      <c r="Q131" s="15" t="s">
        <v>2100</v>
      </c>
      <c r="R131" s="21">
        <v>40577</v>
      </c>
    </row>
    <row r="132" spans="1:18" s="19" customFormat="1" ht="25" hidden="1" x14ac:dyDescent="0.25">
      <c r="A132" s="19" t="s">
        <v>1795</v>
      </c>
      <c r="B132" s="115"/>
      <c r="C132" s="216" t="s">
        <v>2251</v>
      </c>
      <c r="D132" s="5"/>
      <c r="E132" s="26" t="s">
        <v>1783</v>
      </c>
      <c r="F132" s="19" t="s">
        <v>704</v>
      </c>
      <c r="G132" s="20">
        <v>1</v>
      </c>
      <c r="H132" s="20">
        <v>2</v>
      </c>
      <c r="I132" s="20">
        <v>4.7469999999999999</v>
      </c>
      <c r="J132" s="163">
        <f t="shared" si="10"/>
        <v>3.448030802612176</v>
      </c>
      <c r="K132" s="164">
        <f t="shared" si="11"/>
        <v>0.96917236067505019</v>
      </c>
      <c r="L132" s="19" t="s">
        <v>910</v>
      </c>
      <c r="M132" s="5"/>
      <c r="N132" s="5"/>
      <c r="O132" s="5">
        <v>0</v>
      </c>
      <c r="P132" s="5">
        <v>1</v>
      </c>
      <c r="Q132" s="15" t="s">
        <v>180</v>
      </c>
      <c r="R132" s="21">
        <v>41201</v>
      </c>
    </row>
    <row r="133" spans="1:18" s="19" customFormat="1" ht="25" hidden="1" x14ac:dyDescent="0.25">
      <c r="C133" s="213" t="s">
        <v>2266</v>
      </c>
      <c r="E133" s="26" t="s">
        <v>1783</v>
      </c>
      <c r="F133" s="19" t="s">
        <v>704</v>
      </c>
      <c r="G133" s="20">
        <v>1</v>
      </c>
      <c r="H133" s="20">
        <v>2</v>
      </c>
      <c r="I133" s="20">
        <v>4.7469999999999999</v>
      </c>
      <c r="J133" s="163">
        <f t="shared" si="10"/>
        <v>3.448030802612176</v>
      </c>
      <c r="K133" s="164">
        <f t="shared" si="11"/>
        <v>0.96917236067505019</v>
      </c>
      <c r="L133" s="19" t="s">
        <v>910</v>
      </c>
      <c r="O133" s="19">
        <v>0</v>
      </c>
      <c r="P133" s="19">
        <v>1</v>
      </c>
      <c r="Q133" s="15" t="s">
        <v>2356</v>
      </c>
      <c r="R133" s="21">
        <v>42237</v>
      </c>
    </row>
    <row r="134" spans="1:18" s="19" customFormat="1" ht="25" hidden="1" x14ac:dyDescent="0.25">
      <c r="C134" s="213" t="s">
        <v>2354</v>
      </c>
      <c r="E134" s="26" t="s">
        <v>1783</v>
      </c>
      <c r="F134" s="19" t="s">
        <v>704</v>
      </c>
      <c r="G134" s="20">
        <v>1</v>
      </c>
      <c r="H134" s="20">
        <v>2</v>
      </c>
      <c r="I134" s="20">
        <v>4.7469999999999999</v>
      </c>
      <c r="J134" s="163">
        <f>1.6225-1.2026*(H134-G134)/I134-0.5765*H134/I134+1.9348*(200^2)*3/100000</f>
        <v>3.448030802612176</v>
      </c>
      <c r="K134" s="164">
        <f>EXP(J134)/(1+EXP(J134))</f>
        <v>0.96917236067505019</v>
      </c>
      <c r="L134" s="19" t="s">
        <v>910</v>
      </c>
      <c r="O134" s="19">
        <v>0</v>
      </c>
      <c r="P134" s="19">
        <v>1</v>
      </c>
      <c r="Q134" s="15" t="s">
        <v>2355</v>
      </c>
      <c r="R134" s="21">
        <v>42237</v>
      </c>
    </row>
    <row r="135" spans="1:18" s="19" customFormat="1" ht="75" hidden="1" x14ac:dyDescent="0.25">
      <c r="C135" s="213" t="s">
        <v>2275</v>
      </c>
      <c r="E135" s="26" t="s">
        <v>1783</v>
      </c>
      <c r="F135" s="19" t="s">
        <v>704</v>
      </c>
      <c r="G135" s="20">
        <v>1</v>
      </c>
      <c r="H135" s="20">
        <v>2</v>
      </c>
      <c r="I135" s="20">
        <v>4.7469999999999999</v>
      </c>
      <c r="J135" s="163">
        <f t="shared" si="10"/>
        <v>3.448030802612176</v>
      </c>
      <c r="K135" s="164">
        <f t="shared" si="11"/>
        <v>0.96917236067505019</v>
      </c>
      <c r="L135" s="19" t="s">
        <v>910</v>
      </c>
      <c r="O135" s="19">
        <v>0</v>
      </c>
      <c r="P135" s="19">
        <v>1</v>
      </c>
      <c r="Q135" s="15" t="s">
        <v>2277</v>
      </c>
      <c r="R135" s="21">
        <v>41460</v>
      </c>
    </row>
    <row r="136" spans="1:18" s="197" customFormat="1" ht="25" hidden="1" x14ac:dyDescent="0.25">
      <c r="B136" s="194"/>
      <c r="C136" s="197" t="s">
        <v>246</v>
      </c>
      <c r="D136" s="196"/>
      <c r="E136" s="215" t="s">
        <v>2271</v>
      </c>
      <c r="F136" s="222" t="s">
        <v>2272</v>
      </c>
      <c r="G136" s="205"/>
      <c r="H136" s="205"/>
      <c r="I136" s="205">
        <v>9</v>
      </c>
      <c r="J136" s="200"/>
      <c r="K136" s="201"/>
      <c r="L136" s="197" t="s">
        <v>910</v>
      </c>
      <c r="M136" s="196"/>
      <c r="N136" s="196"/>
      <c r="O136" s="196">
        <f>SUM(O139:O147)</f>
        <v>0</v>
      </c>
      <c r="P136" s="196">
        <v>0</v>
      </c>
      <c r="Q136" s="208" t="s">
        <v>2273</v>
      </c>
      <c r="R136" s="206">
        <v>41435</v>
      </c>
    </row>
    <row r="137" spans="1:18" s="19" customFormat="1" ht="50" hidden="1" x14ac:dyDescent="0.25">
      <c r="B137" s="27"/>
      <c r="C137" s="213" t="s">
        <v>2266</v>
      </c>
      <c r="D137" s="5"/>
      <c r="E137" s="218" t="s">
        <v>2271</v>
      </c>
      <c r="F137" s="213" t="s">
        <v>2272</v>
      </c>
      <c r="G137" s="20"/>
      <c r="H137" s="20"/>
      <c r="I137" s="20">
        <v>9</v>
      </c>
      <c r="J137" s="163"/>
      <c r="K137" s="164"/>
      <c r="L137" s="213" t="s">
        <v>910</v>
      </c>
      <c r="M137" s="5"/>
      <c r="N137" s="5"/>
      <c r="O137" s="5">
        <v>0</v>
      </c>
      <c r="P137" s="5">
        <v>1</v>
      </c>
      <c r="Q137" s="15" t="s">
        <v>2274</v>
      </c>
      <c r="R137" s="21">
        <v>41435</v>
      </c>
    </row>
    <row r="138" spans="1:18" s="19" customFormat="1" ht="75" hidden="1" x14ac:dyDescent="0.25">
      <c r="C138" s="213" t="s">
        <v>2275</v>
      </c>
      <c r="E138" s="218" t="s">
        <v>2271</v>
      </c>
      <c r="F138" s="213" t="s">
        <v>2272</v>
      </c>
      <c r="G138" s="20"/>
      <c r="H138" s="20"/>
      <c r="I138" s="20">
        <v>9</v>
      </c>
      <c r="J138" s="163"/>
      <c r="K138" s="164"/>
      <c r="L138" s="213" t="s">
        <v>910</v>
      </c>
      <c r="O138" s="19">
        <v>0</v>
      </c>
      <c r="P138" s="19">
        <v>1</v>
      </c>
      <c r="Q138" s="15" t="s">
        <v>2277</v>
      </c>
      <c r="R138" s="21">
        <v>41460</v>
      </c>
    </row>
    <row r="139" spans="1:18" s="131" customFormat="1" ht="37.5" hidden="1" x14ac:dyDescent="0.25">
      <c r="A139" s="197"/>
      <c r="B139" s="215"/>
      <c r="C139" s="207" t="s">
        <v>246</v>
      </c>
      <c r="D139" s="196"/>
      <c r="E139" s="195" t="s">
        <v>931</v>
      </c>
      <c r="F139" s="197" t="s">
        <v>704</v>
      </c>
      <c r="G139" s="205">
        <v>3</v>
      </c>
      <c r="H139" s="205">
        <v>8</v>
      </c>
      <c r="I139" s="205">
        <v>5.6109999999999998</v>
      </c>
      <c r="J139" s="200">
        <f t="shared" ref="J139:J149" si="12">1.6225-1.2026*(H139-G139)/I139-0.5765*H139/I139+1.9348*(200^2)*3/100000</f>
        <v>2.0506581464979501</v>
      </c>
      <c r="K139" s="179">
        <f t="shared" ref="K139:K149" si="13">EXP(J139)/(1+EXP(J139))</f>
        <v>0.88601410387134139</v>
      </c>
      <c r="L139" s="197" t="s">
        <v>910</v>
      </c>
      <c r="M139" s="196"/>
      <c r="N139" s="196"/>
      <c r="O139" s="196">
        <f>SUM(O140)</f>
        <v>0</v>
      </c>
      <c r="P139" s="196">
        <f>SUM(P140)</f>
        <v>2</v>
      </c>
      <c r="Q139" s="208" t="s">
        <v>932</v>
      </c>
      <c r="R139" s="206">
        <v>39842</v>
      </c>
    </row>
    <row r="140" spans="1:18" s="19" customFormat="1" ht="75" hidden="1" x14ac:dyDescent="0.25">
      <c r="B140" s="108"/>
      <c r="C140" s="98" t="s">
        <v>1186</v>
      </c>
      <c r="D140" s="5"/>
      <c r="E140" s="26" t="s">
        <v>931</v>
      </c>
      <c r="F140" s="19" t="s">
        <v>704</v>
      </c>
      <c r="G140" s="20">
        <v>3</v>
      </c>
      <c r="H140" s="20">
        <v>8</v>
      </c>
      <c r="I140" s="20">
        <v>5.6109999999999998</v>
      </c>
      <c r="J140" s="163">
        <f t="shared" si="12"/>
        <v>2.0506581464979501</v>
      </c>
      <c r="K140" s="164">
        <f t="shared" si="13"/>
        <v>0.88601410387134139</v>
      </c>
      <c r="L140" s="19" t="s">
        <v>910</v>
      </c>
      <c r="M140" s="5"/>
      <c r="N140" s="5"/>
      <c r="O140" s="5">
        <v>0</v>
      </c>
      <c r="P140" s="5">
        <v>2</v>
      </c>
      <c r="Q140" s="15" t="s">
        <v>802</v>
      </c>
      <c r="R140" s="21">
        <v>39889</v>
      </c>
    </row>
    <row r="141" spans="1:18" s="131" customFormat="1" hidden="1" x14ac:dyDescent="0.25">
      <c r="B141" s="215"/>
      <c r="C141" s="180" t="s">
        <v>246</v>
      </c>
      <c r="D141" s="141"/>
      <c r="E141" s="124" t="s">
        <v>1675</v>
      </c>
      <c r="F141" s="131" t="s">
        <v>704</v>
      </c>
      <c r="G141" s="133">
        <v>3.52</v>
      </c>
      <c r="H141" s="133">
        <v>6.15</v>
      </c>
      <c r="I141" s="133">
        <v>1.599</v>
      </c>
      <c r="J141" s="178">
        <f t="shared" si="12"/>
        <v>-0.25105769856160132</v>
      </c>
      <c r="K141" s="179">
        <f t="shared" si="13"/>
        <v>0.4375631805927841</v>
      </c>
      <c r="L141" s="131" t="s">
        <v>910</v>
      </c>
      <c r="M141" s="141"/>
      <c r="N141" s="141"/>
      <c r="O141" s="141">
        <f>SUM(O142:O144)</f>
        <v>0</v>
      </c>
      <c r="P141" s="141">
        <f>SUM(P142:P144)</f>
        <v>5</v>
      </c>
      <c r="Q141" s="134" t="s">
        <v>1677</v>
      </c>
      <c r="R141" s="135">
        <v>39842</v>
      </c>
    </row>
    <row r="142" spans="1:18" s="19" customFormat="1" ht="75" hidden="1" x14ac:dyDescent="0.25">
      <c r="A142" s="19" t="s">
        <v>1795</v>
      </c>
      <c r="B142" s="108"/>
      <c r="C142" s="98" t="s">
        <v>1186</v>
      </c>
      <c r="D142" s="5"/>
      <c r="E142" s="26" t="s">
        <v>1675</v>
      </c>
      <c r="F142" s="19" t="s">
        <v>704</v>
      </c>
      <c r="G142" s="20">
        <v>3.52</v>
      </c>
      <c r="H142" s="20">
        <v>6.15</v>
      </c>
      <c r="I142" s="20">
        <v>1.599</v>
      </c>
      <c r="J142" s="163">
        <f t="shared" si="12"/>
        <v>-0.25105769856160132</v>
      </c>
      <c r="K142" s="164">
        <f t="shared" si="13"/>
        <v>0.4375631805927841</v>
      </c>
      <c r="L142" s="19" t="s">
        <v>910</v>
      </c>
      <c r="M142" s="5"/>
      <c r="N142" s="5"/>
      <c r="O142" s="5">
        <v>0</v>
      </c>
      <c r="P142" s="5">
        <v>2</v>
      </c>
      <c r="Q142" s="15" t="s">
        <v>802</v>
      </c>
      <c r="R142" s="21">
        <v>39889</v>
      </c>
    </row>
    <row r="143" spans="1:18" s="19" customFormat="1" ht="50" hidden="1" x14ac:dyDescent="0.25">
      <c r="A143" s="19" t="s">
        <v>1795</v>
      </c>
      <c r="B143" s="108"/>
      <c r="C143" s="98" t="s">
        <v>142</v>
      </c>
      <c r="D143" s="5"/>
      <c r="E143" s="26" t="s">
        <v>1675</v>
      </c>
      <c r="F143" s="19" t="s">
        <v>704</v>
      </c>
      <c r="G143" s="20">
        <v>3.52</v>
      </c>
      <c r="H143" s="20">
        <v>6.15</v>
      </c>
      <c r="I143" s="20">
        <v>1.599</v>
      </c>
      <c r="J143" s="163">
        <f t="shared" si="12"/>
        <v>-0.25105769856160132</v>
      </c>
      <c r="K143" s="164">
        <f t="shared" si="13"/>
        <v>0.4375631805927841</v>
      </c>
      <c r="L143" s="19" t="s">
        <v>910</v>
      </c>
      <c r="M143" s="5"/>
      <c r="N143" s="5"/>
      <c r="O143" s="5">
        <v>0</v>
      </c>
      <c r="P143" s="5">
        <v>1</v>
      </c>
      <c r="Q143" s="15" t="s">
        <v>143</v>
      </c>
      <c r="R143" s="21">
        <v>40210</v>
      </c>
    </row>
    <row r="144" spans="1:18" s="19" customFormat="1" ht="50" hidden="1" x14ac:dyDescent="0.25">
      <c r="A144" s="19" t="s">
        <v>1795</v>
      </c>
      <c r="B144" s="108"/>
      <c r="C144" s="216" t="s">
        <v>2098</v>
      </c>
      <c r="D144" s="5"/>
      <c r="E144" s="26" t="s">
        <v>1675</v>
      </c>
      <c r="F144" s="19" t="s">
        <v>704</v>
      </c>
      <c r="G144" s="20">
        <v>3.52</v>
      </c>
      <c r="H144" s="20">
        <v>6.15</v>
      </c>
      <c r="I144" s="20">
        <v>1.599</v>
      </c>
      <c r="J144" s="163">
        <f t="shared" si="12"/>
        <v>-0.25105769856160132</v>
      </c>
      <c r="K144" s="164">
        <f t="shared" si="13"/>
        <v>0.4375631805927841</v>
      </c>
      <c r="L144" s="19" t="s">
        <v>910</v>
      </c>
      <c r="M144" s="5"/>
      <c r="N144" s="5"/>
      <c r="O144" s="5">
        <v>0</v>
      </c>
      <c r="P144" s="5">
        <v>2</v>
      </c>
      <c r="Q144" s="15" t="s">
        <v>2101</v>
      </c>
      <c r="R144" s="58">
        <v>40577</v>
      </c>
    </row>
    <row r="145" spans="1:20" s="131" customFormat="1" hidden="1" x14ac:dyDescent="0.25">
      <c r="B145" s="215"/>
      <c r="C145" s="180" t="s">
        <v>246</v>
      </c>
      <c r="D145" s="141"/>
      <c r="E145" s="124" t="s">
        <v>1676</v>
      </c>
      <c r="F145" s="131" t="s">
        <v>704</v>
      </c>
      <c r="G145" s="133">
        <v>4</v>
      </c>
      <c r="H145" s="133">
        <v>7</v>
      </c>
      <c r="I145" s="133">
        <v>5.1239999999999997</v>
      </c>
      <c r="J145" s="178">
        <f t="shared" si="12"/>
        <v>2.4525933333333332</v>
      </c>
      <c r="K145" s="179">
        <f t="shared" si="13"/>
        <v>0.92075088954874207</v>
      </c>
      <c r="L145" s="131" t="s">
        <v>910</v>
      </c>
      <c r="M145" s="141"/>
      <c r="N145" s="141"/>
      <c r="O145" s="141">
        <f>SUM(O146:O148)</f>
        <v>0</v>
      </c>
      <c r="P145" s="141">
        <f>SUM(P146:P148)</f>
        <v>4</v>
      </c>
      <c r="Q145" s="134" t="s">
        <v>279</v>
      </c>
      <c r="R145" s="135">
        <v>39842</v>
      </c>
    </row>
    <row r="146" spans="1:20" s="19" customFormat="1" ht="37.5" hidden="1" x14ac:dyDescent="0.25">
      <c r="A146" s="19" t="s">
        <v>1795</v>
      </c>
      <c r="B146" s="108"/>
      <c r="C146" s="98" t="s">
        <v>452</v>
      </c>
      <c r="D146" s="5"/>
      <c r="E146" s="26" t="s">
        <v>1676</v>
      </c>
      <c r="F146" s="19" t="s">
        <v>704</v>
      </c>
      <c r="G146" s="20">
        <v>4</v>
      </c>
      <c r="H146" s="20">
        <v>7</v>
      </c>
      <c r="I146" s="20">
        <v>5.1239999999999997</v>
      </c>
      <c r="J146" s="163">
        <f t="shared" si="12"/>
        <v>2.4525933333333332</v>
      </c>
      <c r="K146" s="164">
        <f t="shared" si="13"/>
        <v>0.92075088954874207</v>
      </c>
      <c r="L146" s="19" t="s">
        <v>910</v>
      </c>
      <c r="M146" s="5"/>
      <c r="N146" s="5"/>
      <c r="O146" s="5">
        <v>0</v>
      </c>
      <c r="P146" s="5">
        <v>1</v>
      </c>
      <c r="Q146" s="15" t="s">
        <v>453</v>
      </c>
      <c r="R146" s="21">
        <v>39852</v>
      </c>
    </row>
    <row r="147" spans="1:20" s="19" customFormat="1" ht="50" hidden="1" x14ac:dyDescent="0.25">
      <c r="A147" s="19" t="s">
        <v>1795</v>
      </c>
      <c r="B147" s="108"/>
      <c r="C147" s="98" t="s">
        <v>142</v>
      </c>
      <c r="D147" s="5"/>
      <c r="E147" s="26" t="s">
        <v>1676</v>
      </c>
      <c r="F147" s="19" t="s">
        <v>704</v>
      </c>
      <c r="G147" s="20">
        <v>4</v>
      </c>
      <c r="H147" s="20">
        <v>7</v>
      </c>
      <c r="I147" s="20">
        <v>5.1239999999999997</v>
      </c>
      <c r="J147" s="163">
        <f t="shared" si="12"/>
        <v>2.4525933333333332</v>
      </c>
      <c r="K147" s="164">
        <f t="shared" si="13"/>
        <v>0.92075088954874207</v>
      </c>
      <c r="L147" s="19" t="s">
        <v>910</v>
      </c>
      <c r="M147" s="5"/>
      <c r="N147" s="5"/>
      <c r="O147" s="5">
        <v>0</v>
      </c>
      <c r="P147" s="5">
        <v>1</v>
      </c>
      <c r="Q147" s="15" t="s">
        <v>143</v>
      </c>
      <c r="R147" s="21">
        <v>40210</v>
      </c>
    </row>
    <row r="148" spans="1:20" s="19" customFormat="1" ht="50" hidden="1" x14ac:dyDescent="0.25">
      <c r="A148" s="19" t="s">
        <v>1795</v>
      </c>
      <c r="B148" s="108"/>
      <c r="C148" s="216" t="s">
        <v>2098</v>
      </c>
      <c r="D148" s="5"/>
      <c r="E148" s="26" t="s">
        <v>1676</v>
      </c>
      <c r="F148" s="19" t="s">
        <v>704</v>
      </c>
      <c r="G148" s="20">
        <v>4</v>
      </c>
      <c r="H148" s="20">
        <v>7</v>
      </c>
      <c r="I148" s="20">
        <v>5.1239999999999997</v>
      </c>
      <c r="J148" s="163">
        <f t="shared" si="12"/>
        <v>2.4525933333333332</v>
      </c>
      <c r="K148" s="164">
        <f t="shared" si="13"/>
        <v>0.92075088954874207</v>
      </c>
      <c r="L148" s="19" t="s">
        <v>910</v>
      </c>
      <c r="M148" s="5"/>
      <c r="N148" s="5"/>
      <c r="O148" s="5">
        <v>0</v>
      </c>
      <c r="P148" s="5">
        <v>2</v>
      </c>
      <c r="Q148" s="15" t="s">
        <v>2101</v>
      </c>
      <c r="R148" s="58">
        <v>40577</v>
      </c>
    </row>
    <row r="149" spans="1:20" s="131" customFormat="1" ht="25.5" hidden="1" x14ac:dyDescent="0.25">
      <c r="B149" s="215"/>
      <c r="C149" s="180" t="s">
        <v>246</v>
      </c>
      <c r="D149" s="141"/>
      <c r="E149" s="124" t="s">
        <v>930</v>
      </c>
      <c r="F149" s="131" t="s">
        <v>704</v>
      </c>
      <c r="G149" s="133">
        <v>8.31</v>
      </c>
      <c r="H149" s="133">
        <v>8.5399999999999991</v>
      </c>
      <c r="I149" s="133"/>
      <c r="J149" s="178" t="e">
        <f t="shared" si="12"/>
        <v>#DIV/0!</v>
      </c>
      <c r="K149" s="179" t="e">
        <f t="shared" si="13"/>
        <v>#DIV/0!</v>
      </c>
      <c r="L149" s="131" t="s">
        <v>910</v>
      </c>
      <c r="M149" s="141"/>
      <c r="N149" s="141"/>
      <c r="O149" s="141">
        <f>SUM(O150)</f>
        <v>0</v>
      </c>
      <c r="P149" s="141">
        <f>SUM(P150)</f>
        <v>0</v>
      </c>
      <c r="Q149" s="134" t="s">
        <v>427</v>
      </c>
      <c r="R149" s="135">
        <v>39884</v>
      </c>
    </row>
    <row r="150" spans="1:20" s="19" customFormat="1" hidden="1" x14ac:dyDescent="0.25">
      <c r="A150" s="197"/>
      <c r="B150" s="107"/>
      <c r="C150" s="62" t="s">
        <v>246</v>
      </c>
      <c r="D150" s="62">
        <v>2548</v>
      </c>
      <c r="E150" s="67" t="s">
        <v>1096</v>
      </c>
      <c r="F150" s="62" t="s">
        <v>273</v>
      </c>
      <c r="G150" s="62">
        <v>54</v>
      </c>
      <c r="H150" s="62">
        <v>54</v>
      </c>
      <c r="I150" s="62">
        <v>5.5</v>
      </c>
      <c r="J150" s="63">
        <f>-LOG((1/(H150*G150))*(2.511^(-I150)))/LOG(2.511)</f>
        <v>14.165289495911269</v>
      </c>
      <c r="K150" s="63"/>
      <c r="L150" s="62" t="s">
        <v>1097</v>
      </c>
      <c r="M150" s="62"/>
      <c r="N150" s="62"/>
      <c r="O150" s="62">
        <v>0</v>
      </c>
      <c r="P150" s="62">
        <v>0</v>
      </c>
      <c r="Q150" s="64"/>
      <c r="R150" s="66">
        <v>38798</v>
      </c>
      <c r="S150" s="62"/>
      <c r="T150" s="62"/>
    </row>
    <row r="151" spans="1:20" s="19" customFormat="1" hidden="1" x14ac:dyDescent="0.25">
      <c r="A151" s="19" t="s">
        <v>1794</v>
      </c>
      <c r="C151" s="19" t="s">
        <v>891</v>
      </c>
      <c r="D151" s="19">
        <v>2548</v>
      </c>
      <c r="E151" s="26" t="s">
        <v>1096</v>
      </c>
      <c r="F151" s="19" t="s">
        <v>273</v>
      </c>
      <c r="G151" s="19">
        <v>54</v>
      </c>
      <c r="H151" s="19">
        <v>54</v>
      </c>
      <c r="I151" s="19">
        <v>5.5</v>
      </c>
      <c r="J151" s="20">
        <f>-LOG((1/(H151*G151))*(2.511^(-I151)))/LOG(2.511)</f>
        <v>14.165289495911269</v>
      </c>
      <c r="K151" s="20"/>
      <c r="L151" s="19" t="s">
        <v>1097</v>
      </c>
      <c r="O151" s="19">
        <v>1</v>
      </c>
      <c r="P151" s="19">
        <v>0</v>
      </c>
      <c r="Q151" s="15" t="s">
        <v>593</v>
      </c>
      <c r="R151" s="21">
        <v>38701</v>
      </c>
    </row>
    <row r="152" spans="1:20" s="19" customFormat="1" ht="37.5" hidden="1" x14ac:dyDescent="0.25">
      <c r="A152" s="19" t="s">
        <v>1794</v>
      </c>
      <c r="C152" s="19" t="s">
        <v>7</v>
      </c>
      <c r="D152" s="19">
        <v>2548</v>
      </c>
      <c r="E152" s="26" t="s">
        <v>1096</v>
      </c>
      <c r="F152" s="19" t="s">
        <v>273</v>
      </c>
      <c r="G152" s="19">
        <v>54</v>
      </c>
      <c r="H152" s="19">
        <v>54</v>
      </c>
      <c r="I152" s="19">
        <v>5.5</v>
      </c>
      <c r="J152" s="20">
        <f>-LOG((1/(H152*G152))*(2.511^(-I152)))/LOG(2.511)</f>
        <v>14.165289495911269</v>
      </c>
      <c r="K152" s="20"/>
      <c r="L152" s="19" t="s">
        <v>1097</v>
      </c>
      <c r="O152" s="19">
        <v>0</v>
      </c>
      <c r="P152" s="19">
        <v>1</v>
      </c>
      <c r="Q152" s="15" t="s">
        <v>1552</v>
      </c>
      <c r="R152" s="21">
        <v>38824</v>
      </c>
    </row>
    <row r="153" spans="1:20" s="131" customFormat="1" ht="25" hidden="1" x14ac:dyDescent="0.25">
      <c r="A153" s="197"/>
      <c r="B153" s="195"/>
      <c r="C153" s="197" t="s">
        <v>246</v>
      </c>
      <c r="D153" s="197"/>
      <c r="E153" s="195" t="s">
        <v>810</v>
      </c>
      <c r="F153" s="197" t="s">
        <v>704</v>
      </c>
      <c r="G153" s="197">
        <v>3.49</v>
      </c>
      <c r="H153" s="197">
        <v>6.66</v>
      </c>
      <c r="I153" s="197">
        <v>2.7</v>
      </c>
      <c r="J153" s="200">
        <f>1.6225-1.2026*(H153-G153)/I153-0.5765*H153/I153+1.9348*(200^2)*3/100000</f>
        <v>1.1102851851851854</v>
      </c>
      <c r="K153" s="179">
        <f>EXP(J153)/(1+EXP(J153))</f>
        <v>0.75218227495049284</v>
      </c>
      <c r="L153" s="197" t="s">
        <v>1097</v>
      </c>
      <c r="M153" s="197"/>
      <c r="N153" s="197"/>
      <c r="O153" s="196">
        <f>SUM(O154:O157)</f>
        <v>0</v>
      </c>
      <c r="P153" s="196">
        <f>SUM(P154:P157)</f>
        <v>4</v>
      </c>
      <c r="Q153" s="208" t="s">
        <v>929</v>
      </c>
      <c r="R153" s="206">
        <v>39884</v>
      </c>
    </row>
    <row r="154" spans="1:20" s="131" customFormat="1" ht="75" hidden="1" x14ac:dyDescent="0.25">
      <c r="A154" s="19" t="s">
        <v>1795</v>
      </c>
      <c r="B154" s="108"/>
      <c r="C154" s="98" t="s">
        <v>1186</v>
      </c>
      <c r="D154" s="19"/>
      <c r="E154" s="26" t="s">
        <v>810</v>
      </c>
      <c r="F154" s="19" t="s">
        <v>704</v>
      </c>
      <c r="G154" s="19">
        <v>3.49</v>
      </c>
      <c r="H154" s="19">
        <v>6.66</v>
      </c>
      <c r="I154" s="19">
        <v>2.7</v>
      </c>
      <c r="J154" s="163">
        <f>1.6225-1.2026*(H154-G154)/I154-0.5765*H154/I154+1.9348*(200^2)*3/100000</f>
        <v>1.1102851851851854</v>
      </c>
      <c r="K154" s="164">
        <f>EXP(J154)/(1+EXP(J154))</f>
        <v>0.75218227495049284</v>
      </c>
      <c r="L154" s="19" t="s">
        <v>1097</v>
      </c>
      <c r="M154" s="19"/>
      <c r="N154" s="19"/>
      <c r="O154" s="5">
        <v>0</v>
      </c>
      <c r="P154" s="5">
        <v>2</v>
      </c>
      <c r="Q154" s="15" t="s">
        <v>802</v>
      </c>
      <c r="R154" s="21">
        <v>39889</v>
      </c>
    </row>
    <row r="155" spans="1:20" s="19" customFormat="1" ht="100" hidden="1" x14ac:dyDescent="0.25">
      <c r="A155" s="19" t="s">
        <v>98</v>
      </c>
      <c r="B155" s="108"/>
      <c r="C155" s="98" t="s">
        <v>2055</v>
      </c>
      <c r="E155" s="26" t="s">
        <v>810</v>
      </c>
      <c r="F155" s="19" t="s">
        <v>704</v>
      </c>
      <c r="G155" s="19">
        <v>3.49</v>
      </c>
      <c r="H155" s="19">
        <v>6.66</v>
      </c>
      <c r="I155" s="19">
        <v>2.7</v>
      </c>
      <c r="J155" s="163">
        <f>1.6225-1.2026*(H155-G155)/I155-0.5765*H155/I155+1.9348*(200^2)*3/100000</f>
        <v>1.1102851851851854</v>
      </c>
      <c r="K155" s="164">
        <f>EXP(J155)/(1+EXP(J155))</f>
        <v>0.75218227495049284</v>
      </c>
      <c r="L155" s="19" t="s">
        <v>1097</v>
      </c>
      <c r="O155" s="5">
        <v>0</v>
      </c>
      <c r="P155" s="5">
        <v>1</v>
      </c>
      <c r="Q155" s="15" t="s">
        <v>2056</v>
      </c>
      <c r="R155" s="21">
        <v>40253</v>
      </c>
    </row>
    <row r="156" spans="1:20" s="19" customFormat="1" ht="37.5" hidden="1" x14ac:dyDescent="0.25">
      <c r="A156" s="19" t="s">
        <v>98</v>
      </c>
      <c r="B156" s="108"/>
      <c r="C156" s="216" t="s">
        <v>2235</v>
      </c>
      <c r="E156" s="26" t="s">
        <v>810</v>
      </c>
      <c r="F156" s="19" t="s">
        <v>704</v>
      </c>
      <c r="G156" s="19">
        <v>3.49</v>
      </c>
      <c r="H156" s="19">
        <v>6.66</v>
      </c>
      <c r="I156" s="19">
        <v>2.7</v>
      </c>
      <c r="J156" s="163">
        <f>1.6225-1.2026*(H156-G156)/I156-0.5765*H156/I156+1.9348*(200^2)*3/100000</f>
        <v>1.1102851851851854</v>
      </c>
      <c r="K156" s="164">
        <f>EXP(J156)/(1+EXP(J156))</f>
        <v>0.75218227495049284</v>
      </c>
      <c r="L156" s="19" t="s">
        <v>1097</v>
      </c>
      <c r="O156" s="5">
        <v>0</v>
      </c>
      <c r="P156" s="5">
        <v>1</v>
      </c>
      <c r="Q156" s="15" t="s">
        <v>2236</v>
      </c>
      <c r="R156" s="21">
        <v>41003</v>
      </c>
    </row>
    <row r="157" spans="1:20" s="62" customFormat="1" ht="25" hidden="1" x14ac:dyDescent="0.25">
      <c r="B157" s="181"/>
      <c r="C157" s="62" t="s">
        <v>246</v>
      </c>
      <c r="D157" s="62">
        <v>1904</v>
      </c>
      <c r="E157" s="67" t="s">
        <v>943</v>
      </c>
      <c r="F157" s="62" t="s">
        <v>274</v>
      </c>
      <c r="G157" s="63">
        <v>9.6</v>
      </c>
      <c r="H157" s="63">
        <v>9.6</v>
      </c>
      <c r="I157" s="63">
        <v>7.7</v>
      </c>
      <c r="J157" s="63">
        <f>-LOG((1/(H157*G157))*(2.511^(-I157)))/LOG(2.511)</f>
        <v>12.613239007893551</v>
      </c>
      <c r="K157" s="63"/>
      <c r="L157" s="62" t="s">
        <v>1099</v>
      </c>
      <c r="O157" s="62">
        <v>0</v>
      </c>
      <c r="P157" s="62">
        <v>0</v>
      </c>
      <c r="Q157" s="90" t="s">
        <v>934</v>
      </c>
      <c r="R157" s="66">
        <v>39888</v>
      </c>
    </row>
    <row r="158" spans="1:20" s="62" customFormat="1" ht="37.5" hidden="1" x14ac:dyDescent="0.25">
      <c r="B158" s="204"/>
      <c r="C158" s="62" t="s">
        <v>246</v>
      </c>
      <c r="D158" s="62">
        <v>2419</v>
      </c>
      <c r="E158" s="67"/>
      <c r="F158" s="62" t="s">
        <v>274</v>
      </c>
      <c r="G158" s="63">
        <v>6.2</v>
      </c>
      <c r="H158" s="63">
        <v>6.2</v>
      </c>
      <c r="I158" s="63">
        <v>10.4</v>
      </c>
      <c r="J158" s="63">
        <f>-LOG((1/(H158*G158))*(2.511^(-I158)))/LOG(2.511)</f>
        <v>14.363477324207324</v>
      </c>
      <c r="K158" s="63">
        <v>14.1</v>
      </c>
      <c r="L158" s="62" t="s">
        <v>159</v>
      </c>
      <c r="O158" s="62">
        <v>0</v>
      </c>
      <c r="P158" s="62">
        <v>0</v>
      </c>
      <c r="Q158" s="90" t="s">
        <v>808</v>
      </c>
      <c r="R158" s="66">
        <v>39891</v>
      </c>
    </row>
    <row r="159" spans="1:20" s="19" customFormat="1" ht="100" hidden="1" x14ac:dyDescent="0.25">
      <c r="A159" s="197"/>
      <c r="B159" s="211"/>
      <c r="C159" s="62" t="s">
        <v>246</v>
      </c>
      <c r="D159" s="62">
        <v>2683</v>
      </c>
      <c r="E159" s="67"/>
      <c r="F159" s="62" t="s">
        <v>55</v>
      </c>
      <c r="G159" s="63">
        <v>8.8000000000000007</v>
      </c>
      <c r="H159" s="63">
        <v>2.5</v>
      </c>
      <c r="I159" s="63">
        <v>9.8000000000000007</v>
      </c>
      <c r="J159" s="63">
        <f>-LOG((1/(H159*G159))*(2.511^(-I159)))/LOG(2.511)</f>
        <v>13.157343297170046</v>
      </c>
      <c r="K159" s="63">
        <v>12.9</v>
      </c>
      <c r="L159" s="62" t="s">
        <v>159</v>
      </c>
      <c r="M159" s="62"/>
      <c r="N159" s="62"/>
      <c r="O159" s="62">
        <v>0</v>
      </c>
      <c r="P159" s="62">
        <v>0</v>
      </c>
      <c r="Q159" s="67" t="s">
        <v>2053</v>
      </c>
      <c r="R159" s="66">
        <v>40252</v>
      </c>
      <c r="S159" s="62"/>
      <c r="T159" s="62"/>
    </row>
    <row r="160" spans="1:20" s="197" customFormat="1" ht="62.5" hidden="1" x14ac:dyDescent="0.25">
      <c r="B160" s="204"/>
      <c r="C160" s="197" t="s">
        <v>246</v>
      </c>
      <c r="D160" s="197">
        <v>2832</v>
      </c>
      <c r="E160" s="195" t="s">
        <v>2052</v>
      </c>
      <c r="F160" s="197" t="s">
        <v>703</v>
      </c>
      <c r="G160" s="205">
        <v>3</v>
      </c>
      <c r="H160" s="205">
        <v>2</v>
      </c>
      <c r="I160" s="205">
        <v>12.8</v>
      </c>
      <c r="J160" s="63">
        <f>-LOG((1/(H160*G160))*(2.511^(-I160)))/LOG(2.511)</f>
        <v>14.746123916097648</v>
      </c>
      <c r="K160" s="205">
        <v>14.5</v>
      </c>
      <c r="L160" s="197" t="s">
        <v>159</v>
      </c>
      <c r="O160" s="196">
        <v>0</v>
      </c>
      <c r="P160" s="196">
        <v>0</v>
      </c>
      <c r="Q160" s="195" t="s">
        <v>2054</v>
      </c>
      <c r="R160" s="206">
        <v>40252</v>
      </c>
    </row>
    <row r="161" spans="1:20" s="19" customFormat="1" ht="25" hidden="1" x14ac:dyDescent="0.25">
      <c r="A161" s="197"/>
      <c r="B161" s="195"/>
      <c r="C161" s="197" t="s">
        <v>246</v>
      </c>
      <c r="D161" s="197"/>
      <c r="E161" s="195" t="s">
        <v>927</v>
      </c>
      <c r="F161" s="197" t="s">
        <v>704</v>
      </c>
      <c r="G161" s="205">
        <v>5.44</v>
      </c>
      <c r="H161" s="205">
        <v>6</v>
      </c>
      <c r="I161" s="205">
        <v>1.7</v>
      </c>
      <c r="J161" s="200">
        <f>1.6225-1.2026*(H161-G161)/I161-0.5765*H161/I161+1.9348*(200^2)*3/100000</f>
        <v>1.5134035294117649</v>
      </c>
      <c r="K161" s="179">
        <f>EXP(J161)/(1+EXP(J161))</f>
        <v>0.81956506208383817</v>
      </c>
      <c r="L161" s="197" t="s">
        <v>159</v>
      </c>
      <c r="M161" s="197"/>
      <c r="N161" s="197"/>
      <c r="O161" s="196">
        <f>SUM(O162)</f>
        <v>0</v>
      </c>
      <c r="P161" s="196">
        <f>SUM(P162)</f>
        <v>2</v>
      </c>
      <c r="Q161" s="195" t="s">
        <v>928</v>
      </c>
      <c r="R161" s="206">
        <v>39884</v>
      </c>
      <c r="S161" s="197"/>
      <c r="T161" s="62"/>
    </row>
    <row r="162" spans="1:20" s="19" customFormat="1" ht="75" hidden="1" x14ac:dyDescent="0.25">
      <c r="A162" s="19" t="s">
        <v>1795</v>
      </c>
      <c r="B162" s="108"/>
      <c r="C162" s="98" t="s">
        <v>1186</v>
      </c>
      <c r="E162" s="26" t="s">
        <v>927</v>
      </c>
      <c r="F162" s="19" t="s">
        <v>704</v>
      </c>
      <c r="G162" s="20">
        <v>5.44</v>
      </c>
      <c r="H162" s="20">
        <v>6</v>
      </c>
      <c r="I162" s="20">
        <v>1.7</v>
      </c>
      <c r="J162" s="163">
        <f>1.6225-1.2026*(H162-G162)/I162-0.5765*H162/I162+1.9348*(200^2)*3/100000</f>
        <v>1.5134035294117649</v>
      </c>
      <c r="K162" s="164">
        <f>EXP(J162)/(1+EXP(J162))</f>
        <v>0.81956506208383817</v>
      </c>
      <c r="L162" s="19" t="s">
        <v>159</v>
      </c>
      <c r="O162" s="5">
        <v>0</v>
      </c>
      <c r="P162" s="5">
        <v>2</v>
      </c>
      <c r="Q162" s="15" t="s">
        <v>802</v>
      </c>
      <c r="R162" s="21">
        <v>39889</v>
      </c>
    </row>
    <row r="163" spans="1:20" s="19" customFormat="1" ht="100" hidden="1" x14ac:dyDescent="0.25">
      <c r="A163" s="19" t="s">
        <v>98</v>
      </c>
      <c r="B163" s="108"/>
      <c r="C163" s="98" t="s">
        <v>2055</v>
      </c>
      <c r="E163" s="26" t="s">
        <v>927</v>
      </c>
      <c r="F163" s="19" t="s">
        <v>704</v>
      </c>
      <c r="G163" s="20">
        <v>5.44</v>
      </c>
      <c r="H163" s="20">
        <v>6</v>
      </c>
      <c r="I163" s="20">
        <v>1.7</v>
      </c>
      <c r="J163" s="163">
        <f>1.6225-1.2026*(H163-G163)/I163-0.5765*H163/I163+1.9348*(200^2)*3/100000</f>
        <v>1.5134035294117649</v>
      </c>
      <c r="K163" s="164">
        <f>EXP(J163)/(1+EXP(J163))</f>
        <v>0.81956506208383817</v>
      </c>
      <c r="L163" s="19" t="s">
        <v>159</v>
      </c>
      <c r="O163" s="5">
        <v>0</v>
      </c>
      <c r="P163" s="5">
        <v>1</v>
      </c>
      <c r="Q163" s="15" t="s">
        <v>2056</v>
      </c>
      <c r="R163" s="21">
        <v>40253</v>
      </c>
    </row>
    <row r="164" spans="1:20" s="19" customFormat="1" ht="37.5" hidden="1" x14ac:dyDescent="0.25">
      <c r="A164" s="19" t="s">
        <v>98</v>
      </c>
      <c r="B164" s="108"/>
      <c r="C164" s="216" t="s">
        <v>2235</v>
      </c>
      <c r="E164" s="26" t="s">
        <v>927</v>
      </c>
      <c r="F164" s="19" t="s">
        <v>704</v>
      </c>
      <c r="G164" s="20">
        <v>5.44</v>
      </c>
      <c r="H164" s="20">
        <v>6</v>
      </c>
      <c r="I164" s="20">
        <v>1.7</v>
      </c>
      <c r="J164" s="163">
        <f>1.6225-1.2026*(H164-G164)/I164-0.5765*H164/I164+1.9348*(200^2)*3/100000</f>
        <v>1.5134035294117649</v>
      </c>
      <c r="K164" s="164">
        <f>EXP(J164)/(1+EXP(J164))</f>
        <v>0.81956506208383817</v>
      </c>
      <c r="L164" s="19" t="s">
        <v>159</v>
      </c>
      <c r="O164" s="5">
        <v>0</v>
      </c>
      <c r="P164" s="5">
        <v>1</v>
      </c>
      <c r="Q164" s="15" t="s">
        <v>2236</v>
      </c>
      <c r="R164" s="21">
        <v>41003</v>
      </c>
    </row>
    <row r="165" spans="1:20" s="19" customFormat="1" ht="100" hidden="1" x14ac:dyDescent="0.25">
      <c r="A165" s="197"/>
      <c r="B165" s="204"/>
      <c r="C165" s="62" t="s">
        <v>246</v>
      </c>
      <c r="D165" s="62"/>
      <c r="E165" s="67" t="s">
        <v>1991</v>
      </c>
      <c r="F165" s="62" t="s">
        <v>1081</v>
      </c>
      <c r="G165" s="63"/>
      <c r="H165" s="63"/>
      <c r="I165" s="63">
        <v>11.2</v>
      </c>
      <c r="J165" s="63"/>
      <c r="K165" s="63"/>
      <c r="L165" s="62" t="s">
        <v>159</v>
      </c>
      <c r="M165" s="62"/>
      <c r="N165" s="62"/>
      <c r="O165" s="62">
        <v>0</v>
      </c>
      <c r="P165" s="62">
        <v>0</v>
      </c>
      <c r="Q165" s="64" t="s">
        <v>1992</v>
      </c>
      <c r="R165" s="66">
        <v>39875</v>
      </c>
      <c r="S165" s="62"/>
      <c r="T165" s="62"/>
    </row>
    <row r="166" spans="1:20" s="19" customFormat="1" ht="37.5" x14ac:dyDescent="0.25">
      <c r="A166" s="197"/>
      <c r="B166" s="204"/>
      <c r="C166" s="62" t="s">
        <v>246</v>
      </c>
      <c r="D166" s="62">
        <v>2244</v>
      </c>
      <c r="E166" s="67" t="s">
        <v>1956</v>
      </c>
      <c r="F166" s="62" t="s">
        <v>272</v>
      </c>
      <c r="G166" s="63">
        <v>80</v>
      </c>
      <c r="H166" s="63">
        <v>60</v>
      </c>
      <c r="I166" s="63">
        <v>5.5</v>
      </c>
      <c r="J166" s="63">
        <f t="shared" ref="J166:J183" si="14">-LOG((1/(H166*G166))*(2.511^(-I166)))/LOG(2.511)</f>
        <v>14.70663124225459</v>
      </c>
      <c r="K166" s="63">
        <v>14.44</v>
      </c>
      <c r="L166" s="62" t="s">
        <v>902</v>
      </c>
      <c r="M166" s="62"/>
      <c r="N166" s="62"/>
      <c r="O166" s="62">
        <v>0</v>
      </c>
      <c r="P166" s="62">
        <v>0</v>
      </c>
      <c r="Q166" s="64" t="s">
        <v>442</v>
      </c>
      <c r="R166" s="66">
        <v>38707</v>
      </c>
      <c r="S166" s="62"/>
      <c r="T166" s="62"/>
    </row>
    <row r="167" spans="1:20" s="19" customFormat="1" ht="37.5" x14ac:dyDescent="0.25">
      <c r="A167" s="19" t="s">
        <v>1794</v>
      </c>
      <c r="C167" s="19" t="s">
        <v>1605</v>
      </c>
      <c r="D167" s="19">
        <v>2244</v>
      </c>
      <c r="E167" s="81" t="s">
        <v>1956</v>
      </c>
      <c r="F167" s="19" t="s">
        <v>272</v>
      </c>
      <c r="G167" s="20">
        <v>80</v>
      </c>
      <c r="H167" s="20">
        <v>60</v>
      </c>
      <c r="I167" s="20">
        <v>5.5</v>
      </c>
      <c r="J167" s="24">
        <f t="shared" si="14"/>
        <v>14.70663124225459</v>
      </c>
      <c r="K167" s="20">
        <v>14.44</v>
      </c>
      <c r="L167" s="19" t="s">
        <v>902</v>
      </c>
      <c r="O167" s="19">
        <v>0</v>
      </c>
      <c r="P167" s="19">
        <v>1</v>
      </c>
      <c r="Q167" s="15" t="s">
        <v>1241</v>
      </c>
      <c r="R167" s="21">
        <v>38707</v>
      </c>
    </row>
    <row r="168" spans="1:20" s="19" customFormat="1" ht="37.5" x14ac:dyDescent="0.25">
      <c r="A168" s="19" t="s">
        <v>1794</v>
      </c>
      <c r="C168" s="19" t="s">
        <v>1834</v>
      </c>
      <c r="D168" s="19">
        <v>2244</v>
      </c>
      <c r="E168" s="81" t="s">
        <v>1956</v>
      </c>
      <c r="F168" s="19" t="s">
        <v>272</v>
      </c>
      <c r="G168" s="20">
        <v>80</v>
      </c>
      <c r="H168" s="20">
        <v>60</v>
      </c>
      <c r="I168" s="20">
        <v>5.5</v>
      </c>
      <c r="J168" s="24">
        <f t="shared" si="14"/>
        <v>14.70663124225459</v>
      </c>
      <c r="K168" s="20">
        <v>14.44</v>
      </c>
      <c r="L168" s="19" t="s">
        <v>902</v>
      </c>
      <c r="O168" s="19">
        <v>0</v>
      </c>
      <c r="P168" s="19">
        <v>1</v>
      </c>
      <c r="Q168" s="15" t="s">
        <v>1240</v>
      </c>
      <c r="R168" s="21">
        <v>38707</v>
      </c>
    </row>
    <row r="169" spans="1:20" s="19" customFormat="1" ht="37.5" x14ac:dyDescent="0.25">
      <c r="A169" s="19" t="s">
        <v>1794</v>
      </c>
      <c r="C169" s="19" t="s">
        <v>1399</v>
      </c>
      <c r="D169" s="19">
        <v>2244</v>
      </c>
      <c r="E169" s="81" t="s">
        <v>1956</v>
      </c>
      <c r="F169" s="19" t="s">
        <v>272</v>
      </c>
      <c r="G169" s="20">
        <v>80</v>
      </c>
      <c r="H169" s="20">
        <v>60</v>
      </c>
      <c r="I169" s="20">
        <v>5.5</v>
      </c>
      <c r="J169" s="24">
        <f t="shared" si="14"/>
        <v>14.70663124225459</v>
      </c>
      <c r="K169" s="20">
        <v>14.44</v>
      </c>
      <c r="L169" s="19" t="s">
        <v>902</v>
      </c>
      <c r="O169" s="19">
        <v>0</v>
      </c>
      <c r="P169" s="19">
        <v>1</v>
      </c>
      <c r="Q169" s="15" t="s">
        <v>570</v>
      </c>
      <c r="R169" s="21">
        <v>38770</v>
      </c>
    </row>
    <row r="170" spans="1:20" s="19" customFormat="1" ht="50" x14ac:dyDescent="0.25">
      <c r="A170" s="19" t="s">
        <v>1794</v>
      </c>
      <c r="C170" s="19" t="s">
        <v>357</v>
      </c>
      <c r="D170" s="19">
        <v>2244</v>
      </c>
      <c r="E170" s="26" t="s">
        <v>1956</v>
      </c>
      <c r="F170" s="19" t="s">
        <v>272</v>
      </c>
      <c r="G170" s="20">
        <v>80</v>
      </c>
      <c r="H170" s="20">
        <v>60</v>
      </c>
      <c r="I170" s="20">
        <v>5.5</v>
      </c>
      <c r="J170" s="24">
        <f t="shared" si="14"/>
        <v>14.70663124225459</v>
      </c>
      <c r="K170" s="20">
        <v>14.44</v>
      </c>
      <c r="L170" s="19" t="s">
        <v>902</v>
      </c>
      <c r="O170" s="19">
        <v>0</v>
      </c>
      <c r="P170" s="19">
        <v>1</v>
      </c>
      <c r="Q170" s="15" t="s">
        <v>358</v>
      </c>
      <c r="R170" s="21">
        <v>39111</v>
      </c>
    </row>
    <row r="171" spans="1:20" s="19" customFormat="1" x14ac:dyDescent="0.25">
      <c r="C171" s="213" t="s">
        <v>2252</v>
      </c>
      <c r="D171" s="19">
        <v>2244</v>
      </c>
      <c r="E171" s="26" t="s">
        <v>1956</v>
      </c>
      <c r="F171" s="19" t="s">
        <v>272</v>
      </c>
      <c r="G171" s="20">
        <v>80</v>
      </c>
      <c r="H171" s="20">
        <v>60</v>
      </c>
      <c r="I171" s="20">
        <v>5.5</v>
      </c>
      <c r="J171" s="24">
        <f>-LOG((1/(H171*G171))*(2.511^(-I171)))/LOG(2.511)</f>
        <v>14.70663124225459</v>
      </c>
      <c r="K171" s="20">
        <v>14.44</v>
      </c>
      <c r="L171" s="19" t="s">
        <v>902</v>
      </c>
      <c r="O171" s="19">
        <v>0</v>
      </c>
      <c r="P171" s="19">
        <v>1</v>
      </c>
      <c r="Q171" s="15" t="s">
        <v>2253</v>
      </c>
      <c r="R171" s="21">
        <v>41201</v>
      </c>
    </row>
    <row r="172" spans="1:20" s="19" customFormat="1" ht="75.5" hidden="1" x14ac:dyDescent="0.25">
      <c r="A172" s="197"/>
      <c r="B172" s="204"/>
      <c r="C172" s="62" t="s">
        <v>246</v>
      </c>
      <c r="D172" s="62">
        <v>2261</v>
      </c>
      <c r="E172" s="67" t="s">
        <v>906</v>
      </c>
      <c r="F172" s="62" t="s">
        <v>272</v>
      </c>
      <c r="G172" s="63">
        <v>2</v>
      </c>
      <c r="H172" s="63">
        <v>2</v>
      </c>
      <c r="I172" s="63"/>
      <c r="J172" s="63">
        <f t="shared" si="14"/>
        <v>1.5057270003373089</v>
      </c>
      <c r="K172" s="63"/>
      <c r="L172" s="62" t="s">
        <v>902</v>
      </c>
      <c r="M172" s="62"/>
      <c r="N172" s="62"/>
      <c r="O172" s="62">
        <v>0</v>
      </c>
      <c r="P172" s="62">
        <v>0</v>
      </c>
      <c r="Q172" s="90" t="s">
        <v>2044</v>
      </c>
      <c r="R172" s="66">
        <v>38770</v>
      </c>
      <c r="S172" s="62"/>
      <c r="T172" s="62"/>
    </row>
    <row r="173" spans="1:20" s="131" customFormat="1" ht="37.5" hidden="1" x14ac:dyDescent="0.25">
      <c r="B173" s="140"/>
      <c r="C173" s="131" t="s">
        <v>246</v>
      </c>
      <c r="D173" s="131">
        <v>2264</v>
      </c>
      <c r="E173" s="124" t="s">
        <v>589</v>
      </c>
      <c r="F173" s="131" t="s">
        <v>272</v>
      </c>
      <c r="G173" s="133">
        <v>60</v>
      </c>
      <c r="H173" s="133">
        <v>60</v>
      </c>
      <c r="I173" s="133">
        <v>3.9</v>
      </c>
      <c r="J173" s="133">
        <f t="shared" si="14"/>
        <v>12.794164657846274</v>
      </c>
      <c r="K173" s="133"/>
      <c r="L173" s="131" t="s">
        <v>902</v>
      </c>
      <c r="O173" s="131">
        <f>SUM(O174:O178)</f>
        <v>0</v>
      </c>
      <c r="P173" s="131">
        <f>SUM(P174:P178)</f>
        <v>5</v>
      </c>
      <c r="Q173" s="134" t="s">
        <v>1829</v>
      </c>
      <c r="R173" s="135">
        <v>39861</v>
      </c>
    </row>
    <row r="174" spans="1:20" s="19" customFormat="1" ht="62.5" hidden="1" x14ac:dyDescent="0.25">
      <c r="A174" s="19" t="s">
        <v>1794</v>
      </c>
      <c r="B174" s="115"/>
      <c r="C174" s="19" t="s">
        <v>1838</v>
      </c>
      <c r="D174" s="19">
        <v>2264</v>
      </c>
      <c r="E174" s="26" t="s">
        <v>589</v>
      </c>
      <c r="F174" s="19" t="s">
        <v>272</v>
      </c>
      <c r="G174" s="20">
        <v>60</v>
      </c>
      <c r="H174" s="20">
        <v>60</v>
      </c>
      <c r="I174" s="20">
        <v>3.9</v>
      </c>
      <c r="J174" s="20">
        <f t="shared" si="14"/>
        <v>12.794164657846274</v>
      </c>
      <c r="K174" s="20"/>
      <c r="L174" s="19" t="s">
        <v>902</v>
      </c>
      <c r="O174" s="19">
        <v>0</v>
      </c>
      <c r="P174" s="19">
        <v>1</v>
      </c>
      <c r="Q174" s="15" t="s">
        <v>809</v>
      </c>
      <c r="R174" s="21">
        <v>39892</v>
      </c>
    </row>
    <row r="175" spans="1:20" s="19" customFormat="1" ht="62.5" hidden="1" x14ac:dyDescent="0.25">
      <c r="A175" s="19" t="s">
        <v>1794</v>
      </c>
      <c r="B175" s="115"/>
      <c r="C175" s="19" t="s">
        <v>1986</v>
      </c>
      <c r="D175" s="19">
        <v>2264</v>
      </c>
      <c r="E175" s="26" t="s">
        <v>589</v>
      </c>
      <c r="F175" s="19" t="s">
        <v>272</v>
      </c>
      <c r="G175" s="20">
        <v>60</v>
      </c>
      <c r="H175" s="20">
        <v>60</v>
      </c>
      <c r="I175" s="20">
        <v>3.9</v>
      </c>
      <c r="J175" s="20">
        <f>-LOG((1/(H175*G175))*(2.511^(-I175)))/LOG(2.511)</f>
        <v>12.794164657846274</v>
      </c>
      <c r="K175" s="20"/>
      <c r="L175" s="19" t="s">
        <v>902</v>
      </c>
      <c r="O175" s="19">
        <v>0</v>
      </c>
      <c r="P175" s="19">
        <v>1</v>
      </c>
      <c r="Q175" s="15" t="s">
        <v>1985</v>
      </c>
      <c r="R175" s="21">
        <v>39864</v>
      </c>
    </row>
    <row r="176" spans="1:20" s="19" customFormat="1" ht="87.5" hidden="1" x14ac:dyDescent="0.25">
      <c r="A176" s="19" t="s">
        <v>1794</v>
      </c>
      <c r="B176" s="115"/>
      <c r="C176" s="19" t="s">
        <v>1988</v>
      </c>
      <c r="D176" s="19">
        <v>2264</v>
      </c>
      <c r="E176" s="26" t="s">
        <v>589</v>
      </c>
      <c r="F176" s="19" t="s">
        <v>272</v>
      </c>
      <c r="G176" s="20">
        <v>60</v>
      </c>
      <c r="H176" s="20">
        <v>60</v>
      </c>
      <c r="I176" s="20">
        <v>3.9</v>
      </c>
      <c r="J176" s="20">
        <f>-LOG((1/(H176*G176))*(2.511^(-I176)))/LOG(2.511)</f>
        <v>12.794164657846274</v>
      </c>
      <c r="K176" s="20"/>
      <c r="L176" s="19" t="s">
        <v>902</v>
      </c>
      <c r="O176" s="19">
        <v>0</v>
      </c>
      <c r="P176" s="19">
        <v>1</v>
      </c>
      <c r="Q176" s="15" t="s">
        <v>1987</v>
      </c>
      <c r="R176" s="21">
        <v>39867</v>
      </c>
    </row>
    <row r="177" spans="1:20" s="19" customFormat="1" ht="50" hidden="1" x14ac:dyDescent="0.25">
      <c r="A177" s="19" t="s">
        <v>1795</v>
      </c>
      <c r="B177" s="115"/>
      <c r="C177" s="19" t="s">
        <v>2038</v>
      </c>
      <c r="D177" s="19">
        <v>2264</v>
      </c>
      <c r="E177" s="193" t="s">
        <v>589</v>
      </c>
      <c r="F177" s="19" t="s">
        <v>272</v>
      </c>
      <c r="G177" s="20">
        <v>60</v>
      </c>
      <c r="H177" s="20">
        <v>60</v>
      </c>
      <c r="I177" s="20">
        <v>3.9</v>
      </c>
      <c r="J177" s="20">
        <f>-LOG((1/(H177*G177))*(2.511^(-I177)))/LOG(2.511)</f>
        <v>12.794164657846274</v>
      </c>
      <c r="K177" s="20"/>
      <c r="L177" s="19" t="s">
        <v>902</v>
      </c>
      <c r="O177" s="19">
        <v>0</v>
      </c>
      <c r="P177" s="19">
        <v>1</v>
      </c>
      <c r="Q177" s="15" t="s">
        <v>147</v>
      </c>
      <c r="R177" s="21">
        <v>40219</v>
      </c>
    </row>
    <row r="178" spans="1:20" s="19" customFormat="1" ht="75" hidden="1" x14ac:dyDescent="0.25">
      <c r="A178" s="19" t="s">
        <v>1795</v>
      </c>
      <c r="B178" s="115"/>
      <c r="C178" s="19" t="s">
        <v>2042</v>
      </c>
      <c r="D178" s="19">
        <v>2264</v>
      </c>
      <c r="E178" s="193" t="s">
        <v>589</v>
      </c>
      <c r="F178" s="19" t="s">
        <v>272</v>
      </c>
      <c r="G178" s="20">
        <v>60</v>
      </c>
      <c r="H178" s="20">
        <v>60</v>
      </c>
      <c r="I178" s="20">
        <v>3.9</v>
      </c>
      <c r="J178" s="20">
        <f>-LOG((1/(H178*G178))*(2.511^(-I178)))/LOG(2.511)</f>
        <v>12.794164657846274</v>
      </c>
      <c r="K178" s="20"/>
      <c r="L178" s="19" t="s">
        <v>902</v>
      </c>
      <c r="O178" s="19">
        <v>0</v>
      </c>
      <c r="P178" s="19">
        <v>1</v>
      </c>
      <c r="Q178" s="15" t="s">
        <v>2043</v>
      </c>
      <c r="R178" s="21">
        <v>40225</v>
      </c>
    </row>
    <row r="179" spans="1:20" s="19" customFormat="1" ht="50" hidden="1" x14ac:dyDescent="0.25">
      <c r="A179" s="213" t="s">
        <v>2213</v>
      </c>
      <c r="B179" s="115"/>
      <c r="C179" s="213" t="s">
        <v>2212</v>
      </c>
      <c r="D179" s="19">
        <v>2264</v>
      </c>
      <c r="E179" s="193" t="s">
        <v>589</v>
      </c>
      <c r="F179" s="19" t="s">
        <v>272</v>
      </c>
      <c r="G179" s="20">
        <v>60</v>
      </c>
      <c r="H179" s="20">
        <v>60</v>
      </c>
      <c r="I179" s="20">
        <v>3.9</v>
      </c>
      <c r="J179" s="20">
        <f>-LOG((1/(H179*G179))*(2.511^(-I179)))/LOG(2.511)</f>
        <v>12.794164657846274</v>
      </c>
      <c r="K179" s="20"/>
      <c r="L179" s="19" t="s">
        <v>902</v>
      </c>
      <c r="O179" s="19">
        <v>0</v>
      </c>
      <c r="P179" s="19">
        <v>1</v>
      </c>
      <c r="Q179" s="15" t="s">
        <v>2214</v>
      </c>
      <c r="R179" s="21">
        <v>40904</v>
      </c>
    </row>
    <row r="180" spans="1:20" s="19" customFormat="1" hidden="1" x14ac:dyDescent="0.25">
      <c r="A180" s="131"/>
      <c r="B180" s="107"/>
      <c r="C180" s="62" t="s">
        <v>246</v>
      </c>
      <c r="D180" s="62">
        <v>2323</v>
      </c>
      <c r="E180" s="67" t="s">
        <v>308</v>
      </c>
      <c r="F180" s="62" t="s">
        <v>273</v>
      </c>
      <c r="G180" s="63">
        <v>16</v>
      </c>
      <c r="H180" s="63">
        <v>16</v>
      </c>
      <c r="I180" s="63">
        <v>5.9</v>
      </c>
      <c r="J180" s="63">
        <f t="shared" si="14"/>
        <v>11.922908001349237</v>
      </c>
      <c r="K180" s="63"/>
      <c r="L180" s="62" t="s">
        <v>902</v>
      </c>
      <c r="M180" s="62"/>
      <c r="N180" s="62"/>
      <c r="O180" s="62">
        <v>0</v>
      </c>
      <c r="P180" s="62">
        <v>0</v>
      </c>
      <c r="Q180" s="64"/>
      <c r="R180" s="66">
        <v>38798</v>
      </c>
      <c r="S180" s="62"/>
      <c r="T180" s="62"/>
    </row>
    <row r="181" spans="1:20" s="19" customFormat="1" hidden="1" x14ac:dyDescent="0.25">
      <c r="A181" s="19" t="s">
        <v>1794</v>
      </c>
      <c r="C181" s="19" t="s">
        <v>891</v>
      </c>
      <c r="D181" s="19">
        <v>2323</v>
      </c>
      <c r="E181" s="26" t="s">
        <v>308</v>
      </c>
      <c r="F181" s="19" t="s">
        <v>273</v>
      </c>
      <c r="G181" s="20">
        <v>16</v>
      </c>
      <c r="H181" s="20">
        <v>16</v>
      </c>
      <c r="I181" s="20">
        <v>5.9</v>
      </c>
      <c r="J181" s="20">
        <f t="shared" si="14"/>
        <v>11.922908001349237</v>
      </c>
      <c r="K181" s="20"/>
      <c r="L181" s="19" t="s">
        <v>902</v>
      </c>
      <c r="O181" s="19">
        <v>1</v>
      </c>
      <c r="P181" s="19">
        <v>0</v>
      </c>
      <c r="Q181" s="15" t="s">
        <v>1601</v>
      </c>
      <c r="R181" s="21">
        <v>38701</v>
      </c>
    </row>
    <row r="182" spans="1:20" s="19" customFormat="1" ht="163" hidden="1" x14ac:dyDescent="0.25">
      <c r="A182" s="19" t="s">
        <v>1794</v>
      </c>
      <c r="C182" s="19" t="s">
        <v>297</v>
      </c>
      <c r="D182" s="19">
        <v>2323</v>
      </c>
      <c r="E182" s="26" t="s">
        <v>308</v>
      </c>
      <c r="F182" s="19" t="s">
        <v>273</v>
      </c>
      <c r="G182" s="20">
        <v>16</v>
      </c>
      <c r="H182" s="20">
        <v>16</v>
      </c>
      <c r="I182" s="20">
        <v>5.9</v>
      </c>
      <c r="J182" s="20">
        <f t="shared" si="14"/>
        <v>11.922908001349237</v>
      </c>
      <c r="K182" s="20"/>
      <c r="L182" s="19" t="s">
        <v>902</v>
      </c>
      <c r="O182" s="19">
        <v>0</v>
      </c>
      <c r="P182" s="19">
        <v>1</v>
      </c>
      <c r="Q182" s="15" t="s">
        <v>1212</v>
      </c>
      <c r="R182" s="21">
        <v>38807</v>
      </c>
    </row>
    <row r="183" spans="1:20" s="62" customFormat="1" hidden="1" x14ac:dyDescent="0.25">
      <c r="B183" s="107"/>
      <c r="C183" s="62" t="s">
        <v>246</v>
      </c>
      <c r="D183" s="62">
        <v>2346</v>
      </c>
      <c r="E183" s="67"/>
      <c r="F183" s="62" t="s">
        <v>275</v>
      </c>
      <c r="G183" s="63">
        <v>1</v>
      </c>
      <c r="H183" s="63">
        <v>0.83</v>
      </c>
      <c r="I183" s="63">
        <v>11.8</v>
      </c>
      <c r="J183" s="63">
        <f t="shared" si="14"/>
        <v>11.597617674346054</v>
      </c>
      <c r="K183" s="63">
        <f>11.53</f>
        <v>11.53</v>
      </c>
      <c r="L183" s="62" t="s">
        <v>902</v>
      </c>
      <c r="O183" s="62">
        <v>0</v>
      </c>
      <c r="P183" s="62">
        <v>0</v>
      </c>
      <c r="Q183" s="64" t="s">
        <v>303</v>
      </c>
      <c r="R183" s="66">
        <v>38399</v>
      </c>
    </row>
    <row r="184" spans="1:20" s="62" customFormat="1" ht="75" hidden="1" x14ac:dyDescent="0.25">
      <c r="B184" s="204"/>
      <c r="C184" s="62" t="s">
        <v>246</v>
      </c>
      <c r="D184" s="62" t="s">
        <v>2045</v>
      </c>
      <c r="E184" s="67"/>
      <c r="F184" s="62" t="s">
        <v>272</v>
      </c>
      <c r="G184" s="63">
        <v>25</v>
      </c>
      <c r="H184" s="63">
        <v>20</v>
      </c>
      <c r="I184" s="63"/>
      <c r="J184" s="63"/>
      <c r="K184" s="63"/>
      <c r="L184" s="62" t="s">
        <v>902</v>
      </c>
      <c r="O184" s="62">
        <v>0</v>
      </c>
      <c r="P184" s="62">
        <v>0</v>
      </c>
      <c r="Q184" s="64" t="s">
        <v>2046</v>
      </c>
      <c r="R184" s="66"/>
    </row>
    <row r="185" spans="1:20" s="19" customFormat="1" ht="13" hidden="1" x14ac:dyDescent="0.25">
      <c r="A185" s="197"/>
      <c r="B185" s="209"/>
      <c r="C185" s="62" t="s">
        <v>246</v>
      </c>
      <c r="D185" s="62"/>
      <c r="E185" s="67" t="s">
        <v>1169</v>
      </c>
      <c r="F185" s="62" t="s">
        <v>272</v>
      </c>
      <c r="G185" s="63"/>
      <c r="H185" s="63"/>
      <c r="I185" s="63"/>
      <c r="J185" s="63"/>
      <c r="K185" s="63"/>
      <c r="L185" s="62" t="s">
        <v>902</v>
      </c>
      <c r="M185" s="62"/>
      <c r="N185" s="62"/>
      <c r="O185" s="62">
        <f>SUM(O186)</f>
        <v>0</v>
      </c>
      <c r="P185" s="62">
        <f>SUM(P186)</f>
        <v>1</v>
      </c>
      <c r="Q185" s="64" t="s">
        <v>2047</v>
      </c>
      <c r="R185" s="66">
        <v>40252</v>
      </c>
      <c r="S185" s="62"/>
      <c r="T185" s="62"/>
    </row>
    <row r="186" spans="1:20" s="19" customFormat="1" ht="50" hidden="1" x14ac:dyDescent="0.25">
      <c r="B186" s="210"/>
      <c r="C186" s="19" t="s">
        <v>2055</v>
      </c>
      <c r="E186" s="26" t="s">
        <v>1169</v>
      </c>
      <c r="F186" s="19" t="s">
        <v>272</v>
      </c>
      <c r="G186" s="20"/>
      <c r="H186" s="20"/>
      <c r="I186" s="20"/>
      <c r="J186" s="20"/>
      <c r="K186" s="20"/>
      <c r="L186" s="19" t="s">
        <v>902</v>
      </c>
      <c r="O186" s="19">
        <v>0</v>
      </c>
      <c r="P186" s="19">
        <v>1</v>
      </c>
      <c r="Q186" s="15" t="s">
        <v>2057</v>
      </c>
      <c r="R186" s="21">
        <v>40253</v>
      </c>
    </row>
    <row r="187" spans="1:20" s="19" customFormat="1" ht="62.5" hidden="1" x14ac:dyDescent="0.25">
      <c r="A187" s="131"/>
      <c r="B187" s="123"/>
      <c r="C187" s="62" t="s">
        <v>246</v>
      </c>
      <c r="D187" s="62"/>
      <c r="E187" s="67" t="s">
        <v>1082</v>
      </c>
      <c r="F187" s="62" t="s">
        <v>1081</v>
      </c>
      <c r="G187" s="63"/>
      <c r="H187" s="63"/>
      <c r="I187" s="63">
        <v>13.4</v>
      </c>
      <c r="J187" s="63"/>
      <c r="K187" s="63"/>
      <c r="L187" s="62" t="s">
        <v>902</v>
      </c>
      <c r="M187" s="62"/>
      <c r="N187" s="62"/>
      <c r="O187" s="62">
        <v>0</v>
      </c>
      <c r="P187" s="62">
        <v>0</v>
      </c>
      <c r="Q187" s="64" t="s">
        <v>807</v>
      </c>
      <c r="R187" s="66">
        <v>39826</v>
      </c>
      <c r="S187" s="62"/>
      <c r="T187" s="62"/>
    </row>
    <row r="188" spans="1:20" s="19" customFormat="1" hidden="1" x14ac:dyDescent="0.25">
      <c r="B188" s="67"/>
      <c r="C188" s="62" t="s">
        <v>246</v>
      </c>
      <c r="D188" s="62">
        <v>1662</v>
      </c>
      <c r="E188" s="67"/>
      <c r="F188" s="62" t="s">
        <v>273</v>
      </c>
      <c r="G188" s="63">
        <v>20</v>
      </c>
      <c r="H188" s="63">
        <v>20</v>
      </c>
      <c r="I188" s="63">
        <v>6.4</v>
      </c>
      <c r="J188" s="63">
        <f>-LOG((1/(H188*G188))*(2.511^(-I188)))/LOG(2.511)</f>
        <v>12.90764382598829</v>
      </c>
      <c r="K188" s="63">
        <v>12.65</v>
      </c>
      <c r="L188" s="62" t="s">
        <v>903</v>
      </c>
      <c r="M188" s="62"/>
      <c r="N188" s="62"/>
      <c r="O188" s="62">
        <v>0</v>
      </c>
      <c r="P188" s="62">
        <v>0</v>
      </c>
      <c r="Q188" s="64" t="s">
        <v>49</v>
      </c>
      <c r="R188" s="66">
        <v>38813</v>
      </c>
      <c r="S188" s="62"/>
      <c r="T188" s="62"/>
    </row>
    <row r="189" spans="1:20" s="19" customFormat="1" hidden="1" x14ac:dyDescent="0.25">
      <c r="B189" s="67"/>
      <c r="C189" s="62" t="s">
        <v>246</v>
      </c>
      <c r="D189" s="62">
        <v>1788</v>
      </c>
      <c r="E189" s="67"/>
      <c r="F189" s="62" t="s">
        <v>272</v>
      </c>
      <c r="G189" s="63"/>
      <c r="H189" s="63"/>
      <c r="I189" s="63"/>
      <c r="J189" s="63"/>
      <c r="K189" s="63"/>
      <c r="L189" s="62" t="s">
        <v>903</v>
      </c>
      <c r="M189" s="62"/>
      <c r="N189" s="62"/>
      <c r="O189" s="62">
        <v>0</v>
      </c>
      <c r="P189" s="62">
        <v>0</v>
      </c>
      <c r="Q189" s="67" t="s">
        <v>646</v>
      </c>
      <c r="R189" s="66">
        <v>38737</v>
      </c>
      <c r="S189" s="62"/>
      <c r="T189" s="62"/>
    </row>
    <row r="190" spans="1:20" s="19" customFormat="1" ht="13" hidden="1" x14ac:dyDescent="0.25">
      <c r="B190" s="177"/>
      <c r="C190" s="62" t="s">
        <v>246</v>
      </c>
      <c r="D190" s="69">
        <v>1976</v>
      </c>
      <c r="E190" s="67" t="s">
        <v>905</v>
      </c>
      <c r="F190" s="62" t="s">
        <v>272</v>
      </c>
      <c r="G190" s="63">
        <v>90</v>
      </c>
      <c r="H190" s="63">
        <v>60</v>
      </c>
      <c r="I190" s="63">
        <v>4</v>
      </c>
      <c r="J190" s="63">
        <f t="shared" ref="J190:J215" si="15">-LOG((1/(H190*G190))*(2.511^(-I190)))/LOG(2.511)</f>
        <v>13.334561573606614</v>
      </c>
      <c r="K190" s="63">
        <v>11</v>
      </c>
      <c r="L190" s="62" t="s">
        <v>903</v>
      </c>
      <c r="M190" s="62"/>
      <c r="N190" s="62"/>
      <c r="O190" s="62">
        <f>SUM(O191:O198)</f>
        <v>2</v>
      </c>
      <c r="P190" s="62">
        <f>SUM(P191:P198)</f>
        <v>6</v>
      </c>
      <c r="Q190" s="64" t="s">
        <v>1602</v>
      </c>
      <c r="R190" s="66">
        <v>38579</v>
      </c>
      <c r="S190" s="62"/>
      <c r="T190" s="62"/>
    </row>
    <row r="191" spans="1:20" s="19" customFormat="1" ht="37.5" hidden="1" x14ac:dyDescent="0.25">
      <c r="A191" s="19" t="s">
        <v>1794</v>
      </c>
      <c r="C191" s="19" t="s">
        <v>255</v>
      </c>
      <c r="D191" s="19">
        <v>1976</v>
      </c>
      <c r="E191" s="81" t="s">
        <v>905</v>
      </c>
      <c r="F191" s="19" t="s">
        <v>272</v>
      </c>
      <c r="G191" s="20">
        <v>90</v>
      </c>
      <c r="H191" s="20">
        <v>60</v>
      </c>
      <c r="I191" s="20">
        <v>4</v>
      </c>
      <c r="J191" s="24">
        <f t="shared" si="15"/>
        <v>13.334561573606614</v>
      </c>
      <c r="K191" s="20">
        <v>11</v>
      </c>
      <c r="L191" s="19" t="s">
        <v>903</v>
      </c>
      <c r="O191" s="19">
        <v>0</v>
      </c>
      <c r="P191" s="19">
        <v>1</v>
      </c>
      <c r="Q191" s="15" t="s">
        <v>443</v>
      </c>
      <c r="R191" s="21">
        <v>38701</v>
      </c>
    </row>
    <row r="192" spans="1:20" s="19" customFormat="1" ht="50" hidden="1" x14ac:dyDescent="0.25">
      <c r="A192" s="19" t="s">
        <v>1794</v>
      </c>
      <c r="C192" s="19" t="s">
        <v>1603</v>
      </c>
      <c r="D192" s="19">
        <v>1976</v>
      </c>
      <c r="E192" s="81" t="s">
        <v>905</v>
      </c>
      <c r="F192" s="19" t="s">
        <v>272</v>
      </c>
      <c r="G192" s="20">
        <v>90</v>
      </c>
      <c r="H192" s="20">
        <v>60</v>
      </c>
      <c r="I192" s="20">
        <v>4</v>
      </c>
      <c r="J192" s="24">
        <f t="shared" si="15"/>
        <v>13.334561573606614</v>
      </c>
      <c r="K192" s="20">
        <v>11</v>
      </c>
      <c r="L192" s="19" t="s">
        <v>903</v>
      </c>
      <c r="O192" s="19">
        <v>0</v>
      </c>
      <c r="P192" s="19">
        <v>1</v>
      </c>
      <c r="Q192" s="15" t="s">
        <v>1604</v>
      </c>
      <c r="R192" s="21">
        <v>38701</v>
      </c>
    </row>
    <row r="193" spans="1:20" s="19" customFormat="1" ht="37.5" hidden="1" x14ac:dyDescent="0.25">
      <c r="A193" s="19" t="s">
        <v>1794</v>
      </c>
      <c r="C193" s="19" t="s">
        <v>1605</v>
      </c>
      <c r="D193" s="19">
        <v>1976</v>
      </c>
      <c r="E193" s="81" t="s">
        <v>905</v>
      </c>
      <c r="F193" s="19" t="s">
        <v>272</v>
      </c>
      <c r="G193" s="20">
        <v>90</v>
      </c>
      <c r="H193" s="20">
        <v>60</v>
      </c>
      <c r="I193" s="20">
        <v>4</v>
      </c>
      <c r="J193" s="24">
        <f t="shared" si="15"/>
        <v>13.334561573606614</v>
      </c>
      <c r="K193" s="20">
        <v>11</v>
      </c>
      <c r="L193" s="19" t="s">
        <v>903</v>
      </c>
      <c r="O193" s="19">
        <v>0</v>
      </c>
      <c r="P193" s="19">
        <v>1</v>
      </c>
      <c r="Q193" s="15" t="s">
        <v>1606</v>
      </c>
      <c r="R193" s="21">
        <v>38701</v>
      </c>
    </row>
    <row r="194" spans="1:20" s="19" customFormat="1" ht="37.5" hidden="1" x14ac:dyDescent="0.25">
      <c r="A194" s="19" t="s">
        <v>1794</v>
      </c>
      <c r="C194" s="19" t="s">
        <v>1607</v>
      </c>
      <c r="D194" s="19">
        <v>1976</v>
      </c>
      <c r="E194" s="81" t="s">
        <v>905</v>
      </c>
      <c r="F194" s="19" t="s">
        <v>272</v>
      </c>
      <c r="G194" s="20">
        <v>90</v>
      </c>
      <c r="H194" s="20">
        <v>60</v>
      </c>
      <c r="I194" s="20">
        <v>4</v>
      </c>
      <c r="J194" s="24">
        <f t="shared" si="15"/>
        <v>13.334561573606614</v>
      </c>
      <c r="K194" s="20">
        <v>11</v>
      </c>
      <c r="L194" s="19" t="s">
        <v>903</v>
      </c>
      <c r="O194" s="19">
        <v>0</v>
      </c>
      <c r="P194" s="19">
        <v>1</v>
      </c>
      <c r="Q194" s="15" t="s">
        <v>1608</v>
      </c>
      <c r="R194" s="21">
        <v>38701</v>
      </c>
    </row>
    <row r="195" spans="1:20" s="19" customFormat="1" ht="50" hidden="1" x14ac:dyDescent="0.25">
      <c r="A195" s="19" t="s">
        <v>1794</v>
      </c>
      <c r="C195" s="19" t="s">
        <v>891</v>
      </c>
      <c r="D195" s="19">
        <v>1976</v>
      </c>
      <c r="E195" s="26" t="s">
        <v>905</v>
      </c>
      <c r="F195" s="19" t="s">
        <v>272</v>
      </c>
      <c r="G195" s="20">
        <v>90</v>
      </c>
      <c r="H195" s="20">
        <v>60</v>
      </c>
      <c r="I195" s="20">
        <v>4</v>
      </c>
      <c r="J195" s="24">
        <f t="shared" si="15"/>
        <v>13.334561573606614</v>
      </c>
      <c r="K195" s="20">
        <v>11</v>
      </c>
      <c r="L195" s="19" t="s">
        <v>903</v>
      </c>
      <c r="O195" s="19">
        <v>1</v>
      </c>
      <c r="P195" s="19">
        <v>0</v>
      </c>
      <c r="Q195" s="15" t="s">
        <v>514</v>
      </c>
      <c r="R195" s="21">
        <v>38579</v>
      </c>
    </row>
    <row r="196" spans="1:20" s="19" customFormat="1" ht="50" hidden="1" x14ac:dyDescent="0.25">
      <c r="A196" s="19" t="s">
        <v>1794</v>
      </c>
      <c r="C196" s="19" t="s">
        <v>1171</v>
      </c>
      <c r="D196" s="19">
        <v>1976</v>
      </c>
      <c r="E196" s="81" t="s">
        <v>905</v>
      </c>
      <c r="F196" s="19" t="s">
        <v>272</v>
      </c>
      <c r="G196" s="20">
        <v>90</v>
      </c>
      <c r="H196" s="20">
        <v>60</v>
      </c>
      <c r="I196" s="20">
        <v>4</v>
      </c>
      <c r="J196" s="24">
        <f t="shared" si="15"/>
        <v>13.334561573606614</v>
      </c>
      <c r="K196" s="20">
        <v>11</v>
      </c>
      <c r="L196" s="19" t="s">
        <v>903</v>
      </c>
      <c r="O196" s="19">
        <v>0</v>
      </c>
      <c r="P196" s="19">
        <v>1</v>
      </c>
      <c r="Q196" s="15" t="s">
        <v>942</v>
      </c>
      <c r="R196" s="21">
        <v>38701</v>
      </c>
    </row>
    <row r="197" spans="1:20" s="19" customFormat="1" ht="25" hidden="1" x14ac:dyDescent="0.25">
      <c r="A197" s="19" t="s">
        <v>1794</v>
      </c>
      <c r="C197" s="19" t="s">
        <v>1401</v>
      </c>
      <c r="D197" s="19">
        <v>1976</v>
      </c>
      <c r="E197" s="26" t="s">
        <v>905</v>
      </c>
      <c r="F197" s="19" t="s">
        <v>272</v>
      </c>
      <c r="G197" s="20">
        <v>90</v>
      </c>
      <c r="H197" s="20">
        <v>60</v>
      </c>
      <c r="I197" s="20">
        <v>4</v>
      </c>
      <c r="J197" s="24">
        <f t="shared" si="15"/>
        <v>13.334561573606614</v>
      </c>
      <c r="K197" s="20">
        <v>11</v>
      </c>
      <c r="L197" s="19" t="s">
        <v>903</v>
      </c>
      <c r="O197" s="19">
        <v>1</v>
      </c>
      <c r="P197" s="19">
        <v>0</v>
      </c>
      <c r="Q197" s="15" t="s">
        <v>1402</v>
      </c>
      <c r="R197" s="21">
        <v>39149</v>
      </c>
    </row>
    <row r="198" spans="1:20" s="19" customFormat="1" ht="37.5" hidden="1" x14ac:dyDescent="0.25">
      <c r="A198" s="19" t="s">
        <v>1794</v>
      </c>
      <c r="C198" s="19" t="s">
        <v>636</v>
      </c>
      <c r="D198" s="19">
        <v>1976</v>
      </c>
      <c r="E198" s="26" t="s">
        <v>905</v>
      </c>
      <c r="F198" s="19" t="s">
        <v>272</v>
      </c>
      <c r="G198" s="20">
        <v>90</v>
      </c>
      <c r="H198" s="20">
        <v>60</v>
      </c>
      <c r="I198" s="20">
        <v>4</v>
      </c>
      <c r="J198" s="24">
        <f>-LOG((1/(H198*G198))*(2.511^(-I198)))/LOG(2.511)</f>
        <v>13.334561573606614</v>
      </c>
      <c r="K198" s="20">
        <v>11</v>
      </c>
      <c r="L198" s="19" t="s">
        <v>903</v>
      </c>
      <c r="O198" s="19">
        <v>0</v>
      </c>
      <c r="P198" s="19">
        <v>1</v>
      </c>
      <c r="Q198" s="15" t="s">
        <v>639</v>
      </c>
      <c r="R198" s="21">
        <v>39834</v>
      </c>
    </row>
    <row r="199" spans="1:20" s="19" customFormat="1" ht="25.5" hidden="1" thickBot="1" x14ac:dyDescent="0.3">
      <c r="B199" s="177"/>
      <c r="C199" s="62" t="s">
        <v>246</v>
      </c>
      <c r="D199" s="62">
        <v>1977</v>
      </c>
      <c r="E199" s="67" t="s">
        <v>1049</v>
      </c>
      <c r="F199" s="62" t="s">
        <v>272</v>
      </c>
      <c r="G199" s="63">
        <v>20</v>
      </c>
      <c r="H199" s="63">
        <v>10</v>
      </c>
      <c r="I199" s="63">
        <v>7</v>
      </c>
      <c r="J199" s="63">
        <f t="shared" si="15"/>
        <v>12.754780325819635</v>
      </c>
      <c r="K199" s="63">
        <v>12.5</v>
      </c>
      <c r="L199" s="62" t="s">
        <v>903</v>
      </c>
      <c r="M199" s="62"/>
      <c r="N199" s="62"/>
      <c r="O199" s="62">
        <f>SUM(O200:O206)</f>
        <v>0</v>
      </c>
      <c r="P199" s="62">
        <f>SUM(P200:P206)</f>
        <v>7</v>
      </c>
      <c r="Q199" s="90" t="s">
        <v>1490</v>
      </c>
      <c r="R199" s="112">
        <v>39086</v>
      </c>
      <c r="S199" s="62"/>
      <c r="T199" s="62"/>
    </row>
    <row r="200" spans="1:20" s="19" customFormat="1" hidden="1" x14ac:dyDescent="0.25">
      <c r="A200" s="19" t="s">
        <v>1794</v>
      </c>
      <c r="C200" s="19" t="s">
        <v>255</v>
      </c>
      <c r="D200" s="19">
        <v>1977</v>
      </c>
      <c r="E200" s="26" t="s">
        <v>1049</v>
      </c>
      <c r="F200" s="19" t="s">
        <v>272</v>
      </c>
      <c r="G200" s="20">
        <v>20</v>
      </c>
      <c r="H200" s="20">
        <v>10</v>
      </c>
      <c r="I200" s="20">
        <v>7</v>
      </c>
      <c r="J200" s="24">
        <f t="shared" si="15"/>
        <v>12.754780325819635</v>
      </c>
      <c r="K200" s="20">
        <v>12.5</v>
      </c>
      <c r="L200" s="19" t="s">
        <v>903</v>
      </c>
      <c r="O200" s="19">
        <v>0</v>
      </c>
      <c r="P200" s="19">
        <v>1</v>
      </c>
      <c r="Q200" s="15" t="s">
        <v>1051</v>
      </c>
      <c r="R200" s="21">
        <v>38707</v>
      </c>
    </row>
    <row r="201" spans="1:20" s="19" customFormat="1" hidden="1" x14ac:dyDescent="0.25">
      <c r="A201" s="19" t="s">
        <v>1794</v>
      </c>
      <c r="C201" s="19" t="s">
        <v>1603</v>
      </c>
      <c r="D201" s="19">
        <v>1977</v>
      </c>
      <c r="E201" s="26" t="s">
        <v>1049</v>
      </c>
      <c r="F201" s="19" t="s">
        <v>272</v>
      </c>
      <c r="G201" s="20">
        <v>20</v>
      </c>
      <c r="H201" s="20">
        <v>10</v>
      </c>
      <c r="I201" s="20">
        <v>7</v>
      </c>
      <c r="J201" s="24">
        <f t="shared" si="15"/>
        <v>12.754780325819635</v>
      </c>
      <c r="K201" s="20">
        <v>12.5</v>
      </c>
      <c r="L201" s="19" t="s">
        <v>903</v>
      </c>
      <c r="O201" s="19">
        <v>0</v>
      </c>
      <c r="P201" s="19">
        <v>1</v>
      </c>
      <c r="Q201" s="15" t="s">
        <v>1051</v>
      </c>
      <c r="R201" s="21">
        <v>38707</v>
      </c>
    </row>
    <row r="202" spans="1:20" s="19" customFormat="1" hidden="1" x14ac:dyDescent="0.25">
      <c r="A202" s="19" t="s">
        <v>1794</v>
      </c>
      <c r="C202" s="19" t="s">
        <v>1605</v>
      </c>
      <c r="D202" s="19">
        <v>1977</v>
      </c>
      <c r="E202" s="26" t="s">
        <v>1049</v>
      </c>
      <c r="F202" s="19" t="s">
        <v>272</v>
      </c>
      <c r="G202" s="20">
        <v>20</v>
      </c>
      <c r="H202" s="20">
        <v>10</v>
      </c>
      <c r="I202" s="20">
        <v>7</v>
      </c>
      <c r="J202" s="24">
        <f t="shared" si="15"/>
        <v>12.754780325819635</v>
      </c>
      <c r="K202" s="20">
        <v>12.5</v>
      </c>
      <c r="L202" s="19" t="s">
        <v>903</v>
      </c>
      <c r="O202" s="19">
        <v>0</v>
      </c>
      <c r="P202" s="19">
        <v>1</v>
      </c>
      <c r="Q202" s="15" t="s">
        <v>1051</v>
      </c>
      <c r="R202" s="21">
        <v>38707</v>
      </c>
    </row>
    <row r="203" spans="1:20" s="19" customFormat="1" ht="41.25" hidden="1" customHeight="1" x14ac:dyDescent="0.25">
      <c r="A203" s="19" t="s">
        <v>1794</v>
      </c>
      <c r="C203" s="19" t="s">
        <v>21</v>
      </c>
      <c r="D203" s="19">
        <v>1977</v>
      </c>
      <c r="E203" s="26" t="s">
        <v>1049</v>
      </c>
      <c r="F203" s="19" t="s">
        <v>272</v>
      </c>
      <c r="G203" s="20">
        <v>20</v>
      </c>
      <c r="H203" s="20">
        <v>10</v>
      </c>
      <c r="I203" s="20">
        <v>7</v>
      </c>
      <c r="J203" s="24">
        <f t="shared" si="15"/>
        <v>12.754780325819635</v>
      </c>
      <c r="K203" s="20">
        <v>12.5</v>
      </c>
      <c r="L203" s="19" t="s">
        <v>903</v>
      </c>
      <c r="O203" s="19">
        <v>0</v>
      </c>
      <c r="P203" s="19">
        <v>1</v>
      </c>
      <c r="Q203" s="15" t="s">
        <v>1050</v>
      </c>
      <c r="R203" s="21">
        <v>38707</v>
      </c>
    </row>
    <row r="204" spans="1:20" s="19" customFormat="1" hidden="1" x14ac:dyDescent="0.25">
      <c r="A204" s="19" t="s">
        <v>1794</v>
      </c>
      <c r="C204" s="19" t="s">
        <v>1171</v>
      </c>
      <c r="D204" s="19">
        <v>1977</v>
      </c>
      <c r="E204" s="81" t="s">
        <v>1049</v>
      </c>
      <c r="F204" s="19" t="s">
        <v>272</v>
      </c>
      <c r="G204" s="20">
        <v>20</v>
      </c>
      <c r="H204" s="20">
        <v>10</v>
      </c>
      <c r="I204" s="20">
        <v>7</v>
      </c>
      <c r="J204" s="24">
        <f t="shared" si="15"/>
        <v>12.754780325819635</v>
      </c>
      <c r="K204" s="20">
        <v>12.5</v>
      </c>
      <c r="L204" s="19" t="s">
        <v>903</v>
      </c>
      <c r="O204" s="19">
        <v>0</v>
      </c>
      <c r="P204" s="19">
        <v>1</v>
      </c>
      <c r="Q204" s="15" t="s">
        <v>1051</v>
      </c>
      <c r="R204" s="21">
        <v>38740</v>
      </c>
    </row>
    <row r="205" spans="1:20" s="19" customFormat="1" ht="37.5" hidden="1" x14ac:dyDescent="0.25">
      <c r="A205" s="19" t="s">
        <v>1794</v>
      </c>
      <c r="C205" s="19" t="s">
        <v>356</v>
      </c>
      <c r="D205" s="19">
        <v>1977</v>
      </c>
      <c r="E205" s="26" t="s">
        <v>1049</v>
      </c>
      <c r="F205" s="19" t="s">
        <v>272</v>
      </c>
      <c r="G205" s="20">
        <v>20</v>
      </c>
      <c r="H205" s="20">
        <v>10</v>
      </c>
      <c r="I205" s="20">
        <v>7</v>
      </c>
      <c r="J205" s="24">
        <f t="shared" si="15"/>
        <v>12.754780325819635</v>
      </c>
      <c r="K205" s="20">
        <v>12.5</v>
      </c>
      <c r="L205" s="19" t="s">
        <v>903</v>
      </c>
      <c r="O205" s="19">
        <v>0</v>
      </c>
      <c r="P205" s="19">
        <v>1</v>
      </c>
      <c r="Q205" s="15" t="s">
        <v>336</v>
      </c>
      <c r="R205" s="21">
        <v>39111</v>
      </c>
    </row>
    <row r="206" spans="1:20" s="19" customFormat="1" hidden="1" x14ac:dyDescent="0.25">
      <c r="A206" s="19" t="s">
        <v>1794</v>
      </c>
      <c r="C206" s="19" t="s">
        <v>636</v>
      </c>
      <c r="D206" s="19">
        <v>1977</v>
      </c>
      <c r="E206" s="26" t="s">
        <v>1049</v>
      </c>
      <c r="F206" s="19" t="s">
        <v>272</v>
      </c>
      <c r="G206" s="20">
        <v>20</v>
      </c>
      <c r="H206" s="20">
        <v>10</v>
      </c>
      <c r="I206" s="20">
        <v>7</v>
      </c>
      <c r="J206" s="24">
        <f>-LOG((1/(H206*G206))*(2.511^(-I206)))/LOG(2.511)</f>
        <v>12.754780325819635</v>
      </c>
      <c r="K206" s="20">
        <v>12.5</v>
      </c>
      <c r="L206" s="19" t="s">
        <v>903</v>
      </c>
      <c r="O206" s="19">
        <v>0</v>
      </c>
      <c r="P206" s="19">
        <v>1</v>
      </c>
      <c r="Q206" s="15" t="s">
        <v>1176</v>
      </c>
      <c r="R206" s="21">
        <v>39835</v>
      </c>
    </row>
    <row r="207" spans="1:20" s="62" customFormat="1" ht="13" hidden="1" x14ac:dyDescent="0.25">
      <c r="B207" s="177"/>
      <c r="C207" s="62" t="s">
        <v>246</v>
      </c>
      <c r="D207" s="62">
        <v>1981</v>
      </c>
      <c r="E207" s="83"/>
      <c r="F207" s="62" t="s">
        <v>273</v>
      </c>
      <c r="G207" s="63">
        <v>25</v>
      </c>
      <c r="H207" s="63">
        <v>25</v>
      </c>
      <c r="I207" s="63">
        <v>4.2</v>
      </c>
      <c r="J207" s="63">
        <f t="shared" si="15"/>
        <v>11.192379650627343</v>
      </c>
      <c r="K207" s="63">
        <v>10.93</v>
      </c>
      <c r="L207" s="62" t="s">
        <v>903</v>
      </c>
      <c r="O207" s="62">
        <v>0</v>
      </c>
      <c r="P207" s="62">
        <v>0</v>
      </c>
      <c r="Q207" s="64" t="s">
        <v>49</v>
      </c>
      <c r="R207" s="66">
        <v>38813</v>
      </c>
    </row>
    <row r="208" spans="1:20" s="19" customFormat="1" ht="13" hidden="1" x14ac:dyDescent="0.25">
      <c r="B208" s="177"/>
      <c r="C208" s="62" t="s">
        <v>246</v>
      </c>
      <c r="D208" s="62">
        <v>1982</v>
      </c>
      <c r="E208" s="67" t="s">
        <v>904</v>
      </c>
      <c r="F208" s="62" t="s">
        <v>272</v>
      </c>
      <c r="G208" s="63">
        <v>20</v>
      </c>
      <c r="H208" s="63">
        <v>15</v>
      </c>
      <c r="I208" s="63">
        <v>9</v>
      </c>
      <c r="J208" s="63">
        <f t="shared" si="15"/>
        <v>15.195177241579971</v>
      </c>
      <c r="K208" s="63">
        <v>13</v>
      </c>
      <c r="L208" s="62" t="s">
        <v>903</v>
      </c>
      <c r="M208" s="62"/>
      <c r="N208" s="62"/>
      <c r="O208" s="62">
        <f>SUM(O209:O216)</f>
        <v>2</v>
      </c>
      <c r="P208" s="62">
        <f>SUM(P209:P216)</f>
        <v>6</v>
      </c>
      <c r="Q208" s="64"/>
      <c r="R208" s="66">
        <v>38707</v>
      </c>
      <c r="S208" s="62"/>
      <c r="T208" s="62"/>
    </row>
    <row r="209" spans="1:20" s="19" customFormat="1" hidden="1" x14ac:dyDescent="0.25">
      <c r="A209" s="19" t="s">
        <v>1794</v>
      </c>
      <c r="C209" s="19" t="s">
        <v>255</v>
      </c>
      <c r="D209" s="19">
        <v>1982</v>
      </c>
      <c r="E209" s="26" t="s">
        <v>904</v>
      </c>
      <c r="F209" s="19" t="s">
        <v>272</v>
      </c>
      <c r="G209" s="20">
        <v>20</v>
      </c>
      <c r="H209" s="20">
        <v>15</v>
      </c>
      <c r="I209" s="20">
        <v>9</v>
      </c>
      <c r="J209" s="24">
        <f t="shared" si="15"/>
        <v>15.195177241579971</v>
      </c>
      <c r="K209" s="20">
        <v>13</v>
      </c>
      <c r="L209" s="19" t="s">
        <v>903</v>
      </c>
      <c r="O209" s="19">
        <v>0</v>
      </c>
      <c r="P209" s="19">
        <v>1</v>
      </c>
      <c r="Q209" s="15" t="s">
        <v>1051</v>
      </c>
      <c r="R209" s="21">
        <v>38707</v>
      </c>
    </row>
    <row r="210" spans="1:20" s="19" customFormat="1" hidden="1" x14ac:dyDescent="0.25">
      <c r="A210" s="19" t="s">
        <v>1794</v>
      </c>
      <c r="C210" s="19" t="s">
        <v>1603</v>
      </c>
      <c r="D210" s="19">
        <v>1982</v>
      </c>
      <c r="E210" s="26" t="s">
        <v>904</v>
      </c>
      <c r="F210" s="19" t="s">
        <v>272</v>
      </c>
      <c r="G210" s="20">
        <v>20</v>
      </c>
      <c r="H210" s="20">
        <v>15</v>
      </c>
      <c r="I210" s="20">
        <v>9</v>
      </c>
      <c r="J210" s="24">
        <f t="shared" si="15"/>
        <v>15.195177241579971</v>
      </c>
      <c r="K210" s="20">
        <v>13</v>
      </c>
      <c r="L210" s="19" t="s">
        <v>903</v>
      </c>
      <c r="O210" s="19">
        <v>0</v>
      </c>
      <c r="P210" s="19">
        <v>1</v>
      </c>
      <c r="Q210" s="15" t="s">
        <v>1051</v>
      </c>
      <c r="R210" s="21">
        <v>38707</v>
      </c>
    </row>
    <row r="211" spans="1:20" s="19" customFormat="1" hidden="1" x14ac:dyDescent="0.25">
      <c r="A211" s="19" t="s">
        <v>1794</v>
      </c>
      <c r="C211" s="19" t="s">
        <v>1605</v>
      </c>
      <c r="D211" s="19">
        <v>1982</v>
      </c>
      <c r="E211" s="26" t="s">
        <v>904</v>
      </c>
      <c r="F211" s="19" t="s">
        <v>272</v>
      </c>
      <c r="G211" s="20">
        <v>20</v>
      </c>
      <c r="H211" s="20">
        <v>15</v>
      </c>
      <c r="I211" s="20">
        <v>9</v>
      </c>
      <c r="J211" s="24">
        <f t="shared" si="15"/>
        <v>15.195177241579971</v>
      </c>
      <c r="K211" s="20">
        <v>13</v>
      </c>
      <c r="L211" s="19" t="s">
        <v>903</v>
      </c>
      <c r="O211" s="19">
        <v>0</v>
      </c>
      <c r="P211" s="19">
        <v>1</v>
      </c>
      <c r="Q211" s="15" t="s">
        <v>1051</v>
      </c>
      <c r="R211" s="21">
        <v>38707</v>
      </c>
    </row>
    <row r="212" spans="1:20" s="19" customFormat="1" hidden="1" x14ac:dyDescent="0.25">
      <c r="A212" s="19" t="s">
        <v>1794</v>
      </c>
      <c r="C212" s="19" t="s">
        <v>1607</v>
      </c>
      <c r="D212" s="19">
        <v>1982</v>
      </c>
      <c r="E212" s="26" t="s">
        <v>904</v>
      </c>
      <c r="F212" s="19" t="s">
        <v>272</v>
      </c>
      <c r="G212" s="20">
        <v>20</v>
      </c>
      <c r="H212" s="20">
        <v>15</v>
      </c>
      <c r="I212" s="20">
        <v>9</v>
      </c>
      <c r="J212" s="24">
        <f t="shared" si="15"/>
        <v>15.195177241579971</v>
      </c>
      <c r="K212" s="20">
        <v>13</v>
      </c>
      <c r="L212" s="19" t="s">
        <v>903</v>
      </c>
      <c r="O212" s="19">
        <v>0</v>
      </c>
      <c r="P212" s="19">
        <v>1</v>
      </c>
      <c r="Q212" s="15" t="s">
        <v>1051</v>
      </c>
      <c r="R212" s="21">
        <v>38707</v>
      </c>
    </row>
    <row r="213" spans="1:20" s="19" customFormat="1" hidden="1" x14ac:dyDescent="0.25">
      <c r="A213" s="19" t="s">
        <v>1794</v>
      </c>
      <c r="C213" s="19" t="s">
        <v>891</v>
      </c>
      <c r="D213" s="19">
        <v>1982</v>
      </c>
      <c r="E213" s="26" t="s">
        <v>904</v>
      </c>
      <c r="F213" s="19" t="s">
        <v>272</v>
      </c>
      <c r="G213" s="20">
        <v>20</v>
      </c>
      <c r="H213" s="20">
        <v>15</v>
      </c>
      <c r="I213" s="20">
        <v>9</v>
      </c>
      <c r="J213" s="24">
        <f t="shared" si="15"/>
        <v>15.195177241579971</v>
      </c>
      <c r="K213" s="20">
        <v>13</v>
      </c>
      <c r="L213" s="19" t="s">
        <v>903</v>
      </c>
      <c r="O213" s="19">
        <v>0</v>
      </c>
      <c r="P213" s="19">
        <v>1</v>
      </c>
      <c r="Q213" s="15" t="s">
        <v>1051</v>
      </c>
      <c r="R213" s="21">
        <v>38707</v>
      </c>
    </row>
    <row r="214" spans="1:20" s="19" customFormat="1" hidden="1" x14ac:dyDescent="0.25">
      <c r="A214" s="19" t="s">
        <v>1794</v>
      </c>
      <c r="C214" s="19" t="s">
        <v>1171</v>
      </c>
      <c r="D214" s="19">
        <v>1982</v>
      </c>
      <c r="E214" s="26" t="s">
        <v>904</v>
      </c>
      <c r="F214" s="19" t="s">
        <v>272</v>
      </c>
      <c r="G214" s="20">
        <v>20</v>
      </c>
      <c r="H214" s="20">
        <v>15</v>
      </c>
      <c r="I214" s="20">
        <v>9</v>
      </c>
      <c r="J214" s="24">
        <f>-LOG((1/(H214*G214))*(2.511^(-I214)))/LOG(2.511)</f>
        <v>15.195177241579971</v>
      </c>
      <c r="K214" s="20">
        <v>13</v>
      </c>
      <c r="L214" s="19" t="s">
        <v>903</v>
      </c>
      <c r="O214" s="19">
        <v>0</v>
      </c>
      <c r="P214" s="19">
        <v>1</v>
      </c>
      <c r="Q214" s="15" t="s">
        <v>1051</v>
      </c>
      <c r="R214" s="21">
        <v>39835</v>
      </c>
    </row>
    <row r="215" spans="1:20" s="19" customFormat="1" hidden="1" x14ac:dyDescent="0.25">
      <c r="A215" s="19" t="s">
        <v>1794</v>
      </c>
      <c r="C215" s="19" t="s">
        <v>1401</v>
      </c>
      <c r="D215" s="19">
        <v>1982</v>
      </c>
      <c r="E215" s="26" t="s">
        <v>904</v>
      </c>
      <c r="F215" s="19" t="s">
        <v>272</v>
      </c>
      <c r="G215" s="20">
        <v>20</v>
      </c>
      <c r="H215" s="20">
        <v>15</v>
      </c>
      <c r="I215" s="20">
        <v>9</v>
      </c>
      <c r="J215" s="24">
        <f t="shared" si="15"/>
        <v>15.195177241579971</v>
      </c>
      <c r="K215" s="20">
        <v>13</v>
      </c>
      <c r="L215" s="19" t="s">
        <v>903</v>
      </c>
      <c r="O215" s="19">
        <v>1</v>
      </c>
      <c r="P215" s="19">
        <v>0</v>
      </c>
      <c r="Q215" s="15" t="s">
        <v>1177</v>
      </c>
      <c r="R215" s="21">
        <v>39149</v>
      </c>
    </row>
    <row r="216" spans="1:20" s="19" customFormat="1" hidden="1" x14ac:dyDescent="0.25">
      <c r="A216" s="19" t="s">
        <v>1794</v>
      </c>
      <c r="C216" s="19" t="s">
        <v>636</v>
      </c>
      <c r="D216" s="19">
        <v>1982</v>
      </c>
      <c r="E216" s="26" t="s">
        <v>904</v>
      </c>
      <c r="F216" s="19" t="s">
        <v>272</v>
      </c>
      <c r="G216" s="20">
        <v>20</v>
      </c>
      <c r="H216" s="20">
        <v>15</v>
      </c>
      <c r="I216" s="20">
        <v>9</v>
      </c>
      <c r="J216" s="24">
        <f>-LOG((1/(H216*G216))*(2.511^(-I216)))/LOG(2.511)</f>
        <v>15.195177241579971</v>
      </c>
      <c r="K216" s="20">
        <v>13</v>
      </c>
      <c r="L216" s="19" t="s">
        <v>903</v>
      </c>
      <c r="O216" s="19">
        <v>1</v>
      </c>
      <c r="P216" s="19">
        <v>0</v>
      </c>
      <c r="Q216" s="15" t="s">
        <v>1051</v>
      </c>
      <c r="R216" s="21">
        <v>39149</v>
      </c>
    </row>
    <row r="217" spans="1:20" s="131" customFormat="1" hidden="1" x14ac:dyDescent="0.25">
      <c r="B217" s="124"/>
      <c r="C217" s="131" t="s">
        <v>246</v>
      </c>
      <c r="D217" s="131">
        <v>1990</v>
      </c>
      <c r="E217" s="124"/>
      <c r="F217" s="131" t="s">
        <v>272</v>
      </c>
      <c r="G217" s="133">
        <v>50</v>
      </c>
      <c r="H217" s="133">
        <v>10</v>
      </c>
      <c r="I217" s="133"/>
      <c r="J217" s="133"/>
      <c r="K217" s="133"/>
      <c r="L217" s="131" t="s">
        <v>903</v>
      </c>
      <c r="O217" s="131">
        <v>0</v>
      </c>
      <c r="P217" s="131">
        <v>0</v>
      </c>
      <c r="Q217" s="124" t="s">
        <v>1447</v>
      </c>
      <c r="R217" s="135">
        <v>39461</v>
      </c>
    </row>
    <row r="218" spans="1:20" s="19" customFormat="1" ht="87.5" hidden="1" x14ac:dyDescent="0.25">
      <c r="A218" s="197"/>
      <c r="B218" s="195"/>
      <c r="C218" s="62" t="s">
        <v>246</v>
      </c>
      <c r="D218" s="62">
        <v>1999</v>
      </c>
      <c r="E218" s="67"/>
      <c r="F218" s="62" t="s">
        <v>272</v>
      </c>
      <c r="G218" s="63">
        <v>2</v>
      </c>
      <c r="H218" s="63">
        <v>2</v>
      </c>
      <c r="I218" s="63"/>
      <c r="J218" s="63"/>
      <c r="K218" s="63"/>
      <c r="L218" s="62" t="s">
        <v>903</v>
      </c>
      <c r="M218" s="62"/>
      <c r="N218" s="62"/>
      <c r="O218" s="62">
        <f>SUM(O219:O221)</f>
        <v>0</v>
      </c>
      <c r="P218" s="62">
        <f>SUM(P219:P221)</f>
        <v>3</v>
      </c>
      <c r="Q218" s="64" t="s">
        <v>446</v>
      </c>
      <c r="R218" s="66">
        <v>39133</v>
      </c>
      <c r="S218" s="62"/>
      <c r="T218" s="62"/>
    </row>
    <row r="219" spans="1:20" s="19" customFormat="1" ht="100" hidden="1" x14ac:dyDescent="0.25">
      <c r="A219" s="19" t="s">
        <v>1794</v>
      </c>
      <c r="B219" s="115"/>
      <c r="C219" s="19" t="s">
        <v>1634</v>
      </c>
      <c r="D219" s="19">
        <v>1999</v>
      </c>
      <c r="E219" s="26"/>
      <c r="F219" s="19" t="s">
        <v>272</v>
      </c>
      <c r="G219" s="20">
        <v>2</v>
      </c>
      <c r="H219" s="20">
        <v>2</v>
      </c>
      <c r="I219" s="20"/>
      <c r="J219" s="20"/>
      <c r="K219" s="20"/>
      <c r="L219" s="19" t="s">
        <v>903</v>
      </c>
      <c r="O219" s="19">
        <v>0</v>
      </c>
      <c r="P219" s="19">
        <v>1</v>
      </c>
      <c r="Q219" s="15" t="s">
        <v>362</v>
      </c>
      <c r="R219" s="21">
        <v>39133</v>
      </c>
    </row>
    <row r="220" spans="1:20" s="19" customFormat="1" ht="50" hidden="1" x14ac:dyDescent="0.25">
      <c r="A220" s="19" t="s">
        <v>1794</v>
      </c>
      <c r="B220" s="115"/>
      <c r="C220" s="19" t="s">
        <v>1573</v>
      </c>
      <c r="D220" s="19">
        <v>1999</v>
      </c>
      <c r="E220" s="26"/>
      <c r="F220" s="19" t="s">
        <v>272</v>
      </c>
      <c r="G220" s="20">
        <v>2</v>
      </c>
      <c r="H220" s="20">
        <v>2</v>
      </c>
      <c r="I220" s="20"/>
      <c r="J220" s="20"/>
      <c r="K220" s="20"/>
      <c r="L220" s="19" t="s">
        <v>903</v>
      </c>
      <c r="O220" s="19">
        <v>0</v>
      </c>
      <c r="P220" s="19">
        <v>1</v>
      </c>
      <c r="Q220" s="15" t="s">
        <v>1575</v>
      </c>
      <c r="R220" s="21">
        <v>40204</v>
      </c>
    </row>
    <row r="221" spans="1:20" s="19" customFormat="1" ht="50" hidden="1" x14ac:dyDescent="0.25">
      <c r="A221" s="19" t="s">
        <v>1794</v>
      </c>
      <c r="B221" s="115"/>
      <c r="C221" s="19" t="s">
        <v>428</v>
      </c>
      <c r="D221" s="19">
        <v>1999</v>
      </c>
      <c r="E221" s="26"/>
      <c r="F221" s="19" t="s">
        <v>272</v>
      </c>
      <c r="G221" s="20">
        <v>2</v>
      </c>
      <c r="H221" s="20">
        <v>2</v>
      </c>
      <c r="I221" s="20"/>
      <c r="J221" s="20"/>
      <c r="K221" s="20"/>
      <c r="L221" s="19" t="s">
        <v>903</v>
      </c>
      <c r="O221" s="19">
        <v>0</v>
      </c>
      <c r="P221" s="19">
        <v>1</v>
      </c>
      <c r="Q221" s="15" t="s">
        <v>429</v>
      </c>
      <c r="R221" s="21">
        <v>40204</v>
      </c>
    </row>
    <row r="222" spans="1:20" s="19" customFormat="1" hidden="1" x14ac:dyDescent="0.25">
      <c r="B222" s="67"/>
      <c r="C222" s="62" t="s">
        <v>246</v>
      </c>
      <c r="D222" s="62">
        <v>2022</v>
      </c>
      <c r="E222" s="67"/>
      <c r="F222" s="62" t="s">
        <v>275</v>
      </c>
      <c r="G222" s="63">
        <v>0.5</v>
      </c>
      <c r="H222" s="63">
        <v>0.4</v>
      </c>
      <c r="I222" s="63">
        <v>12.8</v>
      </c>
      <c r="J222" s="63">
        <f>-LOG((1/(H222*G222))*(2.511^(-I222)))/LOG(2.511)</f>
        <v>11.051905087343165</v>
      </c>
      <c r="K222" s="63">
        <v>9.1999999999999993</v>
      </c>
      <c r="L222" s="62" t="s">
        <v>903</v>
      </c>
      <c r="M222" s="62"/>
      <c r="N222" s="62"/>
      <c r="O222" s="62">
        <v>0</v>
      </c>
      <c r="P222" s="62">
        <v>0</v>
      </c>
      <c r="Q222" s="67" t="s">
        <v>49</v>
      </c>
      <c r="R222" s="66">
        <v>38813</v>
      </c>
      <c r="S222" s="62"/>
      <c r="T222" s="62"/>
    </row>
    <row r="223" spans="1:20" s="19" customFormat="1" hidden="1" x14ac:dyDescent="0.25">
      <c r="A223" s="131"/>
      <c r="B223" s="124"/>
      <c r="C223" s="62" t="s">
        <v>246</v>
      </c>
      <c r="D223" s="62">
        <v>2024</v>
      </c>
      <c r="E223" s="67" t="s">
        <v>785</v>
      </c>
      <c r="F223" s="62" t="s">
        <v>272</v>
      </c>
      <c r="G223" s="63">
        <v>30</v>
      </c>
      <c r="H223" s="63">
        <v>30</v>
      </c>
      <c r="I223" s="63"/>
      <c r="J223" s="63">
        <f>-LOG((1/(H223*G223))*(2.511^(-I223)))/LOG(2.511)</f>
        <v>7.3884376575089652</v>
      </c>
      <c r="K223" s="63"/>
      <c r="L223" s="62" t="s">
        <v>903</v>
      </c>
      <c r="M223" s="62"/>
      <c r="N223" s="62"/>
      <c r="O223" s="62">
        <f>SUM(O224:O229)</f>
        <v>1</v>
      </c>
      <c r="P223" s="62">
        <f>SUM(P224:P229)</f>
        <v>5</v>
      </c>
      <c r="Q223" s="67" t="s">
        <v>647</v>
      </c>
      <c r="R223" s="66">
        <v>38735</v>
      </c>
      <c r="S223" s="62"/>
      <c r="T223" s="62"/>
    </row>
    <row r="224" spans="1:20" s="19" customFormat="1" hidden="1" x14ac:dyDescent="0.25">
      <c r="A224" s="19" t="s">
        <v>1794</v>
      </c>
      <c r="C224" s="19" t="s">
        <v>1603</v>
      </c>
      <c r="D224" s="19">
        <v>2024</v>
      </c>
      <c r="E224" s="26" t="s">
        <v>785</v>
      </c>
      <c r="F224" s="19" t="s">
        <v>272</v>
      </c>
      <c r="G224" s="20">
        <v>30</v>
      </c>
      <c r="H224" s="20">
        <v>30</v>
      </c>
      <c r="I224" s="20"/>
      <c r="J224" s="20">
        <f t="shared" ref="J224:J230" si="16">-LOG((1/(H224*G224))*(2.511^(-I224)))/LOG(2.511)</f>
        <v>7.3884376575089652</v>
      </c>
      <c r="K224" s="20"/>
      <c r="L224" s="19" t="s">
        <v>903</v>
      </c>
      <c r="O224" s="19">
        <v>0</v>
      </c>
      <c r="P224" s="19">
        <v>1</v>
      </c>
      <c r="Q224" s="15" t="s">
        <v>1051</v>
      </c>
      <c r="R224" s="21">
        <v>38735</v>
      </c>
    </row>
    <row r="225" spans="1:20" s="19" customFormat="1" ht="25" hidden="1" x14ac:dyDescent="0.25">
      <c r="A225" s="19" t="s">
        <v>1794</v>
      </c>
      <c r="C225" s="19" t="s">
        <v>1605</v>
      </c>
      <c r="D225" s="19">
        <v>2024</v>
      </c>
      <c r="E225" s="26" t="s">
        <v>785</v>
      </c>
      <c r="F225" s="19" t="s">
        <v>272</v>
      </c>
      <c r="G225" s="20">
        <v>30</v>
      </c>
      <c r="H225" s="20">
        <v>30</v>
      </c>
      <c r="I225" s="20"/>
      <c r="J225" s="20">
        <f t="shared" si="16"/>
        <v>7.3884376575089652</v>
      </c>
      <c r="K225" s="20"/>
      <c r="L225" s="19" t="s">
        <v>903</v>
      </c>
      <c r="O225" s="19">
        <v>0</v>
      </c>
      <c r="P225" s="19">
        <v>1</v>
      </c>
      <c r="Q225" s="15" t="s">
        <v>635</v>
      </c>
      <c r="R225" s="21">
        <v>38735</v>
      </c>
    </row>
    <row r="226" spans="1:20" s="19" customFormat="1" ht="37.5" hidden="1" x14ac:dyDescent="0.25">
      <c r="A226" s="19" t="s">
        <v>1794</v>
      </c>
      <c r="C226" s="19" t="s">
        <v>17</v>
      </c>
      <c r="D226" s="19">
        <v>2024</v>
      </c>
      <c r="E226" s="81" t="s">
        <v>785</v>
      </c>
      <c r="F226" s="19" t="s">
        <v>272</v>
      </c>
      <c r="G226" s="20">
        <v>30</v>
      </c>
      <c r="H226" s="20">
        <v>30</v>
      </c>
      <c r="I226" s="20"/>
      <c r="J226" s="20">
        <f t="shared" si="16"/>
        <v>7.3884376575089652</v>
      </c>
      <c r="K226" s="20"/>
      <c r="L226" s="19" t="s">
        <v>903</v>
      </c>
      <c r="O226" s="19">
        <v>0</v>
      </c>
      <c r="P226" s="19">
        <v>1</v>
      </c>
      <c r="Q226" s="15" t="s">
        <v>1114</v>
      </c>
      <c r="R226" s="21">
        <v>38735</v>
      </c>
    </row>
    <row r="227" spans="1:20" s="19" customFormat="1" ht="50" hidden="1" x14ac:dyDescent="0.25">
      <c r="A227" s="19" t="s">
        <v>1794</v>
      </c>
      <c r="C227" s="19" t="s">
        <v>1397</v>
      </c>
      <c r="D227" s="19">
        <v>2024</v>
      </c>
      <c r="E227" s="81" t="s">
        <v>785</v>
      </c>
      <c r="F227" s="19" t="s">
        <v>272</v>
      </c>
      <c r="G227" s="20">
        <v>30</v>
      </c>
      <c r="H227" s="20">
        <v>30</v>
      </c>
      <c r="I227" s="20"/>
      <c r="J227" s="20">
        <f t="shared" si="16"/>
        <v>7.3884376575089652</v>
      </c>
      <c r="K227" s="20"/>
      <c r="L227" s="19" t="s">
        <v>903</v>
      </c>
      <c r="O227" s="19">
        <v>0</v>
      </c>
      <c r="P227" s="19">
        <v>1</v>
      </c>
      <c r="Q227" s="15" t="s">
        <v>1113</v>
      </c>
      <c r="R227" s="21">
        <v>38742</v>
      </c>
    </row>
    <row r="228" spans="1:20" s="19" customFormat="1" ht="62.5" hidden="1" x14ac:dyDescent="0.25">
      <c r="A228" s="19" t="s">
        <v>1794</v>
      </c>
      <c r="C228" s="19" t="s">
        <v>1401</v>
      </c>
      <c r="D228" s="19">
        <v>2024</v>
      </c>
      <c r="E228" s="26" t="s">
        <v>785</v>
      </c>
      <c r="F228" s="19" t="s">
        <v>272</v>
      </c>
      <c r="G228" s="20">
        <v>30</v>
      </c>
      <c r="H228" s="20">
        <v>30</v>
      </c>
      <c r="I228" s="20"/>
      <c r="J228" s="20">
        <f t="shared" si="16"/>
        <v>7.3884376575089652</v>
      </c>
      <c r="K228" s="20"/>
      <c r="L228" s="19" t="s">
        <v>903</v>
      </c>
      <c r="O228" s="19">
        <v>1</v>
      </c>
      <c r="P228" s="19">
        <v>0</v>
      </c>
      <c r="Q228" s="15" t="s">
        <v>1404</v>
      </c>
      <c r="R228" s="21">
        <v>39149</v>
      </c>
    </row>
    <row r="229" spans="1:20" s="19" customFormat="1" ht="75" hidden="1" x14ac:dyDescent="0.25">
      <c r="A229" s="19" t="s">
        <v>1795</v>
      </c>
      <c r="C229" s="19" t="s">
        <v>1831</v>
      </c>
      <c r="D229" s="19">
        <v>2024</v>
      </c>
      <c r="E229" s="26" t="s">
        <v>785</v>
      </c>
      <c r="F229" s="19" t="s">
        <v>272</v>
      </c>
      <c r="G229" s="20">
        <v>30</v>
      </c>
      <c r="H229" s="20">
        <v>30</v>
      </c>
      <c r="I229" s="20"/>
      <c r="J229" s="20">
        <f>-LOG((1/(H229*G229))*(2.511^(-I229)))/LOG(2.511)</f>
        <v>7.3884376575089652</v>
      </c>
      <c r="K229" s="20"/>
      <c r="L229" s="19" t="s">
        <v>903</v>
      </c>
      <c r="O229" s="19">
        <v>0</v>
      </c>
      <c r="P229" s="19">
        <v>1</v>
      </c>
      <c r="Q229" s="15" t="s">
        <v>1830</v>
      </c>
      <c r="R229" s="21">
        <v>39861</v>
      </c>
    </row>
    <row r="230" spans="1:20" s="19" customFormat="1" ht="25" hidden="1" x14ac:dyDescent="0.25">
      <c r="B230" s="169"/>
      <c r="C230" s="62" t="s">
        <v>246</v>
      </c>
      <c r="D230" s="62">
        <v>2068</v>
      </c>
      <c r="E230" s="67" t="s">
        <v>1098</v>
      </c>
      <c r="F230" s="62" t="s">
        <v>272</v>
      </c>
      <c r="G230" s="63">
        <v>8</v>
      </c>
      <c r="H230" s="63">
        <v>6</v>
      </c>
      <c r="I230" s="63">
        <v>8</v>
      </c>
      <c r="J230" s="63">
        <f t="shared" si="16"/>
        <v>12.204714416603611</v>
      </c>
      <c r="K230" s="63">
        <v>12</v>
      </c>
      <c r="L230" s="62" t="s">
        <v>903</v>
      </c>
      <c r="M230" s="62"/>
      <c r="N230" s="62"/>
      <c r="O230" s="62">
        <v>0</v>
      </c>
      <c r="P230" s="62">
        <v>0</v>
      </c>
      <c r="Q230" s="67" t="s">
        <v>1172</v>
      </c>
      <c r="R230" s="66">
        <v>39519</v>
      </c>
      <c r="S230" s="62"/>
      <c r="T230" s="62"/>
    </row>
    <row r="231" spans="1:20" s="19" customFormat="1" ht="37.5" hidden="1" x14ac:dyDescent="0.25">
      <c r="A231" s="19" t="s">
        <v>1794</v>
      </c>
      <c r="C231" s="19" t="s">
        <v>891</v>
      </c>
      <c r="D231" s="19">
        <v>2068</v>
      </c>
      <c r="E231" s="26" t="s">
        <v>1098</v>
      </c>
      <c r="F231" s="19" t="s">
        <v>272</v>
      </c>
      <c r="G231" s="20">
        <v>8</v>
      </c>
      <c r="H231" s="20">
        <v>6</v>
      </c>
      <c r="I231" s="20">
        <v>8</v>
      </c>
      <c r="J231" s="24">
        <f t="shared" ref="J231:J237" si="17">-LOG((1/(H231*G231))*(2.511^(-I231)))/LOG(2.511)</f>
        <v>12.204714416603611</v>
      </c>
      <c r="K231" s="20">
        <v>12</v>
      </c>
      <c r="L231" s="19" t="s">
        <v>903</v>
      </c>
      <c r="O231" s="19">
        <v>1</v>
      </c>
      <c r="P231" s="19">
        <v>0</v>
      </c>
      <c r="Q231" s="15" t="s">
        <v>1067</v>
      </c>
      <c r="R231" s="21">
        <v>39818</v>
      </c>
    </row>
    <row r="232" spans="1:20" s="19" customFormat="1" ht="50" hidden="1" x14ac:dyDescent="0.25">
      <c r="A232" s="19" t="s">
        <v>1794</v>
      </c>
      <c r="C232" s="19" t="s">
        <v>234</v>
      </c>
      <c r="D232" s="19">
        <v>2068</v>
      </c>
      <c r="E232" s="26" t="s">
        <v>1098</v>
      </c>
      <c r="F232" s="19" t="s">
        <v>272</v>
      </c>
      <c r="G232" s="20">
        <v>8</v>
      </c>
      <c r="H232" s="20">
        <v>6</v>
      </c>
      <c r="I232" s="20">
        <v>8</v>
      </c>
      <c r="J232" s="24">
        <f t="shared" si="17"/>
        <v>12.204714416603611</v>
      </c>
      <c r="K232" s="20">
        <v>12</v>
      </c>
      <c r="L232" s="19" t="s">
        <v>903</v>
      </c>
      <c r="O232" s="19">
        <v>0</v>
      </c>
      <c r="P232" s="19">
        <v>1</v>
      </c>
      <c r="Q232" s="15" t="s">
        <v>88</v>
      </c>
      <c r="R232" s="21">
        <v>38769</v>
      </c>
    </row>
    <row r="233" spans="1:20" s="19" customFormat="1" ht="62.5" hidden="1" x14ac:dyDescent="0.25">
      <c r="A233" s="19" t="s">
        <v>1794</v>
      </c>
      <c r="C233" s="19" t="s">
        <v>395</v>
      </c>
      <c r="D233" s="19">
        <v>2068</v>
      </c>
      <c r="E233" s="26" t="s">
        <v>1098</v>
      </c>
      <c r="F233" s="19" t="s">
        <v>272</v>
      </c>
      <c r="G233" s="20">
        <v>8</v>
      </c>
      <c r="H233" s="20">
        <v>6</v>
      </c>
      <c r="I233" s="20">
        <v>8</v>
      </c>
      <c r="J233" s="24">
        <f>-LOG((1/(H233*G233))*(2.511^(-I233)))/LOG(2.511)</f>
        <v>12.204714416603611</v>
      </c>
      <c r="K233" s="20">
        <v>12</v>
      </c>
      <c r="L233" s="19" t="s">
        <v>903</v>
      </c>
      <c r="O233" s="19">
        <v>0</v>
      </c>
      <c r="P233" s="19">
        <v>1</v>
      </c>
      <c r="Q233" s="15" t="s">
        <v>937</v>
      </c>
      <c r="R233" s="21">
        <v>39512</v>
      </c>
    </row>
    <row r="234" spans="1:20" s="19" customFormat="1" hidden="1" x14ac:dyDescent="0.25">
      <c r="B234" s="67"/>
      <c r="C234" s="62" t="s">
        <v>246</v>
      </c>
      <c r="D234" s="62">
        <v>2071</v>
      </c>
      <c r="E234" s="67"/>
      <c r="F234" s="62" t="s">
        <v>272</v>
      </c>
      <c r="G234" s="63">
        <v>7</v>
      </c>
      <c r="H234" s="63">
        <v>5</v>
      </c>
      <c r="I234" s="63">
        <v>8</v>
      </c>
      <c r="J234" s="63">
        <f t="shared" si="17"/>
        <v>11.861649965492823</v>
      </c>
      <c r="K234" s="63">
        <v>11.6</v>
      </c>
      <c r="L234" s="62" t="s">
        <v>903</v>
      </c>
      <c r="M234" s="62"/>
      <c r="N234" s="62"/>
      <c r="O234" s="62">
        <v>0</v>
      </c>
      <c r="P234" s="62">
        <v>0</v>
      </c>
      <c r="Q234" s="67" t="s">
        <v>1052</v>
      </c>
      <c r="R234" s="66">
        <v>38737</v>
      </c>
      <c r="S234" s="62"/>
      <c r="T234" s="62"/>
    </row>
    <row r="235" spans="1:20" s="84" customFormat="1" hidden="1" x14ac:dyDescent="0.25">
      <c r="A235" s="84" t="s">
        <v>1794</v>
      </c>
      <c r="C235" s="84" t="s">
        <v>234</v>
      </c>
      <c r="D235" s="84">
        <v>2071</v>
      </c>
      <c r="E235" s="85"/>
      <c r="F235" s="84" t="s">
        <v>272</v>
      </c>
      <c r="G235" s="86">
        <v>7</v>
      </c>
      <c r="H235" s="86">
        <v>5</v>
      </c>
      <c r="I235" s="86">
        <v>8</v>
      </c>
      <c r="J235" s="86">
        <f t="shared" si="17"/>
        <v>11.861649965492823</v>
      </c>
      <c r="K235" s="86">
        <v>11.6</v>
      </c>
      <c r="L235" s="84" t="s">
        <v>903</v>
      </c>
      <c r="O235" s="84">
        <v>0</v>
      </c>
      <c r="P235" s="84">
        <v>1</v>
      </c>
      <c r="Q235" s="88" t="s">
        <v>1112</v>
      </c>
      <c r="R235" s="87">
        <v>38769</v>
      </c>
    </row>
    <row r="236" spans="1:20" s="19" customFormat="1" ht="25" hidden="1" x14ac:dyDescent="0.25">
      <c r="B236" s="123"/>
      <c r="C236" s="62" t="s">
        <v>246</v>
      </c>
      <c r="D236" s="62">
        <v>2175</v>
      </c>
      <c r="E236" s="67"/>
      <c r="F236" s="62" t="s">
        <v>272</v>
      </c>
      <c r="G236" s="63">
        <v>18</v>
      </c>
      <c r="H236" s="63">
        <v>18</v>
      </c>
      <c r="I236" s="63">
        <v>6.8</v>
      </c>
      <c r="J236" s="63">
        <f t="shared" si="17"/>
        <v>13.078768664053282</v>
      </c>
      <c r="K236" s="63">
        <v>12.82</v>
      </c>
      <c r="L236" s="62" t="s">
        <v>903</v>
      </c>
      <c r="M236" s="62"/>
      <c r="N236" s="62"/>
      <c r="O236" s="62">
        <v>0</v>
      </c>
      <c r="P236" s="62">
        <v>0</v>
      </c>
      <c r="Q236" s="67" t="s">
        <v>1644</v>
      </c>
      <c r="R236" s="66">
        <v>38737</v>
      </c>
      <c r="S236" s="62"/>
      <c r="T236" s="62"/>
    </row>
    <row r="237" spans="1:20" s="19" customFormat="1" ht="37.5" hidden="1" x14ac:dyDescent="0.25">
      <c r="A237" s="19" t="s">
        <v>1794</v>
      </c>
      <c r="B237" s="115"/>
      <c r="C237" s="19" t="s">
        <v>1924</v>
      </c>
      <c r="D237" s="19">
        <v>2175</v>
      </c>
      <c r="E237" s="26"/>
      <c r="F237" s="19" t="s">
        <v>272</v>
      </c>
      <c r="G237" s="20">
        <v>18</v>
      </c>
      <c r="H237" s="20">
        <v>18</v>
      </c>
      <c r="I237" s="20">
        <v>6.8</v>
      </c>
      <c r="J237" s="20">
        <f t="shared" si="17"/>
        <v>13.078768664053282</v>
      </c>
      <c r="K237" s="20">
        <v>12.82</v>
      </c>
      <c r="L237" s="19" t="s">
        <v>903</v>
      </c>
      <c r="O237" s="19">
        <v>0</v>
      </c>
      <c r="P237" s="19">
        <v>1</v>
      </c>
      <c r="Q237" s="15" t="s">
        <v>2003</v>
      </c>
      <c r="R237" s="21">
        <v>39154</v>
      </c>
    </row>
    <row r="238" spans="1:20" s="131" customFormat="1" hidden="1" x14ac:dyDescent="0.25">
      <c r="B238" s="124"/>
      <c r="C238" s="131" t="s">
        <v>246</v>
      </c>
      <c r="D238" s="132" t="s">
        <v>1445</v>
      </c>
      <c r="E238" s="124"/>
      <c r="F238" s="131" t="s">
        <v>272</v>
      </c>
      <c r="G238" s="133">
        <v>2</v>
      </c>
      <c r="H238" s="133">
        <v>2</v>
      </c>
      <c r="I238" s="133"/>
      <c r="J238" s="133"/>
      <c r="K238" s="133"/>
      <c r="L238" s="131" t="s">
        <v>903</v>
      </c>
      <c r="O238" s="131">
        <v>0</v>
      </c>
      <c r="P238" s="131">
        <v>0</v>
      </c>
      <c r="Q238" s="124" t="s">
        <v>1447</v>
      </c>
      <c r="R238" s="135">
        <v>39461</v>
      </c>
    </row>
    <row r="239" spans="1:20" s="131" customFormat="1" hidden="1" x14ac:dyDescent="0.25">
      <c r="B239" s="124"/>
      <c r="C239" s="131" t="s">
        <v>246</v>
      </c>
      <c r="D239" s="132" t="s">
        <v>1446</v>
      </c>
      <c r="E239" s="124"/>
      <c r="F239" s="131" t="s">
        <v>272</v>
      </c>
      <c r="G239" s="133">
        <v>10</v>
      </c>
      <c r="H239" s="133">
        <v>3</v>
      </c>
      <c r="I239" s="133"/>
      <c r="J239" s="133"/>
      <c r="K239" s="133"/>
      <c r="L239" s="131" t="s">
        <v>903</v>
      </c>
      <c r="O239" s="131">
        <v>0</v>
      </c>
      <c r="P239" s="131">
        <v>0</v>
      </c>
      <c r="Q239" s="124" t="s">
        <v>1447</v>
      </c>
      <c r="R239" s="135">
        <v>39461</v>
      </c>
    </row>
    <row r="240" spans="1:20" s="19" customFormat="1" ht="37.5" hidden="1" x14ac:dyDescent="0.25">
      <c r="B240" s="107"/>
      <c r="C240" s="62" t="s">
        <v>246</v>
      </c>
      <c r="D240" s="69" t="s">
        <v>1599</v>
      </c>
      <c r="E240" s="67"/>
      <c r="F240" s="62" t="s">
        <v>272</v>
      </c>
      <c r="G240" s="63">
        <v>11</v>
      </c>
      <c r="H240" s="63">
        <v>11</v>
      </c>
      <c r="I240" s="63"/>
      <c r="J240" s="63"/>
      <c r="K240" s="63"/>
      <c r="L240" s="62" t="s">
        <v>903</v>
      </c>
      <c r="M240" s="62"/>
      <c r="N240" s="62"/>
      <c r="O240" s="62">
        <v>0</v>
      </c>
      <c r="P240" s="62">
        <v>0</v>
      </c>
      <c r="Q240" s="67" t="s">
        <v>1048</v>
      </c>
      <c r="R240" s="66">
        <v>38737</v>
      </c>
      <c r="S240" s="62"/>
      <c r="T240" s="62"/>
    </row>
    <row r="241" spans="1:20" s="19" customFormat="1" hidden="1" x14ac:dyDescent="0.25">
      <c r="A241" s="19" t="s">
        <v>1794</v>
      </c>
      <c r="B241" s="108"/>
      <c r="C241" s="19" t="s">
        <v>1634</v>
      </c>
      <c r="D241" s="32" t="s">
        <v>1599</v>
      </c>
      <c r="E241" s="26"/>
      <c r="F241" s="19" t="s">
        <v>272</v>
      </c>
      <c r="G241" s="20">
        <v>11</v>
      </c>
      <c r="H241" s="20">
        <v>11</v>
      </c>
      <c r="I241" s="20"/>
      <c r="J241" s="20"/>
      <c r="K241" s="20"/>
      <c r="L241" s="19" t="s">
        <v>903</v>
      </c>
      <c r="O241" s="19">
        <v>0</v>
      </c>
      <c r="P241" s="19">
        <v>1</v>
      </c>
      <c r="Q241" s="26" t="s">
        <v>447</v>
      </c>
      <c r="R241" s="21">
        <v>39133</v>
      </c>
    </row>
    <row r="242" spans="1:20" s="19" customFormat="1" ht="62.5" hidden="1" x14ac:dyDescent="0.25">
      <c r="B242" s="125"/>
      <c r="C242" s="62" t="s">
        <v>246</v>
      </c>
      <c r="D242" s="69" t="s">
        <v>901</v>
      </c>
      <c r="E242" s="67" t="s">
        <v>491</v>
      </c>
      <c r="F242" s="62" t="s">
        <v>272</v>
      </c>
      <c r="G242" s="63">
        <v>90</v>
      </c>
      <c r="H242" s="63">
        <v>30</v>
      </c>
      <c r="I242" s="63">
        <v>11</v>
      </c>
      <c r="J242" s="63">
        <f t="shared" ref="J242:J249" si="18">-LOG((1/(H242*G242))*(2.511^(-I242)))/LOG(2.511)</f>
        <v>19.581698073437959</v>
      </c>
      <c r="K242" s="63">
        <v>19.32</v>
      </c>
      <c r="L242" s="62" t="s">
        <v>903</v>
      </c>
      <c r="M242" s="62"/>
      <c r="N242" s="62"/>
      <c r="O242" s="62">
        <v>0</v>
      </c>
      <c r="P242" s="62">
        <v>0</v>
      </c>
      <c r="Q242" s="67" t="s">
        <v>490</v>
      </c>
      <c r="R242" s="66">
        <v>38735</v>
      </c>
      <c r="S242" s="62"/>
      <c r="T242" s="62"/>
    </row>
    <row r="243" spans="1:20" s="19" customFormat="1" ht="25" hidden="1" x14ac:dyDescent="0.25">
      <c r="A243" s="19" t="s">
        <v>1794</v>
      </c>
      <c r="B243" s="74"/>
      <c r="C243" s="19" t="s">
        <v>1603</v>
      </c>
      <c r="D243" s="32" t="s">
        <v>901</v>
      </c>
      <c r="E243" s="26" t="s">
        <v>491</v>
      </c>
      <c r="F243" s="19" t="s">
        <v>272</v>
      </c>
      <c r="G243" s="20">
        <v>90</v>
      </c>
      <c r="H243" s="20">
        <v>30</v>
      </c>
      <c r="I243" s="20">
        <v>11</v>
      </c>
      <c r="J243" s="20">
        <f t="shared" si="18"/>
        <v>19.581698073437959</v>
      </c>
      <c r="K243" s="20">
        <v>19.32</v>
      </c>
      <c r="L243" s="19" t="s">
        <v>903</v>
      </c>
      <c r="O243" s="19">
        <v>0</v>
      </c>
      <c r="P243" s="19">
        <v>1</v>
      </c>
      <c r="Q243" s="15" t="s">
        <v>601</v>
      </c>
      <c r="R243" s="21">
        <v>38735</v>
      </c>
    </row>
    <row r="244" spans="1:20" s="19" customFormat="1" ht="25" hidden="1" x14ac:dyDescent="0.25">
      <c r="A244" s="19" t="s">
        <v>1794</v>
      </c>
      <c r="B244" s="74"/>
      <c r="C244" s="19" t="s">
        <v>1605</v>
      </c>
      <c r="D244" s="32" t="s">
        <v>901</v>
      </c>
      <c r="E244" s="26" t="s">
        <v>491</v>
      </c>
      <c r="F244" s="19" t="s">
        <v>272</v>
      </c>
      <c r="G244" s="20">
        <v>90</v>
      </c>
      <c r="H244" s="20">
        <v>30</v>
      </c>
      <c r="I244" s="20">
        <v>11</v>
      </c>
      <c r="J244" s="20">
        <f t="shared" si="18"/>
        <v>19.581698073437959</v>
      </c>
      <c r="K244" s="20">
        <v>19.32</v>
      </c>
      <c r="L244" s="19" t="s">
        <v>903</v>
      </c>
      <c r="O244" s="19">
        <v>0</v>
      </c>
      <c r="P244" s="19">
        <v>1</v>
      </c>
      <c r="Q244" s="15" t="s">
        <v>602</v>
      </c>
      <c r="R244" s="21">
        <v>38735</v>
      </c>
    </row>
    <row r="245" spans="1:20" s="19" customFormat="1" ht="25" hidden="1" x14ac:dyDescent="0.25">
      <c r="A245" s="19" t="s">
        <v>1794</v>
      </c>
      <c r="B245" s="74"/>
      <c r="C245" s="19" t="s">
        <v>17</v>
      </c>
      <c r="D245" s="32" t="s">
        <v>901</v>
      </c>
      <c r="E245" s="26" t="s">
        <v>491</v>
      </c>
      <c r="F245" s="19" t="s">
        <v>272</v>
      </c>
      <c r="G245" s="20">
        <v>90</v>
      </c>
      <c r="H245" s="20">
        <v>30</v>
      </c>
      <c r="I245" s="20">
        <v>11</v>
      </c>
      <c r="J245" s="20">
        <f t="shared" si="18"/>
        <v>19.581698073437959</v>
      </c>
      <c r="K245" s="20">
        <v>19.32</v>
      </c>
      <c r="L245" s="19" t="s">
        <v>903</v>
      </c>
      <c r="O245" s="19">
        <v>0</v>
      </c>
      <c r="P245" s="19">
        <v>1</v>
      </c>
      <c r="Q245" s="15" t="s">
        <v>602</v>
      </c>
      <c r="R245" s="21">
        <v>38735</v>
      </c>
    </row>
    <row r="246" spans="1:20" s="19" customFormat="1" ht="50" hidden="1" x14ac:dyDescent="0.25">
      <c r="A246" s="19" t="s">
        <v>1794</v>
      </c>
      <c r="B246" s="74"/>
      <c r="C246" s="19" t="s">
        <v>786</v>
      </c>
      <c r="D246" s="32" t="s">
        <v>901</v>
      </c>
      <c r="E246" s="26" t="s">
        <v>491</v>
      </c>
      <c r="F246" s="19" t="s">
        <v>272</v>
      </c>
      <c r="G246" s="20">
        <v>90</v>
      </c>
      <c r="H246" s="20">
        <v>30</v>
      </c>
      <c r="I246" s="20">
        <v>11</v>
      </c>
      <c r="J246" s="20">
        <f t="shared" si="18"/>
        <v>19.581698073437959</v>
      </c>
      <c r="K246" s="20">
        <v>19.32</v>
      </c>
      <c r="L246" s="19" t="s">
        <v>903</v>
      </c>
      <c r="O246" s="19">
        <v>0</v>
      </c>
      <c r="P246" s="19">
        <v>1</v>
      </c>
      <c r="Q246" s="15" t="s">
        <v>787</v>
      </c>
      <c r="R246" s="21">
        <v>38735</v>
      </c>
    </row>
    <row r="247" spans="1:20" s="19" customFormat="1" ht="25" hidden="1" x14ac:dyDescent="0.25">
      <c r="A247" s="19" t="s">
        <v>1794</v>
      </c>
      <c r="B247" s="74"/>
      <c r="C247" s="19" t="s">
        <v>1397</v>
      </c>
      <c r="D247" s="32" t="s">
        <v>901</v>
      </c>
      <c r="E247" s="81" t="s">
        <v>491</v>
      </c>
      <c r="F247" s="19" t="s">
        <v>272</v>
      </c>
      <c r="G247" s="20">
        <v>90</v>
      </c>
      <c r="H247" s="20">
        <v>30</v>
      </c>
      <c r="I247" s="20">
        <v>11</v>
      </c>
      <c r="J247" s="20">
        <f t="shared" si="18"/>
        <v>19.581698073437959</v>
      </c>
      <c r="K247" s="20">
        <v>19.32</v>
      </c>
      <c r="L247" s="19" t="s">
        <v>903</v>
      </c>
      <c r="O247" s="19">
        <v>0</v>
      </c>
      <c r="P247" s="19">
        <v>1</v>
      </c>
      <c r="Q247" s="15" t="s">
        <v>602</v>
      </c>
      <c r="R247" s="21">
        <v>38742</v>
      </c>
    </row>
    <row r="248" spans="1:20" s="19" customFormat="1" ht="75" hidden="1" x14ac:dyDescent="0.25">
      <c r="A248" s="19" t="s">
        <v>1794</v>
      </c>
      <c r="B248" s="74"/>
      <c r="C248" s="19" t="s">
        <v>1838</v>
      </c>
      <c r="D248" s="32" t="s">
        <v>901</v>
      </c>
      <c r="E248" s="26" t="s">
        <v>491</v>
      </c>
      <c r="F248" s="19" t="s">
        <v>272</v>
      </c>
      <c r="G248" s="20">
        <v>90</v>
      </c>
      <c r="H248" s="20">
        <v>30</v>
      </c>
      <c r="I248" s="20">
        <v>11</v>
      </c>
      <c r="J248" s="20">
        <f t="shared" si="18"/>
        <v>19.581698073437959</v>
      </c>
      <c r="K248" s="20">
        <v>19.32</v>
      </c>
      <c r="L248" s="19" t="s">
        <v>903</v>
      </c>
      <c r="O248" s="19">
        <v>0</v>
      </c>
      <c r="P248" s="19">
        <v>1</v>
      </c>
      <c r="Q248" s="15" t="s">
        <v>640</v>
      </c>
      <c r="R248" s="21">
        <v>39150</v>
      </c>
    </row>
    <row r="249" spans="1:20" s="19" customFormat="1" ht="75" hidden="1" x14ac:dyDescent="0.25">
      <c r="A249" s="19" t="s">
        <v>1794</v>
      </c>
      <c r="B249" s="74"/>
      <c r="C249" s="19" t="s">
        <v>925</v>
      </c>
      <c r="D249" s="32" t="s">
        <v>901</v>
      </c>
      <c r="E249" s="26" t="s">
        <v>491</v>
      </c>
      <c r="F249" s="19" t="s">
        <v>272</v>
      </c>
      <c r="G249" s="20">
        <v>90</v>
      </c>
      <c r="H249" s="20">
        <v>30</v>
      </c>
      <c r="I249" s="20">
        <v>11</v>
      </c>
      <c r="J249" s="20">
        <f t="shared" si="18"/>
        <v>19.581698073437959</v>
      </c>
      <c r="K249" s="20">
        <v>19.32</v>
      </c>
      <c r="L249" s="19" t="s">
        <v>903</v>
      </c>
      <c r="O249" s="19">
        <v>0</v>
      </c>
      <c r="P249" s="19">
        <v>1</v>
      </c>
      <c r="Q249" s="15" t="s">
        <v>1901</v>
      </c>
      <c r="R249" s="21">
        <v>39150</v>
      </c>
    </row>
    <row r="250" spans="1:20" s="19" customFormat="1" ht="62.5" hidden="1" x14ac:dyDescent="0.25">
      <c r="A250" s="19" t="s">
        <v>1794</v>
      </c>
      <c r="B250" s="74"/>
      <c r="C250" s="19" t="s">
        <v>1179</v>
      </c>
      <c r="D250" s="32" t="s">
        <v>901</v>
      </c>
      <c r="E250" s="26" t="s">
        <v>491</v>
      </c>
      <c r="F250" s="19" t="s">
        <v>272</v>
      </c>
      <c r="G250" s="20">
        <v>90</v>
      </c>
      <c r="H250" s="20">
        <v>30</v>
      </c>
      <c r="I250" s="20">
        <v>11</v>
      </c>
      <c r="J250" s="20">
        <f>-LOG((1/(H250*G250))*(2.511^(-I250)))/LOG(2.511)</f>
        <v>19.581698073437959</v>
      </c>
      <c r="K250" s="20">
        <v>19.32</v>
      </c>
      <c r="L250" s="19" t="s">
        <v>903</v>
      </c>
      <c r="O250" s="19">
        <v>0</v>
      </c>
      <c r="P250" s="19">
        <v>1</v>
      </c>
      <c r="Q250" s="15" t="s">
        <v>1181</v>
      </c>
      <c r="R250" s="21">
        <v>39835</v>
      </c>
    </row>
    <row r="251" spans="1:20" s="19" customFormat="1" ht="50" hidden="1" x14ac:dyDescent="0.25">
      <c r="A251" s="19" t="s">
        <v>1794</v>
      </c>
      <c r="B251" s="74"/>
      <c r="C251" s="19" t="s">
        <v>1994</v>
      </c>
      <c r="D251" s="32" t="s">
        <v>901</v>
      </c>
      <c r="E251" s="26" t="s">
        <v>491</v>
      </c>
      <c r="F251" s="19" t="s">
        <v>272</v>
      </c>
      <c r="G251" s="20">
        <v>90</v>
      </c>
      <c r="H251" s="20">
        <v>30</v>
      </c>
      <c r="I251" s="20">
        <v>11</v>
      </c>
      <c r="J251" s="20">
        <f>-LOG((1/(H251*G251))*(2.511^(-I251)))/LOG(2.511)</f>
        <v>19.581698073437959</v>
      </c>
      <c r="K251" s="20">
        <v>19.32</v>
      </c>
      <c r="L251" s="19" t="s">
        <v>903</v>
      </c>
      <c r="O251" s="19">
        <v>0</v>
      </c>
      <c r="P251" s="19">
        <v>1</v>
      </c>
      <c r="Q251" s="15" t="s">
        <v>1182</v>
      </c>
      <c r="R251" s="21">
        <v>39835</v>
      </c>
    </row>
    <row r="252" spans="1:20" s="19" customFormat="1" ht="25" hidden="1" x14ac:dyDescent="0.25">
      <c r="A252" s="131"/>
      <c r="B252" s="123"/>
      <c r="C252" s="62" t="s">
        <v>246</v>
      </c>
      <c r="D252" s="69"/>
      <c r="E252" s="67" t="s">
        <v>645</v>
      </c>
      <c r="F252" s="62" t="s">
        <v>272</v>
      </c>
      <c r="G252" s="63"/>
      <c r="H252" s="63"/>
      <c r="I252" s="63"/>
      <c r="J252" s="63"/>
      <c r="K252" s="63"/>
      <c r="L252" s="62" t="s">
        <v>903</v>
      </c>
      <c r="M252" s="62"/>
      <c r="N252" s="62"/>
      <c r="O252" s="62">
        <v>0</v>
      </c>
      <c r="P252" s="62">
        <v>0</v>
      </c>
      <c r="Q252" s="67" t="s">
        <v>646</v>
      </c>
      <c r="R252" s="66">
        <v>38737</v>
      </c>
      <c r="S252" s="62"/>
      <c r="T252" s="62"/>
    </row>
    <row r="253" spans="1:20" s="19" customFormat="1" hidden="1" x14ac:dyDescent="0.25">
      <c r="B253" s="107"/>
      <c r="C253" s="62" t="s">
        <v>246</v>
      </c>
      <c r="D253" s="69" t="s">
        <v>50</v>
      </c>
      <c r="E253" s="67"/>
      <c r="F253" s="62" t="s">
        <v>273</v>
      </c>
      <c r="G253" s="63">
        <v>65</v>
      </c>
      <c r="H253" s="63">
        <v>65</v>
      </c>
      <c r="I253" s="63">
        <v>2.8</v>
      </c>
      <c r="J253" s="63">
        <f>-LOG((1/(H253*G253))*(2.511^(-I253)))/LOG(2.511)</f>
        <v>11.868041822039293</v>
      </c>
      <c r="K253" s="63">
        <v>11.6</v>
      </c>
      <c r="L253" s="62" t="s">
        <v>903</v>
      </c>
      <c r="M253" s="62"/>
      <c r="N253" s="62"/>
      <c r="O253" s="62">
        <v>0</v>
      </c>
      <c r="P253" s="62">
        <v>0</v>
      </c>
      <c r="Q253" s="67" t="s">
        <v>49</v>
      </c>
      <c r="R253" s="66">
        <v>38813</v>
      </c>
      <c r="S253" s="62"/>
      <c r="T253" s="62"/>
    </row>
    <row r="254" spans="1:20" s="19" customFormat="1" hidden="1" x14ac:dyDescent="0.25">
      <c r="B254" s="107"/>
      <c r="C254" s="62" t="s">
        <v>246</v>
      </c>
      <c r="D254" s="69" t="s">
        <v>51</v>
      </c>
      <c r="E254" s="67"/>
      <c r="F254" s="62" t="s">
        <v>273</v>
      </c>
      <c r="G254" s="63">
        <v>150</v>
      </c>
      <c r="H254" s="63">
        <v>150</v>
      </c>
      <c r="I254" s="63">
        <v>0.4</v>
      </c>
      <c r="J254" s="63">
        <f>-LOG((1/(H254*G254))*(2.511^(-I254)))/LOG(2.511)</f>
        <v>11.284627482822636</v>
      </c>
      <c r="K254" s="63">
        <v>11.02</v>
      </c>
      <c r="L254" s="62" t="s">
        <v>903</v>
      </c>
      <c r="M254" s="62"/>
      <c r="N254" s="62"/>
      <c r="O254" s="62">
        <v>0</v>
      </c>
      <c r="P254" s="62">
        <v>0</v>
      </c>
      <c r="Q254" s="67" t="s">
        <v>49</v>
      </c>
      <c r="R254" s="66">
        <v>38813</v>
      </c>
      <c r="S254" s="62"/>
      <c r="T254" s="62"/>
    </row>
    <row r="255" spans="1:20" s="19" customFormat="1" ht="25" hidden="1" x14ac:dyDescent="0.25">
      <c r="B255" s="107"/>
      <c r="C255" s="62" t="s">
        <v>246</v>
      </c>
      <c r="D255" s="69" t="s">
        <v>1440</v>
      </c>
      <c r="E255" s="67"/>
      <c r="F255" s="62" t="s">
        <v>272</v>
      </c>
      <c r="G255" s="63">
        <v>39</v>
      </c>
      <c r="H255" s="63">
        <v>30</v>
      </c>
      <c r="I255" s="63"/>
      <c r="J255" s="63"/>
      <c r="K255" s="63"/>
      <c r="L255" s="62" t="s">
        <v>903</v>
      </c>
      <c r="M255" s="62"/>
      <c r="N255" s="62"/>
      <c r="O255" s="62">
        <v>0</v>
      </c>
      <c r="P255" s="62">
        <v>0</v>
      </c>
      <c r="Q255" s="67" t="s">
        <v>499</v>
      </c>
      <c r="R255" s="66">
        <v>39481</v>
      </c>
      <c r="S255" s="62"/>
      <c r="T255" s="62"/>
    </row>
    <row r="256" spans="1:20" s="19" customFormat="1" ht="37.5" hidden="1" x14ac:dyDescent="0.25">
      <c r="A256" s="19" t="s">
        <v>1794</v>
      </c>
      <c r="B256" s="108"/>
      <c r="C256" s="19" t="s">
        <v>146</v>
      </c>
      <c r="D256" s="32" t="s">
        <v>1440</v>
      </c>
      <c r="E256" s="26" t="s">
        <v>145</v>
      </c>
      <c r="F256" s="19" t="s">
        <v>272</v>
      </c>
      <c r="G256" s="20">
        <v>39</v>
      </c>
      <c r="H256" s="20">
        <v>30</v>
      </c>
      <c r="I256" s="20"/>
      <c r="J256" s="20"/>
      <c r="K256" s="20"/>
      <c r="L256" s="19" t="s">
        <v>903</v>
      </c>
      <c r="O256" s="19">
        <v>0</v>
      </c>
      <c r="P256" s="19">
        <v>1</v>
      </c>
      <c r="Q256" s="15" t="s">
        <v>498</v>
      </c>
      <c r="R256" s="21">
        <v>39481</v>
      </c>
    </row>
    <row r="257" spans="1:18" s="131" customFormat="1" ht="25" hidden="1" x14ac:dyDescent="0.25">
      <c r="B257" s="195"/>
      <c r="C257" s="131" t="s">
        <v>246</v>
      </c>
      <c r="D257" s="132"/>
      <c r="E257" s="223" t="s">
        <v>2268</v>
      </c>
      <c r="F257" s="237" t="s">
        <v>1142</v>
      </c>
      <c r="G257" s="133"/>
      <c r="H257" s="133"/>
      <c r="I257" s="133">
        <v>0.42</v>
      </c>
      <c r="J257" s="178"/>
      <c r="K257" s="179"/>
      <c r="L257" s="131" t="s">
        <v>903</v>
      </c>
      <c r="O257" s="131">
        <f>SUM(O260:O262)</f>
        <v>0</v>
      </c>
      <c r="P257" s="131">
        <f>SUM(P260:P262)</f>
        <v>5</v>
      </c>
      <c r="Q257" s="134" t="s">
        <v>2269</v>
      </c>
      <c r="R257" s="135">
        <v>41430</v>
      </c>
    </row>
    <row r="258" spans="1:18" s="19" customFormat="1" ht="75" hidden="1" x14ac:dyDescent="0.25">
      <c r="A258" s="19" t="s">
        <v>1794</v>
      </c>
      <c r="B258" s="108"/>
      <c r="C258" s="216" t="s">
        <v>2266</v>
      </c>
      <c r="D258" s="32"/>
      <c r="E258" s="218" t="s">
        <v>2268</v>
      </c>
      <c r="F258" s="213" t="s">
        <v>1142</v>
      </c>
      <c r="G258" s="20"/>
      <c r="H258" s="20"/>
      <c r="I258" s="20">
        <v>0.4</v>
      </c>
      <c r="J258" s="163"/>
      <c r="K258" s="164"/>
      <c r="L258" s="19" t="s">
        <v>903</v>
      </c>
      <c r="O258" s="19">
        <v>0</v>
      </c>
      <c r="P258" s="19">
        <v>1</v>
      </c>
      <c r="Q258" s="15" t="s">
        <v>2270</v>
      </c>
      <c r="R258" s="21">
        <v>41430</v>
      </c>
    </row>
    <row r="259" spans="1:18" s="19" customFormat="1" ht="75" hidden="1" x14ac:dyDescent="0.25">
      <c r="C259" s="213" t="s">
        <v>2275</v>
      </c>
      <c r="E259" s="218" t="s">
        <v>2268</v>
      </c>
      <c r="F259" s="213" t="s">
        <v>1142</v>
      </c>
      <c r="G259" s="20"/>
      <c r="H259" s="20"/>
      <c r="I259" s="20">
        <v>0.4</v>
      </c>
      <c r="J259" s="163"/>
      <c r="K259" s="164"/>
      <c r="L259" s="19" t="s">
        <v>903</v>
      </c>
      <c r="O259" s="19">
        <v>0</v>
      </c>
      <c r="P259" s="19">
        <v>1</v>
      </c>
      <c r="Q259" s="15" t="s">
        <v>2276</v>
      </c>
      <c r="R259" s="21">
        <v>41460</v>
      </c>
    </row>
    <row r="260" spans="1:18" s="131" customFormat="1" ht="25" hidden="1" x14ac:dyDescent="0.25">
      <c r="B260" s="195"/>
      <c r="C260" s="131" t="s">
        <v>246</v>
      </c>
      <c r="D260" s="132"/>
      <c r="E260" s="124" t="s">
        <v>1209</v>
      </c>
      <c r="F260" s="131" t="s">
        <v>704</v>
      </c>
      <c r="G260" s="133">
        <v>0.3</v>
      </c>
      <c r="H260" s="133">
        <v>6.8</v>
      </c>
      <c r="I260" s="133">
        <v>9.6</v>
      </c>
      <c r="J260" s="178">
        <f t="shared" ref="J260:J268" si="19">1.6225-1.2026*(H260-G260)/I260-0.5765*H260/I260+1.9348*(200^2)*3/100000</f>
        <v>2.7216454166666666</v>
      </c>
      <c r="K260" s="179">
        <f t="shared" ref="K260:K268" si="20">EXP(J260)/(1+EXP(J260))</f>
        <v>0.93829187248148427</v>
      </c>
      <c r="L260" s="131" t="s">
        <v>903</v>
      </c>
      <c r="O260" s="131">
        <f>SUM(O261:O263)</f>
        <v>0</v>
      </c>
      <c r="P260" s="131">
        <f>SUM(P261:P263)</f>
        <v>3</v>
      </c>
      <c r="Q260" s="134" t="s">
        <v>797</v>
      </c>
      <c r="R260" s="135">
        <v>39498</v>
      </c>
    </row>
    <row r="261" spans="1:18" s="19" customFormat="1" ht="25" hidden="1" x14ac:dyDescent="0.25">
      <c r="A261" s="19" t="s">
        <v>1794</v>
      </c>
      <c r="B261" s="108"/>
      <c r="C261" s="19" t="s">
        <v>939</v>
      </c>
      <c r="D261" s="32"/>
      <c r="E261" s="26" t="s">
        <v>1209</v>
      </c>
      <c r="F261" s="19" t="s">
        <v>704</v>
      </c>
      <c r="G261" s="20">
        <v>0.3</v>
      </c>
      <c r="H261" s="20">
        <v>6.8</v>
      </c>
      <c r="I261" s="20">
        <v>9.6</v>
      </c>
      <c r="J261" s="163">
        <f t="shared" si="19"/>
        <v>2.7216454166666666</v>
      </c>
      <c r="K261" s="164">
        <f t="shared" si="20"/>
        <v>0.93829187248148427</v>
      </c>
      <c r="L261" s="19" t="s">
        <v>903</v>
      </c>
      <c r="O261" s="19">
        <v>0</v>
      </c>
      <c r="P261" s="19">
        <v>1</v>
      </c>
      <c r="Q261" s="15" t="s">
        <v>1211</v>
      </c>
      <c r="R261" s="21">
        <v>39498</v>
      </c>
    </row>
    <row r="262" spans="1:18" s="19" customFormat="1" ht="75" hidden="1" x14ac:dyDescent="0.25">
      <c r="A262" s="19" t="s">
        <v>1794</v>
      </c>
      <c r="B262" s="108"/>
      <c r="C262" s="98" t="s">
        <v>792</v>
      </c>
      <c r="D262" s="32"/>
      <c r="E262" s="26" t="s">
        <v>1209</v>
      </c>
      <c r="F262" s="19" t="s">
        <v>704</v>
      </c>
      <c r="G262" s="20">
        <v>0.3</v>
      </c>
      <c r="H262" s="20">
        <v>6.8</v>
      </c>
      <c r="I262" s="20">
        <v>9.6</v>
      </c>
      <c r="J262" s="163">
        <f t="shared" si="19"/>
        <v>2.7216454166666666</v>
      </c>
      <c r="K262" s="164">
        <f t="shared" si="20"/>
        <v>0.93829187248148427</v>
      </c>
      <c r="L262" s="19" t="s">
        <v>903</v>
      </c>
      <c r="O262" s="19">
        <v>0</v>
      </c>
      <c r="P262" s="19">
        <v>1</v>
      </c>
      <c r="Q262" s="15" t="s">
        <v>789</v>
      </c>
      <c r="R262" s="21">
        <v>39498</v>
      </c>
    </row>
    <row r="263" spans="1:18" s="19" customFormat="1" ht="75" hidden="1" x14ac:dyDescent="0.25">
      <c r="A263" s="19" t="s">
        <v>1794</v>
      </c>
      <c r="B263" s="108"/>
      <c r="C263" s="98" t="s">
        <v>1186</v>
      </c>
      <c r="D263" s="32"/>
      <c r="E263" s="26" t="s">
        <v>1209</v>
      </c>
      <c r="F263" s="19" t="s">
        <v>704</v>
      </c>
      <c r="G263" s="20">
        <v>0.3</v>
      </c>
      <c r="H263" s="20">
        <v>6.8</v>
      </c>
      <c r="I263" s="20">
        <v>9.6</v>
      </c>
      <c r="J263" s="163">
        <f>1.6225-1.2026*(H263-G263)/I263-0.5765*H263/I263+1.9348*(200^2)*3/100000</f>
        <v>2.7216454166666666</v>
      </c>
      <c r="K263" s="164">
        <f>EXP(J263)/(1+EXP(J263))</f>
        <v>0.93829187248148427</v>
      </c>
      <c r="L263" s="19" t="s">
        <v>903</v>
      </c>
      <c r="O263" s="19">
        <v>0</v>
      </c>
      <c r="P263" s="19">
        <v>1</v>
      </c>
      <c r="Q263" s="15" t="s">
        <v>803</v>
      </c>
      <c r="R263" s="21">
        <v>39889</v>
      </c>
    </row>
    <row r="264" spans="1:18" s="19" customFormat="1" ht="87.5" hidden="1" x14ac:dyDescent="0.25">
      <c r="A264" s="19" t="s">
        <v>1794</v>
      </c>
      <c r="B264" s="108"/>
      <c r="C264" s="216" t="s">
        <v>2265</v>
      </c>
      <c r="D264" s="32"/>
      <c r="E264" s="26" t="s">
        <v>1209</v>
      </c>
      <c r="F264" s="19" t="s">
        <v>704</v>
      </c>
      <c r="G264" s="20">
        <v>0.3</v>
      </c>
      <c r="H264" s="20">
        <v>6.8</v>
      </c>
      <c r="I264" s="20">
        <v>9.6</v>
      </c>
      <c r="J264" s="163">
        <f>1.6225-1.2026*(H264-G264)/I264-0.5765*H264/I264+1.9348*(200^2)*3/100000</f>
        <v>2.7216454166666666</v>
      </c>
      <c r="K264" s="164">
        <f>EXP(J264)/(1+EXP(J264))</f>
        <v>0.93829187248148427</v>
      </c>
      <c r="L264" s="19" t="s">
        <v>903</v>
      </c>
      <c r="O264" s="19">
        <v>0</v>
      </c>
      <c r="P264" s="19">
        <v>1</v>
      </c>
      <c r="Q264" s="15" t="s">
        <v>2371</v>
      </c>
      <c r="R264" s="21">
        <v>42615</v>
      </c>
    </row>
    <row r="265" spans="1:18" s="19" customFormat="1" ht="87.5" hidden="1" x14ac:dyDescent="0.25">
      <c r="A265" s="19" t="s">
        <v>1794</v>
      </c>
      <c r="B265" s="108"/>
      <c r="C265" s="216" t="s">
        <v>2266</v>
      </c>
      <c r="D265" s="32"/>
      <c r="E265" s="26" t="s">
        <v>1209</v>
      </c>
      <c r="F265" s="19" t="s">
        <v>704</v>
      </c>
      <c r="G265" s="20">
        <v>0.3</v>
      </c>
      <c r="H265" s="20">
        <v>6.8</v>
      </c>
      <c r="I265" s="20">
        <v>9.6</v>
      </c>
      <c r="J265" s="163">
        <f>1.6225-1.2026*(H265-G265)/I265-0.5765*H265/I265+1.9348*(200^2)*3/100000</f>
        <v>2.7216454166666666</v>
      </c>
      <c r="K265" s="164">
        <f>EXP(J265)/(1+EXP(J265))</f>
        <v>0.93829187248148427</v>
      </c>
      <c r="L265" s="19" t="s">
        <v>903</v>
      </c>
      <c r="O265" s="19">
        <v>0</v>
      </c>
      <c r="P265" s="19">
        <v>1</v>
      </c>
      <c r="Q265" s="15" t="s">
        <v>2267</v>
      </c>
      <c r="R265" s="21">
        <v>41390</v>
      </c>
    </row>
    <row r="266" spans="1:18" s="131" customFormat="1" ht="25" hidden="1" x14ac:dyDescent="0.25">
      <c r="B266" s="123"/>
      <c r="C266" s="131" t="s">
        <v>246</v>
      </c>
      <c r="D266" s="132"/>
      <c r="E266" s="124" t="s">
        <v>1210</v>
      </c>
      <c r="F266" s="131" t="s">
        <v>704</v>
      </c>
      <c r="G266" s="133">
        <v>2.4</v>
      </c>
      <c r="H266" s="133">
        <v>6.85</v>
      </c>
      <c r="I266" s="133">
        <v>53</v>
      </c>
      <c r="J266" s="162">
        <f t="shared" si="19"/>
        <v>3.7687770754716983</v>
      </c>
      <c r="K266" s="179">
        <f t="shared" si="20"/>
        <v>0.97744040999587856</v>
      </c>
      <c r="L266" s="131" t="s">
        <v>903</v>
      </c>
      <c r="O266" s="131">
        <v>0</v>
      </c>
      <c r="P266" s="131">
        <v>0</v>
      </c>
      <c r="Q266" s="134" t="s">
        <v>796</v>
      </c>
      <c r="R266" s="135">
        <v>39498</v>
      </c>
    </row>
    <row r="267" spans="1:18" s="19" customFormat="1" ht="75" hidden="1" x14ac:dyDescent="0.25">
      <c r="A267" s="19" t="s">
        <v>1795</v>
      </c>
      <c r="B267" s="108"/>
      <c r="C267" s="19" t="s">
        <v>792</v>
      </c>
      <c r="D267" s="32"/>
      <c r="E267" s="26" t="s">
        <v>1210</v>
      </c>
      <c r="F267" s="19" t="s">
        <v>704</v>
      </c>
      <c r="G267" s="20">
        <v>2.4</v>
      </c>
      <c r="H267" s="20">
        <v>6.85</v>
      </c>
      <c r="I267" s="20">
        <v>53</v>
      </c>
      <c r="J267" s="163">
        <f t="shared" si="19"/>
        <v>3.7687770754716983</v>
      </c>
      <c r="K267" s="164">
        <f t="shared" si="20"/>
        <v>0.97744040999587856</v>
      </c>
      <c r="L267" s="19" t="s">
        <v>903</v>
      </c>
      <c r="O267" s="19">
        <v>0</v>
      </c>
      <c r="P267" s="19">
        <v>1</v>
      </c>
      <c r="Q267" s="15" t="s">
        <v>790</v>
      </c>
      <c r="R267" s="21">
        <v>39498</v>
      </c>
    </row>
    <row r="268" spans="1:18" s="131" customFormat="1" ht="50" hidden="1" x14ac:dyDescent="0.25">
      <c r="B268" s="123"/>
      <c r="C268" s="131" t="s">
        <v>246</v>
      </c>
      <c r="D268" s="132"/>
      <c r="E268" s="124" t="s">
        <v>791</v>
      </c>
      <c r="F268" s="131" t="s">
        <v>704</v>
      </c>
      <c r="G268" s="133">
        <v>21.4</v>
      </c>
      <c r="H268" s="133"/>
      <c r="I268" s="133">
        <v>5.0599999999999996</v>
      </c>
      <c r="J268" s="162">
        <f t="shared" si="19"/>
        <v>9.0303548616600775</v>
      </c>
      <c r="K268" s="179">
        <f t="shared" si="20"/>
        <v>0.99988029432956838</v>
      </c>
      <c r="L268" s="131" t="s">
        <v>903</v>
      </c>
      <c r="O268" s="131">
        <v>0</v>
      </c>
      <c r="P268" s="131">
        <v>0</v>
      </c>
      <c r="Q268" s="134" t="s">
        <v>793</v>
      </c>
      <c r="R268" s="135">
        <v>39498</v>
      </c>
    </row>
    <row r="269" spans="1:18" s="19" customFormat="1" ht="75" hidden="1" x14ac:dyDescent="0.25">
      <c r="A269" s="19" t="s">
        <v>1794</v>
      </c>
      <c r="B269" s="108"/>
      <c r="C269" s="19" t="s">
        <v>792</v>
      </c>
      <c r="D269" s="32"/>
      <c r="E269" s="26" t="s">
        <v>791</v>
      </c>
      <c r="F269" s="19" t="s">
        <v>704</v>
      </c>
      <c r="G269" s="20">
        <v>21.4</v>
      </c>
      <c r="H269" s="20"/>
      <c r="I269" s="20">
        <v>5.0599999999999996</v>
      </c>
      <c r="J269" s="20"/>
      <c r="K269" s="20"/>
      <c r="L269" s="19" t="s">
        <v>903</v>
      </c>
      <c r="O269" s="19">
        <v>0</v>
      </c>
      <c r="P269" s="19">
        <v>1</v>
      </c>
      <c r="Q269" s="15" t="s">
        <v>794</v>
      </c>
      <c r="R269" s="21">
        <v>39498</v>
      </c>
    </row>
    <row r="270" spans="1:18" s="131" customFormat="1" ht="25" hidden="1" x14ac:dyDescent="0.25">
      <c r="B270" s="123"/>
      <c r="C270" s="131" t="s">
        <v>246</v>
      </c>
      <c r="D270" s="132"/>
      <c r="E270" s="124" t="s">
        <v>798</v>
      </c>
      <c r="F270" s="131" t="s">
        <v>704</v>
      </c>
      <c r="G270" s="133">
        <v>52.3</v>
      </c>
      <c r="H270" s="133"/>
      <c r="I270" s="133">
        <v>5.08</v>
      </c>
      <c r="J270" s="162">
        <f>1.6225-1.2026*(H270-G270)/I270-0.5765*H270/I270+1.9348*(200^2)*3/100000</f>
        <v>16.32535842519685</v>
      </c>
      <c r="K270" s="179">
        <f>EXP(J270)/(1+EXP(J270))</f>
        <v>0.99999991871940286</v>
      </c>
      <c r="L270" s="131" t="s">
        <v>903</v>
      </c>
      <c r="O270" s="131">
        <v>0</v>
      </c>
      <c r="P270" s="131">
        <v>0</v>
      </c>
      <c r="Q270" s="134" t="s">
        <v>795</v>
      </c>
      <c r="R270" s="135">
        <v>39498</v>
      </c>
    </row>
    <row r="271" spans="1:18" s="19" customFormat="1" ht="75" hidden="1" x14ac:dyDescent="0.25">
      <c r="A271" s="19" t="s">
        <v>1795</v>
      </c>
      <c r="B271" s="108"/>
      <c r="C271" s="19" t="s">
        <v>792</v>
      </c>
      <c r="D271" s="32"/>
      <c r="E271" s="26" t="s">
        <v>798</v>
      </c>
      <c r="F271" s="19" t="s">
        <v>704</v>
      </c>
      <c r="G271" s="20">
        <v>52.3</v>
      </c>
      <c r="H271" s="20"/>
      <c r="I271" s="20">
        <v>5.08</v>
      </c>
      <c r="J271" s="20"/>
      <c r="K271" s="20"/>
      <c r="L271" s="19" t="s">
        <v>903</v>
      </c>
      <c r="O271" s="19">
        <v>0</v>
      </c>
      <c r="P271" s="19">
        <v>1</v>
      </c>
      <c r="Q271" s="15" t="s">
        <v>799</v>
      </c>
      <c r="R271" s="21">
        <v>39498</v>
      </c>
    </row>
    <row r="272" spans="1:18" s="131" customFormat="1" ht="25" hidden="1" x14ac:dyDescent="0.25">
      <c r="B272" s="195"/>
      <c r="C272" s="131" t="s">
        <v>246</v>
      </c>
      <c r="D272" s="132"/>
      <c r="E272" s="124" t="s">
        <v>800</v>
      </c>
      <c r="F272" s="131" t="s">
        <v>704</v>
      </c>
      <c r="G272" s="133">
        <v>3.4</v>
      </c>
      <c r="H272" s="133">
        <v>4.8</v>
      </c>
      <c r="I272" s="133">
        <v>1.7</v>
      </c>
      <c r="J272" s="178">
        <f t="shared" ref="J272:J281" si="21">1.6225-1.2026*(H272-G272)/I272-0.5765*H272/I272+1.9348*(200^2)*3/100000</f>
        <v>1.3261188235294117</v>
      </c>
      <c r="K272" s="179">
        <f t="shared" ref="K272:K281" si="22">EXP(J272)/(1+EXP(J272))</f>
        <v>0.7901979179969244</v>
      </c>
      <c r="L272" s="131" t="s">
        <v>903</v>
      </c>
      <c r="O272" s="131">
        <f>SUM(O273:O275)</f>
        <v>0</v>
      </c>
      <c r="P272" s="131">
        <f>SUM(P273:P275)</f>
        <v>4</v>
      </c>
      <c r="Q272" s="134" t="s">
        <v>801</v>
      </c>
      <c r="R272" s="135">
        <v>39498</v>
      </c>
    </row>
    <row r="273" spans="1:18" s="19" customFormat="1" ht="75" hidden="1" x14ac:dyDescent="0.25">
      <c r="A273" s="19" t="s">
        <v>1795</v>
      </c>
      <c r="B273" s="108"/>
      <c r="C273" s="19" t="s">
        <v>792</v>
      </c>
      <c r="D273" s="32"/>
      <c r="E273" s="26" t="s">
        <v>800</v>
      </c>
      <c r="F273" s="19" t="s">
        <v>704</v>
      </c>
      <c r="G273" s="20">
        <v>3.4</v>
      </c>
      <c r="H273" s="20">
        <v>4.8</v>
      </c>
      <c r="I273" s="20">
        <v>1.7</v>
      </c>
      <c r="J273" s="163">
        <f t="shared" si="21"/>
        <v>1.3261188235294117</v>
      </c>
      <c r="K273" s="164">
        <f t="shared" si="22"/>
        <v>0.7901979179969244</v>
      </c>
      <c r="L273" s="19" t="s">
        <v>903</v>
      </c>
      <c r="O273" s="19">
        <v>0</v>
      </c>
      <c r="P273" s="19">
        <v>1</v>
      </c>
      <c r="Q273" s="15" t="s">
        <v>1615</v>
      </c>
      <c r="R273" s="21">
        <v>39498</v>
      </c>
    </row>
    <row r="274" spans="1:18" s="19" customFormat="1" ht="37.5" hidden="1" x14ac:dyDescent="0.25">
      <c r="A274" s="19" t="s">
        <v>1795</v>
      </c>
      <c r="B274" s="108"/>
      <c r="C274" s="19" t="s">
        <v>452</v>
      </c>
      <c r="D274" s="32"/>
      <c r="E274" s="26" t="s">
        <v>800</v>
      </c>
      <c r="F274" s="19" t="s">
        <v>704</v>
      </c>
      <c r="G274" s="20">
        <v>3.4</v>
      </c>
      <c r="H274" s="20">
        <v>4.8</v>
      </c>
      <c r="I274" s="20">
        <v>1.7</v>
      </c>
      <c r="J274" s="163">
        <f t="shared" si="21"/>
        <v>1.3261188235294117</v>
      </c>
      <c r="K274" s="164">
        <f t="shared" si="22"/>
        <v>0.7901979179969244</v>
      </c>
      <c r="L274" s="19" t="s">
        <v>903</v>
      </c>
      <c r="O274" s="19">
        <v>0</v>
      </c>
      <c r="P274" s="19">
        <v>1</v>
      </c>
      <c r="Q274" s="15" t="s">
        <v>454</v>
      </c>
      <c r="R274" s="21">
        <v>39852</v>
      </c>
    </row>
    <row r="275" spans="1:18" s="19" customFormat="1" ht="75" hidden="1" x14ac:dyDescent="0.25">
      <c r="A275" s="19" t="s">
        <v>1795</v>
      </c>
      <c r="B275" s="108"/>
      <c r="C275" s="19" t="s">
        <v>1186</v>
      </c>
      <c r="D275" s="32"/>
      <c r="E275" s="26" t="s">
        <v>800</v>
      </c>
      <c r="F275" s="19" t="s">
        <v>704</v>
      </c>
      <c r="G275" s="20">
        <v>3.4</v>
      </c>
      <c r="H275" s="20">
        <v>4.8</v>
      </c>
      <c r="I275" s="20">
        <v>1.7</v>
      </c>
      <c r="J275" s="163">
        <f t="shared" si="21"/>
        <v>1.3261188235294117</v>
      </c>
      <c r="K275" s="164">
        <f t="shared" si="22"/>
        <v>0.7901979179969244</v>
      </c>
      <c r="L275" s="19" t="s">
        <v>903</v>
      </c>
      <c r="O275" s="19">
        <v>0</v>
      </c>
      <c r="P275" s="19">
        <v>2</v>
      </c>
      <c r="Q275" s="15" t="s">
        <v>802</v>
      </c>
      <c r="R275" s="21">
        <v>39889</v>
      </c>
    </row>
    <row r="276" spans="1:18" s="131" customFormat="1" ht="37.5" hidden="1" x14ac:dyDescent="0.25">
      <c r="B276" s="195"/>
      <c r="C276" s="131" t="s">
        <v>246</v>
      </c>
      <c r="D276" s="132"/>
      <c r="E276" s="124" t="s">
        <v>1068</v>
      </c>
      <c r="F276" s="131" t="s">
        <v>704</v>
      </c>
      <c r="G276" s="133">
        <v>1.88</v>
      </c>
      <c r="H276" s="133">
        <v>3.7</v>
      </c>
      <c r="I276" s="133">
        <v>2.78</v>
      </c>
      <c r="J276" s="178">
        <f t="shared" si="21"/>
        <v>2.3896621582733806</v>
      </c>
      <c r="K276" s="179">
        <f t="shared" si="22"/>
        <v>0.9160355868639849</v>
      </c>
      <c r="L276" s="131" t="s">
        <v>903</v>
      </c>
      <c r="O276" s="131">
        <f>SUM(O277:O278)</f>
        <v>0</v>
      </c>
      <c r="P276" s="131">
        <f>SUM(P277:P278)</f>
        <v>3</v>
      </c>
      <c r="Q276" s="134" t="s">
        <v>1780</v>
      </c>
      <c r="R276" s="135">
        <v>39498</v>
      </c>
    </row>
    <row r="277" spans="1:18" s="19" customFormat="1" ht="75" hidden="1" x14ac:dyDescent="0.25">
      <c r="A277" s="19" t="s">
        <v>1794</v>
      </c>
      <c r="B277" s="108"/>
      <c r="C277" s="19" t="s">
        <v>792</v>
      </c>
      <c r="D277" s="32"/>
      <c r="E277" s="26" t="s">
        <v>1782</v>
      </c>
      <c r="F277" s="19" t="s">
        <v>704</v>
      </c>
      <c r="G277" s="20">
        <v>1.88</v>
      </c>
      <c r="H277" s="20">
        <v>3.7</v>
      </c>
      <c r="I277" s="20">
        <v>2.78</v>
      </c>
      <c r="J277" s="163">
        <f t="shared" si="21"/>
        <v>2.3896621582733806</v>
      </c>
      <c r="K277" s="179">
        <f t="shared" si="22"/>
        <v>0.9160355868639849</v>
      </c>
      <c r="L277" s="19" t="s">
        <v>903</v>
      </c>
      <c r="O277" s="19">
        <v>0</v>
      </c>
      <c r="P277" s="19">
        <v>1</v>
      </c>
      <c r="Q277" s="15" t="s">
        <v>1781</v>
      </c>
      <c r="R277" s="21">
        <v>39498</v>
      </c>
    </row>
    <row r="278" spans="1:18" s="19" customFormat="1" ht="75" hidden="1" x14ac:dyDescent="0.25">
      <c r="A278" s="19" t="s">
        <v>1794</v>
      </c>
      <c r="B278" s="108"/>
      <c r="C278" s="19" t="s">
        <v>1186</v>
      </c>
      <c r="D278" s="32"/>
      <c r="E278" s="26" t="s">
        <v>1782</v>
      </c>
      <c r="F278" s="19" t="s">
        <v>704</v>
      </c>
      <c r="G278" s="20">
        <v>1.88</v>
      </c>
      <c r="H278" s="20">
        <v>3.7</v>
      </c>
      <c r="I278" s="20">
        <v>2.78</v>
      </c>
      <c r="J278" s="163">
        <f t="shared" si="21"/>
        <v>2.3896621582733806</v>
      </c>
      <c r="K278" s="179">
        <f t="shared" si="22"/>
        <v>0.9160355868639849</v>
      </c>
      <c r="L278" s="19" t="s">
        <v>903</v>
      </c>
      <c r="O278" s="19">
        <v>0</v>
      </c>
      <c r="P278" s="19">
        <v>2</v>
      </c>
      <c r="Q278" s="15" t="s">
        <v>802</v>
      </c>
      <c r="R278" s="21">
        <v>39889</v>
      </c>
    </row>
    <row r="279" spans="1:18" s="131" customFormat="1" ht="25" hidden="1" x14ac:dyDescent="0.25">
      <c r="B279" s="195"/>
      <c r="C279" s="131" t="s">
        <v>246</v>
      </c>
      <c r="D279" s="132"/>
      <c r="E279" s="124" t="s">
        <v>1069</v>
      </c>
      <c r="F279" s="131" t="s">
        <v>704</v>
      </c>
      <c r="G279" s="133">
        <v>4.4400000000000004</v>
      </c>
      <c r="H279" s="133">
        <v>5.75</v>
      </c>
      <c r="I279" s="133">
        <v>1.6040000000000001</v>
      </c>
      <c r="J279" s="178">
        <f t="shared" si="21"/>
        <v>0.89545638403990058</v>
      </c>
      <c r="K279" s="179">
        <f t="shared" si="22"/>
        <v>0.71001489395896655</v>
      </c>
      <c r="L279" s="131" t="s">
        <v>903</v>
      </c>
      <c r="O279" s="131">
        <f>SUM(O280:O281)</f>
        <v>0</v>
      </c>
      <c r="P279" s="131">
        <f>SUM(P280:P281)</f>
        <v>3</v>
      </c>
      <c r="Q279" s="134" t="s">
        <v>450</v>
      </c>
      <c r="R279" s="135">
        <v>39498</v>
      </c>
    </row>
    <row r="280" spans="1:18" s="19" customFormat="1" ht="62.5" hidden="1" x14ac:dyDescent="0.25">
      <c r="A280" s="19" t="s">
        <v>1795</v>
      </c>
      <c r="B280" s="108"/>
      <c r="C280" s="19" t="s">
        <v>452</v>
      </c>
      <c r="D280" s="32"/>
      <c r="E280" s="26" t="s">
        <v>1069</v>
      </c>
      <c r="F280" s="19" t="s">
        <v>704</v>
      </c>
      <c r="G280" s="20">
        <v>4.4400000000000004</v>
      </c>
      <c r="H280" s="20">
        <v>5.75</v>
      </c>
      <c r="I280" s="20">
        <v>1.6040000000000001</v>
      </c>
      <c r="J280" s="163">
        <f t="shared" si="21"/>
        <v>0.89545638403990058</v>
      </c>
      <c r="K280" s="164">
        <f t="shared" si="22"/>
        <v>0.71001489395896655</v>
      </c>
      <c r="L280" s="19" t="s">
        <v>903</v>
      </c>
      <c r="O280" s="19">
        <v>0</v>
      </c>
      <c r="P280" s="19">
        <v>1</v>
      </c>
      <c r="Q280" s="15" t="s">
        <v>455</v>
      </c>
      <c r="R280" s="21">
        <v>39852</v>
      </c>
    </row>
    <row r="281" spans="1:18" s="19" customFormat="1" ht="75" hidden="1" x14ac:dyDescent="0.25">
      <c r="A281" s="19" t="s">
        <v>1795</v>
      </c>
      <c r="B281" s="108"/>
      <c r="C281" s="19" t="s">
        <v>1186</v>
      </c>
      <c r="D281" s="32"/>
      <c r="E281" s="26" t="s">
        <v>1069</v>
      </c>
      <c r="F281" s="19" t="s">
        <v>704</v>
      </c>
      <c r="G281" s="20">
        <v>4.4400000000000004</v>
      </c>
      <c r="H281" s="20">
        <v>5.75</v>
      </c>
      <c r="I281" s="20">
        <v>1.6040000000000001</v>
      </c>
      <c r="J281" s="163">
        <f t="shared" si="21"/>
        <v>0.89545638403990058</v>
      </c>
      <c r="K281" s="164">
        <f t="shared" si="22"/>
        <v>0.71001489395896655</v>
      </c>
      <c r="L281" s="19" t="s">
        <v>903</v>
      </c>
      <c r="O281" s="19">
        <v>0</v>
      </c>
      <c r="P281" s="19">
        <v>2</v>
      </c>
      <c r="Q281" s="15" t="s">
        <v>802</v>
      </c>
      <c r="R281" s="21">
        <v>39889</v>
      </c>
    </row>
    <row r="282" spans="1:18" s="131" customFormat="1" ht="25" hidden="1" x14ac:dyDescent="0.25">
      <c r="B282" s="123"/>
      <c r="C282" s="131" t="s">
        <v>246</v>
      </c>
      <c r="D282" s="132"/>
      <c r="E282" s="124" t="s">
        <v>1077</v>
      </c>
      <c r="F282" s="131" t="s">
        <v>1071</v>
      </c>
      <c r="G282" s="133">
        <v>9.2799999999999994</v>
      </c>
      <c r="H282" s="133"/>
      <c r="I282" s="133"/>
      <c r="J282" s="162"/>
      <c r="K282" s="161"/>
      <c r="L282" s="131" t="s">
        <v>903</v>
      </c>
      <c r="O282" s="131">
        <v>0</v>
      </c>
      <c r="P282" s="131">
        <v>0</v>
      </c>
      <c r="Q282" s="134" t="s">
        <v>1078</v>
      </c>
      <c r="R282" s="135">
        <v>39826</v>
      </c>
    </row>
    <row r="283" spans="1:18" s="131" customFormat="1" ht="25" hidden="1" x14ac:dyDescent="0.25">
      <c r="B283" s="123"/>
      <c r="C283" s="131" t="s">
        <v>246</v>
      </c>
      <c r="D283" s="132"/>
      <c r="E283" s="175" t="s">
        <v>1079</v>
      </c>
      <c r="F283" s="131" t="s">
        <v>1071</v>
      </c>
      <c r="G283" s="133">
        <v>11.5</v>
      </c>
      <c r="H283" s="133"/>
      <c r="I283" s="133"/>
      <c r="J283" s="162"/>
      <c r="K283" s="161"/>
      <c r="L283" s="131" t="s">
        <v>903</v>
      </c>
      <c r="M283" s="131" t="s">
        <v>1073</v>
      </c>
      <c r="N283" s="148" t="s">
        <v>1074</v>
      </c>
      <c r="O283" s="131">
        <v>0</v>
      </c>
      <c r="P283" s="131">
        <v>0</v>
      </c>
      <c r="Q283" s="134" t="s">
        <v>1072</v>
      </c>
      <c r="R283" s="135">
        <v>39826</v>
      </c>
    </row>
    <row r="284" spans="1:18" s="131" customFormat="1" ht="25" hidden="1" x14ac:dyDescent="0.25">
      <c r="B284" s="123"/>
      <c r="C284" s="131" t="s">
        <v>246</v>
      </c>
      <c r="D284" s="132"/>
      <c r="E284" s="124" t="s">
        <v>1436</v>
      </c>
      <c r="F284" s="131" t="s">
        <v>313</v>
      </c>
      <c r="G284" s="133"/>
      <c r="H284" s="133"/>
      <c r="I284" s="133"/>
      <c r="J284" s="133"/>
      <c r="K284" s="133"/>
      <c r="L284" s="131" t="s">
        <v>903</v>
      </c>
      <c r="O284" s="131">
        <v>0</v>
      </c>
      <c r="P284" s="131">
        <v>0</v>
      </c>
      <c r="Q284" s="134" t="s">
        <v>1206</v>
      </c>
      <c r="R284" s="135">
        <v>39484</v>
      </c>
    </row>
    <row r="285" spans="1:18" s="19" customFormat="1" ht="100" hidden="1" x14ac:dyDescent="0.25">
      <c r="A285" s="19" t="s">
        <v>1794</v>
      </c>
      <c r="B285" s="108"/>
      <c r="C285" s="19" t="s">
        <v>1207</v>
      </c>
      <c r="D285" s="32"/>
      <c r="E285" s="26" t="s">
        <v>1436</v>
      </c>
      <c r="F285" s="19" t="s">
        <v>313</v>
      </c>
      <c r="G285" s="20"/>
      <c r="H285" s="20"/>
      <c r="I285" s="20"/>
      <c r="J285" s="20"/>
      <c r="K285" s="20"/>
      <c r="L285" s="19" t="s">
        <v>903</v>
      </c>
      <c r="O285" s="19">
        <v>0</v>
      </c>
      <c r="P285" s="19">
        <v>1</v>
      </c>
      <c r="Q285" s="15" t="s">
        <v>168</v>
      </c>
      <c r="R285" s="21">
        <v>39484</v>
      </c>
    </row>
    <row r="286" spans="1:18" s="19" customFormat="1" ht="100" hidden="1" x14ac:dyDescent="0.25">
      <c r="A286" s="19" t="s">
        <v>1794</v>
      </c>
      <c r="B286" s="108"/>
      <c r="C286" s="19" t="s">
        <v>1103</v>
      </c>
      <c r="D286" s="32"/>
      <c r="E286" s="26" t="s">
        <v>1436</v>
      </c>
      <c r="F286" s="19" t="s">
        <v>313</v>
      </c>
      <c r="G286" s="20"/>
      <c r="H286" s="20"/>
      <c r="I286" s="20"/>
      <c r="J286" s="20"/>
      <c r="K286" s="20"/>
      <c r="L286" s="19" t="s">
        <v>903</v>
      </c>
      <c r="O286" s="19">
        <v>0</v>
      </c>
      <c r="P286" s="19">
        <v>1</v>
      </c>
      <c r="Q286" s="15" t="s">
        <v>1102</v>
      </c>
      <c r="R286" s="21">
        <v>39503</v>
      </c>
    </row>
    <row r="287" spans="1:18" s="19" customFormat="1" ht="112.5" hidden="1" x14ac:dyDescent="0.25">
      <c r="A287" s="19" t="s">
        <v>1794</v>
      </c>
      <c r="B287" s="108"/>
      <c r="C287" s="213" t="s">
        <v>2196</v>
      </c>
      <c r="D287" s="32"/>
      <c r="E287" s="26" t="s">
        <v>1436</v>
      </c>
      <c r="F287" s="19" t="s">
        <v>313</v>
      </c>
      <c r="G287" s="20"/>
      <c r="H287" s="20"/>
      <c r="I287" s="20"/>
      <c r="J287" s="20"/>
      <c r="K287" s="20"/>
      <c r="L287" s="19" t="s">
        <v>903</v>
      </c>
      <c r="O287" s="19">
        <v>0</v>
      </c>
      <c r="P287" s="19">
        <v>1</v>
      </c>
      <c r="Q287" s="15" t="s">
        <v>2198</v>
      </c>
      <c r="R287" s="21">
        <v>40855</v>
      </c>
    </row>
    <row r="288" spans="1:18" s="19" customFormat="1" ht="87.5" hidden="1" x14ac:dyDescent="0.25">
      <c r="A288" s="19" t="s">
        <v>1794</v>
      </c>
      <c r="B288" s="108"/>
      <c r="C288" s="213" t="s">
        <v>2197</v>
      </c>
      <c r="D288" s="32"/>
      <c r="E288" s="26" t="s">
        <v>1436</v>
      </c>
      <c r="F288" s="19" t="s">
        <v>313</v>
      </c>
      <c r="G288" s="20"/>
      <c r="H288" s="20"/>
      <c r="I288" s="20"/>
      <c r="J288" s="20"/>
      <c r="K288" s="20"/>
      <c r="L288" s="19" t="s">
        <v>903</v>
      </c>
      <c r="O288" s="19">
        <v>0</v>
      </c>
      <c r="P288" s="19">
        <v>1</v>
      </c>
      <c r="Q288" s="15" t="s">
        <v>2199</v>
      </c>
      <c r="R288" s="21">
        <v>40855</v>
      </c>
    </row>
    <row r="289" spans="1:20" s="19" customFormat="1" ht="25" hidden="1" x14ac:dyDescent="0.25">
      <c r="B289" s="124"/>
      <c r="C289" s="62" t="s">
        <v>246</v>
      </c>
      <c r="D289" s="62">
        <v>650</v>
      </c>
      <c r="E289" s="67" t="s">
        <v>1944</v>
      </c>
      <c r="F289" s="62" t="s">
        <v>275</v>
      </c>
      <c r="G289" s="63">
        <v>2.7</v>
      </c>
      <c r="H289" s="63">
        <v>1.8</v>
      </c>
      <c r="I289" s="63">
        <v>11</v>
      </c>
      <c r="J289" s="63">
        <f>-LOG((1/(H289*G289))*(2.511^(-I289)))/LOG(2.511)</f>
        <v>12.717248754162641</v>
      </c>
      <c r="K289" s="63">
        <v>10.4</v>
      </c>
      <c r="L289" s="62" t="s">
        <v>269</v>
      </c>
      <c r="M289" s="62"/>
      <c r="N289" s="62"/>
      <c r="O289" s="62">
        <v>0</v>
      </c>
      <c r="P289" s="62">
        <v>0</v>
      </c>
      <c r="Q289" s="64"/>
      <c r="R289" s="70">
        <v>38711</v>
      </c>
      <c r="S289" s="64"/>
      <c r="T289" s="66"/>
    </row>
    <row r="290" spans="1:20" s="19" customFormat="1" ht="50" hidden="1" x14ac:dyDescent="0.25">
      <c r="A290" s="19" t="s">
        <v>1794</v>
      </c>
      <c r="C290" s="19" t="s">
        <v>368</v>
      </c>
      <c r="D290" s="19">
        <v>650</v>
      </c>
      <c r="E290" s="81" t="s">
        <v>1944</v>
      </c>
      <c r="F290" s="19" t="s">
        <v>275</v>
      </c>
      <c r="G290" s="20">
        <v>2.7</v>
      </c>
      <c r="H290" s="20">
        <v>1.8</v>
      </c>
      <c r="I290" s="20">
        <v>11</v>
      </c>
      <c r="J290" s="20">
        <f>-LOG((1/(H290*G290))*(2.511^(-I290)))/LOG(2.511)</f>
        <v>12.717248754162641</v>
      </c>
      <c r="K290" s="20">
        <v>10.4</v>
      </c>
      <c r="L290" s="19" t="s">
        <v>269</v>
      </c>
      <c r="O290" s="19">
        <v>0</v>
      </c>
      <c r="P290" s="19">
        <v>1</v>
      </c>
      <c r="Q290" s="15" t="s">
        <v>225</v>
      </c>
      <c r="R290" s="6">
        <v>38711</v>
      </c>
      <c r="S290" s="15"/>
      <c r="T290" s="21"/>
    </row>
    <row r="291" spans="1:20" s="19" customFormat="1" hidden="1" x14ac:dyDescent="0.25">
      <c r="B291" s="110"/>
      <c r="C291" s="68" t="s">
        <v>246</v>
      </c>
      <c r="D291" s="62">
        <v>869</v>
      </c>
      <c r="E291" s="67" t="s">
        <v>268</v>
      </c>
      <c r="F291" s="62" t="s">
        <v>273</v>
      </c>
      <c r="G291" s="62">
        <v>30</v>
      </c>
      <c r="H291" s="62">
        <v>30</v>
      </c>
      <c r="I291" s="62">
        <v>5.3</v>
      </c>
      <c r="J291" s="63">
        <f>-LOG((1/(H291*G291))*(2.511^(-I291)))/LOG(2.511)</f>
        <v>12.688437657508967</v>
      </c>
      <c r="K291" s="62">
        <v>12.4</v>
      </c>
      <c r="L291" s="62" t="s">
        <v>269</v>
      </c>
      <c r="M291" s="62"/>
      <c r="N291" s="62"/>
      <c r="O291" s="62">
        <v>0</v>
      </c>
      <c r="P291" s="62">
        <v>0</v>
      </c>
      <c r="Q291" s="64" t="s">
        <v>1536</v>
      </c>
      <c r="R291" s="70">
        <v>38711</v>
      </c>
      <c r="S291" s="64"/>
      <c r="T291" s="66"/>
    </row>
    <row r="292" spans="1:20" s="19" customFormat="1" ht="62.5" hidden="1" x14ac:dyDescent="0.25">
      <c r="A292" s="19" t="s">
        <v>1794</v>
      </c>
      <c r="B292" s="5"/>
      <c r="C292" s="5" t="s">
        <v>47</v>
      </c>
      <c r="D292" s="19">
        <v>869</v>
      </c>
      <c r="E292" s="81" t="s">
        <v>268</v>
      </c>
      <c r="F292" s="19" t="s">
        <v>273</v>
      </c>
      <c r="G292" s="19">
        <v>30</v>
      </c>
      <c r="H292" s="19">
        <v>30</v>
      </c>
      <c r="I292" s="19">
        <v>5.3</v>
      </c>
      <c r="J292" s="20">
        <f t="shared" ref="J292:J359" si="23">-LOG((1/(H292*G292))*(2.511^(-I292)))/LOG(2.511)</f>
        <v>12.688437657508967</v>
      </c>
      <c r="K292" s="19">
        <v>12.4</v>
      </c>
      <c r="L292" s="19" t="s">
        <v>269</v>
      </c>
      <c r="O292" s="19">
        <v>0</v>
      </c>
      <c r="P292" s="19">
        <v>1</v>
      </c>
      <c r="Q292" s="15" t="s">
        <v>1244</v>
      </c>
      <c r="R292" s="6">
        <v>38711</v>
      </c>
      <c r="S292" s="15"/>
      <c r="T292" s="21"/>
    </row>
    <row r="293" spans="1:20" s="19" customFormat="1" ht="100" hidden="1" x14ac:dyDescent="0.25">
      <c r="A293" s="19" t="s">
        <v>1794</v>
      </c>
      <c r="B293" s="5"/>
      <c r="C293" s="5" t="s">
        <v>894</v>
      </c>
      <c r="D293" s="19">
        <v>869</v>
      </c>
      <c r="E293" s="81" t="s">
        <v>268</v>
      </c>
      <c r="F293" s="19" t="s">
        <v>273</v>
      </c>
      <c r="G293" s="19">
        <v>30</v>
      </c>
      <c r="H293" s="19">
        <v>30</v>
      </c>
      <c r="I293" s="19">
        <v>5.3</v>
      </c>
      <c r="J293" s="20">
        <f t="shared" si="23"/>
        <v>12.688437657508967</v>
      </c>
      <c r="K293" s="19">
        <v>12.4</v>
      </c>
      <c r="L293" s="19" t="s">
        <v>269</v>
      </c>
      <c r="O293" s="19">
        <v>0</v>
      </c>
      <c r="P293" s="19">
        <v>1</v>
      </c>
      <c r="Q293" s="15" t="s">
        <v>402</v>
      </c>
      <c r="R293" s="6">
        <v>38726</v>
      </c>
      <c r="S293" s="15"/>
      <c r="T293" s="21"/>
    </row>
    <row r="294" spans="1:20" s="19" customFormat="1" ht="62.5" hidden="1" x14ac:dyDescent="0.25">
      <c r="A294" s="19" t="s">
        <v>1794</v>
      </c>
      <c r="B294" s="5"/>
      <c r="C294" s="5" t="s">
        <v>1397</v>
      </c>
      <c r="D294" s="19">
        <v>869</v>
      </c>
      <c r="E294" s="81" t="s">
        <v>268</v>
      </c>
      <c r="F294" s="19" t="s">
        <v>273</v>
      </c>
      <c r="G294" s="19">
        <v>30</v>
      </c>
      <c r="H294" s="19">
        <v>30</v>
      </c>
      <c r="I294" s="19">
        <v>5.3</v>
      </c>
      <c r="J294" s="20">
        <f t="shared" si="23"/>
        <v>12.688437657508967</v>
      </c>
      <c r="K294" s="19">
        <v>12.4</v>
      </c>
      <c r="L294" s="19" t="s">
        <v>269</v>
      </c>
      <c r="O294" s="19">
        <v>0</v>
      </c>
      <c r="P294" s="19">
        <v>1</v>
      </c>
      <c r="Q294" s="15" t="s">
        <v>1187</v>
      </c>
      <c r="R294" s="6">
        <v>38744</v>
      </c>
      <c r="S294" s="15"/>
      <c r="T294" s="21"/>
    </row>
    <row r="295" spans="1:20" s="19" customFormat="1" ht="87.5" hidden="1" x14ac:dyDescent="0.25">
      <c r="A295" s="19" t="s">
        <v>1794</v>
      </c>
      <c r="B295" s="5"/>
      <c r="C295" s="5" t="s">
        <v>361</v>
      </c>
      <c r="D295" s="19">
        <v>869</v>
      </c>
      <c r="E295" t="s">
        <v>268</v>
      </c>
      <c r="F295" s="19" t="s">
        <v>273</v>
      </c>
      <c r="G295" s="19">
        <v>30</v>
      </c>
      <c r="H295" s="19">
        <v>30</v>
      </c>
      <c r="I295" s="19">
        <v>5.3</v>
      </c>
      <c r="J295" s="20">
        <f>-LOG((1/(H295*G295))*(2.511^(-I295)))/LOG(2.511)</f>
        <v>12.688437657508967</v>
      </c>
      <c r="K295" s="19">
        <v>12.4</v>
      </c>
      <c r="L295" s="19" t="s">
        <v>269</v>
      </c>
      <c r="O295" s="19">
        <v>1</v>
      </c>
      <c r="P295" s="19">
        <v>0</v>
      </c>
      <c r="Q295" s="15" t="s">
        <v>338</v>
      </c>
      <c r="R295" s="6">
        <v>42615</v>
      </c>
      <c r="S295" s="15"/>
      <c r="T295" s="21"/>
    </row>
    <row r="296" spans="1:20" s="19" customFormat="1" hidden="1" x14ac:dyDescent="0.25">
      <c r="B296" s="110"/>
      <c r="C296" s="68" t="s">
        <v>246</v>
      </c>
      <c r="D296" s="62">
        <v>884</v>
      </c>
      <c r="E296" s="67" t="s">
        <v>268</v>
      </c>
      <c r="F296" s="62" t="s">
        <v>273</v>
      </c>
      <c r="G296" s="62">
        <v>30</v>
      </c>
      <c r="H296" s="62">
        <v>30</v>
      </c>
      <c r="I296" s="62">
        <v>6.1</v>
      </c>
      <c r="J296" s="63">
        <f t="shared" si="23"/>
        <v>13.488437657508964</v>
      </c>
      <c r="K296" s="71">
        <v>13.2</v>
      </c>
      <c r="L296" s="62" t="s">
        <v>269</v>
      </c>
      <c r="M296" s="62"/>
      <c r="N296" s="62"/>
      <c r="O296" s="62">
        <v>0</v>
      </c>
      <c r="P296" s="62">
        <v>0</v>
      </c>
      <c r="Q296" s="64" t="s">
        <v>366</v>
      </c>
      <c r="R296" s="70">
        <v>38711</v>
      </c>
      <c r="S296" s="64"/>
      <c r="T296" s="66"/>
    </row>
    <row r="297" spans="1:20" s="19" customFormat="1" hidden="1" x14ac:dyDescent="0.25">
      <c r="A297" s="19" t="s">
        <v>1794</v>
      </c>
      <c r="B297" s="5"/>
      <c r="C297" s="5" t="s">
        <v>47</v>
      </c>
      <c r="D297" s="19">
        <v>884</v>
      </c>
      <c r="E297" s="81" t="s">
        <v>268</v>
      </c>
      <c r="F297" s="19" t="s">
        <v>273</v>
      </c>
      <c r="G297" s="19">
        <v>30</v>
      </c>
      <c r="H297" s="19">
        <v>30</v>
      </c>
      <c r="I297" s="19">
        <v>6.1</v>
      </c>
      <c r="J297" s="20">
        <f t="shared" si="23"/>
        <v>13.488437657508964</v>
      </c>
      <c r="K297" s="14">
        <v>13.2</v>
      </c>
      <c r="L297" s="19" t="s">
        <v>269</v>
      </c>
      <c r="O297" s="19">
        <v>0</v>
      </c>
      <c r="P297" s="19">
        <v>1</v>
      </c>
      <c r="Q297" s="15" t="s">
        <v>367</v>
      </c>
      <c r="R297" s="6">
        <v>38711</v>
      </c>
      <c r="S297" s="15"/>
      <c r="T297" s="21"/>
    </row>
    <row r="298" spans="1:20" s="19" customFormat="1" hidden="1" x14ac:dyDescent="0.25">
      <c r="A298" s="19" t="s">
        <v>1794</v>
      </c>
      <c r="B298" s="5"/>
      <c r="C298" s="5" t="s">
        <v>894</v>
      </c>
      <c r="D298" s="19">
        <v>884</v>
      </c>
      <c r="E298" s="81" t="s">
        <v>268</v>
      </c>
      <c r="F298" s="19" t="s">
        <v>273</v>
      </c>
      <c r="G298" s="19">
        <v>30</v>
      </c>
      <c r="H298" s="19">
        <v>30</v>
      </c>
      <c r="I298" s="19">
        <v>6.1</v>
      </c>
      <c r="J298" s="20">
        <f t="shared" si="23"/>
        <v>13.488437657508964</v>
      </c>
      <c r="K298" s="14">
        <v>13.2</v>
      </c>
      <c r="L298" s="19" t="s">
        <v>269</v>
      </c>
      <c r="O298" s="19">
        <v>0</v>
      </c>
      <c r="P298" s="19">
        <v>1</v>
      </c>
      <c r="Q298" s="15" t="s">
        <v>367</v>
      </c>
      <c r="R298" s="6">
        <v>38726</v>
      </c>
      <c r="S298" s="15"/>
      <c r="T298" s="21"/>
    </row>
    <row r="299" spans="1:20" s="19" customFormat="1" hidden="1" x14ac:dyDescent="0.25">
      <c r="A299" s="19" t="s">
        <v>1794</v>
      </c>
      <c r="B299" s="5"/>
      <c r="C299" s="5" t="s">
        <v>1397</v>
      </c>
      <c r="D299" s="19">
        <v>884</v>
      </c>
      <c r="E299" s="81" t="s">
        <v>268</v>
      </c>
      <c r="F299" s="19" t="s">
        <v>273</v>
      </c>
      <c r="G299" s="19">
        <v>30</v>
      </c>
      <c r="H299" s="19">
        <v>30</v>
      </c>
      <c r="I299" s="19">
        <v>6.1</v>
      </c>
      <c r="J299" s="20">
        <f t="shared" si="23"/>
        <v>13.488437657508964</v>
      </c>
      <c r="K299" s="14">
        <v>13.2</v>
      </c>
      <c r="L299" s="19" t="s">
        <v>269</v>
      </c>
      <c r="O299" s="19">
        <v>0</v>
      </c>
      <c r="P299" s="19">
        <v>1</v>
      </c>
      <c r="Q299" s="15" t="s">
        <v>367</v>
      </c>
      <c r="R299" s="6">
        <v>38742</v>
      </c>
      <c r="S299" s="15"/>
      <c r="T299" s="21"/>
    </row>
    <row r="300" spans="1:20" s="19" customFormat="1" hidden="1" x14ac:dyDescent="0.25">
      <c r="B300" s="72"/>
      <c r="C300" s="68" t="s">
        <v>246</v>
      </c>
      <c r="D300" s="68">
        <v>1039</v>
      </c>
      <c r="E300" s="72" t="s">
        <v>1242</v>
      </c>
      <c r="F300" s="68" t="s">
        <v>273</v>
      </c>
      <c r="G300" s="71">
        <v>35</v>
      </c>
      <c r="H300" s="71">
        <v>35</v>
      </c>
      <c r="I300" s="71">
        <v>5.2</v>
      </c>
      <c r="J300" s="71">
        <f t="shared" si="23"/>
        <v>12.923299930985646</v>
      </c>
      <c r="K300" s="71">
        <v>12.66</v>
      </c>
      <c r="L300" s="68" t="s">
        <v>269</v>
      </c>
      <c r="M300" s="68"/>
      <c r="N300" s="68"/>
      <c r="O300" s="68">
        <v>0</v>
      </c>
      <c r="P300" s="68">
        <v>0</v>
      </c>
      <c r="Q300" s="72" t="s">
        <v>1819</v>
      </c>
      <c r="R300" s="70">
        <v>38726</v>
      </c>
      <c r="S300" s="64"/>
      <c r="T300" s="66"/>
    </row>
    <row r="301" spans="1:20" s="19" customFormat="1" ht="37.5" hidden="1" x14ac:dyDescent="0.25">
      <c r="A301" s="19" t="s">
        <v>1794</v>
      </c>
      <c r="B301" s="5"/>
      <c r="C301" s="5" t="s">
        <v>1948</v>
      </c>
      <c r="D301" s="5">
        <v>1039</v>
      </c>
      <c r="E301" s="81" t="s">
        <v>1242</v>
      </c>
      <c r="F301" s="5" t="s">
        <v>273</v>
      </c>
      <c r="G301" s="14">
        <v>35</v>
      </c>
      <c r="H301" s="14">
        <v>35</v>
      </c>
      <c r="I301" s="14">
        <v>5.2</v>
      </c>
      <c r="J301" s="14">
        <f t="shared" si="23"/>
        <v>12.923299930985646</v>
      </c>
      <c r="K301" s="14">
        <v>12.66</v>
      </c>
      <c r="L301" s="5" t="s">
        <v>269</v>
      </c>
      <c r="M301" s="5"/>
      <c r="N301" s="5"/>
      <c r="O301" s="5">
        <v>0</v>
      </c>
      <c r="P301" s="5">
        <v>1</v>
      </c>
      <c r="Q301" s="15" t="s">
        <v>1396</v>
      </c>
      <c r="R301" s="6">
        <v>38742</v>
      </c>
      <c r="S301" s="15"/>
      <c r="T301" s="21"/>
    </row>
    <row r="302" spans="1:20" s="19" customFormat="1" ht="25" hidden="1" x14ac:dyDescent="0.25">
      <c r="B302" s="156"/>
      <c r="C302" s="68" t="s">
        <v>246</v>
      </c>
      <c r="D302" s="68">
        <v>1499</v>
      </c>
      <c r="E302" s="72" t="s">
        <v>1435</v>
      </c>
      <c r="F302" s="68" t="s">
        <v>272</v>
      </c>
      <c r="G302" s="71">
        <v>160</v>
      </c>
      <c r="H302" s="71">
        <v>40</v>
      </c>
      <c r="I302" s="71">
        <v>5</v>
      </c>
      <c r="J302" s="63">
        <f>-LOG((1/(H302*G302))*(2.511^(-I302)))/LOG(2.511)</f>
        <v>14.519097826662906</v>
      </c>
      <c r="K302" s="71">
        <v>14.3</v>
      </c>
      <c r="L302" s="68" t="s">
        <v>269</v>
      </c>
      <c r="M302" s="68"/>
      <c r="N302" s="68"/>
      <c r="O302" s="68">
        <v>0</v>
      </c>
      <c r="P302" s="68">
        <v>0</v>
      </c>
      <c r="Q302" s="67" t="s">
        <v>1433</v>
      </c>
      <c r="R302" s="66">
        <v>39112</v>
      </c>
      <c r="S302" s="64"/>
      <c r="T302" s="66"/>
    </row>
    <row r="303" spans="1:20" s="5" customFormat="1" ht="37.5" hidden="1" x14ac:dyDescent="0.25">
      <c r="A303" s="19" t="s">
        <v>1794</v>
      </c>
      <c r="C303" s="5" t="s">
        <v>1834</v>
      </c>
      <c r="D303" s="5">
        <v>1499</v>
      </c>
      <c r="E303" s="81" t="s">
        <v>1435</v>
      </c>
      <c r="F303" s="5" t="s">
        <v>272</v>
      </c>
      <c r="G303" s="14">
        <v>160</v>
      </c>
      <c r="H303" s="14">
        <v>40</v>
      </c>
      <c r="I303" s="14">
        <v>5</v>
      </c>
      <c r="J303" s="20">
        <f t="shared" si="23"/>
        <v>14.519097826662906</v>
      </c>
      <c r="K303" s="14">
        <v>14.3</v>
      </c>
      <c r="L303" s="5" t="s">
        <v>269</v>
      </c>
      <c r="O303" s="5">
        <v>0</v>
      </c>
      <c r="P303" s="5">
        <v>1</v>
      </c>
      <c r="Q303" s="15" t="s">
        <v>403</v>
      </c>
      <c r="R303" s="21">
        <v>38726</v>
      </c>
      <c r="S303" s="15"/>
      <c r="T303" s="21"/>
    </row>
    <row r="304" spans="1:20" s="5" customFormat="1" ht="50" hidden="1" x14ac:dyDescent="0.25">
      <c r="A304" s="19" t="s">
        <v>1794</v>
      </c>
      <c r="C304" s="5" t="s">
        <v>1947</v>
      </c>
      <c r="D304" s="5">
        <v>1499</v>
      </c>
      <c r="E304" s="81" t="s">
        <v>1435</v>
      </c>
      <c r="F304" s="5" t="s">
        <v>272</v>
      </c>
      <c r="G304" s="14">
        <v>160</v>
      </c>
      <c r="H304" s="14">
        <v>40</v>
      </c>
      <c r="I304" s="14">
        <v>5</v>
      </c>
      <c r="J304" s="20">
        <f t="shared" si="23"/>
        <v>14.519097826662906</v>
      </c>
      <c r="K304" s="14">
        <v>14.3</v>
      </c>
      <c r="L304" s="5" t="s">
        <v>269</v>
      </c>
      <c r="O304" s="5">
        <v>0</v>
      </c>
      <c r="P304" s="5">
        <v>1</v>
      </c>
      <c r="Q304" s="15" t="s">
        <v>1946</v>
      </c>
      <c r="R304" s="21">
        <v>38726</v>
      </c>
      <c r="S304" s="15"/>
      <c r="T304" s="21"/>
    </row>
    <row r="305" spans="1:20" s="5" customFormat="1" ht="37.5" hidden="1" x14ac:dyDescent="0.25">
      <c r="A305" s="213" t="s">
        <v>98</v>
      </c>
      <c r="C305" s="5" t="s">
        <v>2221</v>
      </c>
      <c r="D305" s="5">
        <v>1499</v>
      </c>
      <c r="E305" s="235" t="s">
        <v>1435</v>
      </c>
      <c r="F305" s="5" t="s">
        <v>272</v>
      </c>
      <c r="G305" s="14">
        <v>160</v>
      </c>
      <c r="H305" s="14">
        <v>40</v>
      </c>
      <c r="I305" s="14">
        <v>5</v>
      </c>
      <c r="J305" s="20">
        <f t="shared" ref="J305:J310" si="24">-LOG((1/(H305*G305))*(2.511^(-I305)))/LOG(2.511)</f>
        <v>14.519097826662906</v>
      </c>
      <c r="K305" s="14">
        <v>14.3</v>
      </c>
      <c r="L305" s="5" t="s">
        <v>269</v>
      </c>
      <c r="O305" s="5">
        <v>0</v>
      </c>
      <c r="P305" s="5">
        <v>1</v>
      </c>
      <c r="Q305" s="15" t="s">
        <v>2222</v>
      </c>
      <c r="R305" s="21">
        <v>40961</v>
      </c>
      <c r="S305" s="15"/>
      <c r="T305" s="21"/>
    </row>
    <row r="306" spans="1:20" s="5" customFormat="1" ht="50" hidden="1" x14ac:dyDescent="0.25">
      <c r="A306" s="213" t="s">
        <v>98</v>
      </c>
      <c r="C306" s="5" t="s">
        <v>2223</v>
      </c>
      <c r="D306" s="5">
        <v>1499</v>
      </c>
      <c r="E306" s="235" t="s">
        <v>1435</v>
      </c>
      <c r="F306" s="5" t="s">
        <v>272</v>
      </c>
      <c r="G306" s="14">
        <v>160</v>
      </c>
      <c r="H306" s="14">
        <v>40</v>
      </c>
      <c r="I306" s="14">
        <v>5</v>
      </c>
      <c r="J306" s="20">
        <f t="shared" si="24"/>
        <v>14.519097826662906</v>
      </c>
      <c r="K306" s="14">
        <v>14.3</v>
      </c>
      <c r="L306" s="5" t="s">
        <v>269</v>
      </c>
      <c r="O306" s="5">
        <v>0</v>
      </c>
      <c r="P306" s="5">
        <v>1</v>
      </c>
      <c r="Q306" s="15" t="s">
        <v>2224</v>
      </c>
      <c r="R306" s="21">
        <v>40961</v>
      </c>
      <c r="S306" s="15"/>
      <c r="T306" s="21"/>
    </row>
    <row r="307" spans="1:20" s="5" customFormat="1" ht="25" hidden="1" x14ac:dyDescent="0.25">
      <c r="A307" s="213" t="s">
        <v>98</v>
      </c>
      <c r="C307" s="213" t="s">
        <v>2256</v>
      </c>
      <c r="D307" s="5">
        <v>1499</v>
      </c>
      <c r="E307" s="235" t="s">
        <v>1435</v>
      </c>
      <c r="F307" s="5" t="s">
        <v>272</v>
      </c>
      <c r="G307" s="14">
        <v>160</v>
      </c>
      <c r="H307" s="14">
        <v>40</v>
      </c>
      <c r="I307" s="14">
        <v>5</v>
      </c>
      <c r="J307" s="20">
        <f t="shared" si="24"/>
        <v>14.519097826662906</v>
      </c>
      <c r="K307" s="14">
        <v>14.3</v>
      </c>
      <c r="L307" s="5" t="s">
        <v>269</v>
      </c>
      <c r="O307" s="5">
        <v>0</v>
      </c>
      <c r="P307" s="5">
        <v>1</v>
      </c>
      <c r="Q307" s="15" t="s">
        <v>2257</v>
      </c>
      <c r="R307" s="21">
        <v>41201</v>
      </c>
      <c r="S307" s="15"/>
      <c r="T307" s="21"/>
    </row>
    <row r="308" spans="1:20" s="5" customFormat="1" ht="87.5" hidden="1" x14ac:dyDescent="0.25">
      <c r="A308" s="213" t="s">
        <v>98</v>
      </c>
      <c r="C308" s="213" t="s">
        <v>2261</v>
      </c>
      <c r="D308" s="5">
        <v>1499</v>
      </c>
      <c r="E308" s="235" t="s">
        <v>1435</v>
      </c>
      <c r="F308" s="5" t="s">
        <v>272</v>
      </c>
      <c r="G308" s="14">
        <v>160</v>
      </c>
      <c r="H308" s="14">
        <v>40</v>
      </c>
      <c r="I308" s="14">
        <v>5</v>
      </c>
      <c r="J308" s="20">
        <f t="shared" si="24"/>
        <v>14.519097826662906</v>
      </c>
      <c r="K308" s="14">
        <v>14.3</v>
      </c>
      <c r="L308" s="5" t="s">
        <v>269</v>
      </c>
      <c r="O308" s="5">
        <v>0</v>
      </c>
      <c r="P308" s="5">
        <v>1</v>
      </c>
      <c r="Q308" s="15" t="s">
        <v>2263</v>
      </c>
      <c r="R308" s="21">
        <v>41390</v>
      </c>
      <c r="S308" s="15"/>
      <c r="T308" s="21"/>
    </row>
    <row r="309" spans="1:20" s="5" customFormat="1" hidden="1" x14ac:dyDescent="0.25">
      <c r="A309" s="213" t="s">
        <v>98</v>
      </c>
      <c r="C309" s="213" t="s">
        <v>2262</v>
      </c>
      <c r="D309" s="5">
        <v>1499</v>
      </c>
      <c r="E309" s="235" t="s">
        <v>1435</v>
      </c>
      <c r="F309" s="5" t="s">
        <v>272</v>
      </c>
      <c r="G309" s="14">
        <v>160</v>
      </c>
      <c r="H309" s="14">
        <v>40</v>
      </c>
      <c r="I309" s="14">
        <v>5</v>
      </c>
      <c r="J309" s="20">
        <f t="shared" si="24"/>
        <v>14.519097826662906</v>
      </c>
      <c r="K309" s="14">
        <v>14.3</v>
      </c>
      <c r="L309" s="5" t="s">
        <v>269</v>
      </c>
      <c r="O309" s="5">
        <v>0</v>
      </c>
      <c r="P309" s="5">
        <v>1</v>
      </c>
      <c r="Q309" s="15" t="s">
        <v>2264</v>
      </c>
      <c r="R309" s="21">
        <v>41390</v>
      </c>
      <c r="S309" s="15"/>
      <c r="T309" s="21"/>
    </row>
    <row r="310" spans="1:20" s="5" customFormat="1" hidden="1" x14ac:dyDescent="0.25">
      <c r="B310" s="124"/>
      <c r="C310" s="68" t="s">
        <v>246</v>
      </c>
      <c r="D310" s="68" t="s">
        <v>1484</v>
      </c>
      <c r="E310" s="72"/>
      <c r="F310" s="68" t="s">
        <v>272</v>
      </c>
      <c r="G310" s="71">
        <v>10</v>
      </c>
      <c r="H310" s="71">
        <v>10</v>
      </c>
      <c r="I310" s="71">
        <v>7.3</v>
      </c>
      <c r="J310" s="63">
        <f t="shared" si="24"/>
        <v>12.301916825650979</v>
      </c>
      <c r="K310" s="71">
        <v>12.04</v>
      </c>
      <c r="L310" s="68" t="s">
        <v>269</v>
      </c>
      <c r="M310" s="68"/>
      <c r="N310" s="68"/>
      <c r="O310" s="68">
        <v>0</v>
      </c>
      <c r="P310" s="68">
        <v>0</v>
      </c>
      <c r="Q310" s="67" t="s">
        <v>1485</v>
      </c>
      <c r="R310" s="66">
        <v>39085</v>
      </c>
      <c r="S310" s="64"/>
      <c r="T310" s="66"/>
    </row>
    <row r="311" spans="1:20" s="68" customFormat="1" ht="37.5" hidden="1" x14ac:dyDescent="0.25">
      <c r="B311" s="125"/>
      <c r="C311" s="68" t="s">
        <v>246</v>
      </c>
      <c r="D311" s="68">
        <v>2422</v>
      </c>
      <c r="E311" s="72" t="s">
        <v>309</v>
      </c>
      <c r="F311" s="68" t="s">
        <v>273</v>
      </c>
      <c r="G311" s="63">
        <v>30</v>
      </c>
      <c r="H311" s="63">
        <v>30</v>
      </c>
      <c r="I311" s="63">
        <v>4.4000000000000004</v>
      </c>
      <c r="J311" s="63">
        <f t="shared" si="23"/>
        <v>11.788437657508966</v>
      </c>
      <c r="K311" s="71">
        <v>11</v>
      </c>
      <c r="L311" s="68" t="s">
        <v>782</v>
      </c>
      <c r="O311" s="68">
        <f>SUM(O312:O315)</f>
        <v>1</v>
      </c>
      <c r="P311" s="68">
        <f>SUM(P312:P315)</f>
        <v>3</v>
      </c>
      <c r="Q311" s="67" t="s">
        <v>1196</v>
      </c>
      <c r="R311" s="66">
        <v>38769</v>
      </c>
      <c r="S311" s="64"/>
      <c r="T311" s="66"/>
    </row>
    <row r="312" spans="1:20" s="5" customFormat="1" ht="25" hidden="1" x14ac:dyDescent="0.25">
      <c r="A312" s="19" t="s">
        <v>1794</v>
      </c>
      <c r="C312" s="5" t="s">
        <v>891</v>
      </c>
      <c r="D312" s="5">
        <v>2422</v>
      </c>
      <c r="E312" s="23" t="s">
        <v>309</v>
      </c>
      <c r="F312" s="5" t="s">
        <v>273</v>
      </c>
      <c r="G312" s="20">
        <v>30</v>
      </c>
      <c r="H312" s="20">
        <v>30</v>
      </c>
      <c r="I312" s="20">
        <v>4.4000000000000004</v>
      </c>
      <c r="J312" s="24">
        <f t="shared" si="23"/>
        <v>11.788437657508966</v>
      </c>
      <c r="K312" s="14">
        <v>11</v>
      </c>
      <c r="L312" s="5" t="s">
        <v>782</v>
      </c>
      <c r="O312" s="5">
        <v>1</v>
      </c>
      <c r="P312" s="5">
        <v>0</v>
      </c>
      <c r="Q312" s="15" t="s">
        <v>1452</v>
      </c>
      <c r="R312" s="21">
        <v>38769</v>
      </c>
      <c r="S312" s="19"/>
      <c r="T312" s="19"/>
    </row>
    <row r="313" spans="1:20" s="5" customFormat="1" ht="25" hidden="1" x14ac:dyDescent="0.25">
      <c r="A313" s="19" t="s">
        <v>1794</v>
      </c>
      <c r="C313" s="5" t="s">
        <v>482</v>
      </c>
      <c r="D313" s="5">
        <v>2422</v>
      </c>
      <c r="E313" s="23" t="s">
        <v>309</v>
      </c>
      <c r="F313" s="5" t="s">
        <v>273</v>
      </c>
      <c r="G313" s="20">
        <v>30</v>
      </c>
      <c r="H313" s="20">
        <v>30</v>
      </c>
      <c r="I313" s="20">
        <v>4.4000000000000004</v>
      </c>
      <c r="J313" s="24">
        <f t="shared" si="23"/>
        <v>11.788437657508966</v>
      </c>
      <c r="K313" s="14">
        <v>11</v>
      </c>
      <c r="L313" s="5" t="s">
        <v>782</v>
      </c>
      <c r="O313" s="5">
        <v>0</v>
      </c>
      <c r="P313" s="5">
        <v>1</v>
      </c>
      <c r="Q313" s="15" t="s">
        <v>483</v>
      </c>
      <c r="R313" s="21">
        <v>38769</v>
      </c>
      <c r="S313" s="19"/>
      <c r="T313" s="19"/>
    </row>
    <row r="314" spans="1:20" s="5" customFormat="1" ht="37.5" hidden="1" x14ac:dyDescent="0.25">
      <c r="A314" s="19" t="s">
        <v>1794</v>
      </c>
      <c r="C314" s="5" t="s">
        <v>234</v>
      </c>
      <c r="D314" s="5">
        <v>2422</v>
      </c>
      <c r="E314" s="23" t="s">
        <v>309</v>
      </c>
      <c r="F314" s="5" t="s">
        <v>273</v>
      </c>
      <c r="G314" s="20">
        <v>30</v>
      </c>
      <c r="H314" s="20">
        <v>30</v>
      </c>
      <c r="I314" s="20">
        <v>4.4000000000000004</v>
      </c>
      <c r="J314" s="24">
        <f t="shared" si="23"/>
        <v>11.788437657508966</v>
      </c>
      <c r="K314" s="14">
        <v>11</v>
      </c>
      <c r="L314" s="5" t="s">
        <v>782</v>
      </c>
      <c r="O314" s="5">
        <v>0</v>
      </c>
      <c r="P314" s="5">
        <v>1</v>
      </c>
      <c r="Q314" s="15" t="s">
        <v>1453</v>
      </c>
      <c r="R314" s="21">
        <v>38769</v>
      </c>
      <c r="S314" s="19"/>
      <c r="T314" s="19"/>
    </row>
    <row r="315" spans="1:20" s="5" customFormat="1" ht="50" hidden="1" x14ac:dyDescent="0.25">
      <c r="A315" s="19" t="s">
        <v>1795</v>
      </c>
      <c r="C315" s="19" t="s">
        <v>1989</v>
      </c>
      <c r="D315" s="5">
        <v>2422</v>
      </c>
      <c r="E315" s="23" t="s">
        <v>309</v>
      </c>
      <c r="F315" s="5" t="s">
        <v>273</v>
      </c>
      <c r="G315" s="20">
        <v>30</v>
      </c>
      <c r="H315" s="20">
        <v>30</v>
      </c>
      <c r="I315" s="20">
        <v>4.4000000000000004</v>
      </c>
      <c r="J315" s="24">
        <f>-LOG((1/(H315*G315))*(2.511^(-I315)))/LOG(2.511)</f>
        <v>11.788437657508966</v>
      </c>
      <c r="K315" s="14">
        <v>11</v>
      </c>
      <c r="L315" s="5" t="s">
        <v>782</v>
      </c>
      <c r="O315" s="5">
        <v>0</v>
      </c>
      <c r="P315" s="5">
        <v>1</v>
      </c>
      <c r="Q315" s="15" t="s">
        <v>1990</v>
      </c>
      <c r="R315" s="21">
        <v>39871</v>
      </c>
      <c r="S315" s="19"/>
      <c r="T315" s="19"/>
    </row>
    <row r="316" spans="1:20" s="68" customFormat="1" ht="13" hidden="1" x14ac:dyDescent="0.25">
      <c r="B316" s="125"/>
      <c r="C316" s="68" t="s">
        <v>246</v>
      </c>
      <c r="D316" s="68">
        <v>2423</v>
      </c>
      <c r="E316" s="72"/>
      <c r="F316" s="68" t="s">
        <v>273</v>
      </c>
      <c r="G316" s="63">
        <v>19</v>
      </c>
      <c r="H316" s="63">
        <v>19</v>
      </c>
      <c r="I316" s="63">
        <v>6.7</v>
      </c>
      <c r="J316" s="63">
        <f t="shared" si="23"/>
        <v>13.096219152467734</v>
      </c>
      <c r="K316" s="71">
        <v>12.8</v>
      </c>
      <c r="L316" s="68" t="s">
        <v>782</v>
      </c>
      <c r="O316" s="68">
        <f>SUM(O317:O320)</f>
        <v>1</v>
      </c>
      <c r="P316" s="68">
        <f>SUM(P317:P320)</f>
        <v>3</v>
      </c>
      <c r="Q316" s="64"/>
      <c r="R316" s="66">
        <v>38769</v>
      </c>
      <c r="S316" s="62"/>
      <c r="T316" s="62"/>
    </row>
    <row r="317" spans="1:20" s="5" customFormat="1" ht="62.5" hidden="1" x14ac:dyDescent="0.25">
      <c r="A317" s="19" t="s">
        <v>1794</v>
      </c>
      <c r="C317" s="5" t="s">
        <v>891</v>
      </c>
      <c r="D317" s="5">
        <v>2423</v>
      </c>
      <c r="E317" s="23"/>
      <c r="F317" s="5" t="s">
        <v>273</v>
      </c>
      <c r="G317" s="20">
        <v>19</v>
      </c>
      <c r="H317" s="20">
        <v>19</v>
      </c>
      <c r="I317" s="20">
        <v>6.7</v>
      </c>
      <c r="J317" s="24">
        <f t="shared" si="23"/>
        <v>13.096219152467734</v>
      </c>
      <c r="K317" s="14">
        <v>12.8</v>
      </c>
      <c r="L317" s="5" t="s">
        <v>782</v>
      </c>
      <c r="O317" s="5">
        <v>1</v>
      </c>
      <c r="P317" s="5">
        <v>0</v>
      </c>
      <c r="Q317" s="15" t="s">
        <v>348</v>
      </c>
      <c r="R317" s="21">
        <v>38400</v>
      </c>
      <c r="S317" s="19"/>
      <c r="T317" s="19"/>
    </row>
    <row r="318" spans="1:20" s="5" customFormat="1" hidden="1" x14ac:dyDescent="0.25">
      <c r="A318" s="19" t="s">
        <v>1794</v>
      </c>
      <c r="C318" s="5" t="s">
        <v>482</v>
      </c>
      <c r="D318" s="5">
        <v>2423</v>
      </c>
      <c r="E318" s="23"/>
      <c r="F318" s="5" t="s">
        <v>273</v>
      </c>
      <c r="G318" s="20">
        <v>19</v>
      </c>
      <c r="H318" s="20">
        <v>19</v>
      </c>
      <c r="I318" s="20">
        <v>6.7</v>
      </c>
      <c r="J318" s="24">
        <f t="shared" si="23"/>
        <v>13.096219152467734</v>
      </c>
      <c r="K318" s="14">
        <v>12.8</v>
      </c>
      <c r="L318" s="5" t="s">
        <v>782</v>
      </c>
      <c r="O318" s="5">
        <v>0</v>
      </c>
      <c r="P318" s="5">
        <v>1</v>
      </c>
      <c r="Q318" s="15" t="s">
        <v>349</v>
      </c>
      <c r="R318" s="21">
        <v>38769</v>
      </c>
      <c r="S318" s="19"/>
      <c r="T318" s="19"/>
    </row>
    <row r="319" spans="1:20" s="5" customFormat="1" hidden="1" x14ac:dyDescent="0.25">
      <c r="A319" s="19" t="s">
        <v>1794</v>
      </c>
      <c r="C319" s="5" t="s">
        <v>234</v>
      </c>
      <c r="D319" s="5">
        <v>2423</v>
      </c>
      <c r="E319" s="23"/>
      <c r="F319" s="5" t="s">
        <v>273</v>
      </c>
      <c r="G319" s="20">
        <v>19</v>
      </c>
      <c r="H319" s="20">
        <v>19</v>
      </c>
      <c r="I319" s="20">
        <v>6.7</v>
      </c>
      <c r="J319" s="24">
        <f t="shared" si="23"/>
        <v>13.096219152467734</v>
      </c>
      <c r="K319" s="14">
        <v>12.8</v>
      </c>
      <c r="L319" s="5" t="s">
        <v>782</v>
      </c>
      <c r="O319" s="5">
        <v>0</v>
      </c>
      <c r="P319" s="5">
        <v>1</v>
      </c>
      <c r="Q319" s="15" t="s">
        <v>349</v>
      </c>
      <c r="R319" s="21">
        <v>38769</v>
      </c>
      <c r="S319" s="19"/>
      <c r="T319" s="19"/>
    </row>
    <row r="320" spans="1:20" s="5" customFormat="1" hidden="1" x14ac:dyDescent="0.25">
      <c r="A320" s="19" t="s">
        <v>1795</v>
      </c>
      <c r="C320" s="19" t="s">
        <v>1989</v>
      </c>
      <c r="D320" s="5">
        <v>2423</v>
      </c>
      <c r="E320" s="23"/>
      <c r="F320" s="5" t="s">
        <v>273</v>
      </c>
      <c r="G320" s="20">
        <v>19</v>
      </c>
      <c r="H320" s="20">
        <v>19</v>
      </c>
      <c r="I320" s="20">
        <v>6.7</v>
      </c>
      <c r="J320" s="24">
        <f>-LOG((1/(H320*G320))*(2.511^(-I320)))/LOG(2.511)</f>
        <v>13.096219152467734</v>
      </c>
      <c r="K320" s="14">
        <v>12.8</v>
      </c>
      <c r="L320" s="5" t="s">
        <v>782</v>
      </c>
      <c r="O320" s="5">
        <v>0</v>
      </c>
      <c r="P320" s="5">
        <v>1</v>
      </c>
      <c r="Q320" s="15" t="s">
        <v>349</v>
      </c>
      <c r="R320" s="21">
        <v>39871</v>
      </c>
      <c r="S320" s="19"/>
      <c r="T320" s="19"/>
    </row>
    <row r="321" spans="1:20" s="68" customFormat="1" ht="50" hidden="1" x14ac:dyDescent="0.25">
      <c r="B321" s="194"/>
      <c r="C321" s="62" t="s">
        <v>246</v>
      </c>
      <c r="D321" s="62">
        <v>2437</v>
      </c>
      <c r="E321" s="67" t="s">
        <v>781</v>
      </c>
      <c r="F321" s="62" t="s">
        <v>273</v>
      </c>
      <c r="G321" s="63">
        <v>27</v>
      </c>
      <c r="H321" s="63">
        <v>27</v>
      </c>
      <c r="I321" s="63">
        <v>6.1</v>
      </c>
      <c r="J321" s="63">
        <f t="shared" si="23"/>
        <v>13.259562495573959</v>
      </c>
      <c r="K321" s="63">
        <v>13</v>
      </c>
      <c r="L321" s="62" t="s">
        <v>782</v>
      </c>
      <c r="M321" s="62"/>
      <c r="N321" s="62"/>
      <c r="O321" s="62">
        <f>SUM(O322:O325)</f>
        <v>1</v>
      </c>
      <c r="P321" s="62">
        <f>SUM(P322:P325)</f>
        <v>3</v>
      </c>
      <c r="Q321" s="64" t="s">
        <v>350</v>
      </c>
      <c r="R321" s="66">
        <v>38769</v>
      </c>
      <c r="S321" s="62"/>
      <c r="T321" s="62"/>
    </row>
    <row r="322" spans="1:20" s="5" customFormat="1" ht="50" hidden="1" x14ac:dyDescent="0.25">
      <c r="A322" s="19" t="s">
        <v>1794</v>
      </c>
      <c r="B322" s="19"/>
      <c r="C322" s="19" t="s">
        <v>21</v>
      </c>
      <c r="D322" s="55">
        <v>2437</v>
      </c>
      <c r="E322" s="26" t="s">
        <v>781</v>
      </c>
      <c r="F322" s="19" t="s">
        <v>273</v>
      </c>
      <c r="G322" s="20">
        <v>27</v>
      </c>
      <c r="H322" s="20">
        <v>27</v>
      </c>
      <c r="I322" s="20">
        <v>6.1</v>
      </c>
      <c r="J322" s="24">
        <f t="shared" si="23"/>
        <v>13.259562495573959</v>
      </c>
      <c r="K322" s="20">
        <v>13</v>
      </c>
      <c r="L322" s="19" t="s">
        <v>782</v>
      </c>
      <c r="M322" s="19"/>
      <c r="N322" s="19"/>
      <c r="O322" s="19">
        <v>0</v>
      </c>
      <c r="P322" s="19">
        <v>1</v>
      </c>
      <c r="Q322" s="15" t="s">
        <v>481</v>
      </c>
      <c r="R322" s="21">
        <v>38769</v>
      </c>
      <c r="S322" s="19"/>
      <c r="T322" s="19"/>
    </row>
    <row r="323" spans="1:20" s="5" customFormat="1" ht="50" hidden="1" x14ac:dyDescent="0.25">
      <c r="A323" s="19" t="s">
        <v>1794</v>
      </c>
      <c r="B323" s="19"/>
      <c r="C323" s="19" t="s">
        <v>891</v>
      </c>
      <c r="D323" s="19">
        <v>2437</v>
      </c>
      <c r="E323" s="26" t="s">
        <v>781</v>
      </c>
      <c r="F323" s="19" t="s">
        <v>273</v>
      </c>
      <c r="G323" s="20">
        <v>27</v>
      </c>
      <c r="H323" s="20">
        <v>27</v>
      </c>
      <c r="I323" s="20">
        <v>6.1</v>
      </c>
      <c r="J323" s="24">
        <f>-LOG((1/(H323*G323))*(2.511^(-I323)))/LOG(2.511)</f>
        <v>13.259562495573959</v>
      </c>
      <c r="K323" s="20">
        <v>13</v>
      </c>
      <c r="L323" s="19" t="s">
        <v>782</v>
      </c>
      <c r="M323" s="19"/>
      <c r="N323" s="19"/>
      <c r="O323" s="19">
        <v>1</v>
      </c>
      <c r="P323" s="19">
        <v>0</v>
      </c>
      <c r="Q323" s="15" t="s">
        <v>1202</v>
      </c>
      <c r="R323" s="21">
        <v>38769</v>
      </c>
      <c r="S323" s="19"/>
      <c r="T323" s="19"/>
    </row>
    <row r="324" spans="1:20" s="5" customFormat="1" ht="25" hidden="1" x14ac:dyDescent="0.25">
      <c r="A324" s="19" t="s">
        <v>1794</v>
      </c>
      <c r="B324" s="19"/>
      <c r="C324" s="19" t="s">
        <v>482</v>
      </c>
      <c r="D324" s="55">
        <v>2437</v>
      </c>
      <c r="E324" s="26" t="s">
        <v>781</v>
      </c>
      <c r="F324" s="19" t="s">
        <v>273</v>
      </c>
      <c r="G324" s="20">
        <v>27</v>
      </c>
      <c r="H324" s="20">
        <v>27</v>
      </c>
      <c r="I324" s="20">
        <v>6.1</v>
      </c>
      <c r="J324" s="24">
        <f>-LOG((1/(H324*G324))*(2.511^(-I324)))/LOG(2.511)</f>
        <v>13.259562495573959</v>
      </c>
      <c r="K324" s="20">
        <v>13</v>
      </c>
      <c r="L324" s="19" t="s">
        <v>782</v>
      </c>
      <c r="M324" s="19"/>
      <c r="N324" s="19"/>
      <c r="O324" s="19">
        <v>0</v>
      </c>
      <c r="P324" s="19">
        <v>1</v>
      </c>
      <c r="Q324" s="15" t="s">
        <v>484</v>
      </c>
      <c r="R324" s="21">
        <v>38769</v>
      </c>
      <c r="S324" s="19"/>
      <c r="T324" s="19"/>
    </row>
    <row r="325" spans="1:20" s="5" customFormat="1" ht="62.5" hidden="1" x14ac:dyDescent="0.25">
      <c r="A325" s="19" t="s">
        <v>1794</v>
      </c>
      <c r="B325" s="19"/>
      <c r="C325" s="19" t="s">
        <v>1634</v>
      </c>
      <c r="D325" s="19">
        <v>2437</v>
      </c>
      <c r="E325" s="26" t="s">
        <v>781</v>
      </c>
      <c r="F325" s="19" t="s">
        <v>273</v>
      </c>
      <c r="G325" s="20">
        <v>27</v>
      </c>
      <c r="H325" s="20">
        <v>27</v>
      </c>
      <c r="I325" s="20">
        <v>6.1</v>
      </c>
      <c r="J325" s="24">
        <f>-LOG((1/(H325*G325))*(2.511^(-I325)))/LOG(2.511)</f>
        <v>13.259562495573959</v>
      </c>
      <c r="K325" s="20">
        <v>13</v>
      </c>
      <c r="L325" s="19" t="s">
        <v>782</v>
      </c>
      <c r="M325" s="19"/>
      <c r="N325" s="19"/>
      <c r="O325" s="19">
        <v>0</v>
      </c>
      <c r="P325" s="19">
        <v>1</v>
      </c>
      <c r="Q325" s="15" t="s">
        <v>1084</v>
      </c>
      <c r="R325" s="21">
        <v>39133</v>
      </c>
      <c r="S325" s="19"/>
      <c r="T325" s="19"/>
    </row>
    <row r="326" spans="1:20" s="62" customFormat="1" ht="25" hidden="1" x14ac:dyDescent="0.25">
      <c r="B326" s="67"/>
      <c r="C326" s="62" t="s">
        <v>246</v>
      </c>
      <c r="D326" s="62">
        <v>2438</v>
      </c>
      <c r="E326" s="67" t="s">
        <v>302</v>
      </c>
      <c r="F326" s="62" t="s">
        <v>275</v>
      </c>
      <c r="G326" s="63">
        <f>68/60</f>
        <v>1.1333333333333333</v>
      </c>
      <c r="H326" s="63">
        <f>68/60</f>
        <v>1.1333333333333333</v>
      </c>
      <c r="I326" s="63">
        <v>11</v>
      </c>
      <c r="J326" s="63">
        <f t="shared" si="23"/>
        <v>11.271892505774431</v>
      </c>
      <c r="K326" s="63">
        <v>11.7</v>
      </c>
      <c r="L326" s="62" t="s">
        <v>782</v>
      </c>
      <c r="O326" s="62">
        <v>0</v>
      </c>
      <c r="P326" s="62">
        <v>0</v>
      </c>
      <c r="Q326" s="67" t="s">
        <v>486</v>
      </c>
      <c r="R326" s="66">
        <v>38769</v>
      </c>
    </row>
    <row r="327" spans="1:20" s="19" customFormat="1" hidden="1" x14ac:dyDescent="0.25">
      <c r="A327" s="19" t="s">
        <v>1794</v>
      </c>
      <c r="C327" s="19" t="s">
        <v>21</v>
      </c>
      <c r="D327" s="55">
        <v>2438</v>
      </c>
      <c r="E327" s="26" t="s">
        <v>302</v>
      </c>
      <c r="F327" s="19" t="s">
        <v>275</v>
      </c>
      <c r="G327" s="20">
        <f t="shared" ref="G327:H330" si="25">68/60</f>
        <v>1.1333333333333333</v>
      </c>
      <c r="H327" s="20">
        <f t="shared" si="25"/>
        <v>1.1333333333333333</v>
      </c>
      <c r="I327" s="20">
        <v>11</v>
      </c>
      <c r="J327" s="24">
        <f t="shared" si="23"/>
        <v>11.271892505774431</v>
      </c>
      <c r="K327" s="20">
        <v>11.7</v>
      </c>
      <c r="L327" s="19" t="s">
        <v>782</v>
      </c>
      <c r="O327" s="19">
        <v>0</v>
      </c>
      <c r="P327" s="19">
        <v>1</v>
      </c>
      <c r="Q327" s="15" t="s">
        <v>1596</v>
      </c>
      <c r="R327" s="21">
        <v>38769</v>
      </c>
    </row>
    <row r="328" spans="1:20" s="19" customFormat="1" ht="37.5" hidden="1" x14ac:dyDescent="0.25">
      <c r="A328" s="19" t="s">
        <v>1794</v>
      </c>
      <c r="C328" s="19" t="s">
        <v>891</v>
      </c>
      <c r="D328" s="19">
        <v>2438</v>
      </c>
      <c r="E328" s="26" t="s">
        <v>302</v>
      </c>
      <c r="F328" s="19" t="s">
        <v>275</v>
      </c>
      <c r="G328" s="20">
        <f t="shared" si="25"/>
        <v>1.1333333333333333</v>
      </c>
      <c r="H328" s="20">
        <f t="shared" si="25"/>
        <v>1.1333333333333333</v>
      </c>
      <c r="I328" s="20">
        <v>11</v>
      </c>
      <c r="J328" s="24">
        <f t="shared" si="23"/>
        <v>11.271892505774431</v>
      </c>
      <c r="K328" s="20">
        <v>11.7</v>
      </c>
      <c r="L328" s="19" t="s">
        <v>782</v>
      </c>
      <c r="O328" s="19">
        <v>1</v>
      </c>
      <c r="P328" s="19">
        <v>0</v>
      </c>
      <c r="Q328" s="15" t="s">
        <v>485</v>
      </c>
      <c r="R328" s="21">
        <v>38769</v>
      </c>
    </row>
    <row r="329" spans="1:20" s="19" customFormat="1" hidden="1" x14ac:dyDescent="0.25">
      <c r="A329" s="19" t="s">
        <v>1794</v>
      </c>
      <c r="C329" s="19" t="s">
        <v>482</v>
      </c>
      <c r="D329" s="55">
        <v>2438</v>
      </c>
      <c r="E329" s="26" t="s">
        <v>302</v>
      </c>
      <c r="F329" s="19" t="s">
        <v>275</v>
      </c>
      <c r="G329" s="20">
        <f t="shared" si="25"/>
        <v>1.1333333333333333</v>
      </c>
      <c r="H329" s="20">
        <f t="shared" si="25"/>
        <v>1.1333333333333333</v>
      </c>
      <c r="I329" s="20">
        <v>11</v>
      </c>
      <c r="J329" s="24">
        <f t="shared" si="23"/>
        <v>11.271892505774431</v>
      </c>
      <c r="K329" s="20">
        <v>11.7</v>
      </c>
      <c r="L329" s="19" t="s">
        <v>782</v>
      </c>
      <c r="O329" s="19">
        <v>0</v>
      </c>
      <c r="P329" s="19">
        <v>1</v>
      </c>
      <c r="Q329" s="15" t="s">
        <v>1596</v>
      </c>
      <c r="R329" s="21">
        <v>38769</v>
      </c>
    </row>
    <row r="330" spans="1:20" s="19" customFormat="1" hidden="1" x14ac:dyDescent="0.25">
      <c r="A330" s="19" t="s">
        <v>1794</v>
      </c>
      <c r="C330" s="19" t="s">
        <v>1634</v>
      </c>
      <c r="D330" s="19">
        <v>2438</v>
      </c>
      <c r="E330" s="26" t="s">
        <v>302</v>
      </c>
      <c r="F330" s="19" t="s">
        <v>275</v>
      </c>
      <c r="G330" s="20">
        <f t="shared" si="25"/>
        <v>1.1333333333333333</v>
      </c>
      <c r="H330" s="20">
        <f t="shared" si="25"/>
        <v>1.1333333333333333</v>
      </c>
      <c r="I330" s="20">
        <v>11</v>
      </c>
      <c r="J330" s="24">
        <f>-LOG((1/(H330*G330))*(2.511^(-I330)))/LOG(2.511)</f>
        <v>11.271892505774431</v>
      </c>
      <c r="K330" s="20">
        <v>11.7</v>
      </c>
      <c r="L330" s="19" t="s">
        <v>782</v>
      </c>
      <c r="O330" s="19">
        <v>0</v>
      </c>
      <c r="P330" s="19">
        <v>1</v>
      </c>
      <c r="Q330" s="15" t="s">
        <v>1596</v>
      </c>
      <c r="R330" s="21">
        <v>39133</v>
      </c>
    </row>
    <row r="331" spans="1:20" s="62" customFormat="1" hidden="1" x14ac:dyDescent="0.25">
      <c r="B331" s="107"/>
      <c r="C331" s="62" t="s">
        <v>246</v>
      </c>
      <c r="D331" s="62">
        <v>2447</v>
      </c>
      <c r="E331" s="67" t="s">
        <v>310</v>
      </c>
      <c r="F331" s="62" t="s">
        <v>273</v>
      </c>
      <c r="G331" s="62">
        <v>22</v>
      </c>
      <c r="H331" s="62">
        <v>22</v>
      </c>
      <c r="I331" s="62">
        <v>6.2</v>
      </c>
      <c r="J331" s="63">
        <f>-LOG((1/(H331*G331))*(2.511^(-I331)))/LOG(2.511)</f>
        <v>12.914686594340088</v>
      </c>
      <c r="K331" s="63">
        <v>12</v>
      </c>
      <c r="L331" s="62" t="s">
        <v>782</v>
      </c>
      <c r="O331" s="62">
        <v>0</v>
      </c>
      <c r="P331" s="62">
        <v>0</v>
      </c>
      <c r="Q331" s="64"/>
      <c r="R331" s="66">
        <v>38798</v>
      </c>
    </row>
    <row r="332" spans="1:20" s="19" customFormat="1" ht="50" hidden="1" x14ac:dyDescent="0.25">
      <c r="A332" s="19" t="s">
        <v>1794</v>
      </c>
      <c r="C332" s="19" t="s">
        <v>891</v>
      </c>
      <c r="D332" s="19">
        <v>2447</v>
      </c>
      <c r="E332" s="26" t="s">
        <v>310</v>
      </c>
      <c r="F332" s="19" t="s">
        <v>273</v>
      </c>
      <c r="G332" s="19">
        <v>22</v>
      </c>
      <c r="H332" s="19">
        <v>22</v>
      </c>
      <c r="I332" s="19">
        <v>6.2</v>
      </c>
      <c r="J332" s="24">
        <f>-LOG((1/(H332*G332))*(2.511^(-I332)))/LOG(2.511)</f>
        <v>12.914686594340088</v>
      </c>
      <c r="K332" s="20">
        <v>12</v>
      </c>
      <c r="L332" s="19" t="s">
        <v>782</v>
      </c>
      <c r="O332" s="19">
        <v>1</v>
      </c>
      <c r="P332" s="19">
        <v>0</v>
      </c>
      <c r="Q332" s="15" t="s">
        <v>1598</v>
      </c>
      <c r="R332" s="21">
        <v>38769</v>
      </c>
    </row>
    <row r="333" spans="1:20" s="19" customFormat="1" ht="100.5" hidden="1" x14ac:dyDescent="0.25">
      <c r="A333" s="19" t="s">
        <v>1794</v>
      </c>
      <c r="C333" s="19" t="s">
        <v>297</v>
      </c>
      <c r="D333" s="19">
        <v>2447</v>
      </c>
      <c r="E333" s="26" t="s">
        <v>310</v>
      </c>
      <c r="F333" s="19" t="s">
        <v>273</v>
      </c>
      <c r="G333" s="19">
        <v>22</v>
      </c>
      <c r="H333" s="19">
        <v>22</v>
      </c>
      <c r="I333" s="19">
        <v>6.2</v>
      </c>
      <c r="J333" s="24">
        <f>-LOG((1/(H333*G333))*(2.511^(-I333)))/LOG(2.511)</f>
        <v>12.914686594340088</v>
      </c>
      <c r="K333" s="20">
        <v>12</v>
      </c>
      <c r="L333" s="19" t="s">
        <v>782</v>
      </c>
      <c r="O333" s="19">
        <v>0</v>
      </c>
      <c r="P333" s="19">
        <v>1</v>
      </c>
      <c r="Q333" s="15" t="s">
        <v>1997</v>
      </c>
      <c r="R333" s="21">
        <v>38807</v>
      </c>
    </row>
    <row r="334" spans="1:20" s="62" customFormat="1" hidden="1" x14ac:dyDescent="0.25">
      <c r="C334" s="62" t="s">
        <v>246</v>
      </c>
      <c r="D334" s="62">
        <v>2467</v>
      </c>
      <c r="E334" s="67"/>
      <c r="F334" s="62" t="s">
        <v>272</v>
      </c>
      <c r="G334" s="62">
        <v>15</v>
      </c>
      <c r="H334" s="62">
        <v>15</v>
      </c>
      <c r="I334" s="62">
        <v>7.1</v>
      </c>
      <c r="J334" s="63">
        <f>-LOG((1/(H334*G334))*(2.511^(-I334)))/LOG(2.511)</f>
        <v>12.982710657171658</v>
      </c>
      <c r="K334" s="63">
        <v>12.7</v>
      </c>
      <c r="L334" s="62" t="s">
        <v>782</v>
      </c>
      <c r="O334" s="62">
        <v>0</v>
      </c>
      <c r="P334" s="62">
        <v>0</v>
      </c>
      <c r="Q334" s="64"/>
      <c r="R334" s="66">
        <v>39136</v>
      </c>
    </row>
    <row r="335" spans="1:20" s="62" customFormat="1" hidden="1" x14ac:dyDescent="0.25">
      <c r="C335" s="62" t="s">
        <v>246</v>
      </c>
      <c r="D335" s="62">
        <v>2482</v>
      </c>
      <c r="E335" s="67"/>
      <c r="F335" s="62" t="s">
        <v>273</v>
      </c>
      <c r="G335" s="62">
        <v>12</v>
      </c>
      <c r="H335" s="62">
        <v>12</v>
      </c>
      <c r="I335" s="62">
        <v>7.3</v>
      </c>
      <c r="J335" s="71">
        <f t="shared" si="23"/>
        <v>12.697974832532605</v>
      </c>
      <c r="K335" s="63">
        <v>12.44</v>
      </c>
      <c r="L335" s="62" t="s">
        <v>782</v>
      </c>
      <c r="O335" s="62">
        <v>0</v>
      </c>
      <c r="P335" s="62">
        <v>0</v>
      </c>
      <c r="Q335" s="64"/>
      <c r="R335" s="66">
        <v>39136</v>
      </c>
    </row>
    <row r="336" spans="1:20" s="62" customFormat="1" ht="37.5" hidden="1" x14ac:dyDescent="0.25">
      <c r="B336" s="130"/>
      <c r="C336" s="62" t="s">
        <v>246</v>
      </c>
      <c r="E336" s="67" t="s">
        <v>363</v>
      </c>
      <c r="F336" s="62" t="s">
        <v>272</v>
      </c>
      <c r="G336" s="62">
        <v>20</v>
      </c>
      <c r="H336" s="62">
        <v>20</v>
      </c>
      <c r="J336" s="63"/>
      <c r="K336" s="63"/>
      <c r="L336" s="62" t="s">
        <v>782</v>
      </c>
      <c r="O336" s="62">
        <v>0</v>
      </c>
      <c r="P336" s="62">
        <v>0</v>
      </c>
      <c r="Q336" s="64" t="s">
        <v>365</v>
      </c>
      <c r="R336" s="66">
        <v>39136</v>
      </c>
    </row>
    <row r="337" spans="1:20" s="62" customFormat="1" hidden="1" x14ac:dyDescent="0.25">
      <c r="B337" s="130"/>
      <c r="C337" s="62" t="s">
        <v>246</v>
      </c>
      <c r="E337" s="67" t="s">
        <v>364</v>
      </c>
      <c r="F337" s="62" t="s">
        <v>272</v>
      </c>
      <c r="G337" s="62">
        <v>15</v>
      </c>
      <c r="H337" s="62">
        <v>15</v>
      </c>
      <c r="J337" s="63"/>
      <c r="K337" s="63"/>
      <c r="L337" s="62" t="s">
        <v>782</v>
      </c>
      <c r="O337" s="62">
        <v>0</v>
      </c>
      <c r="P337" s="62">
        <v>0</v>
      </c>
      <c r="Q337" s="64"/>
      <c r="R337" s="66">
        <v>39136</v>
      </c>
    </row>
    <row r="338" spans="1:20" s="19" customFormat="1" ht="25" hidden="1" x14ac:dyDescent="0.25">
      <c r="B338" s="120"/>
      <c r="C338" s="68" t="s">
        <v>246</v>
      </c>
      <c r="D338" s="78">
        <v>1514</v>
      </c>
      <c r="E338" s="72"/>
      <c r="F338" s="68" t="s">
        <v>275</v>
      </c>
      <c r="G338" s="71">
        <v>2</v>
      </c>
      <c r="H338" s="71">
        <v>1.5</v>
      </c>
      <c r="I338" s="71">
        <v>10.8</v>
      </c>
      <c r="J338" s="71">
        <f t="shared" si="23"/>
        <v>11.993260415928995</v>
      </c>
      <c r="K338" s="71">
        <v>12.6</v>
      </c>
      <c r="L338" s="68" t="s">
        <v>574</v>
      </c>
      <c r="M338" s="68"/>
      <c r="N338" s="68"/>
      <c r="O338" s="68">
        <f>SUM(O339)</f>
        <v>0</v>
      </c>
      <c r="P338" s="68">
        <f>SUM(P339)</f>
        <v>1</v>
      </c>
      <c r="Q338" s="90" t="s">
        <v>1488</v>
      </c>
      <c r="R338" s="70">
        <v>39086</v>
      </c>
      <c r="S338" s="62"/>
      <c r="T338" s="62"/>
    </row>
    <row r="339" spans="1:20" s="19" customFormat="1" ht="37.5" hidden="1" x14ac:dyDescent="0.25">
      <c r="A339" s="19" t="s">
        <v>1794</v>
      </c>
      <c r="B339" s="113"/>
      <c r="C339" s="5" t="s">
        <v>604</v>
      </c>
      <c r="D339" s="31">
        <v>1514</v>
      </c>
      <c r="E339" s="23"/>
      <c r="F339" s="5" t="s">
        <v>275</v>
      </c>
      <c r="G339" s="14">
        <v>2</v>
      </c>
      <c r="H339" s="14">
        <v>1.5</v>
      </c>
      <c r="I339" s="14">
        <v>10.8</v>
      </c>
      <c r="J339" s="14">
        <f>-LOG((1/(H339*G339))*(2.511^(-I339)))/LOG(2.511)</f>
        <v>11.993260415928995</v>
      </c>
      <c r="K339" s="14">
        <v>12.6</v>
      </c>
      <c r="L339" s="5" t="s">
        <v>574</v>
      </c>
      <c r="M339" s="5"/>
      <c r="N339" s="5"/>
      <c r="O339" s="5">
        <v>0</v>
      </c>
      <c r="P339" s="5">
        <v>1</v>
      </c>
      <c r="Q339" s="26" t="s">
        <v>337</v>
      </c>
      <c r="R339" s="6">
        <v>39094</v>
      </c>
    </row>
    <row r="340" spans="1:20" s="19" customFormat="1" ht="25" hidden="1" x14ac:dyDescent="0.25">
      <c r="A340" s="131"/>
      <c r="B340" s="156"/>
      <c r="C340" s="68" t="s">
        <v>246</v>
      </c>
      <c r="D340" s="78">
        <v>1647</v>
      </c>
      <c r="E340" s="72"/>
      <c r="F340" s="68" t="s">
        <v>273</v>
      </c>
      <c r="G340" s="71">
        <v>45</v>
      </c>
      <c r="H340" s="71">
        <v>45</v>
      </c>
      <c r="I340" s="71">
        <v>6.4</v>
      </c>
      <c r="J340" s="71">
        <f t="shared" si="23"/>
        <v>14.669231489029643</v>
      </c>
      <c r="K340" s="71">
        <v>14.41</v>
      </c>
      <c r="L340" s="68" t="s">
        <v>574</v>
      </c>
      <c r="M340" s="68"/>
      <c r="N340" s="68"/>
      <c r="O340" s="68">
        <v>0</v>
      </c>
      <c r="P340" s="68">
        <v>0</v>
      </c>
      <c r="Q340" s="64" t="s">
        <v>93</v>
      </c>
      <c r="R340" s="70">
        <v>38785</v>
      </c>
      <c r="S340" s="62"/>
      <c r="T340" s="62"/>
    </row>
    <row r="341" spans="1:20" s="19" customFormat="1" hidden="1" x14ac:dyDescent="0.25">
      <c r="A341" s="131"/>
      <c r="B341" s="156"/>
      <c r="C341" s="68" t="s">
        <v>246</v>
      </c>
      <c r="D341" s="78">
        <v>1746</v>
      </c>
      <c r="E341" s="72"/>
      <c r="F341" s="68" t="s">
        <v>273</v>
      </c>
      <c r="G341" s="71">
        <v>42</v>
      </c>
      <c r="H341" s="71">
        <v>42</v>
      </c>
      <c r="I341" s="71">
        <v>6.1</v>
      </c>
      <c r="J341" s="71">
        <f t="shared" si="23"/>
        <v>14.219357937867271</v>
      </c>
      <c r="K341" s="71">
        <v>13.96</v>
      </c>
      <c r="L341" s="68" t="s">
        <v>574</v>
      </c>
      <c r="M341" s="68"/>
      <c r="N341" s="68"/>
      <c r="O341" s="68">
        <v>0</v>
      </c>
      <c r="P341" s="68">
        <v>0</v>
      </c>
      <c r="Q341" s="64"/>
      <c r="R341" s="70">
        <v>38785</v>
      </c>
      <c r="S341" s="62"/>
      <c r="T341" s="62"/>
    </row>
    <row r="342" spans="1:20" s="19" customFormat="1" hidden="1" x14ac:dyDescent="0.25">
      <c r="B342" s="156"/>
      <c r="C342" s="68" t="s">
        <v>246</v>
      </c>
      <c r="D342" s="78">
        <v>1807</v>
      </c>
      <c r="E342" s="72"/>
      <c r="F342" s="68" t="s">
        <v>273</v>
      </c>
      <c r="G342" s="71">
        <v>17</v>
      </c>
      <c r="H342" s="71">
        <v>17</v>
      </c>
      <c r="I342" s="71">
        <v>7</v>
      </c>
      <c r="J342" s="71">
        <f t="shared" si="23"/>
        <v>13.154603162946087</v>
      </c>
      <c r="K342" s="71">
        <v>12.89</v>
      </c>
      <c r="L342" s="68" t="s">
        <v>574</v>
      </c>
      <c r="M342" s="68"/>
      <c r="N342" s="68"/>
      <c r="O342" s="68">
        <f>SUM(O343)</f>
        <v>0</v>
      </c>
      <c r="P342" s="68">
        <f>SUM(P343)</f>
        <v>1</v>
      </c>
      <c r="Q342" s="72" t="s">
        <v>820</v>
      </c>
      <c r="R342" s="70">
        <v>38785</v>
      </c>
      <c r="S342" s="62"/>
      <c r="T342" s="62"/>
    </row>
    <row r="343" spans="1:20" s="19" customFormat="1" ht="62.5" hidden="1" x14ac:dyDescent="0.25">
      <c r="A343" s="19" t="s">
        <v>1794</v>
      </c>
      <c r="B343" s="168"/>
      <c r="C343" s="5" t="s">
        <v>1776</v>
      </c>
      <c r="D343" s="31">
        <v>1807</v>
      </c>
      <c r="E343" s="23"/>
      <c r="F343" s="5" t="s">
        <v>273</v>
      </c>
      <c r="G343" s="14">
        <v>17</v>
      </c>
      <c r="H343" s="14">
        <v>17</v>
      </c>
      <c r="I343" s="14">
        <v>7</v>
      </c>
      <c r="J343" s="14">
        <f>-LOG((1/(H343*G343))*(2.511^(-I343)))/LOG(2.511)</f>
        <v>13.154603162946087</v>
      </c>
      <c r="K343" s="14">
        <v>12.89</v>
      </c>
      <c r="L343" s="5" t="s">
        <v>574</v>
      </c>
      <c r="M343" s="5"/>
      <c r="N343" s="5"/>
      <c r="O343" s="5">
        <v>0</v>
      </c>
      <c r="P343" s="5">
        <v>1</v>
      </c>
      <c r="Q343" s="15" t="s">
        <v>1777</v>
      </c>
      <c r="R343" s="6">
        <v>39816</v>
      </c>
    </row>
    <row r="344" spans="1:20" s="19" customFormat="1" hidden="1" x14ac:dyDescent="0.25">
      <c r="B344" s="156"/>
      <c r="C344" s="68" t="s">
        <v>246</v>
      </c>
      <c r="D344" s="78">
        <v>1817</v>
      </c>
      <c r="E344" s="72"/>
      <c r="F344" s="68" t="s">
        <v>273</v>
      </c>
      <c r="G344" s="71">
        <v>16</v>
      </c>
      <c r="H344" s="71">
        <v>16</v>
      </c>
      <c r="I344" s="71">
        <v>7.7</v>
      </c>
      <c r="J344" s="71">
        <f t="shared" si="23"/>
        <v>13.722908001349237</v>
      </c>
      <c r="K344" s="71">
        <v>13.46</v>
      </c>
      <c r="L344" s="68" t="s">
        <v>574</v>
      </c>
      <c r="M344" s="68"/>
      <c r="N344" s="68"/>
      <c r="O344" s="68">
        <f>SUM(O345)</f>
        <v>0</v>
      </c>
      <c r="P344" s="68">
        <f>SUM(P345)</f>
        <v>1</v>
      </c>
      <c r="Q344" s="72" t="s">
        <v>819</v>
      </c>
      <c r="R344" s="70">
        <v>38785</v>
      </c>
      <c r="S344" s="62"/>
      <c r="T344" s="62"/>
    </row>
    <row r="345" spans="1:20" s="19" customFormat="1" hidden="1" x14ac:dyDescent="0.25">
      <c r="A345" s="19" t="s">
        <v>1794</v>
      </c>
      <c r="B345" s="168"/>
      <c r="C345" s="5" t="s">
        <v>1776</v>
      </c>
      <c r="D345" s="31">
        <v>1817</v>
      </c>
      <c r="E345" s="23"/>
      <c r="F345" s="5" t="s">
        <v>273</v>
      </c>
      <c r="G345" s="14">
        <v>16</v>
      </c>
      <c r="H345" s="14">
        <v>16</v>
      </c>
      <c r="I345" s="14">
        <v>7.7</v>
      </c>
      <c r="J345" s="14">
        <f>-LOG((1/(H345*G345))*(2.511^(-I345)))/LOG(2.511)</f>
        <v>13.722908001349237</v>
      </c>
      <c r="K345" s="14">
        <v>13.46</v>
      </c>
      <c r="L345" s="5" t="s">
        <v>574</v>
      </c>
      <c r="M345" s="5"/>
      <c r="N345" s="5"/>
      <c r="O345" s="5">
        <v>0</v>
      </c>
      <c r="P345" s="5">
        <v>1</v>
      </c>
      <c r="Q345" s="15" t="s">
        <v>1778</v>
      </c>
      <c r="R345" s="6">
        <v>39816</v>
      </c>
    </row>
    <row r="346" spans="1:20" s="19" customFormat="1" ht="25" hidden="1" x14ac:dyDescent="0.25">
      <c r="B346" s="118"/>
      <c r="C346" s="62" t="s">
        <v>246</v>
      </c>
      <c r="D346" s="69">
        <v>1952</v>
      </c>
      <c r="E346" s="67" t="s">
        <v>908</v>
      </c>
      <c r="F346" s="62" t="s">
        <v>272</v>
      </c>
      <c r="G346" s="63">
        <v>8</v>
      </c>
      <c r="H346" s="63">
        <v>4</v>
      </c>
      <c r="I346" s="63">
        <v>8.4</v>
      </c>
      <c r="J346" s="63">
        <f t="shared" si="23"/>
        <v>12.164317500843273</v>
      </c>
      <c r="K346" s="63">
        <v>11</v>
      </c>
      <c r="L346" s="62" t="s">
        <v>574</v>
      </c>
      <c r="M346" s="62"/>
      <c r="N346" s="62"/>
      <c r="O346" s="62">
        <v>0</v>
      </c>
      <c r="P346" s="62">
        <v>0</v>
      </c>
      <c r="Q346" s="64" t="s">
        <v>784</v>
      </c>
      <c r="R346" s="66">
        <v>38734</v>
      </c>
      <c r="S346" s="62"/>
      <c r="T346" s="62"/>
    </row>
    <row r="347" spans="1:20" s="19" customFormat="1" ht="50" hidden="1" x14ac:dyDescent="0.25">
      <c r="A347" s="19" t="s">
        <v>1794</v>
      </c>
      <c r="B347" s="74"/>
      <c r="C347" s="19" t="s">
        <v>1607</v>
      </c>
      <c r="D347" s="19">
        <v>1952</v>
      </c>
      <c r="E347" s="81" t="s">
        <v>908</v>
      </c>
      <c r="F347" s="19" t="s">
        <v>272</v>
      </c>
      <c r="G347" s="20">
        <v>8</v>
      </c>
      <c r="H347" s="20">
        <v>4</v>
      </c>
      <c r="I347" s="20">
        <v>8.4</v>
      </c>
      <c r="J347" s="24">
        <f t="shared" si="23"/>
        <v>12.164317500843273</v>
      </c>
      <c r="K347" s="20">
        <v>11</v>
      </c>
      <c r="L347" s="19" t="s">
        <v>574</v>
      </c>
      <c r="O347" s="19">
        <v>0</v>
      </c>
      <c r="P347" s="19">
        <v>1</v>
      </c>
      <c r="Q347" s="15" t="s">
        <v>46</v>
      </c>
      <c r="R347" s="21">
        <v>38734</v>
      </c>
      <c r="S347" s="18"/>
      <c r="T347" s="18"/>
    </row>
    <row r="348" spans="1:20" s="19" customFormat="1" ht="62.5" hidden="1" x14ac:dyDescent="0.25">
      <c r="A348" s="19" t="s">
        <v>1794</v>
      </c>
      <c r="B348" s="74"/>
      <c r="C348" s="19" t="s">
        <v>778</v>
      </c>
      <c r="D348" s="19">
        <v>1952</v>
      </c>
      <c r="E348" s="81" t="s">
        <v>908</v>
      </c>
      <c r="F348" s="19" t="s">
        <v>272</v>
      </c>
      <c r="G348" s="20">
        <v>8</v>
      </c>
      <c r="H348" s="20">
        <v>4</v>
      </c>
      <c r="I348" s="20">
        <v>8.4</v>
      </c>
      <c r="J348" s="24">
        <f t="shared" si="23"/>
        <v>12.164317500843273</v>
      </c>
      <c r="K348" s="20">
        <v>11</v>
      </c>
      <c r="L348" s="19" t="s">
        <v>574</v>
      </c>
      <c r="O348" s="19">
        <v>0</v>
      </c>
      <c r="P348" s="19">
        <v>1</v>
      </c>
      <c r="Q348" s="15" t="s">
        <v>34</v>
      </c>
      <c r="R348" s="21">
        <v>38734</v>
      </c>
      <c r="S348" s="18"/>
      <c r="T348" s="18"/>
    </row>
    <row r="349" spans="1:20" s="131" customFormat="1" ht="25" hidden="1" x14ac:dyDescent="0.25">
      <c r="B349" s="156"/>
      <c r="C349" s="141" t="s">
        <v>246</v>
      </c>
      <c r="D349" s="141" t="s">
        <v>573</v>
      </c>
      <c r="E349" s="124" t="s">
        <v>226</v>
      </c>
      <c r="F349" s="141" t="s">
        <v>273</v>
      </c>
      <c r="G349" s="144">
        <v>110</v>
      </c>
      <c r="H349" s="144">
        <v>110</v>
      </c>
      <c r="I349" s="144">
        <v>1.6</v>
      </c>
      <c r="J349" s="144">
        <f t="shared" si="23"/>
        <v>11.810876419653757</v>
      </c>
      <c r="K349" s="144">
        <v>22.67</v>
      </c>
      <c r="L349" s="141" t="s">
        <v>574</v>
      </c>
      <c r="M349" s="141"/>
      <c r="N349" s="141"/>
      <c r="O349" s="141">
        <v>0</v>
      </c>
      <c r="P349" s="141">
        <v>0</v>
      </c>
      <c r="Q349" s="134" t="s">
        <v>1080</v>
      </c>
      <c r="R349" s="135">
        <v>39826</v>
      </c>
    </row>
    <row r="350" spans="1:20" s="19" customFormat="1" ht="25" hidden="1" x14ac:dyDescent="0.25">
      <c r="A350" s="19" t="s">
        <v>1794</v>
      </c>
      <c r="C350" s="5" t="s">
        <v>255</v>
      </c>
      <c r="D350" s="1" t="s">
        <v>573</v>
      </c>
      <c r="E350" s="93" t="s">
        <v>226</v>
      </c>
      <c r="F350" s="5" t="s">
        <v>273</v>
      </c>
      <c r="G350" s="3">
        <v>110</v>
      </c>
      <c r="H350" s="3">
        <v>110</v>
      </c>
      <c r="I350" s="3">
        <v>1.6</v>
      </c>
      <c r="J350" s="3">
        <f>-LOG((1/(H350*G350))*(2.511^(-I350)))/LOG(2.511)</f>
        <v>11.810876419653757</v>
      </c>
      <c r="K350" s="3">
        <v>22.67</v>
      </c>
      <c r="L350" s="1" t="s">
        <v>574</v>
      </c>
      <c r="M350" s="5"/>
      <c r="N350" s="5"/>
      <c r="O350" s="1">
        <v>0</v>
      </c>
      <c r="P350" s="1">
        <v>1</v>
      </c>
      <c r="Q350" s="22" t="s">
        <v>575</v>
      </c>
      <c r="R350" s="21">
        <v>38306</v>
      </c>
      <c r="S350" s="18"/>
      <c r="T350" s="18"/>
    </row>
    <row r="351" spans="1:20" s="19" customFormat="1" ht="13" hidden="1" x14ac:dyDescent="0.25">
      <c r="A351" s="19" t="s">
        <v>1794</v>
      </c>
      <c r="B351" s="113"/>
      <c r="C351" s="5" t="s">
        <v>359</v>
      </c>
      <c r="D351" s="1" t="s">
        <v>573</v>
      </c>
      <c r="E351" s="23" t="s">
        <v>226</v>
      </c>
      <c r="F351" s="5" t="s">
        <v>273</v>
      </c>
      <c r="G351" s="14">
        <v>110</v>
      </c>
      <c r="H351" s="14">
        <v>110</v>
      </c>
      <c r="I351" s="14">
        <v>1.6</v>
      </c>
      <c r="J351" s="14">
        <f>-LOG((1/(H351*G351))*(2.511^(-I351)))/LOG(2.511)</f>
        <v>11.810876419653757</v>
      </c>
      <c r="K351" s="14">
        <v>22.67</v>
      </c>
      <c r="L351" s="5" t="s">
        <v>574</v>
      </c>
      <c r="M351" s="5"/>
      <c r="N351" s="5"/>
      <c r="O351" s="1">
        <v>0</v>
      </c>
      <c r="P351" s="1">
        <v>1</v>
      </c>
      <c r="Q351" s="26" t="s">
        <v>360</v>
      </c>
      <c r="R351" s="21">
        <v>39111</v>
      </c>
    </row>
    <row r="352" spans="1:20" hidden="1" x14ac:dyDescent="0.25">
      <c r="A352" s="19" t="s">
        <v>1794</v>
      </c>
      <c r="C352" s="5" t="s">
        <v>359</v>
      </c>
      <c r="D352" s="1" t="s">
        <v>573</v>
      </c>
      <c r="E352" s="23" t="s">
        <v>226</v>
      </c>
      <c r="F352" s="5" t="s">
        <v>273</v>
      </c>
      <c r="G352" s="14">
        <v>110</v>
      </c>
      <c r="H352" s="14">
        <v>110</v>
      </c>
      <c r="I352" s="14">
        <v>1.6</v>
      </c>
      <c r="J352" s="14">
        <f>-LOG((1/(H352*G352))*(2.511^(-I352)))/LOG(2.511)</f>
        <v>11.810876419653757</v>
      </c>
      <c r="K352" s="14">
        <v>22.67</v>
      </c>
      <c r="L352" s="5" t="s">
        <v>574</v>
      </c>
      <c r="O352" s="1">
        <v>0</v>
      </c>
      <c r="P352" s="1">
        <v>1</v>
      </c>
      <c r="Q352" s="26" t="s">
        <v>360</v>
      </c>
      <c r="R352" s="4">
        <v>39111</v>
      </c>
    </row>
    <row r="353" spans="1:20" s="19" customFormat="1" ht="62.5" hidden="1" x14ac:dyDescent="0.25">
      <c r="A353" s="19" t="s">
        <v>1794</v>
      </c>
      <c r="B353" s="5"/>
      <c r="C353" s="5" t="s">
        <v>47</v>
      </c>
      <c r="D353" s="1" t="s">
        <v>573</v>
      </c>
      <c r="E353" s="93" t="s">
        <v>226</v>
      </c>
      <c r="F353" s="5" t="s">
        <v>273</v>
      </c>
      <c r="G353" s="3">
        <v>110</v>
      </c>
      <c r="H353" s="3">
        <v>110</v>
      </c>
      <c r="I353" s="3">
        <v>1.6</v>
      </c>
      <c r="J353" s="3">
        <f t="shared" si="23"/>
        <v>11.810876419653757</v>
      </c>
      <c r="K353" s="3">
        <v>22.67</v>
      </c>
      <c r="L353" s="1" t="s">
        <v>574</v>
      </c>
      <c r="M353" s="5"/>
      <c r="N353" s="5"/>
      <c r="O353" s="1">
        <v>0</v>
      </c>
      <c r="P353" s="1">
        <v>1</v>
      </c>
      <c r="Q353" s="15" t="s">
        <v>1557</v>
      </c>
      <c r="R353" s="21">
        <v>38711</v>
      </c>
      <c r="S353" s="5"/>
      <c r="T353" s="5"/>
    </row>
    <row r="354" spans="1:20" ht="62.5" hidden="1" x14ac:dyDescent="0.25">
      <c r="A354" s="19" t="s">
        <v>1794</v>
      </c>
      <c r="B354" s="5"/>
      <c r="C354" s="5" t="s">
        <v>894</v>
      </c>
      <c r="D354" s="1" t="s">
        <v>573</v>
      </c>
      <c r="E354" s="93" t="s">
        <v>226</v>
      </c>
      <c r="F354" s="5" t="s">
        <v>273</v>
      </c>
      <c r="G354" s="3">
        <v>110</v>
      </c>
      <c r="H354" s="3">
        <v>110</v>
      </c>
      <c r="I354" s="3">
        <v>1.6</v>
      </c>
      <c r="J354" s="3">
        <f t="shared" si="23"/>
        <v>11.810876419653757</v>
      </c>
      <c r="K354" s="3">
        <v>22.67</v>
      </c>
      <c r="L354" s="1" t="s">
        <v>574</v>
      </c>
      <c r="M354" s="5"/>
      <c r="N354" s="5"/>
      <c r="O354" s="1">
        <v>0</v>
      </c>
      <c r="P354" s="1">
        <v>1</v>
      </c>
      <c r="Q354" s="15" t="s">
        <v>401</v>
      </c>
      <c r="R354" s="6">
        <v>38726</v>
      </c>
    </row>
    <row r="355" spans="1:20" ht="25" hidden="1" x14ac:dyDescent="0.25">
      <c r="A355" s="19" t="s">
        <v>1794</v>
      </c>
      <c r="B355" s="5"/>
      <c r="C355" s="5" t="s">
        <v>1401</v>
      </c>
      <c r="D355" s="1" t="s">
        <v>573</v>
      </c>
      <c r="E355" s="23" t="s">
        <v>226</v>
      </c>
      <c r="F355" s="5" t="s">
        <v>273</v>
      </c>
      <c r="G355" s="14">
        <v>110</v>
      </c>
      <c r="H355" s="14">
        <v>110</v>
      </c>
      <c r="I355" s="14">
        <v>1.6</v>
      </c>
      <c r="J355" s="14">
        <f>-LOG((1/(H355*G355))*(2.511^(-I355)))/LOG(2.511)</f>
        <v>11.810876419653757</v>
      </c>
      <c r="K355" s="14">
        <v>22.67</v>
      </c>
      <c r="L355" s="5" t="s">
        <v>574</v>
      </c>
      <c r="M355" s="5"/>
      <c r="N355" s="5"/>
      <c r="O355" s="1">
        <v>1</v>
      </c>
      <c r="P355" s="1">
        <v>0</v>
      </c>
      <c r="Q355" s="15" t="s">
        <v>1402</v>
      </c>
      <c r="R355" s="6">
        <v>39149</v>
      </c>
    </row>
    <row r="356" spans="1:20" ht="37.5" hidden="1" x14ac:dyDescent="0.25">
      <c r="A356" s="19" t="s">
        <v>1794</v>
      </c>
      <c r="B356" s="5"/>
      <c r="C356" s="5" t="s">
        <v>356</v>
      </c>
      <c r="D356" s="1" t="s">
        <v>573</v>
      </c>
      <c r="E356" s="26" t="s">
        <v>1178</v>
      </c>
      <c r="F356" s="5" t="s">
        <v>273</v>
      </c>
      <c r="G356" s="14">
        <v>110</v>
      </c>
      <c r="H356" s="14">
        <v>110</v>
      </c>
      <c r="I356" s="14">
        <v>1.6</v>
      </c>
      <c r="J356" s="14">
        <f t="shared" si="23"/>
        <v>11.810876419653757</v>
      </c>
      <c r="K356" s="14">
        <v>22.67</v>
      </c>
      <c r="L356" s="5" t="s">
        <v>574</v>
      </c>
      <c r="O356" s="1">
        <v>0</v>
      </c>
      <c r="P356" s="1">
        <v>1</v>
      </c>
      <c r="Q356" s="15" t="s">
        <v>507</v>
      </c>
      <c r="R356" s="6">
        <v>39111</v>
      </c>
    </row>
    <row r="357" spans="1:20" ht="75" hidden="1" x14ac:dyDescent="0.25">
      <c r="A357" s="19" t="s">
        <v>1794</v>
      </c>
      <c r="B357" s="5"/>
      <c r="C357" s="5" t="s">
        <v>361</v>
      </c>
      <c r="D357" s="1" t="s">
        <v>573</v>
      </c>
      <c r="E357" s="23" t="s">
        <v>226</v>
      </c>
      <c r="F357" s="5" t="s">
        <v>273</v>
      </c>
      <c r="G357" s="14">
        <v>110</v>
      </c>
      <c r="H357" s="14">
        <v>110</v>
      </c>
      <c r="I357" s="14">
        <v>1.6</v>
      </c>
      <c r="J357" s="14">
        <f>-LOG((1/(H357*G357))*(2.511^(-I357)))/LOG(2.511)</f>
        <v>11.810876419653757</v>
      </c>
      <c r="K357" s="14">
        <v>22.67</v>
      </c>
      <c r="L357" s="5" t="s">
        <v>574</v>
      </c>
      <c r="O357" s="1">
        <v>1</v>
      </c>
      <c r="P357" s="1">
        <v>0</v>
      </c>
      <c r="Q357" s="15" t="s">
        <v>509</v>
      </c>
      <c r="R357" s="6">
        <v>39111</v>
      </c>
    </row>
    <row r="358" spans="1:20" ht="37.5" hidden="1" x14ac:dyDescent="0.25">
      <c r="A358" s="19" t="s">
        <v>1794</v>
      </c>
      <c r="B358" s="5"/>
      <c r="C358" s="5" t="s">
        <v>361</v>
      </c>
      <c r="D358" s="1" t="s">
        <v>573</v>
      </c>
      <c r="E358" s="23" t="s">
        <v>226</v>
      </c>
      <c r="F358" s="5" t="s">
        <v>273</v>
      </c>
      <c r="G358" s="14">
        <v>110</v>
      </c>
      <c r="H358" s="14">
        <v>110</v>
      </c>
      <c r="I358" s="14">
        <v>1.6</v>
      </c>
      <c r="J358" s="14">
        <f t="shared" si="23"/>
        <v>11.810876419653757</v>
      </c>
      <c r="K358" s="14">
        <v>22.67</v>
      </c>
      <c r="L358" s="5" t="s">
        <v>574</v>
      </c>
      <c r="O358" s="1">
        <v>0</v>
      </c>
      <c r="P358" s="1">
        <v>1</v>
      </c>
      <c r="Q358" s="15" t="s">
        <v>508</v>
      </c>
      <c r="R358" s="6">
        <v>39111</v>
      </c>
    </row>
    <row r="359" spans="1:20" ht="37.5" hidden="1" x14ac:dyDescent="0.25">
      <c r="A359" s="19" t="s">
        <v>1794</v>
      </c>
      <c r="B359" s="5"/>
      <c r="C359" s="5" t="s">
        <v>357</v>
      </c>
      <c r="D359" s="1" t="s">
        <v>573</v>
      </c>
      <c r="E359" s="23" t="s">
        <v>226</v>
      </c>
      <c r="F359" s="5" t="s">
        <v>273</v>
      </c>
      <c r="G359" s="14">
        <v>110</v>
      </c>
      <c r="H359" s="14">
        <v>110</v>
      </c>
      <c r="I359" s="14">
        <v>1.6</v>
      </c>
      <c r="J359" s="14">
        <f t="shared" si="23"/>
        <v>11.810876419653757</v>
      </c>
      <c r="K359" s="14">
        <v>22.67</v>
      </c>
      <c r="L359" s="5" t="s">
        <v>574</v>
      </c>
      <c r="O359" s="1">
        <v>0</v>
      </c>
      <c r="P359" s="1">
        <v>1</v>
      </c>
      <c r="Q359" s="15" t="s">
        <v>508</v>
      </c>
      <c r="R359" s="6">
        <v>39111</v>
      </c>
    </row>
    <row r="360" spans="1:20" ht="150" hidden="1" x14ac:dyDescent="0.25">
      <c r="A360" s="19" t="s">
        <v>1794</v>
      </c>
      <c r="B360" s="5"/>
      <c r="C360" s="5" t="s">
        <v>1851</v>
      </c>
      <c r="D360" s="1" t="s">
        <v>573</v>
      </c>
      <c r="E360" s="26" t="s">
        <v>1178</v>
      </c>
      <c r="F360" s="5" t="s">
        <v>273</v>
      </c>
      <c r="G360" s="14">
        <v>110</v>
      </c>
      <c r="H360" s="14">
        <v>110</v>
      </c>
      <c r="I360" s="14">
        <v>1.6</v>
      </c>
      <c r="J360" s="14">
        <f>-LOG((1/(H360*G360))*(2.511^(-I360)))/LOG(2.511)</f>
        <v>11.810876419653757</v>
      </c>
      <c r="K360" s="14">
        <v>22.67</v>
      </c>
      <c r="L360" s="5" t="s">
        <v>574</v>
      </c>
      <c r="O360" s="1">
        <v>0</v>
      </c>
      <c r="P360" s="1">
        <v>1</v>
      </c>
      <c r="Q360" s="15" t="s">
        <v>812</v>
      </c>
      <c r="R360" s="6">
        <v>39904</v>
      </c>
    </row>
    <row r="361" spans="1:20" ht="37.5" hidden="1" x14ac:dyDescent="0.25">
      <c r="A361" s="1" t="s">
        <v>1795</v>
      </c>
      <c r="B361" s="5"/>
      <c r="C361" s="19" t="s">
        <v>1179</v>
      </c>
      <c r="D361" s="1" t="s">
        <v>573</v>
      </c>
      <c r="E361" s="26" t="s">
        <v>1180</v>
      </c>
      <c r="F361" s="5" t="s">
        <v>273</v>
      </c>
      <c r="G361" s="14">
        <v>110</v>
      </c>
      <c r="H361" s="14">
        <v>110</v>
      </c>
      <c r="I361" s="14">
        <v>1.6</v>
      </c>
      <c r="J361" s="14">
        <f>-LOG((1/(H361*G361))*(2.511^(-I361)))/LOG(2.511)</f>
        <v>11.810876419653757</v>
      </c>
      <c r="K361" s="14">
        <v>22.67</v>
      </c>
      <c r="L361" s="5" t="s">
        <v>574</v>
      </c>
      <c r="O361" s="1">
        <v>0</v>
      </c>
      <c r="P361" s="1">
        <v>1</v>
      </c>
      <c r="Q361" s="15" t="s">
        <v>811</v>
      </c>
      <c r="R361" s="6">
        <v>39904</v>
      </c>
    </row>
    <row r="362" spans="1:20" ht="37.5" hidden="1" x14ac:dyDescent="0.25">
      <c r="A362" s="1" t="s">
        <v>98</v>
      </c>
      <c r="B362" s="5"/>
      <c r="C362" s="213" t="s">
        <v>2104</v>
      </c>
      <c r="D362" s="1" t="s">
        <v>573</v>
      </c>
      <c r="E362" s="218" t="s">
        <v>226</v>
      </c>
      <c r="F362" s="5" t="s">
        <v>273</v>
      </c>
      <c r="G362" s="14">
        <v>110</v>
      </c>
      <c r="H362" s="14">
        <v>110</v>
      </c>
      <c r="I362" s="14">
        <v>1.6</v>
      </c>
      <c r="J362" s="14">
        <f>-LOG((1/(H362*G362))*(2.511^(-I362)))/LOG(2.511)</f>
        <v>11.810876419653757</v>
      </c>
      <c r="K362" s="14">
        <v>22.67</v>
      </c>
      <c r="L362" s="5" t="s">
        <v>574</v>
      </c>
      <c r="O362" s="1">
        <v>0</v>
      </c>
      <c r="P362" s="1">
        <v>1</v>
      </c>
      <c r="Q362" s="15" t="s">
        <v>2107</v>
      </c>
      <c r="R362" s="6">
        <v>40611</v>
      </c>
    </row>
    <row r="363" spans="1:20" hidden="1" x14ac:dyDescent="0.25">
      <c r="B363" s="72"/>
      <c r="C363" s="68" t="s">
        <v>246</v>
      </c>
      <c r="D363" s="78"/>
      <c r="E363" s="72" t="s">
        <v>155</v>
      </c>
      <c r="F363" s="68" t="s">
        <v>273</v>
      </c>
      <c r="G363" s="71"/>
      <c r="H363" s="71"/>
      <c r="I363" s="71"/>
      <c r="J363" s="71"/>
      <c r="K363" s="71"/>
      <c r="L363" s="68" t="s">
        <v>574</v>
      </c>
      <c r="M363" s="68"/>
      <c r="N363" s="68"/>
      <c r="O363" s="68">
        <v>0</v>
      </c>
      <c r="P363" s="68">
        <v>0</v>
      </c>
      <c r="Q363" s="72"/>
      <c r="R363" s="70">
        <v>38785</v>
      </c>
      <c r="S363" s="68"/>
      <c r="T363" s="68"/>
    </row>
    <row r="364" spans="1:20" ht="25" hidden="1" x14ac:dyDescent="0.25">
      <c r="B364" s="72"/>
      <c r="C364" s="68" t="s">
        <v>246</v>
      </c>
      <c r="D364" s="78"/>
      <c r="E364" s="72" t="s">
        <v>2009</v>
      </c>
      <c r="F364" s="68" t="s">
        <v>272</v>
      </c>
      <c r="G364" s="71"/>
      <c r="H364" s="71"/>
      <c r="I364" s="71"/>
      <c r="J364" s="71"/>
      <c r="K364" s="71"/>
      <c r="L364" s="68" t="s">
        <v>574</v>
      </c>
      <c r="M364" s="68"/>
      <c r="N364" s="68"/>
      <c r="O364" s="68">
        <f>SUM(O365)</f>
        <v>0</v>
      </c>
      <c r="P364" s="68">
        <f>SUM(P365)</f>
        <v>1</v>
      </c>
      <c r="Q364" s="72" t="s">
        <v>2010</v>
      </c>
      <c r="R364" s="70">
        <v>38785</v>
      </c>
      <c r="S364" s="68"/>
      <c r="T364" s="68"/>
    </row>
    <row r="365" spans="1:20" s="5" customFormat="1" ht="50" hidden="1" x14ac:dyDescent="0.25">
      <c r="B365" s="23"/>
      <c r="C365" s="213" t="s">
        <v>2098</v>
      </c>
      <c r="D365" s="31"/>
      <c r="E365" s="23" t="s">
        <v>2009</v>
      </c>
      <c r="F365" s="5" t="s">
        <v>272</v>
      </c>
      <c r="G365" s="14"/>
      <c r="H365" s="14"/>
      <c r="I365" s="14"/>
      <c r="J365" s="14"/>
      <c r="K365" s="14"/>
      <c r="L365" s="5" t="s">
        <v>574</v>
      </c>
      <c r="O365" s="5">
        <v>0</v>
      </c>
      <c r="P365" s="5">
        <v>1</v>
      </c>
      <c r="Q365" s="15" t="s">
        <v>2102</v>
      </c>
      <c r="R365" s="6">
        <v>40577</v>
      </c>
    </row>
    <row r="366" spans="1:20" s="141" customFormat="1" ht="25" hidden="1" x14ac:dyDescent="0.25">
      <c r="B366" s="123"/>
      <c r="C366" s="131" t="s">
        <v>246</v>
      </c>
      <c r="D366" s="143"/>
      <c r="E366" s="223" t="s">
        <v>2368</v>
      </c>
      <c r="F366" s="237" t="s">
        <v>1071</v>
      </c>
      <c r="G366" s="144"/>
      <c r="H366" s="144"/>
      <c r="I366" s="144">
        <v>0.86</v>
      </c>
      <c r="J366" s="144"/>
      <c r="K366" s="144"/>
      <c r="L366" s="131" t="s">
        <v>574</v>
      </c>
      <c r="O366" s="141">
        <v>0</v>
      </c>
      <c r="P366" s="141">
        <v>0</v>
      </c>
      <c r="Q366" s="223" t="s">
        <v>2369</v>
      </c>
      <c r="R366" s="176">
        <v>42615</v>
      </c>
    </row>
    <row r="367" spans="1:20" s="5" customFormat="1" ht="112.5" hidden="1" x14ac:dyDescent="0.25">
      <c r="B367" s="23"/>
      <c r="C367" s="216" t="s">
        <v>2265</v>
      </c>
      <c r="D367" s="32"/>
      <c r="E367" s="218" t="s">
        <v>2368</v>
      </c>
      <c r="F367" s="213" t="s">
        <v>1071</v>
      </c>
      <c r="G367" s="20"/>
      <c r="H367" s="20"/>
      <c r="I367" s="20">
        <v>0.86</v>
      </c>
      <c r="J367" s="163"/>
      <c r="K367" s="164"/>
      <c r="L367" s="213" t="s">
        <v>574</v>
      </c>
      <c r="M367" s="19"/>
      <c r="N367" s="19"/>
      <c r="O367" s="19">
        <v>0</v>
      </c>
      <c r="P367" s="19">
        <v>1</v>
      </c>
      <c r="Q367" s="15" t="s">
        <v>2370</v>
      </c>
      <c r="R367" s="21">
        <v>42615</v>
      </c>
    </row>
    <row r="368" spans="1:20" s="196" customFormat="1" hidden="1" x14ac:dyDescent="0.25">
      <c r="B368" s="195"/>
      <c r="C368" s="197" t="s">
        <v>246</v>
      </c>
      <c r="D368" s="198"/>
      <c r="E368" s="195" t="s">
        <v>1674</v>
      </c>
      <c r="F368" s="197" t="s">
        <v>704</v>
      </c>
      <c r="G368" s="199">
        <v>5</v>
      </c>
      <c r="H368" s="199">
        <v>7</v>
      </c>
      <c r="I368" s="199">
        <v>1.6519999999999999</v>
      </c>
      <c r="J368" s="200">
        <f>1.6225-1.2026*(H368-G368)/I368-0.5765*H368/I368+1.9348*(200^2)*3/100000</f>
        <v>4.5531186440677551E-2</v>
      </c>
      <c r="K368" s="179">
        <f>EXP(J368)/(1+EXP(J368))</f>
        <v>0.51138083055527039</v>
      </c>
      <c r="L368" s="197" t="s">
        <v>574</v>
      </c>
      <c r="O368" s="196">
        <v>0</v>
      </c>
      <c r="P368" s="196">
        <v>0</v>
      </c>
      <c r="Q368" s="202"/>
      <c r="R368" s="203">
        <v>39842</v>
      </c>
    </row>
    <row r="369" spans="2:18" s="141" customFormat="1" ht="37.5" hidden="1" x14ac:dyDescent="0.25">
      <c r="B369" s="123"/>
      <c r="C369" s="131" t="s">
        <v>246</v>
      </c>
      <c r="D369" s="143"/>
      <c r="E369" s="124" t="s">
        <v>1075</v>
      </c>
      <c r="F369" s="131" t="s">
        <v>1071</v>
      </c>
      <c r="G369" s="144">
        <v>10.08</v>
      </c>
      <c r="H369" s="144"/>
      <c r="I369" s="144"/>
      <c r="J369" s="144"/>
      <c r="K369" s="144"/>
      <c r="L369" s="131" t="s">
        <v>574</v>
      </c>
      <c r="O369" s="141">
        <v>0</v>
      </c>
      <c r="P369" s="141">
        <v>0</v>
      </c>
      <c r="Q369" s="124" t="s">
        <v>1076</v>
      </c>
      <c r="R369" s="176">
        <v>39826</v>
      </c>
    </row>
  </sheetData>
  <autoFilter ref="A1:T369" xr:uid="{00000000-0009-0000-0000-000006000000}">
    <filterColumn colId="3">
      <filters>
        <filter val="2244"/>
      </filters>
    </filterColumn>
  </autoFilter>
  <phoneticPr fontId="0" type="noConversion"/>
  <conditionalFormatting sqref="K260 K266 K268 K270 K272:K281 K368 K83 K88 K122 K139:K149 K153:K156 K161:K164 K64:K70">
    <cfRule type="cellIs" dxfId="84" priority="65" stopIfTrue="1" operator="lessThan">
      <formula>0.5</formula>
    </cfRule>
  </conditionalFormatting>
  <conditionalFormatting sqref="K260 K266 K268 K270 K272:K281 K368 K83 K88 K122 K139:K149 K153:K156 K161:K164 K64:K70">
    <cfRule type="cellIs" dxfId="83" priority="64" stopIfTrue="1" operator="between">
      <formula>4</formula>
      <formula>0.7</formula>
    </cfRule>
  </conditionalFormatting>
  <conditionalFormatting sqref="K260 K266 K268 K270 K272:K281 K368 K83 K88 K122 K139:K149 K153:K156 K161:K164 K64:K70">
    <cfRule type="cellIs" dxfId="82" priority="63" stopIfTrue="1" operator="lessThan">
      <formula>0.4</formula>
    </cfRule>
  </conditionalFormatting>
  <conditionalFormatting sqref="K260 K266 K268 K270 K272:K281 K368 K83 K88 K122 K139:K149 K153:K156 K161:K164 K64:K70">
    <cfRule type="cellIs" dxfId="81" priority="62" stopIfTrue="1" operator="greaterThan">
      <formula>0.8</formula>
    </cfRule>
  </conditionalFormatting>
  <conditionalFormatting sqref="K368">
    <cfRule type="cellIs" dxfId="80" priority="61" stopIfTrue="1" operator="greaterThan">
      <formula>0.8</formula>
    </cfRule>
  </conditionalFormatting>
  <hyperlinks>
    <hyperlink ref="E15" r:id="rId1" xr:uid="{00000000-0004-0000-0600-000000000000}"/>
    <hyperlink ref="E4" r:id="rId2" xr:uid="{00000000-0004-0000-0600-000001000000}"/>
    <hyperlink ref="E8" r:id="rId3" xr:uid="{00000000-0004-0000-0600-000002000000}"/>
    <hyperlink ref="E13" r:id="rId4" xr:uid="{00000000-0004-0000-0600-000003000000}"/>
    <hyperlink ref="E16" r:id="rId5" xr:uid="{00000000-0004-0000-0600-000004000000}"/>
    <hyperlink ref="D18" r:id="rId6" xr:uid="{00000000-0004-0000-0600-000005000000}"/>
    <hyperlink ref="D44" r:id="rId7" xr:uid="{00000000-0004-0000-0600-000006000000}"/>
    <hyperlink ref="E227" r:id="rId8" xr:uid="{00000000-0004-0000-0600-000007000000}"/>
    <hyperlink ref="E247" r:id="rId9" xr:uid="{00000000-0004-0000-0600-000008000000}"/>
    <hyperlink ref="E196" r:id="rId10" xr:uid="{00000000-0004-0000-0600-000009000000}"/>
    <hyperlink ref="E204" r:id="rId11" xr:uid="{00000000-0004-0000-0600-00000A000000}"/>
    <hyperlink ref="E169" r:id="rId12" xr:uid="{00000000-0004-0000-0600-00000B000000}"/>
    <hyperlink ref="E56" r:id="rId13" xr:uid="{00000000-0004-0000-0600-00000C000000}"/>
    <hyperlink ref="E290" r:id="rId14" display="..\Documents and Settings\steven.hill\Application Data\Microsoft\Documents and Settings\steven.hill\Application Data\Microsoft\Excel\Images\2005\11\29\M76_LVALarge.JPG" xr:uid="{00000000-0004-0000-0600-00000D000000}"/>
    <hyperlink ref="E304" r:id="rId15" xr:uid="{00000000-0004-0000-0600-00000E000000}"/>
    <hyperlink ref="E303" r:id="rId16" xr:uid="{00000000-0004-0000-0600-00000F000000}"/>
    <hyperlink ref="E301" r:id="rId17" xr:uid="{00000000-0004-0000-0600-000010000000}"/>
    <hyperlink ref="E294" r:id="rId18" xr:uid="{00000000-0004-0000-0600-000011000000}"/>
    <hyperlink ref="E293" r:id="rId19" xr:uid="{00000000-0004-0000-0600-000012000000}"/>
    <hyperlink ref="E292" r:id="rId20" xr:uid="{00000000-0004-0000-0600-000013000000}"/>
    <hyperlink ref="E299" r:id="rId21" xr:uid="{00000000-0004-0000-0600-000014000000}"/>
    <hyperlink ref="E298" r:id="rId22" xr:uid="{00000000-0004-0000-0600-000015000000}"/>
    <hyperlink ref="E297" r:id="rId23" xr:uid="{00000000-0004-0000-0600-000016000000}"/>
    <hyperlink ref="D324" r:id="rId24" display="..\Documents and Settings\steven.hill\Application Data\Microsoft\Documents and Settings\steven.hill\Application Data\Microsoft\Excel\Images\2005\02\17\M46_LVA.JPG" xr:uid="{00000000-0004-0000-0600-000017000000}"/>
    <hyperlink ref="D329" r:id="rId25" display="..\Documents and Settings\steven.hill\Application Data\Microsoft\Documents and Settings\steven.hill\Application Data\Microsoft\Excel\Images\2005\02\17\M46_LVA.JPG" xr:uid="{00000000-0004-0000-0600-000018000000}"/>
    <hyperlink ref="D322" r:id="rId26" display="..\Documents and Settings\steven.hill\Application Data\Microsoft\Documents and Settings\steven.hill\Application Data\Microsoft\Excel\Images\2005\02\09\M46_LVA.JPG" xr:uid="{00000000-0004-0000-0600-000019000000}"/>
    <hyperlink ref="D327" r:id="rId27" display="..\Documents and Settings\steven.hill\Application Data\Microsoft\Documents and Settings\steven.hill\Application Data\Microsoft\Excel\Images\2005\02\09\M46_LVA.JPG" xr:uid="{00000000-0004-0000-0600-00001A000000}"/>
    <hyperlink ref="E354" r:id="rId28" xr:uid="{00000000-0004-0000-0600-00001B000000}"/>
    <hyperlink ref="E353" r:id="rId29" xr:uid="{00000000-0004-0000-0600-00001C000000}"/>
    <hyperlink ref="E350" r:id="rId30" xr:uid="{00000000-0004-0000-0600-00001D000000}"/>
    <hyperlink ref="E348" r:id="rId31" xr:uid="{00000000-0004-0000-0600-00001E000000}"/>
    <hyperlink ref="E347" r:id="rId32" xr:uid="{00000000-0004-0000-0600-00001F000000}"/>
    <hyperlink ref="E168" r:id="rId33" xr:uid="{00000000-0004-0000-0600-000020000000}"/>
    <hyperlink ref="E167" r:id="rId34" xr:uid="{00000000-0004-0000-0600-000021000000}"/>
    <hyperlink ref="E55" r:id="rId35" xr:uid="{00000000-0004-0000-0600-000022000000}"/>
    <hyperlink ref="E191" r:id="rId36" xr:uid="{00000000-0004-0000-0600-000023000000}"/>
    <hyperlink ref="E192" r:id="rId37" xr:uid="{00000000-0004-0000-0600-000024000000}"/>
    <hyperlink ref="E193" r:id="rId38" xr:uid="{00000000-0004-0000-0600-000025000000}"/>
    <hyperlink ref="E194" r:id="rId39" xr:uid="{00000000-0004-0000-0600-000026000000}"/>
    <hyperlink ref="E226" r:id="rId40" xr:uid="{00000000-0004-0000-0600-000027000000}"/>
  </hyperlinks>
  <printOptions gridLines="1"/>
  <pageMargins left="0.75" right="0.75" top="1" bottom="1" header="0.5" footer="0.5"/>
  <pageSetup scale="12" fitToHeight="3" orientation="landscape" r:id="rId4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U294"/>
  <sheetViews>
    <sheetView zoomScale="80" zoomScaleNormal="80" workbookViewId="0">
      <pane ySplit="1" topLeftCell="A2" activePane="bottomLeft" state="frozenSplit"/>
      <selection pane="bottomLeft" activeCell="C62" sqref="A1:U294"/>
    </sheetView>
  </sheetViews>
  <sheetFormatPr defaultColWidth="9.1796875" defaultRowHeight="12.5" x14ac:dyDescent="0.25"/>
  <cols>
    <col min="1" max="1" width="4.453125" style="46" customWidth="1"/>
    <col min="2" max="2" width="8.7265625" style="1" customWidth="1"/>
    <col min="3" max="3" width="12.1796875" style="1" customWidth="1"/>
    <col min="4" max="4" width="5.7265625" style="1" customWidth="1"/>
    <col min="5" max="5" width="14.1796875" style="1" customWidth="1"/>
    <col min="6" max="6" width="5.54296875" style="1" customWidth="1"/>
    <col min="7" max="7" width="5.54296875" style="3" customWidth="1"/>
    <col min="8" max="8" width="5.26953125" style="3" customWidth="1"/>
    <col min="9" max="9" width="4.7265625" style="3" customWidth="1"/>
    <col min="10" max="10" width="5" style="3" customWidth="1"/>
    <col min="11" max="11" width="4.7265625" style="3" customWidth="1"/>
    <col min="12" max="14" width="4.81640625" style="1" customWidth="1"/>
    <col min="15" max="15" width="2.7265625" style="1" customWidth="1"/>
    <col min="16" max="16" width="2.81640625" style="1" customWidth="1"/>
    <col min="17" max="17" width="40.7265625" style="2" customWidth="1"/>
    <col min="18" max="18" width="13.26953125" style="4" customWidth="1"/>
    <col min="19" max="19" width="11.7265625" style="1" customWidth="1"/>
    <col min="20" max="16384" width="9.1796875" style="1"/>
  </cols>
  <sheetData>
    <row r="1" spans="1:21" s="13" customFormat="1" ht="62" x14ac:dyDescent="0.3">
      <c r="A1" s="150" t="s">
        <v>1793</v>
      </c>
      <c r="B1" s="10" t="s">
        <v>96</v>
      </c>
      <c r="C1" s="10" t="s">
        <v>245</v>
      </c>
      <c r="D1" s="7" t="s">
        <v>1518</v>
      </c>
      <c r="E1" s="7" t="s">
        <v>783</v>
      </c>
      <c r="F1" s="7" t="s">
        <v>271</v>
      </c>
      <c r="G1" s="9" t="s">
        <v>1519</v>
      </c>
      <c r="H1" s="9" t="s">
        <v>1520</v>
      </c>
      <c r="I1" s="8" t="s">
        <v>263</v>
      </c>
      <c r="J1" s="9" t="s">
        <v>1232</v>
      </c>
      <c r="K1" s="9" t="s">
        <v>97</v>
      </c>
      <c r="L1" s="10" t="s">
        <v>264</v>
      </c>
      <c r="M1" s="10" t="s">
        <v>1164</v>
      </c>
      <c r="N1" s="10" t="s">
        <v>1165</v>
      </c>
      <c r="O1" s="10" t="s">
        <v>1531</v>
      </c>
      <c r="P1" s="10" t="s">
        <v>261</v>
      </c>
      <c r="Q1" s="11" t="s">
        <v>1529</v>
      </c>
      <c r="R1" s="12" t="s">
        <v>270</v>
      </c>
      <c r="S1" s="7">
        <f>SUM(O2:O281)</f>
        <v>101</v>
      </c>
      <c r="T1" s="7">
        <f>SUM(P2:P281)</f>
        <v>227</v>
      </c>
      <c r="U1" s="7">
        <f>SUM(Q2:Q281)</f>
        <v>0</v>
      </c>
    </row>
    <row r="2" spans="1:21" s="62" customFormat="1" hidden="1" x14ac:dyDescent="0.25">
      <c r="A2" s="102"/>
      <c r="C2" s="62" t="s">
        <v>246</v>
      </c>
      <c r="D2" s="62">
        <v>5466</v>
      </c>
      <c r="F2" s="62" t="s">
        <v>274</v>
      </c>
      <c r="G2" s="63"/>
      <c r="H2" s="63"/>
      <c r="I2" s="63"/>
      <c r="J2" s="63"/>
      <c r="K2" s="63"/>
      <c r="L2" s="62" t="s">
        <v>762</v>
      </c>
      <c r="O2" s="62">
        <v>0</v>
      </c>
      <c r="P2" s="62">
        <v>0</v>
      </c>
      <c r="Q2" s="64"/>
      <c r="R2" s="66">
        <v>38769</v>
      </c>
    </row>
    <row r="3" spans="1:21" s="62" customFormat="1" ht="25" hidden="1" x14ac:dyDescent="0.25">
      <c r="A3" s="102"/>
      <c r="B3" s="220"/>
      <c r="C3" s="62" t="s">
        <v>246</v>
      </c>
      <c r="E3" s="67" t="s">
        <v>1256</v>
      </c>
      <c r="F3" s="62" t="s">
        <v>704</v>
      </c>
      <c r="G3" s="63">
        <v>4.76</v>
      </c>
      <c r="H3" s="63">
        <v>6.95</v>
      </c>
      <c r="I3" s="63">
        <v>6.3</v>
      </c>
      <c r="J3" s="178">
        <f>1.6225-1.2026*(H3-G3)/I3-0.5765*H3/I3+1.9348*(200^2)*3/100000</f>
        <v>2.8902331746031744</v>
      </c>
      <c r="K3" s="179">
        <f>EXP(J3)/(1+EXP(J3))</f>
        <v>0.9473615106539256</v>
      </c>
      <c r="L3" s="62" t="s">
        <v>762</v>
      </c>
      <c r="O3" s="62">
        <f>SUM(O4)</f>
        <v>0</v>
      </c>
      <c r="P3" s="62">
        <f>SUM(P4)</f>
        <v>1</v>
      </c>
      <c r="Q3" s="64" t="s">
        <v>990</v>
      </c>
      <c r="R3" s="66">
        <v>39972</v>
      </c>
    </row>
    <row r="4" spans="1:21" s="19" customFormat="1" ht="200.5" hidden="1" x14ac:dyDescent="0.25">
      <c r="A4" s="47" t="s">
        <v>1795</v>
      </c>
      <c r="B4" s="26"/>
      <c r="C4" s="19" t="s">
        <v>1494</v>
      </c>
      <c r="E4" s="26" t="s">
        <v>1256</v>
      </c>
      <c r="F4" s="19" t="s">
        <v>704</v>
      </c>
      <c r="G4" s="20">
        <v>4.76</v>
      </c>
      <c r="H4" s="20">
        <v>6.95</v>
      </c>
      <c r="I4" s="20">
        <v>6.3</v>
      </c>
      <c r="J4" s="163">
        <f>1.6225-1.2026*(H4-G4)/I4-0.5765*H4/I4+1.9348*(200^2)*3/100000</f>
        <v>2.8902331746031744</v>
      </c>
      <c r="K4" s="164">
        <f>EXP(J4)/(1+EXP(J4))</f>
        <v>0.9473615106539256</v>
      </c>
      <c r="L4" s="19" t="s">
        <v>762</v>
      </c>
      <c r="O4" s="19">
        <v>0</v>
      </c>
      <c r="P4" s="19">
        <v>1</v>
      </c>
      <c r="Q4" s="15" t="s">
        <v>1495</v>
      </c>
      <c r="R4" s="21">
        <v>40001</v>
      </c>
    </row>
    <row r="5" spans="1:21" s="62" customFormat="1" ht="25" hidden="1" x14ac:dyDescent="0.25">
      <c r="A5" s="102"/>
      <c r="B5" s="220"/>
      <c r="C5" s="62" t="s">
        <v>246</v>
      </c>
      <c r="E5" s="67" t="s">
        <v>1257</v>
      </c>
      <c r="F5" s="62" t="s">
        <v>704</v>
      </c>
      <c r="G5" s="63">
        <v>5.2</v>
      </c>
      <c r="H5" s="63">
        <v>6.1</v>
      </c>
      <c r="I5" s="63">
        <v>2.36</v>
      </c>
      <c r="J5" s="178">
        <f>1.6225-1.2026*(H5-G5)/I5-0.5765*H5/I5+1.9348*(200^2)*3/100000</f>
        <v>1.9955354237288137</v>
      </c>
      <c r="K5" s="179">
        <f>EXP(J5)/(1+EXP(J5))</f>
        <v>0.88032752860804575</v>
      </c>
      <c r="L5" s="62" t="s">
        <v>762</v>
      </c>
      <c r="O5" s="62">
        <f>SUM(O6)</f>
        <v>0</v>
      </c>
      <c r="P5" s="62">
        <f>SUM(P6)</f>
        <v>1</v>
      </c>
      <c r="Q5" s="64" t="s">
        <v>991</v>
      </c>
      <c r="R5" s="66">
        <v>39972</v>
      </c>
    </row>
    <row r="6" spans="1:21" s="19" customFormat="1" ht="62.5" hidden="1" x14ac:dyDescent="0.25">
      <c r="A6" s="47" t="s">
        <v>1795</v>
      </c>
      <c r="B6" s="26"/>
      <c r="C6" s="19" t="s">
        <v>1494</v>
      </c>
      <c r="E6" s="26" t="s">
        <v>1257</v>
      </c>
      <c r="F6" s="19" t="s">
        <v>704</v>
      </c>
      <c r="G6" s="20">
        <v>5.2</v>
      </c>
      <c r="H6" s="20">
        <v>6.1</v>
      </c>
      <c r="I6" s="20">
        <v>2.36</v>
      </c>
      <c r="J6" s="163">
        <f>1.6225-1.2026*(H6-G6)/I6-0.5765*H6/I6+1.9348*(200^2)*3/100000</f>
        <v>1.9955354237288137</v>
      </c>
      <c r="K6" s="164">
        <f>EXP(J6)/(1+EXP(J6))</f>
        <v>0.88032752860804575</v>
      </c>
      <c r="L6" s="19" t="s">
        <v>762</v>
      </c>
      <c r="O6" s="19">
        <v>0</v>
      </c>
      <c r="P6" s="19">
        <v>1</v>
      </c>
      <c r="Q6" s="15" t="s">
        <v>1496</v>
      </c>
      <c r="R6" s="21">
        <v>40001</v>
      </c>
    </row>
    <row r="7" spans="1:21" s="197" customFormat="1" hidden="1" x14ac:dyDescent="0.25">
      <c r="A7" s="212"/>
      <c r="B7" s="195"/>
      <c r="C7" s="222" t="s">
        <v>246</v>
      </c>
      <c r="E7" s="215" t="s">
        <v>2135</v>
      </c>
      <c r="F7" s="222" t="s">
        <v>704</v>
      </c>
      <c r="G7" s="205"/>
      <c r="H7" s="205"/>
      <c r="I7" s="205"/>
      <c r="J7" s="200"/>
      <c r="K7" s="201"/>
      <c r="L7" s="222" t="s">
        <v>762</v>
      </c>
      <c r="Q7" s="208" t="s">
        <v>2138</v>
      </c>
      <c r="R7" s="206"/>
    </row>
    <row r="8" spans="1:21" s="197" customFormat="1" hidden="1" x14ac:dyDescent="0.25">
      <c r="A8" s="212"/>
      <c r="B8" s="195"/>
      <c r="C8" s="222" t="s">
        <v>246</v>
      </c>
      <c r="E8" s="215" t="s">
        <v>2136</v>
      </c>
      <c r="F8" s="222" t="s">
        <v>704</v>
      </c>
      <c r="G8" s="205"/>
      <c r="H8" s="205"/>
      <c r="I8" s="205"/>
      <c r="J8" s="200"/>
      <c r="K8" s="201"/>
      <c r="L8" s="222" t="s">
        <v>762</v>
      </c>
      <c r="Q8" s="208" t="s">
        <v>2137</v>
      </c>
      <c r="R8" s="206"/>
    </row>
    <row r="9" spans="1:21" s="62" customFormat="1" hidden="1" x14ac:dyDescent="0.25">
      <c r="A9" s="102"/>
      <c r="B9" s="68"/>
      <c r="C9" s="62" t="s">
        <v>246</v>
      </c>
      <c r="D9" s="68">
        <v>4147</v>
      </c>
      <c r="E9" s="68"/>
      <c r="F9" s="68" t="s">
        <v>274</v>
      </c>
      <c r="G9" s="71">
        <v>4</v>
      </c>
      <c r="H9" s="71">
        <v>4</v>
      </c>
      <c r="I9" s="71">
        <v>10.3</v>
      </c>
      <c r="J9" s="63">
        <f t="shared" ref="J9:J42" si="0">-LOG((1/(H9*G9))*(2.511^(-I9)))/LOG(2.511)</f>
        <v>13.311454000674619</v>
      </c>
      <c r="K9" s="71">
        <v>13.1</v>
      </c>
      <c r="L9" s="68" t="s">
        <v>764</v>
      </c>
      <c r="M9" s="68"/>
      <c r="N9" s="68"/>
      <c r="O9" s="68">
        <v>0</v>
      </c>
      <c r="P9" s="68">
        <v>0</v>
      </c>
      <c r="Q9" s="72" t="s">
        <v>396</v>
      </c>
      <c r="R9" s="66">
        <v>38769</v>
      </c>
      <c r="S9" s="68"/>
      <c r="T9" s="68"/>
      <c r="U9" s="68"/>
    </row>
    <row r="10" spans="1:21" s="62" customFormat="1" ht="25" hidden="1" x14ac:dyDescent="0.25">
      <c r="A10" s="102"/>
      <c r="B10" s="123"/>
      <c r="C10" s="62" t="s">
        <v>246</v>
      </c>
      <c r="D10" s="68">
        <v>4192</v>
      </c>
      <c r="E10" s="68" t="s">
        <v>768</v>
      </c>
      <c r="F10" s="68" t="s">
        <v>55</v>
      </c>
      <c r="G10" s="68">
        <v>9.4</v>
      </c>
      <c r="H10" s="68">
        <v>2.2999999999999998</v>
      </c>
      <c r="I10" s="71">
        <v>10.1</v>
      </c>
      <c r="J10" s="63">
        <f t="shared" si="0"/>
        <v>13.438418566856335</v>
      </c>
      <c r="K10" s="63">
        <v>13.6</v>
      </c>
      <c r="L10" s="68" t="s">
        <v>764</v>
      </c>
      <c r="M10" s="68"/>
      <c r="N10" s="68"/>
      <c r="O10" s="68">
        <f>SUM(O11:O13)</f>
        <v>1</v>
      </c>
      <c r="P10" s="68">
        <f>SUM(P11:P13)</f>
        <v>2</v>
      </c>
      <c r="Q10" s="64" t="s">
        <v>697</v>
      </c>
      <c r="R10" s="66">
        <v>38769</v>
      </c>
      <c r="S10" s="68"/>
      <c r="T10" s="68"/>
      <c r="U10" s="68"/>
    </row>
    <row r="11" spans="1:21" s="19" customFormat="1" ht="37.5" hidden="1" x14ac:dyDescent="0.25">
      <c r="A11" s="47" t="s">
        <v>1794</v>
      </c>
      <c r="B11" s="100"/>
      <c r="C11" s="19" t="s">
        <v>685</v>
      </c>
      <c r="D11" s="5">
        <v>4192</v>
      </c>
      <c r="E11" s="5" t="s">
        <v>768</v>
      </c>
      <c r="F11" s="5" t="s">
        <v>55</v>
      </c>
      <c r="G11" s="5">
        <v>9.4</v>
      </c>
      <c r="H11" s="5">
        <v>2.2999999999999998</v>
      </c>
      <c r="I11" s="14">
        <v>10.1</v>
      </c>
      <c r="J11" s="20">
        <f t="shared" si="0"/>
        <v>13.438418566856335</v>
      </c>
      <c r="K11" s="20">
        <v>13.6</v>
      </c>
      <c r="L11" s="5" t="s">
        <v>764</v>
      </c>
      <c r="M11" s="5"/>
      <c r="N11" s="5"/>
      <c r="O11" s="5">
        <v>0</v>
      </c>
      <c r="P11" s="5">
        <v>1</v>
      </c>
      <c r="Q11" s="15" t="s">
        <v>1663</v>
      </c>
      <c r="R11" s="21">
        <v>38856</v>
      </c>
      <c r="S11" s="5"/>
      <c r="T11" s="5"/>
      <c r="U11" s="5"/>
    </row>
    <row r="12" spans="1:21" s="19" customFormat="1" ht="62.5" hidden="1" x14ac:dyDescent="0.25">
      <c r="A12" s="47" t="s">
        <v>1794</v>
      </c>
      <c r="B12" s="100"/>
      <c r="C12" s="19" t="s">
        <v>1928</v>
      </c>
      <c r="D12" s="5">
        <v>4192</v>
      </c>
      <c r="E12" s="5" t="s">
        <v>768</v>
      </c>
      <c r="F12" s="5" t="s">
        <v>55</v>
      </c>
      <c r="G12" s="5">
        <v>9.4</v>
      </c>
      <c r="H12" s="5">
        <v>2.2999999999999998</v>
      </c>
      <c r="I12" s="14">
        <v>10.1</v>
      </c>
      <c r="J12" s="20">
        <f>-LOG((1/(H12*G12))*(2.511^(-I12)))/LOG(2.511)</f>
        <v>13.438418566856335</v>
      </c>
      <c r="K12" s="20">
        <v>13.6</v>
      </c>
      <c r="L12" s="5" t="s">
        <v>764</v>
      </c>
      <c r="M12" s="5"/>
      <c r="N12" s="5"/>
      <c r="O12" s="5">
        <v>1</v>
      </c>
      <c r="P12" s="5">
        <v>0</v>
      </c>
      <c r="Q12" s="15" t="s">
        <v>1931</v>
      </c>
      <c r="R12" s="21">
        <v>39569</v>
      </c>
      <c r="S12" s="5"/>
      <c r="T12" s="5"/>
      <c r="U12" s="5"/>
    </row>
    <row r="13" spans="1:21" s="19" customFormat="1" ht="75" hidden="1" x14ac:dyDescent="0.25">
      <c r="A13" s="47" t="s">
        <v>1794</v>
      </c>
      <c r="B13" s="100"/>
      <c r="C13" s="19" t="s">
        <v>2037</v>
      </c>
      <c r="D13" s="5">
        <v>4192</v>
      </c>
      <c r="E13" s="5" t="s">
        <v>768</v>
      </c>
      <c r="F13" s="5" t="s">
        <v>55</v>
      </c>
      <c r="G13" s="5">
        <v>9.4</v>
      </c>
      <c r="H13" s="5">
        <v>2.2999999999999998</v>
      </c>
      <c r="I13" s="14">
        <v>10.1</v>
      </c>
      <c r="J13" s="20">
        <f>-LOG((1/(H13*G13))*(2.511^(-I13)))/LOG(2.511)</f>
        <v>13.438418566856335</v>
      </c>
      <c r="K13" s="20">
        <v>13.6</v>
      </c>
      <c r="L13" s="5" t="s">
        <v>764</v>
      </c>
      <c r="M13" s="5"/>
      <c r="N13" s="5"/>
      <c r="O13" s="5">
        <v>0</v>
      </c>
      <c r="P13" s="5">
        <v>1</v>
      </c>
      <c r="Q13" s="15" t="s">
        <v>1470</v>
      </c>
      <c r="R13" s="21">
        <v>39595</v>
      </c>
      <c r="S13" s="5"/>
      <c r="T13" s="5"/>
      <c r="U13" s="5"/>
    </row>
    <row r="14" spans="1:21" s="62" customFormat="1" ht="38.5" hidden="1" x14ac:dyDescent="0.25">
      <c r="A14" s="102"/>
      <c r="B14" s="123"/>
      <c r="C14" s="62" t="s">
        <v>246</v>
      </c>
      <c r="D14" s="68">
        <v>4254</v>
      </c>
      <c r="E14" s="68" t="s">
        <v>769</v>
      </c>
      <c r="F14" s="68" t="s">
        <v>55</v>
      </c>
      <c r="G14" s="68">
        <v>5.4</v>
      </c>
      <c r="H14" s="68">
        <v>4.8</v>
      </c>
      <c r="I14" s="68">
        <v>9.9</v>
      </c>
      <c r="J14" s="63">
        <f t="shared" si="0"/>
        <v>13.435442338908267</v>
      </c>
      <c r="K14" s="63">
        <v>13.2</v>
      </c>
      <c r="L14" s="68" t="s">
        <v>764</v>
      </c>
      <c r="M14" s="68"/>
      <c r="N14" s="68"/>
      <c r="O14" s="68">
        <f>SUM(O15:O16)</f>
        <v>0</v>
      </c>
      <c r="P14" s="68">
        <f>SUM(P15:P16)</f>
        <v>2</v>
      </c>
      <c r="Q14" s="64" t="s">
        <v>1221</v>
      </c>
      <c r="R14" s="66">
        <v>38769</v>
      </c>
      <c r="S14" s="68"/>
      <c r="T14" s="68"/>
      <c r="U14" s="68"/>
    </row>
    <row r="15" spans="1:21" s="19" customFormat="1" ht="37.5" hidden="1" x14ac:dyDescent="0.25">
      <c r="A15" s="47" t="s">
        <v>1794</v>
      </c>
      <c r="B15" s="100"/>
      <c r="C15" s="19" t="s">
        <v>685</v>
      </c>
      <c r="D15" s="5">
        <v>4254</v>
      </c>
      <c r="E15" s="5" t="s">
        <v>769</v>
      </c>
      <c r="F15" s="5" t="s">
        <v>55</v>
      </c>
      <c r="G15" s="5">
        <v>5.4</v>
      </c>
      <c r="H15" s="5">
        <v>4.8</v>
      </c>
      <c r="I15" s="5">
        <v>9.9</v>
      </c>
      <c r="J15" s="20">
        <f t="shared" si="0"/>
        <v>13.435442338908267</v>
      </c>
      <c r="K15" s="20">
        <v>13.2</v>
      </c>
      <c r="L15" s="5" t="s">
        <v>764</v>
      </c>
      <c r="M15" s="5"/>
      <c r="N15" s="5"/>
      <c r="O15" s="5">
        <v>0</v>
      </c>
      <c r="P15" s="5">
        <v>1</v>
      </c>
      <c r="Q15" s="15" t="s">
        <v>1663</v>
      </c>
      <c r="R15" s="21">
        <v>38856</v>
      </c>
      <c r="S15" s="5"/>
      <c r="T15" s="5"/>
      <c r="U15" s="5"/>
    </row>
    <row r="16" spans="1:21" s="19" customFormat="1" ht="75" hidden="1" x14ac:dyDescent="0.25">
      <c r="A16" s="47" t="s">
        <v>1794</v>
      </c>
      <c r="B16" s="100"/>
      <c r="C16" s="19" t="s">
        <v>2037</v>
      </c>
      <c r="D16" s="5">
        <v>4254</v>
      </c>
      <c r="E16" s="5" t="s">
        <v>769</v>
      </c>
      <c r="F16" s="5" t="s">
        <v>55</v>
      </c>
      <c r="G16" s="5">
        <v>5.4</v>
      </c>
      <c r="H16" s="5">
        <v>4.8</v>
      </c>
      <c r="I16" s="5">
        <v>9.9</v>
      </c>
      <c r="J16" s="20">
        <f>-LOG((1/(H16*G16))*(2.511^(-I16)))/LOG(2.511)</f>
        <v>13.435442338908267</v>
      </c>
      <c r="K16" s="20">
        <v>13.2</v>
      </c>
      <c r="L16" s="5" t="s">
        <v>764</v>
      </c>
      <c r="M16" s="5"/>
      <c r="N16" s="5"/>
      <c r="O16" s="5">
        <v>0</v>
      </c>
      <c r="P16" s="5">
        <v>1</v>
      </c>
      <c r="Q16" s="15" t="s">
        <v>1360</v>
      </c>
      <c r="R16" s="21">
        <v>39595</v>
      </c>
      <c r="S16" s="5"/>
      <c r="T16" s="5"/>
      <c r="U16" s="5"/>
    </row>
    <row r="17" spans="1:21" s="62" customFormat="1" ht="37.5" hidden="1" x14ac:dyDescent="0.25">
      <c r="A17" s="102"/>
      <c r="B17" s="110"/>
      <c r="C17" s="62" t="s">
        <v>246</v>
      </c>
      <c r="D17" s="68">
        <v>4321</v>
      </c>
      <c r="E17" s="68" t="s">
        <v>608</v>
      </c>
      <c r="F17" s="68" t="s">
        <v>55</v>
      </c>
      <c r="G17" s="68">
        <v>7</v>
      </c>
      <c r="H17" s="68">
        <v>6</v>
      </c>
      <c r="I17" s="68">
        <v>9.3000000000000007</v>
      </c>
      <c r="J17" s="63">
        <f t="shared" si="0"/>
        <v>13.359678968933636</v>
      </c>
      <c r="K17" s="63">
        <v>13.4</v>
      </c>
      <c r="L17" s="68" t="s">
        <v>764</v>
      </c>
      <c r="M17" s="68"/>
      <c r="N17" s="68"/>
      <c r="O17" s="68">
        <f>SUM(O18)</f>
        <v>0</v>
      </c>
      <c r="P17" s="68">
        <f>SUM(P18)</f>
        <v>1</v>
      </c>
      <c r="Q17" s="64" t="s">
        <v>1348</v>
      </c>
      <c r="R17" s="66">
        <v>38838</v>
      </c>
      <c r="S17" s="68"/>
      <c r="T17" s="68"/>
      <c r="U17" s="68"/>
    </row>
    <row r="18" spans="1:21" s="16" customFormat="1" ht="112.5" hidden="1" x14ac:dyDescent="0.25">
      <c r="A18" s="51" t="s">
        <v>1794</v>
      </c>
      <c r="B18" s="19"/>
      <c r="C18" s="19" t="s">
        <v>89</v>
      </c>
      <c r="D18" s="19">
        <v>4321</v>
      </c>
      <c r="E18" s="19" t="s">
        <v>608</v>
      </c>
      <c r="F18" s="19" t="s">
        <v>55</v>
      </c>
      <c r="G18" s="19">
        <v>7</v>
      </c>
      <c r="H18" s="19">
        <v>6</v>
      </c>
      <c r="I18" s="19">
        <v>9.3000000000000007</v>
      </c>
      <c r="J18" s="20">
        <f t="shared" si="0"/>
        <v>13.359678968933636</v>
      </c>
      <c r="K18" s="20">
        <v>13.4</v>
      </c>
      <c r="L18" s="19" t="s">
        <v>764</v>
      </c>
      <c r="M18" s="19"/>
      <c r="N18" s="19"/>
      <c r="O18" s="19">
        <v>0</v>
      </c>
      <c r="P18" s="19">
        <v>1</v>
      </c>
      <c r="Q18" s="15" t="s">
        <v>29</v>
      </c>
      <c r="R18" s="21">
        <v>38853</v>
      </c>
    </row>
    <row r="19" spans="1:21" s="62" customFormat="1" ht="62.5" hidden="1" x14ac:dyDescent="0.25">
      <c r="A19" s="102"/>
      <c r="B19" s="123"/>
      <c r="C19" s="62" t="s">
        <v>246</v>
      </c>
      <c r="D19" s="68">
        <v>4382</v>
      </c>
      <c r="E19" s="68" t="s">
        <v>610</v>
      </c>
      <c r="F19" s="68" t="s">
        <v>55</v>
      </c>
      <c r="G19" s="68">
        <v>7.1</v>
      </c>
      <c r="H19" s="68">
        <v>5.2</v>
      </c>
      <c r="I19" s="68">
        <v>9.1</v>
      </c>
      <c r="J19" s="63">
        <f t="shared" si="0"/>
        <v>13.019656314591538</v>
      </c>
      <c r="K19" s="63">
        <v>12.9</v>
      </c>
      <c r="L19" s="68" t="s">
        <v>764</v>
      </c>
      <c r="M19" s="68"/>
      <c r="N19" s="68"/>
      <c r="O19" s="68">
        <f>SUM(O20)</f>
        <v>1</v>
      </c>
      <c r="P19" s="68">
        <f>SUM(P20)</f>
        <v>0</v>
      </c>
      <c r="Q19" s="64" t="s">
        <v>814</v>
      </c>
      <c r="R19" s="66">
        <v>39919</v>
      </c>
      <c r="S19" s="68"/>
      <c r="T19" s="68"/>
      <c r="U19" s="68"/>
    </row>
    <row r="20" spans="1:21" s="19" customFormat="1" ht="63" hidden="1" customHeight="1" x14ac:dyDescent="0.25">
      <c r="A20" s="47" t="s">
        <v>1794</v>
      </c>
      <c r="B20" s="127"/>
      <c r="C20" s="19" t="s">
        <v>1747</v>
      </c>
      <c r="D20" s="5">
        <v>4382</v>
      </c>
      <c r="E20" s="5" t="s">
        <v>610</v>
      </c>
      <c r="F20" s="5" t="s">
        <v>55</v>
      </c>
      <c r="G20" s="5">
        <v>7.1</v>
      </c>
      <c r="H20" s="5">
        <v>5.2</v>
      </c>
      <c r="I20" s="5">
        <v>9.1</v>
      </c>
      <c r="J20" s="20">
        <f t="shared" si="0"/>
        <v>13.019656314591538</v>
      </c>
      <c r="K20" s="20">
        <v>12.9</v>
      </c>
      <c r="L20" s="5" t="s">
        <v>764</v>
      </c>
      <c r="M20" s="5"/>
      <c r="N20" s="5"/>
      <c r="O20" s="5">
        <v>1</v>
      </c>
      <c r="P20" s="5">
        <v>0</v>
      </c>
      <c r="Q20" s="15" t="s">
        <v>1898</v>
      </c>
      <c r="R20" s="21">
        <v>39444</v>
      </c>
      <c r="S20" s="5"/>
      <c r="T20" s="5"/>
      <c r="U20" s="5"/>
    </row>
    <row r="21" spans="1:21" s="62" customFormat="1" hidden="1" x14ac:dyDescent="0.25">
      <c r="A21" s="102"/>
      <c r="B21" s="185"/>
      <c r="C21" s="62" t="s">
        <v>246</v>
      </c>
      <c r="D21" s="68">
        <v>4494</v>
      </c>
      <c r="E21" s="68"/>
      <c r="F21" s="68" t="s">
        <v>55</v>
      </c>
      <c r="G21" s="68">
        <v>4.5</v>
      </c>
      <c r="H21" s="68">
        <v>4.3</v>
      </c>
      <c r="I21" s="68">
        <v>9.8000000000000007</v>
      </c>
      <c r="J21" s="63">
        <f t="shared" si="0"/>
        <v>13.01793559493067</v>
      </c>
      <c r="K21" s="63">
        <v>12.9</v>
      </c>
      <c r="L21" s="68" t="s">
        <v>764</v>
      </c>
      <c r="M21" s="68"/>
      <c r="N21" s="68"/>
      <c r="O21" s="68">
        <f>SUM(O22:O23)</f>
        <v>2</v>
      </c>
      <c r="P21" s="68">
        <f>SUM(P22:P23)</f>
        <v>0</v>
      </c>
      <c r="Q21" s="64" t="s">
        <v>1748</v>
      </c>
      <c r="R21" s="66">
        <v>39440</v>
      </c>
      <c r="S21" s="68"/>
      <c r="T21" s="68"/>
      <c r="U21" s="68"/>
    </row>
    <row r="22" spans="1:21" s="19" customFormat="1" ht="25" hidden="1" x14ac:dyDescent="0.25">
      <c r="A22" s="47" t="s">
        <v>1794</v>
      </c>
      <c r="B22" s="127"/>
      <c r="C22" s="19" t="s">
        <v>1749</v>
      </c>
      <c r="D22" s="5">
        <v>4494</v>
      </c>
      <c r="E22" s="5"/>
      <c r="F22" s="5" t="s">
        <v>55</v>
      </c>
      <c r="G22" s="5">
        <v>4.5</v>
      </c>
      <c r="H22" s="5">
        <v>4.3</v>
      </c>
      <c r="I22" s="5">
        <v>9.8000000000000007</v>
      </c>
      <c r="J22" s="20">
        <f t="shared" si="0"/>
        <v>13.01793559493067</v>
      </c>
      <c r="K22" s="20">
        <v>12.9</v>
      </c>
      <c r="L22" s="5" t="s">
        <v>764</v>
      </c>
      <c r="M22" s="5"/>
      <c r="N22" s="5"/>
      <c r="O22" s="5">
        <v>1</v>
      </c>
      <c r="P22" s="5">
        <v>0</v>
      </c>
      <c r="Q22" s="15" t="s">
        <v>1751</v>
      </c>
      <c r="R22" s="21">
        <v>39440</v>
      </c>
      <c r="S22" s="5"/>
      <c r="T22" s="5"/>
      <c r="U22" s="5"/>
    </row>
    <row r="23" spans="1:21" s="19" customFormat="1" hidden="1" x14ac:dyDescent="0.25">
      <c r="A23" s="47" t="s">
        <v>1794</v>
      </c>
      <c r="B23" s="127"/>
      <c r="C23" s="19" t="s">
        <v>1747</v>
      </c>
      <c r="D23" s="5">
        <v>4494</v>
      </c>
      <c r="E23" s="5"/>
      <c r="F23" s="5" t="s">
        <v>55</v>
      </c>
      <c r="G23" s="5">
        <v>4.5</v>
      </c>
      <c r="H23" s="5">
        <v>4.3</v>
      </c>
      <c r="I23" s="5">
        <v>9.8000000000000007</v>
      </c>
      <c r="J23" s="20">
        <f t="shared" si="0"/>
        <v>13.01793559493067</v>
      </c>
      <c r="K23" s="20">
        <v>12.9</v>
      </c>
      <c r="L23" s="5" t="s">
        <v>764</v>
      </c>
      <c r="M23" s="5"/>
      <c r="N23" s="5"/>
      <c r="O23" s="5">
        <v>1</v>
      </c>
      <c r="P23" s="5">
        <v>0</v>
      </c>
      <c r="Q23" s="15" t="s">
        <v>1750</v>
      </c>
      <c r="R23" s="21">
        <v>39440</v>
      </c>
      <c r="S23" s="5"/>
      <c r="T23" s="5"/>
      <c r="U23" s="5"/>
    </row>
    <row r="24" spans="1:21" s="62" customFormat="1" ht="51" hidden="1" x14ac:dyDescent="0.25">
      <c r="A24" s="102"/>
      <c r="B24" s="186"/>
      <c r="C24" s="62" t="s">
        <v>246</v>
      </c>
      <c r="D24" s="68">
        <v>4501</v>
      </c>
      <c r="E24" s="62" t="s">
        <v>614</v>
      </c>
      <c r="F24" s="68" t="s">
        <v>55</v>
      </c>
      <c r="G24" s="68">
        <v>7</v>
      </c>
      <c r="H24" s="68">
        <v>4</v>
      </c>
      <c r="I24" s="68">
        <v>9.6</v>
      </c>
      <c r="J24" s="63">
        <f t="shared" si="0"/>
        <v>13.219282053173297</v>
      </c>
      <c r="K24" s="63">
        <v>13</v>
      </c>
      <c r="L24" s="68" t="s">
        <v>764</v>
      </c>
      <c r="M24" s="68"/>
      <c r="N24" s="68"/>
      <c r="O24" s="68">
        <f>SUM(O25)</f>
        <v>0</v>
      </c>
      <c r="P24" s="68">
        <f>SUM(P25)</f>
        <v>1</v>
      </c>
      <c r="Q24" s="64" t="s">
        <v>1220</v>
      </c>
      <c r="R24" s="66">
        <v>38849</v>
      </c>
      <c r="S24" s="68"/>
      <c r="T24" s="68"/>
      <c r="U24" s="68"/>
    </row>
    <row r="25" spans="1:21" s="19" customFormat="1" ht="75" hidden="1" x14ac:dyDescent="0.25">
      <c r="A25" s="47" t="s">
        <v>1794</v>
      </c>
      <c r="B25" s="145"/>
      <c r="C25" s="19" t="s">
        <v>2037</v>
      </c>
      <c r="D25" s="5">
        <v>4501</v>
      </c>
      <c r="E25" s="19" t="s">
        <v>614</v>
      </c>
      <c r="F25" s="5" t="s">
        <v>55</v>
      </c>
      <c r="G25" s="5">
        <v>7</v>
      </c>
      <c r="H25" s="5">
        <v>4</v>
      </c>
      <c r="I25" s="5">
        <v>9.6</v>
      </c>
      <c r="J25" s="20">
        <f>-LOG((1/(H25*G25))*(2.511^(-I25)))/LOG(2.511)</f>
        <v>13.219282053173297</v>
      </c>
      <c r="K25" s="20">
        <v>13</v>
      </c>
      <c r="L25" s="5" t="s">
        <v>764</v>
      </c>
      <c r="M25" s="5"/>
      <c r="N25" s="5"/>
      <c r="O25" s="5">
        <v>0</v>
      </c>
      <c r="P25" s="5">
        <v>1</v>
      </c>
      <c r="Q25" s="15" t="s">
        <v>1361</v>
      </c>
      <c r="R25" s="21">
        <v>39595</v>
      </c>
      <c r="S25" s="5"/>
      <c r="T25" s="5"/>
      <c r="U25" s="5"/>
    </row>
    <row r="26" spans="1:21" s="62" customFormat="1" ht="51" hidden="1" x14ac:dyDescent="0.25">
      <c r="A26" s="102"/>
      <c r="B26" s="186"/>
      <c r="C26" s="62" t="s">
        <v>246</v>
      </c>
      <c r="D26" s="68">
        <v>4548</v>
      </c>
      <c r="E26" s="62" t="s">
        <v>615</v>
      </c>
      <c r="F26" s="68" t="s">
        <v>55</v>
      </c>
      <c r="G26" s="68">
        <v>5.4</v>
      </c>
      <c r="H26" s="68">
        <v>4.4000000000000004</v>
      </c>
      <c r="I26" s="68">
        <v>10.199999999999999</v>
      </c>
      <c r="J26" s="63">
        <f t="shared" si="0"/>
        <v>13.640934719643353</v>
      </c>
      <c r="K26" s="63">
        <v>13.4</v>
      </c>
      <c r="L26" s="68" t="s">
        <v>764</v>
      </c>
      <c r="M26" s="68"/>
      <c r="N26" s="68"/>
      <c r="O26" s="68">
        <f>SUM(O27)</f>
        <v>0</v>
      </c>
      <c r="P26" s="68">
        <f>SUM(P27)</f>
        <v>1</v>
      </c>
      <c r="Q26" s="64" t="s">
        <v>634</v>
      </c>
      <c r="R26" s="66">
        <v>38852</v>
      </c>
      <c r="S26" s="68"/>
      <c r="T26" s="68"/>
      <c r="U26" s="68"/>
    </row>
    <row r="27" spans="1:21" s="19" customFormat="1" ht="75" hidden="1" x14ac:dyDescent="0.25">
      <c r="A27" s="47" t="s">
        <v>1794</v>
      </c>
      <c r="B27" s="145"/>
      <c r="C27" s="19" t="s">
        <v>2037</v>
      </c>
      <c r="D27" s="5">
        <v>4548</v>
      </c>
      <c r="E27" s="19" t="s">
        <v>615</v>
      </c>
      <c r="F27" s="5" t="s">
        <v>55</v>
      </c>
      <c r="G27" s="5">
        <v>5.4</v>
      </c>
      <c r="H27" s="5">
        <v>4.4000000000000004</v>
      </c>
      <c r="I27" s="5">
        <v>10.199999999999999</v>
      </c>
      <c r="J27" s="20">
        <f>-LOG((1/(H27*G27))*(2.511^(-I27)))/LOG(2.511)</f>
        <v>13.640934719643353</v>
      </c>
      <c r="K27" s="20">
        <v>13.4</v>
      </c>
      <c r="L27" s="5" t="s">
        <v>764</v>
      </c>
      <c r="M27" s="5"/>
      <c r="N27" s="5"/>
      <c r="O27" s="5">
        <v>0</v>
      </c>
      <c r="P27" s="5">
        <v>1</v>
      </c>
      <c r="Q27" s="15" t="s">
        <v>1362</v>
      </c>
      <c r="R27" s="21">
        <v>39595</v>
      </c>
      <c r="S27" s="5"/>
      <c r="T27" s="5"/>
      <c r="U27" s="5"/>
    </row>
    <row r="28" spans="1:21" s="62" customFormat="1" ht="50.5" hidden="1" x14ac:dyDescent="0.25">
      <c r="A28" s="102"/>
      <c r="B28" s="140"/>
      <c r="C28" s="62" t="s">
        <v>246</v>
      </c>
      <c r="D28" s="62">
        <v>4565</v>
      </c>
      <c r="E28" s="68"/>
      <c r="F28" s="68" t="s">
        <v>55</v>
      </c>
      <c r="G28" s="68">
        <v>14.9</v>
      </c>
      <c r="H28" s="68">
        <v>2</v>
      </c>
      <c r="I28" s="68">
        <v>9.6</v>
      </c>
      <c r="J28" s="63">
        <f t="shared" si="0"/>
        <v>13.286953567965675</v>
      </c>
      <c r="K28" s="63">
        <v>13.3</v>
      </c>
      <c r="L28" s="68" t="s">
        <v>764</v>
      </c>
      <c r="M28" s="68"/>
      <c r="N28" s="68"/>
      <c r="O28" s="68">
        <f>SUM(O29)</f>
        <v>1</v>
      </c>
      <c r="P28" s="68">
        <f>SUM(P29)</f>
        <v>0</v>
      </c>
      <c r="Q28" s="64" t="s">
        <v>1111</v>
      </c>
      <c r="R28" s="66">
        <v>38852</v>
      </c>
      <c r="S28" s="68"/>
      <c r="T28" s="68"/>
      <c r="U28" s="68"/>
    </row>
    <row r="29" spans="1:21" s="19" customFormat="1" ht="25" hidden="1" x14ac:dyDescent="0.25">
      <c r="A29" s="47" t="s">
        <v>1794</v>
      </c>
      <c r="B29" s="127"/>
      <c r="C29" s="19" t="s">
        <v>1747</v>
      </c>
      <c r="D29" s="19">
        <v>4565</v>
      </c>
      <c r="E29" s="5"/>
      <c r="F29" s="5" t="s">
        <v>55</v>
      </c>
      <c r="G29" s="5">
        <v>14.9</v>
      </c>
      <c r="H29" s="5">
        <v>2</v>
      </c>
      <c r="I29" s="5">
        <v>9.6</v>
      </c>
      <c r="J29" s="20">
        <f t="shared" si="0"/>
        <v>13.286953567965675</v>
      </c>
      <c r="K29" s="20">
        <v>13.3</v>
      </c>
      <c r="L29" s="5" t="s">
        <v>764</v>
      </c>
      <c r="M29" s="5"/>
      <c r="N29" s="5"/>
      <c r="O29" s="5">
        <v>1</v>
      </c>
      <c r="P29" s="5">
        <v>0</v>
      </c>
      <c r="Q29" s="15" t="s">
        <v>1899</v>
      </c>
      <c r="R29" s="21">
        <v>39444</v>
      </c>
      <c r="S29" s="5"/>
      <c r="T29" s="5"/>
      <c r="U29" s="5"/>
    </row>
    <row r="30" spans="1:21" s="62" customFormat="1" ht="25" hidden="1" x14ac:dyDescent="0.25">
      <c r="A30" s="102"/>
      <c r="B30" s="123"/>
      <c r="C30" s="62" t="s">
        <v>246</v>
      </c>
      <c r="D30" s="68">
        <v>4826</v>
      </c>
      <c r="E30" s="68" t="s">
        <v>624</v>
      </c>
      <c r="F30" s="68" t="s">
        <v>55</v>
      </c>
      <c r="G30" s="68">
        <v>10.3</v>
      </c>
      <c r="H30" s="68">
        <v>5</v>
      </c>
      <c r="I30" s="68">
        <v>8.5</v>
      </c>
      <c r="J30" s="63">
        <f t="shared" si="0"/>
        <v>12.781158690606059</v>
      </c>
      <c r="K30" s="63">
        <v>12.7</v>
      </c>
      <c r="L30" s="68" t="s">
        <v>764</v>
      </c>
      <c r="M30" s="68"/>
      <c r="N30" s="68"/>
      <c r="O30" s="68">
        <f>SUM(O31)</f>
        <v>1</v>
      </c>
      <c r="P30" s="68">
        <f>SUM(P31)</f>
        <v>0</v>
      </c>
      <c r="Q30" s="64" t="s">
        <v>698</v>
      </c>
      <c r="R30" s="66">
        <v>38849</v>
      </c>
      <c r="S30" s="68"/>
      <c r="T30" s="68"/>
      <c r="U30" s="68"/>
    </row>
    <row r="31" spans="1:21" s="19" customFormat="1" ht="37.5" hidden="1" x14ac:dyDescent="0.25">
      <c r="A31" s="47" t="s">
        <v>1794</v>
      </c>
      <c r="B31" s="127"/>
      <c r="C31" s="19" t="s">
        <v>1749</v>
      </c>
      <c r="D31" s="5">
        <v>4826</v>
      </c>
      <c r="E31" s="5" t="s">
        <v>624</v>
      </c>
      <c r="F31" s="5" t="s">
        <v>55</v>
      </c>
      <c r="G31" s="5">
        <v>10.3</v>
      </c>
      <c r="H31" s="5">
        <v>5</v>
      </c>
      <c r="I31" s="5">
        <v>8.5</v>
      </c>
      <c r="J31" s="20">
        <f t="shared" si="0"/>
        <v>12.781158690606059</v>
      </c>
      <c r="K31" s="20">
        <v>12.7</v>
      </c>
      <c r="L31" s="5" t="s">
        <v>764</v>
      </c>
      <c r="M31" s="5"/>
      <c r="N31" s="5"/>
      <c r="O31" s="5">
        <v>1</v>
      </c>
      <c r="P31" s="5">
        <v>0</v>
      </c>
      <c r="Q31" s="15" t="s">
        <v>1897</v>
      </c>
      <c r="R31" s="21">
        <v>39444</v>
      </c>
      <c r="S31" s="5"/>
      <c r="T31" s="5"/>
      <c r="U31" s="5"/>
    </row>
    <row r="32" spans="1:21" s="62" customFormat="1" ht="51" hidden="1" x14ac:dyDescent="0.25">
      <c r="A32" s="102"/>
      <c r="B32" s="123"/>
      <c r="C32" s="62" t="s">
        <v>246</v>
      </c>
      <c r="D32" s="62">
        <v>5024</v>
      </c>
      <c r="E32" s="62" t="s">
        <v>1964</v>
      </c>
      <c r="F32" s="62" t="s">
        <v>274</v>
      </c>
      <c r="G32" s="68">
        <v>14.4</v>
      </c>
      <c r="H32" s="68">
        <v>14.4</v>
      </c>
      <c r="I32" s="68">
        <v>7.7</v>
      </c>
      <c r="J32" s="63">
        <f t="shared" si="0"/>
        <v>13.494032839414229</v>
      </c>
      <c r="K32" s="63">
        <v>12</v>
      </c>
      <c r="L32" s="68" t="s">
        <v>764</v>
      </c>
      <c r="M32" s="68"/>
      <c r="N32" s="68"/>
      <c r="O32" s="68">
        <f>SUM(O33:O36)</f>
        <v>1</v>
      </c>
      <c r="P32" s="68">
        <f>SUM(P33:P36)</f>
        <v>3</v>
      </c>
      <c r="Q32" s="64" t="s">
        <v>1846</v>
      </c>
      <c r="R32" s="66">
        <v>39244</v>
      </c>
    </row>
    <row r="33" spans="1:21" s="19" customFormat="1" ht="37.5" hidden="1" x14ac:dyDescent="0.25">
      <c r="A33" s="47" t="s">
        <v>1794</v>
      </c>
      <c r="B33" s="115"/>
      <c r="C33" s="19" t="s">
        <v>1749</v>
      </c>
      <c r="D33" s="19">
        <v>5024</v>
      </c>
      <c r="E33" s="19" t="s">
        <v>1964</v>
      </c>
      <c r="F33" s="19" t="s">
        <v>274</v>
      </c>
      <c r="G33" s="5">
        <v>14.4</v>
      </c>
      <c r="H33" s="5">
        <v>14.4</v>
      </c>
      <c r="I33" s="5">
        <v>7.7</v>
      </c>
      <c r="J33" s="20">
        <f t="shared" si="0"/>
        <v>13.494032839414229</v>
      </c>
      <c r="K33" s="20">
        <v>12</v>
      </c>
      <c r="L33" s="5" t="s">
        <v>764</v>
      </c>
      <c r="M33" s="5"/>
      <c r="N33" s="5"/>
      <c r="O33" s="5">
        <v>1</v>
      </c>
      <c r="P33" s="5">
        <v>0</v>
      </c>
      <c r="Q33" s="15" t="s">
        <v>1752</v>
      </c>
      <c r="R33" s="21">
        <v>39442</v>
      </c>
    </row>
    <row r="34" spans="1:21" s="18" customFormat="1" ht="62.5" hidden="1" x14ac:dyDescent="0.25">
      <c r="A34" s="48" t="s">
        <v>1794</v>
      </c>
      <c r="B34" s="19"/>
      <c r="C34" s="19" t="s">
        <v>1600</v>
      </c>
      <c r="D34" s="19">
        <v>5024</v>
      </c>
      <c r="E34" s="19" t="s">
        <v>1964</v>
      </c>
      <c r="F34" s="19" t="s">
        <v>274</v>
      </c>
      <c r="G34" s="1">
        <v>14.4</v>
      </c>
      <c r="H34" s="1">
        <v>14.4</v>
      </c>
      <c r="I34" s="1">
        <v>7.7</v>
      </c>
      <c r="J34" s="24">
        <f t="shared" si="0"/>
        <v>13.494032839414229</v>
      </c>
      <c r="K34" s="20">
        <v>12</v>
      </c>
      <c r="L34" s="1" t="s">
        <v>764</v>
      </c>
      <c r="M34" s="1"/>
      <c r="N34" s="1"/>
      <c r="O34" s="19">
        <v>0</v>
      </c>
      <c r="P34" s="19">
        <v>1</v>
      </c>
      <c r="Q34" s="15" t="s">
        <v>167</v>
      </c>
      <c r="R34" s="21">
        <v>39247</v>
      </c>
    </row>
    <row r="35" spans="1:21" s="18" customFormat="1" ht="150" hidden="1" x14ac:dyDescent="0.25">
      <c r="A35" s="48" t="s">
        <v>1794</v>
      </c>
      <c r="B35" s="19"/>
      <c r="C35" s="19" t="s">
        <v>1925</v>
      </c>
      <c r="D35" s="19">
        <v>5024</v>
      </c>
      <c r="E35" s="19" t="s">
        <v>1964</v>
      </c>
      <c r="F35" s="19" t="s">
        <v>274</v>
      </c>
      <c r="G35" s="1">
        <v>14.4</v>
      </c>
      <c r="H35" s="1">
        <v>14.4</v>
      </c>
      <c r="I35" s="1">
        <v>7.7</v>
      </c>
      <c r="J35" s="24">
        <f t="shared" si="0"/>
        <v>13.494032839414229</v>
      </c>
      <c r="K35" s="20">
        <v>12</v>
      </c>
      <c r="L35" s="1" t="s">
        <v>764</v>
      </c>
      <c r="M35" s="1"/>
      <c r="N35" s="1"/>
      <c r="O35" s="19">
        <v>0</v>
      </c>
      <c r="P35" s="19">
        <v>1</v>
      </c>
      <c r="Q35" s="15" t="s">
        <v>185</v>
      </c>
      <c r="R35" s="21">
        <v>39247</v>
      </c>
    </row>
    <row r="36" spans="1:21" s="18" customFormat="1" ht="75" hidden="1" x14ac:dyDescent="0.25">
      <c r="A36" s="48" t="s">
        <v>1794</v>
      </c>
      <c r="B36" s="19"/>
      <c r="C36" s="19" t="s">
        <v>2037</v>
      </c>
      <c r="D36" s="19">
        <v>5024</v>
      </c>
      <c r="E36" s="19" t="s">
        <v>1964</v>
      </c>
      <c r="F36" s="19" t="s">
        <v>274</v>
      </c>
      <c r="G36" s="1">
        <v>14.4</v>
      </c>
      <c r="H36" s="1">
        <v>14.4</v>
      </c>
      <c r="I36" s="1">
        <v>7.7</v>
      </c>
      <c r="J36" s="24">
        <f>-LOG((1/(H36*G36))*(2.511^(-I36)))/LOG(2.511)</f>
        <v>13.494032839414229</v>
      </c>
      <c r="K36" s="20">
        <v>12</v>
      </c>
      <c r="L36" s="1" t="s">
        <v>764</v>
      </c>
      <c r="M36" s="1"/>
      <c r="N36" s="1"/>
      <c r="O36" s="19">
        <v>0</v>
      </c>
      <c r="P36" s="19">
        <v>1</v>
      </c>
      <c r="Q36" s="15" t="s">
        <v>1365</v>
      </c>
      <c r="R36" s="21">
        <v>39595</v>
      </c>
    </row>
    <row r="37" spans="1:21" s="62" customFormat="1" ht="37.5" hidden="1" x14ac:dyDescent="0.25">
      <c r="A37" s="102"/>
      <c r="B37" s="123"/>
      <c r="C37" s="62" t="s">
        <v>246</v>
      </c>
      <c r="D37" s="62">
        <v>5053</v>
      </c>
      <c r="F37" s="62" t="s">
        <v>274</v>
      </c>
      <c r="G37" s="63">
        <v>8.9</v>
      </c>
      <c r="H37" s="63">
        <v>8.9</v>
      </c>
      <c r="I37" s="63">
        <v>9.8000000000000007</v>
      </c>
      <c r="J37" s="63">
        <f t="shared" si="0"/>
        <v>14.548769848342086</v>
      </c>
      <c r="K37" s="63">
        <v>14.3</v>
      </c>
      <c r="L37" s="68" t="s">
        <v>764</v>
      </c>
      <c r="M37" s="68"/>
      <c r="N37" s="68"/>
      <c r="O37" s="62">
        <f>SUM(O38:O40)</f>
        <v>2</v>
      </c>
      <c r="P37" s="62">
        <f>SUM(P38:P40)</f>
        <v>1</v>
      </c>
      <c r="Q37" s="64" t="s">
        <v>1845</v>
      </c>
      <c r="R37" s="66">
        <v>39244</v>
      </c>
    </row>
    <row r="38" spans="1:21" s="19" customFormat="1" ht="64.5" hidden="1" customHeight="1" x14ac:dyDescent="0.25">
      <c r="A38" s="47" t="s">
        <v>1794</v>
      </c>
      <c r="B38" s="115"/>
      <c r="C38" s="19" t="s">
        <v>1749</v>
      </c>
      <c r="D38" s="19">
        <v>5053</v>
      </c>
      <c r="F38" s="19" t="s">
        <v>274</v>
      </c>
      <c r="G38" s="20">
        <v>8.9</v>
      </c>
      <c r="H38" s="20">
        <v>8.9</v>
      </c>
      <c r="I38" s="20">
        <v>9.8000000000000007</v>
      </c>
      <c r="J38" s="20">
        <f t="shared" si="0"/>
        <v>14.548769848342086</v>
      </c>
      <c r="K38" s="20">
        <v>14.3</v>
      </c>
      <c r="L38" s="5" t="s">
        <v>764</v>
      </c>
      <c r="M38" s="5"/>
      <c r="N38" s="5"/>
      <c r="O38" s="5">
        <v>1</v>
      </c>
      <c r="P38" s="5">
        <v>0</v>
      </c>
      <c r="Q38" s="15" t="s">
        <v>1753</v>
      </c>
      <c r="R38" s="21">
        <v>39444</v>
      </c>
    </row>
    <row r="39" spans="1:21" s="19" customFormat="1" ht="50" hidden="1" x14ac:dyDescent="0.25">
      <c r="A39" s="47" t="s">
        <v>1794</v>
      </c>
      <c r="B39" s="115"/>
      <c r="C39" s="19" t="s">
        <v>686</v>
      </c>
      <c r="D39" s="19">
        <v>5053</v>
      </c>
      <c r="F39" s="19" t="s">
        <v>274</v>
      </c>
      <c r="G39" s="20">
        <v>8.9</v>
      </c>
      <c r="H39" s="20">
        <v>8.9</v>
      </c>
      <c r="I39" s="20">
        <v>9.8000000000000007</v>
      </c>
      <c r="J39" s="20">
        <f t="shared" si="0"/>
        <v>14.548769848342086</v>
      </c>
      <c r="K39" s="20">
        <v>14.3</v>
      </c>
      <c r="L39" s="5" t="s">
        <v>764</v>
      </c>
      <c r="M39" s="5"/>
      <c r="N39" s="5"/>
      <c r="O39" s="5">
        <v>1</v>
      </c>
      <c r="P39" s="5">
        <v>0</v>
      </c>
      <c r="Q39" s="15" t="s">
        <v>1896</v>
      </c>
      <c r="R39" s="21">
        <v>39444</v>
      </c>
    </row>
    <row r="40" spans="1:21" s="18" customFormat="1" ht="50" hidden="1" x14ac:dyDescent="0.25">
      <c r="A40" s="48" t="s">
        <v>1794</v>
      </c>
      <c r="B40" s="19"/>
      <c r="C40" s="19" t="s">
        <v>1600</v>
      </c>
      <c r="D40" s="19">
        <v>5053</v>
      </c>
      <c r="E40" s="19"/>
      <c r="F40" s="19" t="s">
        <v>274</v>
      </c>
      <c r="G40" s="20">
        <v>8.9</v>
      </c>
      <c r="H40" s="20">
        <v>8.9</v>
      </c>
      <c r="I40" s="20">
        <v>9.8000000000000007</v>
      </c>
      <c r="J40" s="24">
        <f t="shared" si="0"/>
        <v>14.548769848342086</v>
      </c>
      <c r="K40" s="20">
        <v>14.3</v>
      </c>
      <c r="L40" s="1" t="s">
        <v>764</v>
      </c>
      <c r="M40" s="1"/>
      <c r="N40" s="1"/>
      <c r="O40" s="19">
        <v>0</v>
      </c>
      <c r="P40" s="19">
        <v>1</v>
      </c>
      <c r="Q40" s="15" t="s">
        <v>1146</v>
      </c>
      <c r="R40" s="21">
        <v>38769</v>
      </c>
    </row>
    <row r="41" spans="1:21" s="18" customFormat="1" ht="75" hidden="1" x14ac:dyDescent="0.25">
      <c r="A41" s="48" t="s">
        <v>1794</v>
      </c>
      <c r="B41" s="19"/>
      <c r="C41" s="19" t="s">
        <v>2037</v>
      </c>
      <c r="D41" s="19">
        <v>5053</v>
      </c>
      <c r="E41" s="19"/>
      <c r="F41" s="19" t="s">
        <v>274</v>
      </c>
      <c r="G41" s="20">
        <v>8.9</v>
      </c>
      <c r="H41" s="20">
        <v>8.9</v>
      </c>
      <c r="I41" s="20">
        <v>9.8000000000000007</v>
      </c>
      <c r="J41" s="24">
        <f>-LOG((1/(H41*G41))*(2.511^(-I41)))/LOG(2.511)</f>
        <v>14.548769848342086</v>
      </c>
      <c r="K41" s="20">
        <v>14.3</v>
      </c>
      <c r="L41" s="1" t="s">
        <v>764</v>
      </c>
      <c r="M41" s="1"/>
      <c r="N41" s="1"/>
      <c r="O41" s="19">
        <v>0</v>
      </c>
      <c r="P41" s="19">
        <v>1</v>
      </c>
      <c r="Q41" s="15" t="s">
        <v>1366</v>
      </c>
      <c r="R41" s="21">
        <v>39595</v>
      </c>
    </row>
    <row r="42" spans="1:21" s="68" customFormat="1" hidden="1" x14ac:dyDescent="0.25">
      <c r="A42" s="105"/>
      <c r="B42" s="131"/>
      <c r="C42" s="62" t="s">
        <v>246</v>
      </c>
      <c r="D42" s="62"/>
      <c r="E42" s="62" t="s">
        <v>1967</v>
      </c>
      <c r="F42" s="62" t="s">
        <v>55</v>
      </c>
      <c r="G42" s="63">
        <v>3</v>
      </c>
      <c r="H42" s="63">
        <v>0.2</v>
      </c>
      <c r="I42" s="63">
        <v>14.3</v>
      </c>
      <c r="J42" s="63">
        <f t="shared" si="0"/>
        <v>13.745165503272158</v>
      </c>
      <c r="K42" s="63">
        <v>13.7</v>
      </c>
      <c r="L42" s="68" t="s">
        <v>764</v>
      </c>
      <c r="O42" s="62">
        <v>0</v>
      </c>
      <c r="P42" s="62">
        <v>0</v>
      </c>
      <c r="Q42" s="67" t="s">
        <v>761</v>
      </c>
      <c r="R42" s="66">
        <v>38429</v>
      </c>
      <c r="S42" s="62"/>
      <c r="T42" s="62"/>
      <c r="U42" s="62"/>
    </row>
    <row r="43" spans="1:21" s="68" customFormat="1" hidden="1" x14ac:dyDescent="0.25">
      <c r="A43" s="105"/>
      <c r="B43" s="123"/>
      <c r="C43" s="62" t="s">
        <v>246</v>
      </c>
      <c r="D43" s="62"/>
      <c r="E43" s="62" t="s">
        <v>1553</v>
      </c>
      <c r="F43" s="62" t="s">
        <v>703</v>
      </c>
      <c r="G43" s="63"/>
      <c r="H43" s="63"/>
      <c r="I43" s="63"/>
      <c r="J43" s="63"/>
      <c r="K43" s="63"/>
      <c r="L43" s="68" t="s">
        <v>764</v>
      </c>
      <c r="O43" s="62">
        <v>0</v>
      </c>
      <c r="P43" s="62">
        <v>0</v>
      </c>
      <c r="Q43" s="67"/>
      <c r="R43" s="66">
        <v>38859</v>
      </c>
      <c r="S43" s="62"/>
      <c r="T43" s="62"/>
      <c r="U43" s="62"/>
    </row>
    <row r="44" spans="1:21" s="68" customFormat="1" hidden="1" x14ac:dyDescent="0.25">
      <c r="A44" s="105"/>
      <c r="B44" s="141"/>
      <c r="C44" s="62" t="s">
        <v>246</v>
      </c>
      <c r="D44" s="68">
        <v>4361</v>
      </c>
      <c r="E44" s="68" t="s">
        <v>1411</v>
      </c>
      <c r="F44" s="68" t="s">
        <v>275</v>
      </c>
      <c r="G44" s="71">
        <f>63/60</f>
        <v>1.05</v>
      </c>
      <c r="H44" s="71">
        <f>63/60</f>
        <v>1.05</v>
      </c>
      <c r="I44" s="71">
        <v>10.3</v>
      </c>
      <c r="J44" s="63">
        <f>-LOG((1/(H44*G44))*(2.511^(-I44)))/LOG(2.511)</f>
        <v>10.405987111541675</v>
      </c>
      <c r="K44" s="63">
        <v>10.4</v>
      </c>
      <c r="L44" s="68" t="s">
        <v>763</v>
      </c>
      <c r="O44" s="62">
        <v>0</v>
      </c>
      <c r="P44" s="62">
        <v>0</v>
      </c>
      <c r="Q44" s="64"/>
      <c r="R44" s="66">
        <v>38429</v>
      </c>
    </row>
    <row r="45" spans="1:21" s="68" customFormat="1" hidden="1" x14ac:dyDescent="0.25">
      <c r="A45" s="105"/>
      <c r="B45" s="141"/>
      <c r="C45" s="62" t="s">
        <v>246</v>
      </c>
      <c r="D45" s="68" t="s">
        <v>156</v>
      </c>
      <c r="G45" s="71"/>
      <c r="H45" s="71"/>
      <c r="I45" s="71"/>
      <c r="J45" s="63"/>
      <c r="K45" s="63"/>
      <c r="L45" s="68" t="s">
        <v>346</v>
      </c>
      <c r="O45" s="62"/>
      <c r="P45" s="62"/>
      <c r="Q45" s="67" t="s">
        <v>347</v>
      </c>
      <c r="R45" s="66">
        <v>38786</v>
      </c>
    </row>
    <row r="46" spans="1:21" s="68" customFormat="1" hidden="1" x14ac:dyDescent="0.25">
      <c r="A46" s="105"/>
      <c r="B46" s="195"/>
      <c r="C46" s="62" t="s">
        <v>246</v>
      </c>
      <c r="D46" s="68">
        <v>4244</v>
      </c>
      <c r="F46" s="68" t="s">
        <v>55</v>
      </c>
      <c r="G46" s="71">
        <v>15.9</v>
      </c>
      <c r="H46" s="71">
        <v>1.8</v>
      </c>
      <c r="I46" s="71">
        <v>10.4</v>
      </c>
      <c r="J46" s="63">
        <f t="shared" ref="J46:J95" si="1">-LOG((1/(H46*G46))*(2.511^(-I46)))/LOG(2.511)</f>
        <v>14.043070164414738</v>
      </c>
      <c r="K46" s="63">
        <v>14</v>
      </c>
      <c r="L46" s="68" t="s">
        <v>1966</v>
      </c>
      <c r="O46" s="62">
        <v>0</v>
      </c>
      <c r="P46" s="62">
        <v>0</v>
      </c>
      <c r="Q46" s="67"/>
      <c r="R46" s="66">
        <v>38838</v>
      </c>
    </row>
    <row r="47" spans="1:21" s="68" customFormat="1" ht="25" hidden="1" x14ac:dyDescent="0.25">
      <c r="A47" s="105"/>
      <c r="B47" s="195"/>
      <c r="C47" s="62" t="s">
        <v>246</v>
      </c>
      <c r="D47" s="68">
        <v>4258</v>
      </c>
      <c r="E47" s="68" t="s">
        <v>770</v>
      </c>
      <c r="F47" s="68" t="s">
        <v>55</v>
      </c>
      <c r="G47" s="68">
        <v>17.399999999999999</v>
      </c>
      <c r="H47" s="68">
        <v>6.6</v>
      </c>
      <c r="I47" s="68">
        <v>8.4</v>
      </c>
      <c r="J47" s="63">
        <f t="shared" si="1"/>
        <v>13.552207379290254</v>
      </c>
      <c r="K47" s="63">
        <v>13.6</v>
      </c>
      <c r="L47" s="68" t="s">
        <v>1966</v>
      </c>
      <c r="O47" s="62">
        <f>SUM(O48)</f>
        <v>0</v>
      </c>
      <c r="P47" s="62">
        <f>SUM(P48)</f>
        <v>1</v>
      </c>
      <c r="Q47" s="64" t="s">
        <v>699</v>
      </c>
      <c r="R47" s="66">
        <v>38482</v>
      </c>
    </row>
    <row r="48" spans="1:21" s="5" customFormat="1" ht="125" hidden="1" x14ac:dyDescent="0.25">
      <c r="A48" s="49" t="s">
        <v>1794</v>
      </c>
      <c r="B48" s="100"/>
      <c r="C48" s="19" t="s">
        <v>1950</v>
      </c>
      <c r="D48" s="5">
        <v>4258</v>
      </c>
      <c r="E48" s="5" t="s">
        <v>770</v>
      </c>
      <c r="F48" s="5" t="s">
        <v>55</v>
      </c>
      <c r="G48" s="5">
        <v>17.399999999999999</v>
      </c>
      <c r="H48" s="5">
        <v>6.6</v>
      </c>
      <c r="I48" s="5">
        <v>8.4</v>
      </c>
      <c r="J48" s="20">
        <f t="shared" si="1"/>
        <v>13.552207379290254</v>
      </c>
      <c r="K48" s="20">
        <v>13.6</v>
      </c>
      <c r="L48" s="5" t="s">
        <v>1966</v>
      </c>
      <c r="O48" s="19">
        <v>0</v>
      </c>
      <c r="P48" s="19">
        <v>1</v>
      </c>
      <c r="Q48" s="15" t="s">
        <v>1481</v>
      </c>
      <c r="R48" s="21">
        <v>38854</v>
      </c>
    </row>
    <row r="49" spans="1:18" s="68" customFormat="1" ht="63.5" hidden="1" x14ac:dyDescent="0.25">
      <c r="A49" s="105"/>
      <c r="B49" s="140"/>
      <c r="C49" s="62" t="s">
        <v>246</v>
      </c>
      <c r="D49" s="62">
        <v>4631</v>
      </c>
      <c r="E49" s="62" t="s">
        <v>44</v>
      </c>
      <c r="F49" s="62" t="s">
        <v>55</v>
      </c>
      <c r="G49" s="62">
        <v>15.2</v>
      </c>
      <c r="H49" s="62">
        <v>2.8</v>
      </c>
      <c r="I49" s="62">
        <v>9.1999999999999993</v>
      </c>
      <c r="J49" s="63">
        <f t="shared" si="1"/>
        <v>13.274065304262146</v>
      </c>
      <c r="K49" s="63">
        <v>13.1</v>
      </c>
      <c r="L49" s="62" t="s">
        <v>1966</v>
      </c>
      <c r="M49" s="62"/>
      <c r="N49" s="62"/>
      <c r="O49" s="62">
        <f>SUM(O50:O52)</f>
        <v>1</v>
      </c>
      <c r="P49" s="62">
        <f>SUM(P50:P52)</f>
        <v>2</v>
      </c>
      <c r="Q49" s="64" t="s">
        <v>1253</v>
      </c>
      <c r="R49" s="66">
        <v>39951</v>
      </c>
    </row>
    <row r="50" spans="1:18" s="5" customFormat="1" ht="37.5" hidden="1" x14ac:dyDescent="0.25">
      <c r="A50" s="49" t="s">
        <v>1794</v>
      </c>
      <c r="B50" s="126"/>
      <c r="C50" s="19" t="s">
        <v>686</v>
      </c>
      <c r="D50" s="19">
        <v>4631</v>
      </c>
      <c r="E50" s="19" t="s">
        <v>44</v>
      </c>
      <c r="F50" s="19" t="s">
        <v>55</v>
      </c>
      <c r="G50" s="19">
        <v>15.2</v>
      </c>
      <c r="H50" s="19">
        <v>2.8</v>
      </c>
      <c r="I50" s="19">
        <v>9.1999999999999993</v>
      </c>
      <c r="J50" s="20">
        <f t="shared" si="1"/>
        <v>13.274065304262146</v>
      </c>
      <c r="K50" s="20">
        <v>13.1</v>
      </c>
      <c r="L50" s="19" t="s">
        <v>1966</v>
      </c>
      <c r="M50" s="19"/>
      <c r="N50" s="19"/>
      <c r="O50" s="19">
        <v>1</v>
      </c>
      <c r="P50" s="19">
        <v>0</v>
      </c>
      <c r="Q50" s="15" t="s">
        <v>1742</v>
      </c>
      <c r="R50" s="21">
        <v>39440</v>
      </c>
    </row>
    <row r="51" spans="1:18" s="5" customFormat="1" ht="37.5" hidden="1" x14ac:dyDescent="0.25">
      <c r="A51" s="49" t="s">
        <v>1794</v>
      </c>
      <c r="B51" s="91"/>
      <c r="C51" s="19" t="s">
        <v>685</v>
      </c>
      <c r="D51" s="19">
        <v>4631</v>
      </c>
      <c r="E51" s="19" t="s">
        <v>44</v>
      </c>
      <c r="F51" s="19" t="s">
        <v>55</v>
      </c>
      <c r="G51" s="19">
        <v>15.2</v>
      </c>
      <c r="H51" s="19">
        <v>2.8</v>
      </c>
      <c r="I51" s="19">
        <v>9.1999999999999993</v>
      </c>
      <c r="J51" s="20">
        <f t="shared" si="1"/>
        <v>13.274065304262146</v>
      </c>
      <c r="K51" s="20">
        <v>13.1</v>
      </c>
      <c r="L51" s="19" t="s">
        <v>1966</v>
      </c>
      <c r="M51" s="19"/>
      <c r="N51" s="19"/>
      <c r="O51" s="19">
        <v>0</v>
      </c>
      <c r="P51" s="19">
        <v>1</v>
      </c>
      <c r="Q51" s="15" t="s">
        <v>1663</v>
      </c>
      <c r="R51" s="21">
        <v>38856</v>
      </c>
    </row>
    <row r="52" spans="1:18" s="5" customFormat="1" ht="50" hidden="1" x14ac:dyDescent="0.25">
      <c r="A52" s="47" t="s">
        <v>1794</v>
      </c>
      <c r="B52" s="91"/>
      <c r="C52" s="19" t="s">
        <v>1251</v>
      </c>
      <c r="D52" s="19">
        <v>4631</v>
      </c>
      <c r="E52" s="19" t="s">
        <v>44</v>
      </c>
      <c r="F52" s="19" t="s">
        <v>55</v>
      </c>
      <c r="G52" s="19">
        <v>15.2</v>
      </c>
      <c r="H52" s="19">
        <v>2.8</v>
      </c>
      <c r="I52" s="19">
        <v>9.1999999999999993</v>
      </c>
      <c r="J52" s="20">
        <f>-LOG((1/(H52*G52))*(2.511^(-I52)))/LOG(2.511)</f>
        <v>13.274065304262146</v>
      </c>
      <c r="K52" s="20">
        <v>13.1</v>
      </c>
      <c r="L52" s="19" t="s">
        <v>1966</v>
      </c>
      <c r="M52" s="19"/>
      <c r="N52" s="19"/>
      <c r="O52" s="19">
        <v>0</v>
      </c>
      <c r="P52" s="19">
        <v>1</v>
      </c>
      <c r="Q52" s="15" t="s">
        <v>1252</v>
      </c>
      <c r="R52" s="21">
        <v>39951</v>
      </c>
    </row>
    <row r="53" spans="1:18" s="68" customFormat="1" ht="76.5" hidden="1" x14ac:dyDescent="0.25">
      <c r="A53" s="105"/>
      <c r="B53" s="140"/>
      <c r="C53" s="62" t="s">
        <v>246</v>
      </c>
      <c r="D53" s="62">
        <v>4656</v>
      </c>
      <c r="E53" s="62" t="s">
        <v>1945</v>
      </c>
      <c r="F53" s="62" t="s">
        <v>55</v>
      </c>
      <c r="G53" s="62">
        <v>15.3</v>
      </c>
      <c r="H53" s="62">
        <v>2.4</v>
      </c>
      <c r="I53" s="62">
        <v>10.5</v>
      </c>
      <c r="J53" s="63">
        <f t="shared" si="1"/>
        <v>14.413756504115009</v>
      </c>
      <c r="K53" s="63">
        <v>14.5</v>
      </c>
      <c r="L53" s="62" t="s">
        <v>1966</v>
      </c>
      <c r="M53" s="62"/>
      <c r="N53" s="62"/>
      <c r="O53" s="62">
        <v>0</v>
      </c>
      <c r="P53" s="62">
        <v>0</v>
      </c>
      <c r="Q53" s="64" t="s">
        <v>1222</v>
      </c>
      <c r="R53" s="66">
        <v>38883</v>
      </c>
    </row>
    <row r="54" spans="1:18" s="89" customFormat="1" ht="26" hidden="1" x14ac:dyDescent="0.25">
      <c r="A54" s="151"/>
      <c r="B54" s="123"/>
      <c r="C54" s="62" t="s">
        <v>246</v>
      </c>
      <c r="D54" s="62">
        <v>4736</v>
      </c>
      <c r="E54" s="62" t="s">
        <v>623</v>
      </c>
      <c r="F54" s="62" t="s">
        <v>55</v>
      </c>
      <c r="G54" s="62">
        <v>12.3</v>
      </c>
      <c r="H54" s="62">
        <v>10.8</v>
      </c>
      <c r="I54" s="62">
        <v>8.1999999999999993</v>
      </c>
      <c r="J54" s="63">
        <f t="shared" si="1"/>
        <v>13.510357192934663</v>
      </c>
      <c r="K54" s="63">
        <v>13.1</v>
      </c>
      <c r="L54" s="62" t="s">
        <v>1966</v>
      </c>
      <c r="M54" s="62"/>
      <c r="N54" s="62"/>
      <c r="O54" s="62">
        <f>SUM(O55:O56)</f>
        <v>1</v>
      </c>
      <c r="P54" s="62">
        <f>SUM(P55:P56)</f>
        <v>1</v>
      </c>
      <c r="Q54" s="64" t="s">
        <v>2067</v>
      </c>
      <c r="R54" s="66">
        <v>40295</v>
      </c>
    </row>
    <row r="55" spans="1:18" s="17" customFormat="1" ht="37.5" hidden="1" x14ac:dyDescent="0.25">
      <c r="A55" s="50" t="s">
        <v>1794</v>
      </c>
      <c r="B55" s="127"/>
      <c r="C55" s="19" t="s">
        <v>686</v>
      </c>
      <c r="D55" s="19">
        <v>4736</v>
      </c>
      <c r="E55" s="19" t="s">
        <v>623</v>
      </c>
      <c r="F55" s="19" t="s">
        <v>55</v>
      </c>
      <c r="G55" s="19">
        <v>12.3</v>
      </c>
      <c r="H55" s="19">
        <v>10.8</v>
      </c>
      <c r="I55" s="19">
        <v>8.1999999999999993</v>
      </c>
      <c r="J55" s="20">
        <f t="shared" si="1"/>
        <v>13.510357192934663</v>
      </c>
      <c r="K55" s="20">
        <v>13.1</v>
      </c>
      <c r="L55" s="19" t="s">
        <v>1966</v>
      </c>
      <c r="M55" s="19"/>
      <c r="N55" s="19"/>
      <c r="O55" s="19">
        <v>1</v>
      </c>
      <c r="P55" s="19">
        <v>0</v>
      </c>
      <c r="Q55" s="15" t="s">
        <v>1741</v>
      </c>
      <c r="R55" s="21">
        <v>39440</v>
      </c>
    </row>
    <row r="56" spans="1:18" s="16" customFormat="1" ht="100" hidden="1" x14ac:dyDescent="0.25">
      <c r="A56" s="51" t="s">
        <v>1794</v>
      </c>
      <c r="B56" s="19"/>
      <c r="C56" s="19" t="s">
        <v>1147</v>
      </c>
      <c r="D56" s="19">
        <v>4736</v>
      </c>
      <c r="E56" s="19" t="s">
        <v>623</v>
      </c>
      <c r="F56" s="19" t="s">
        <v>55</v>
      </c>
      <c r="G56" s="19">
        <v>12.3</v>
      </c>
      <c r="H56" s="19">
        <v>10.8</v>
      </c>
      <c r="I56" s="19">
        <v>8.1999999999999993</v>
      </c>
      <c r="J56" s="20">
        <f t="shared" si="1"/>
        <v>13.510357192934663</v>
      </c>
      <c r="K56" s="20">
        <v>13.1</v>
      </c>
      <c r="L56" s="19" t="s">
        <v>1966</v>
      </c>
      <c r="M56" s="19"/>
      <c r="N56" s="19"/>
      <c r="O56" s="19">
        <v>0</v>
      </c>
      <c r="P56" s="19">
        <v>1</v>
      </c>
      <c r="Q56" s="15" t="s">
        <v>560</v>
      </c>
      <c r="R56" s="21">
        <v>38769</v>
      </c>
    </row>
    <row r="57" spans="1:18" s="62" customFormat="1" ht="26" hidden="1" x14ac:dyDescent="0.25">
      <c r="A57" s="102"/>
      <c r="B57" s="123"/>
      <c r="C57" s="62" t="s">
        <v>246</v>
      </c>
      <c r="D57" s="62">
        <v>5055</v>
      </c>
      <c r="E57" s="62" t="s">
        <v>625</v>
      </c>
      <c r="F57" s="62" t="s">
        <v>55</v>
      </c>
      <c r="G57" s="62">
        <v>10</v>
      </c>
      <c r="H57" s="62">
        <v>6</v>
      </c>
      <c r="I57" s="62">
        <v>8.6</v>
      </c>
      <c r="J57" s="63">
        <f t="shared" si="1"/>
        <v>13.047082328923137</v>
      </c>
      <c r="K57" s="63">
        <v>13.3</v>
      </c>
      <c r="L57" s="62" t="s">
        <v>1966</v>
      </c>
      <c r="O57" s="62">
        <f>SUM(O58)</f>
        <v>0</v>
      </c>
      <c r="P57" s="62">
        <f>SUM(P58)</f>
        <v>1</v>
      </c>
      <c r="Q57" s="64" t="s">
        <v>1550</v>
      </c>
      <c r="R57" s="66">
        <v>38855</v>
      </c>
    </row>
    <row r="58" spans="1:18" s="18" customFormat="1" ht="250" hidden="1" x14ac:dyDescent="0.25">
      <c r="A58" s="48" t="s">
        <v>1794</v>
      </c>
      <c r="B58" s="19"/>
      <c r="C58" s="19" t="s">
        <v>1148</v>
      </c>
      <c r="D58" s="19">
        <v>5055</v>
      </c>
      <c r="E58" s="19" t="s">
        <v>625</v>
      </c>
      <c r="F58" s="19" t="s">
        <v>55</v>
      </c>
      <c r="G58" s="19">
        <v>10</v>
      </c>
      <c r="H58" s="19">
        <v>6</v>
      </c>
      <c r="I58" s="19">
        <v>8.6</v>
      </c>
      <c r="J58" s="20">
        <f t="shared" si="1"/>
        <v>13.047082328923137</v>
      </c>
      <c r="K58" s="20">
        <v>13.3</v>
      </c>
      <c r="L58" s="19" t="s">
        <v>1966</v>
      </c>
      <c r="M58" s="19"/>
      <c r="N58" s="19"/>
      <c r="O58" s="19">
        <v>0</v>
      </c>
      <c r="P58" s="19">
        <v>1</v>
      </c>
      <c r="Q58" s="15" t="s">
        <v>1949</v>
      </c>
      <c r="R58" s="21">
        <v>38769</v>
      </c>
    </row>
    <row r="59" spans="1:18" s="68" customFormat="1" ht="25" x14ac:dyDescent="0.25">
      <c r="A59" s="105"/>
      <c r="B59" s="123"/>
      <c r="C59" s="68" t="s">
        <v>246</v>
      </c>
      <c r="D59" s="68">
        <v>5194</v>
      </c>
      <c r="E59" s="68" t="s">
        <v>626</v>
      </c>
      <c r="F59" s="68" t="s">
        <v>55</v>
      </c>
      <c r="G59" s="68">
        <v>11</v>
      </c>
      <c r="H59" s="68">
        <v>7</v>
      </c>
      <c r="I59" s="68">
        <v>8.4</v>
      </c>
      <c r="J59" s="63">
        <f t="shared" si="1"/>
        <v>13.118034849837379</v>
      </c>
      <c r="K59" s="63">
        <v>12.9</v>
      </c>
      <c r="L59" s="68" t="s">
        <v>1966</v>
      </c>
      <c r="O59" s="68">
        <f>SUM(O60:O64)</f>
        <v>2</v>
      </c>
      <c r="P59" s="68">
        <f>SUM(P60:P64)</f>
        <v>3</v>
      </c>
      <c r="Q59" s="64" t="s">
        <v>1847</v>
      </c>
      <c r="R59" s="66">
        <v>39244</v>
      </c>
    </row>
    <row r="60" spans="1:18" s="5" customFormat="1" ht="50" x14ac:dyDescent="0.25">
      <c r="A60" s="49" t="s">
        <v>1794</v>
      </c>
      <c r="B60" s="108"/>
      <c r="C60" s="5" t="s">
        <v>686</v>
      </c>
      <c r="D60" s="5">
        <v>5194</v>
      </c>
      <c r="E60" s="5" t="s">
        <v>626</v>
      </c>
      <c r="F60" s="5" t="s">
        <v>55</v>
      </c>
      <c r="G60" s="5">
        <v>11</v>
      </c>
      <c r="H60" s="5">
        <v>7</v>
      </c>
      <c r="I60" s="5">
        <v>8.4</v>
      </c>
      <c r="J60" s="20">
        <f t="shared" si="1"/>
        <v>13.118034849837379</v>
      </c>
      <c r="K60" s="20">
        <v>12.9</v>
      </c>
      <c r="L60" s="5" t="s">
        <v>1966</v>
      </c>
      <c r="O60" s="5">
        <v>1</v>
      </c>
      <c r="P60" s="5">
        <v>0</v>
      </c>
      <c r="Q60" s="15" t="s">
        <v>1743</v>
      </c>
      <c r="R60" s="21">
        <v>39440</v>
      </c>
    </row>
    <row r="61" spans="1:18" s="5" customFormat="1" ht="50" x14ac:dyDescent="0.25">
      <c r="A61" s="49" t="s">
        <v>1794</v>
      </c>
      <c r="B61" s="108"/>
      <c r="C61" s="5" t="s">
        <v>1745</v>
      </c>
      <c r="D61" s="5">
        <v>5194</v>
      </c>
      <c r="E61" s="5" t="s">
        <v>626</v>
      </c>
      <c r="F61" s="5" t="s">
        <v>55</v>
      </c>
      <c r="G61" s="5">
        <v>11</v>
      </c>
      <c r="H61" s="5">
        <v>7</v>
      </c>
      <c r="I61" s="5">
        <v>8.4</v>
      </c>
      <c r="J61" s="20">
        <f t="shared" si="1"/>
        <v>13.118034849837379</v>
      </c>
      <c r="K61" s="20">
        <v>12.9</v>
      </c>
      <c r="L61" s="5" t="s">
        <v>1966</v>
      </c>
      <c r="O61" s="5">
        <v>1</v>
      </c>
      <c r="P61" s="5">
        <v>0</v>
      </c>
      <c r="Q61" s="15" t="s">
        <v>1744</v>
      </c>
      <c r="R61" s="21">
        <v>39440</v>
      </c>
    </row>
    <row r="62" spans="1:18" ht="133.5" customHeight="1" x14ac:dyDescent="0.25">
      <c r="A62" s="46" t="s">
        <v>1794</v>
      </c>
      <c r="B62" s="5"/>
      <c r="C62" s="5" t="s">
        <v>1150</v>
      </c>
      <c r="D62" s="5">
        <v>5194</v>
      </c>
      <c r="E62" s="5" t="s">
        <v>626</v>
      </c>
      <c r="F62" s="5" t="s">
        <v>55</v>
      </c>
      <c r="G62" s="5">
        <v>11</v>
      </c>
      <c r="H62" s="5">
        <v>7</v>
      </c>
      <c r="I62" s="5">
        <v>8.4</v>
      </c>
      <c r="J62" s="20">
        <f t="shared" si="1"/>
        <v>13.118034849837379</v>
      </c>
      <c r="K62" s="20">
        <v>12.9</v>
      </c>
      <c r="L62" s="5" t="s">
        <v>1966</v>
      </c>
      <c r="M62" s="5"/>
      <c r="N62" s="5"/>
      <c r="O62" s="5">
        <v>0</v>
      </c>
      <c r="P62" s="5">
        <v>1</v>
      </c>
      <c r="Q62" s="15" t="s">
        <v>1149</v>
      </c>
      <c r="R62" s="21">
        <v>38769</v>
      </c>
    </row>
    <row r="63" spans="1:18" ht="36.5" customHeight="1" x14ac:dyDescent="0.25">
      <c r="A63" s="46" t="s">
        <v>1794</v>
      </c>
      <c r="B63" s="5"/>
      <c r="C63" s="5" t="s">
        <v>1642</v>
      </c>
      <c r="D63" s="5">
        <v>5194</v>
      </c>
      <c r="E63" s="5" t="s">
        <v>626</v>
      </c>
      <c r="F63" s="5" t="s">
        <v>55</v>
      </c>
      <c r="G63" s="5">
        <v>11</v>
      </c>
      <c r="H63" s="5">
        <v>7</v>
      </c>
      <c r="I63" s="5">
        <v>8.4</v>
      </c>
      <c r="J63" s="20">
        <f t="shared" si="1"/>
        <v>13.118034849837379</v>
      </c>
      <c r="K63" s="20">
        <v>12.9</v>
      </c>
      <c r="L63" s="5" t="s">
        <v>1966</v>
      </c>
      <c r="M63" s="5"/>
      <c r="N63" s="5"/>
      <c r="O63" s="5">
        <v>0</v>
      </c>
      <c r="P63" s="5">
        <v>1</v>
      </c>
      <c r="Q63" s="15" t="s">
        <v>683</v>
      </c>
      <c r="R63" s="21">
        <v>39440</v>
      </c>
    </row>
    <row r="64" spans="1:18" ht="43" customHeight="1" x14ac:dyDescent="0.25">
      <c r="A64" s="46" t="s">
        <v>1794</v>
      </c>
      <c r="B64" s="5"/>
      <c r="C64" s="5" t="s">
        <v>1643</v>
      </c>
      <c r="D64" s="5">
        <v>5194</v>
      </c>
      <c r="E64" s="5" t="s">
        <v>626</v>
      </c>
      <c r="F64" s="5" t="s">
        <v>55</v>
      </c>
      <c r="G64" s="5">
        <v>11</v>
      </c>
      <c r="H64" s="5">
        <v>7</v>
      </c>
      <c r="I64" s="5">
        <v>8.4</v>
      </c>
      <c r="J64" s="20">
        <f t="shared" si="1"/>
        <v>13.118034849837379</v>
      </c>
      <c r="K64" s="20">
        <v>12.9</v>
      </c>
      <c r="L64" s="5" t="s">
        <v>1966</v>
      </c>
      <c r="M64" s="5"/>
      <c r="N64" s="5"/>
      <c r="O64" s="5">
        <v>0</v>
      </c>
      <c r="P64" s="5">
        <v>1</v>
      </c>
      <c r="Q64" s="15" t="s">
        <v>684</v>
      </c>
      <c r="R64" s="21">
        <v>39440</v>
      </c>
    </row>
    <row r="65" spans="1:21" ht="43.5" customHeight="1" x14ac:dyDescent="0.25">
      <c r="B65" s="5"/>
      <c r="C65" s="5" t="s">
        <v>2148</v>
      </c>
      <c r="D65" s="5">
        <v>5194</v>
      </c>
      <c r="E65" s="5" t="s">
        <v>626</v>
      </c>
      <c r="F65" s="5" t="s">
        <v>55</v>
      </c>
      <c r="G65" s="5">
        <v>11</v>
      </c>
      <c r="H65" s="5">
        <v>7</v>
      </c>
      <c r="I65" s="5">
        <v>8.4</v>
      </c>
      <c r="J65" s="20">
        <f>-LOG((1/(H65*G65))*(2.511^(-I65)))/LOG(2.511)</f>
        <v>13.118034849837379</v>
      </c>
      <c r="K65" s="20">
        <v>12.9</v>
      </c>
      <c r="L65" s="5" t="s">
        <v>1966</v>
      </c>
      <c r="M65" s="5"/>
      <c r="N65" s="5"/>
      <c r="O65" s="5">
        <v>0</v>
      </c>
      <c r="P65" s="5">
        <v>1</v>
      </c>
      <c r="Q65" s="15" t="s">
        <v>2149</v>
      </c>
      <c r="R65" s="21">
        <v>40725</v>
      </c>
    </row>
    <row r="66" spans="1:21" s="68" customFormat="1" ht="25" hidden="1" x14ac:dyDescent="0.25">
      <c r="A66" s="105"/>
      <c r="B66" s="123"/>
      <c r="C66" s="62" t="s">
        <v>246</v>
      </c>
      <c r="D66" s="62">
        <v>5272</v>
      </c>
      <c r="E66" s="62" t="s">
        <v>1965</v>
      </c>
      <c r="F66" s="62" t="s">
        <v>274</v>
      </c>
      <c r="G66" s="68">
        <v>18.600000000000001</v>
      </c>
      <c r="H66" s="68">
        <v>18.600000000000001</v>
      </c>
      <c r="I66" s="68">
        <v>6.4</v>
      </c>
      <c r="J66" s="63">
        <f t="shared" si="1"/>
        <v>12.749998156065308</v>
      </c>
      <c r="K66" s="63">
        <v>11</v>
      </c>
      <c r="L66" s="62" t="s">
        <v>1966</v>
      </c>
      <c r="M66" s="62"/>
      <c r="N66" s="62"/>
      <c r="O66" s="62">
        <f>SUM(O67:O68)</f>
        <v>1</v>
      </c>
      <c r="P66" s="62">
        <f>SUM(P67:P68)</f>
        <v>1</v>
      </c>
      <c r="Q66" s="64" t="s">
        <v>1848</v>
      </c>
      <c r="R66" s="66">
        <v>38769</v>
      </c>
      <c r="S66" s="62"/>
      <c r="T66" s="62"/>
      <c r="U66" s="62"/>
    </row>
    <row r="67" spans="1:21" s="5" customFormat="1" ht="13" hidden="1" x14ac:dyDescent="0.25">
      <c r="A67" s="49" t="s">
        <v>1794</v>
      </c>
      <c r="B67" s="115"/>
      <c r="C67" s="19" t="s">
        <v>1746</v>
      </c>
      <c r="D67" s="19">
        <v>5272</v>
      </c>
      <c r="E67" s="19" t="s">
        <v>1965</v>
      </c>
      <c r="F67" s="19" t="s">
        <v>274</v>
      </c>
      <c r="G67" s="5">
        <v>16.2</v>
      </c>
      <c r="H67" s="5">
        <v>16.2</v>
      </c>
      <c r="I67" s="5">
        <v>6.2</v>
      </c>
      <c r="J67" s="20">
        <f t="shared" si="1"/>
        <v>12.249893502118274</v>
      </c>
      <c r="K67" s="20"/>
      <c r="L67" s="19" t="s">
        <v>1966</v>
      </c>
      <c r="M67" s="19"/>
      <c r="N67" s="19"/>
      <c r="O67" s="19">
        <v>1</v>
      </c>
      <c r="P67" s="19">
        <v>0</v>
      </c>
      <c r="Q67" s="15" t="s">
        <v>1900</v>
      </c>
      <c r="R67" s="21">
        <v>39440</v>
      </c>
      <c r="S67" s="19"/>
      <c r="T67" s="19"/>
      <c r="U67" s="19"/>
    </row>
    <row r="68" spans="1:21" ht="50" hidden="1" x14ac:dyDescent="0.25">
      <c r="A68" s="46" t="s">
        <v>1794</v>
      </c>
      <c r="B68" s="19"/>
      <c r="C68" s="19" t="s">
        <v>561</v>
      </c>
      <c r="D68" s="19">
        <v>5272</v>
      </c>
      <c r="E68" s="19" t="s">
        <v>1965</v>
      </c>
      <c r="F68" s="19" t="s">
        <v>274</v>
      </c>
      <c r="G68" s="1">
        <v>16.2</v>
      </c>
      <c r="H68" s="1">
        <v>16.2</v>
      </c>
      <c r="I68" s="1">
        <v>6.2</v>
      </c>
      <c r="J68" s="24">
        <f t="shared" si="1"/>
        <v>12.249893502118274</v>
      </c>
      <c r="K68" s="20"/>
      <c r="L68" s="19" t="s">
        <v>1966</v>
      </c>
      <c r="M68" s="19"/>
      <c r="N68" s="19"/>
      <c r="O68" s="19">
        <v>0</v>
      </c>
      <c r="P68" s="19">
        <v>1</v>
      </c>
      <c r="Q68" s="15" t="s">
        <v>1909</v>
      </c>
      <c r="R68" s="21">
        <v>38769</v>
      </c>
      <c r="S68" s="18"/>
      <c r="T68" s="18"/>
      <c r="U68" s="18"/>
    </row>
    <row r="69" spans="1:21" s="68" customFormat="1" ht="25" hidden="1" x14ac:dyDescent="0.25">
      <c r="A69" s="105"/>
      <c r="B69" s="195"/>
      <c r="C69" s="68" t="s">
        <v>246</v>
      </c>
      <c r="D69" s="68">
        <v>3109</v>
      </c>
      <c r="F69" s="68" t="s">
        <v>55</v>
      </c>
      <c r="G69" s="68">
        <v>19.7</v>
      </c>
      <c r="H69" s="68">
        <v>3.4</v>
      </c>
      <c r="I69" s="68">
        <v>9.9</v>
      </c>
      <c r="J69" s="63">
        <f>-LOG((1/(H69*G69))*(2.511^(-I69)))/LOG(2.511)</f>
        <v>14.466612867253508</v>
      </c>
      <c r="K69" s="63">
        <v>14.4</v>
      </c>
      <c r="L69" s="68" t="s">
        <v>765</v>
      </c>
      <c r="O69" s="62">
        <v>0</v>
      </c>
      <c r="P69" s="62">
        <v>0</v>
      </c>
      <c r="Q69" s="67" t="s">
        <v>2066</v>
      </c>
      <c r="R69" s="66">
        <v>40295</v>
      </c>
    </row>
    <row r="70" spans="1:21" s="68" customFormat="1" hidden="1" x14ac:dyDescent="0.25">
      <c r="A70" s="105"/>
      <c r="B70" s="72"/>
      <c r="C70" s="68" t="s">
        <v>246</v>
      </c>
      <c r="D70" s="68">
        <v>4590</v>
      </c>
      <c r="E70" s="68" t="s">
        <v>619</v>
      </c>
      <c r="F70" s="68" t="s">
        <v>55</v>
      </c>
      <c r="G70" s="68">
        <v>12</v>
      </c>
      <c r="H70" s="68">
        <v>12</v>
      </c>
      <c r="I70" s="68">
        <v>7.8</v>
      </c>
      <c r="J70" s="63">
        <f t="shared" si="1"/>
        <v>13.197974832532603</v>
      </c>
      <c r="K70" s="63"/>
      <c r="L70" s="68" t="s">
        <v>765</v>
      </c>
      <c r="O70" s="62">
        <v>0</v>
      </c>
      <c r="P70" s="62">
        <v>0</v>
      </c>
      <c r="Q70" s="72"/>
      <c r="R70" s="66">
        <v>38769</v>
      </c>
    </row>
    <row r="71" spans="1:21" s="68" customFormat="1" ht="25" hidden="1" x14ac:dyDescent="0.25">
      <c r="A71" s="105"/>
      <c r="C71" s="68" t="s">
        <v>246</v>
      </c>
      <c r="D71" s="68">
        <v>5078</v>
      </c>
      <c r="F71" s="68" t="s">
        <v>55</v>
      </c>
      <c r="G71" s="68">
        <v>19.5</v>
      </c>
      <c r="H71" s="68">
        <v>5.8</v>
      </c>
      <c r="I71" s="68">
        <v>11</v>
      </c>
      <c r="J71" s="63">
        <f t="shared" si="1"/>
        <v>16.135624577210862</v>
      </c>
      <c r="K71" s="63">
        <v>13</v>
      </c>
      <c r="L71" s="68" t="s">
        <v>765</v>
      </c>
      <c r="O71" s="62">
        <v>0</v>
      </c>
      <c r="P71" s="62">
        <v>0</v>
      </c>
      <c r="Q71" s="72" t="s">
        <v>1583</v>
      </c>
      <c r="R71" s="66">
        <v>38769</v>
      </c>
    </row>
    <row r="72" spans="1:21" s="68" customFormat="1" ht="25" hidden="1" x14ac:dyDescent="0.25">
      <c r="A72" s="105"/>
      <c r="C72" s="68" t="s">
        <v>246</v>
      </c>
      <c r="D72" s="68">
        <v>5236</v>
      </c>
      <c r="E72" s="68" t="s">
        <v>627</v>
      </c>
      <c r="F72" s="68" t="s">
        <v>55</v>
      </c>
      <c r="G72" s="68">
        <v>11</v>
      </c>
      <c r="H72" s="68">
        <v>10</v>
      </c>
      <c r="I72" s="68">
        <v>7.6</v>
      </c>
      <c r="J72" s="63">
        <f t="shared" si="1"/>
        <v>12.705438209826877</v>
      </c>
      <c r="K72" s="63"/>
      <c r="L72" s="68" t="s">
        <v>765</v>
      </c>
      <c r="O72" s="62">
        <v>0</v>
      </c>
      <c r="P72" s="62">
        <v>0</v>
      </c>
      <c r="Q72" s="64" t="s">
        <v>695</v>
      </c>
      <c r="R72" s="66">
        <v>38769</v>
      </c>
    </row>
    <row r="73" spans="1:21" s="68" customFormat="1" ht="25" hidden="1" x14ac:dyDescent="0.25">
      <c r="A73" s="105"/>
      <c r="B73" s="195"/>
      <c r="C73" s="68" t="s">
        <v>246</v>
      </c>
      <c r="D73" s="62">
        <v>3242</v>
      </c>
      <c r="E73" s="62" t="s">
        <v>1976</v>
      </c>
      <c r="F73" s="62" t="s">
        <v>275</v>
      </c>
      <c r="G73" s="63">
        <f>35/60</f>
        <v>0.58333333333333337</v>
      </c>
      <c r="H73" s="63">
        <f>35/60</f>
        <v>0.58333333333333337</v>
      </c>
      <c r="I73" s="63">
        <v>8.6</v>
      </c>
      <c r="J73" s="63">
        <f t="shared" si="1"/>
        <v>7.4291352731393721</v>
      </c>
      <c r="K73" s="63">
        <v>7.57</v>
      </c>
      <c r="L73" s="62" t="s">
        <v>765</v>
      </c>
      <c r="M73" s="62"/>
      <c r="N73" s="62"/>
      <c r="O73" s="62">
        <v>0</v>
      </c>
      <c r="P73" s="62">
        <v>0</v>
      </c>
      <c r="Q73" s="64" t="s">
        <v>549</v>
      </c>
      <c r="R73" s="66">
        <v>38852</v>
      </c>
      <c r="S73" s="62"/>
      <c r="T73" s="62"/>
      <c r="U73" s="62"/>
    </row>
    <row r="74" spans="1:21" s="141" customFormat="1" ht="25" hidden="1" x14ac:dyDescent="0.25">
      <c r="A74" s="152"/>
      <c r="B74" s="220"/>
      <c r="C74" s="131" t="s">
        <v>246</v>
      </c>
      <c r="D74" s="131"/>
      <c r="E74" s="131" t="s">
        <v>386</v>
      </c>
      <c r="F74" s="131" t="s">
        <v>704</v>
      </c>
      <c r="G74" s="133">
        <v>2</v>
      </c>
      <c r="H74" s="133">
        <v>3</v>
      </c>
      <c r="I74" s="133">
        <v>4.45</v>
      </c>
      <c r="J74" s="178">
        <f>1.6225-1.2026*(H74-G74)/I74-0.5765*H74/I74+1.9348*(200^2)*3/100000</f>
        <v>3.2853611235955054</v>
      </c>
      <c r="K74" s="179">
        <f>EXP(J74)/(1+EXP(J74))</f>
        <v>0.96392318260100907</v>
      </c>
      <c r="L74" s="131" t="s">
        <v>779</v>
      </c>
      <c r="M74" s="131"/>
      <c r="N74" s="131"/>
      <c r="O74" s="131">
        <f>SUM(O75:O78)</f>
        <v>3</v>
      </c>
      <c r="P74" s="131">
        <f>SUM(P75:P78)</f>
        <v>3</v>
      </c>
      <c r="Q74" s="134" t="s">
        <v>2061</v>
      </c>
      <c r="R74" s="135">
        <v>40292</v>
      </c>
      <c r="S74" s="131"/>
      <c r="T74" s="131"/>
      <c r="U74" s="131"/>
    </row>
    <row r="75" spans="1:21" s="5" customFormat="1" ht="25" hidden="1" x14ac:dyDescent="0.25">
      <c r="A75" s="49" t="s">
        <v>1794</v>
      </c>
      <c r="B75" s="108"/>
      <c r="C75" s="19" t="s">
        <v>388</v>
      </c>
      <c r="D75" s="19"/>
      <c r="E75" s="19" t="s">
        <v>386</v>
      </c>
      <c r="F75" s="19" t="s">
        <v>704</v>
      </c>
      <c r="G75" s="20">
        <v>2</v>
      </c>
      <c r="H75" s="20">
        <v>3</v>
      </c>
      <c r="I75" s="20">
        <v>4.45</v>
      </c>
      <c r="J75" s="163">
        <f t="shared" ref="J75:J84" si="2">1.6225-1.2026*(H75-G75)/I75-0.5765*H75/I75+1.9348*(200^2)*3/100000</f>
        <v>3.2853611235955054</v>
      </c>
      <c r="K75" s="164">
        <f t="shared" ref="K75:K85" si="3">EXP(J75)/(1+EXP(J75))</f>
        <v>0.96392318260100907</v>
      </c>
      <c r="L75" s="19" t="s">
        <v>779</v>
      </c>
      <c r="M75" s="19"/>
      <c r="N75" s="19"/>
      <c r="O75" s="19">
        <v>1</v>
      </c>
      <c r="P75" s="19">
        <v>0</v>
      </c>
      <c r="Q75" s="15" t="s">
        <v>387</v>
      </c>
      <c r="R75" s="21">
        <v>39507</v>
      </c>
      <c r="S75" s="19"/>
      <c r="T75" s="19"/>
      <c r="U75" s="19"/>
    </row>
    <row r="76" spans="1:21" s="5" customFormat="1" ht="37.5" hidden="1" x14ac:dyDescent="0.25">
      <c r="A76" s="49" t="s">
        <v>1794</v>
      </c>
      <c r="B76" s="108"/>
      <c r="C76" s="19" t="s">
        <v>1934</v>
      </c>
      <c r="D76" s="19"/>
      <c r="E76" s="19" t="s">
        <v>386</v>
      </c>
      <c r="F76" s="19" t="s">
        <v>704</v>
      </c>
      <c r="G76" s="20">
        <v>2</v>
      </c>
      <c r="H76" s="20">
        <v>3</v>
      </c>
      <c r="I76" s="20">
        <v>4.45</v>
      </c>
      <c r="J76" s="163">
        <f t="shared" si="2"/>
        <v>3.2853611235955054</v>
      </c>
      <c r="K76" s="164">
        <f t="shared" si="3"/>
        <v>0.96392318260100907</v>
      </c>
      <c r="L76" s="19" t="s">
        <v>779</v>
      </c>
      <c r="M76" s="19"/>
      <c r="N76" s="19"/>
      <c r="O76" s="19">
        <v>0</v>
      </c>
      <c r="P76" s="19">
        <v>1</v>
      </c>
      <c r="Q76" s="15" t="s">
        <v>1937</v>
      </c>
      <c r="R76" s="21">
        <v>39569</v>
      </c>
      <c r="S76" s="19"/>
      <c r="T76" s="19"/>
      <c r="U76" s="19"/>
    </row>
    <row r="77" spans="1:21" s="5" customFormat="1" ht="87.5" hidden="1" x14ac:dyDescent="0.25">
      <c r="A77" s="49" t="s">
        <v>1794</v>
      </c>
      <c r="B77" s="108"/>
      <c r="C77" s="19" t="s">
        <v>1928</v>
      </c>
      <c r="D77" s="19"/>
      <c r="E77" s="19" t="s">
        <v>386</v>
      </c>
      <c r="F77" s="19" t="s">
        <v>704</v>
      </c>
      <c r="G77" s="20">
        <v>2</v>
      </c>
      <c r="H77" s="20">
        <v>3</v>
      </c>
      <c r="I77" s="20">
        <v>4.45</v>
      </c>
      <c r="J77" s="163">
        <f t="shared" si="2"/>
        <v>3.2853611235955054</v>
      </c>
      <c r="K77" s="164">
        <f t="shared" si="3"/>
        <v>0.96392318260100907</v>
      </c>
      <c r="L77" s="19" t="s">
        <v>779</v>
      </c>
      <c r="M77" s="19"/>
      <c r="N77" s="19"/>
      <c r="O77" s="19">
        <v>2</v>
      </c>
      <c r="P77" s="19">
        <v>0</v>
      </c>
      <c r="Q77" s="15" t="s">
        <v>1935</v>
      </c>
      <c r="R77" s="21">
        <v>39569</v>
      </c>
      <c r="S77" s="19"/>
      <c r="T77" s="19"/>
      <c r="U77" s="19"/>
    </row>
    <row r="78" spans="1:21" s="5" customFormat="1" ht="25" hidden="1" x14ac:dyDescent="0.25">
      <c r="A78" s="49" t="s">
        <v>1794</v>
      </c>
      <c r="B78" s="108"/>
      <c r="C78" s="19" t="s">
        <v>815</v>
      </c>
      <c r="D78" s="19"/>
      <c r="E78" s="19" t="s">
        <v>386</v>
      </c>
      <c r="F78" s="19" t="s">
        <v>704</v>
      </c>
      <c r="G78" s="20">
        <v>2</v>
      </c>
      <c r="H78" s="20">
        <v>3</v>
      </c>
      <c r="I78" s="20">
        <v>4.45</v>
      </c>
      <c r="J78" s="163">
        <f>1.6225-1.2026*(H78-G78)/I78-0.5765*H78/I78+1.9348*(200^2)*3/100000</f>
        <v>3.2853611235955054</v>
      </c>
      <c r="K78" s="164">
        <f t="shared" si="3"/>
        <v>0.96392318260100907</v>
      </c>
      <c r="L78" s="19" t="s">
        <v>779</v>
      </c>
      <c r="M78" s="19"/>
      <c r="N78" s="19"/>
      <c r="O78" s="19">
        <v>0</v>
      </c>
      <c r="P78" s="19">
        <v>2</v>
      </c>
      <c r="Q78" s="15" t="s">
        <v>816</v>
      </c>
      <c r="R78" s="21">
        <v>39932</v>
      </c>
      <c r="S78" s="19"/>
      <c r="T78" s="19"/>
      <c r="U78" s="19"/>
    </row>
    <row r="79" spans="1:21" s="5" customFormat="1" ht="37.5" hidden="1" x14ac:dyDescent="0.25">
      <c r="A79" s="49" t="s">
        <v>98</v>
      </c>
      <c r="B79" s="108"/>
      <c r="C79" s="19" t="s">
        <v>2063</v>
      </c>
      <c r="D79" s="19"/>
      <c r="E79" s="19" t="s">
        <v>386</v>
      </c>
      <c r="F79" s="19" t="s">
        <v>704</v>
      </c>
      <c r="G79" s="20">
        <v>2</v>
      </c>
      <c r="H79" s="20">
        <v>3</v>
      </c>
      <c r="I79" s="20">
        <v>4.45</v>
      </c>
      <c r="J79" s="163">
        <f>1.6225-1.2026*(H79-G79)/I79-0.5765*H79/I79+1.9348*(200^2)*3/100000</f>
        <v>3.2853611235955054</v>
      </c>
      <c r="K79" s="164">
        <f>EXP(J79)/(1+EXP(J79))</f>
        <v>0.96392318260100907</v>
      </c>
      <c r="L79" s="19" t="s">
        <v>779</v>
      </c>
      <c r="M79" s="19"/>
      <c r="N79" s="19"/>
      <c r="O79" s="19">
        <v>0</v>
      </c>
      <c r="P79" s="19">
        <v>1</v>
      </c>
      <c r="Q79" s="15" t="s">
        <v>2065</v>
      </c>
      <c r="R79" s="21">
        <v>40294</v>
      </c>
      <c r="S79" s="19"/>
      <c r="T79" s="19"/>
      <c r="U79" s="19"/>
    </row>
    <row r="80" spans="1:21" s="5" customFormat="1" ht="37.5" hidden="1" x14ac:dyDescent="0.25">
      <c r="A80" s="49" t="s">
        <v>98</v>
      </c>
      <c r="B80" s="108"/>
      <c r="C80" s="213" t="s">
        <v>2235</v>
      </c>
      <c r="D80" s="19"/>
      <c r="E80" s="19" t="s">
        <v>386</v>
      </c>
      <c r="F80" s="19" t="s">
        <v>704</v>
      </c>
      <c r="G80" s="20">
        <v>2</v>
      </c>
      <c r="H80" s="20">
        <v>3</v>
      </c>
      <c r="I80" s="20">
        <v>4.45</v>
      </c>
      <c r="J80" s="163">
        <f>1.6225-1.2026*(H80-G80)/I80-0.5765*H80/I80+1.9348*(200^2)*3/100000</f>
        <v>3.2853611235955054</v>
      </c>
      <c r="K80" s="164">
        <f>EXP(J80)/(1+EXP(J80))</f>
        <v>0.96392318260100907</v>
      </c>
      <c r="L80" s="19" t="s">
        <v>779</v>
      </c>
      <c r="M80" s="19"/>
      <c r="N80" s="19"/>
      <c r="O80" s="19">
        <v>0</v>
      </c>
      <c r="P80" s="19">
        <v>1</v>
      </c>
      <c r="Q80" s="15" t="s">
        <v>2236</v>
      </c>
      <c r="R80" s="21">
        <v>41003</v>
      </c>
      <c r="S80" s="19"/>
      <c r="T80" s="19"/>
      <c r="U80" s="19"/>
    </row>
    <row r="81" spans="1:21" s="141" customFormat="1" ht="25" hidden="1" x14ac:dyDescent="0.25">
      <c r="A81" s="152"/>
      <c r="B81" s="220"/>
      <c r="C81" s="131" t="s">
        <v>246</v>
      </c>
      <c r="D81" s="131"/>
      <c r="E81" s="131" t="s">
        <v>129</v>
      </c>
      <c r="F81" s="131" t="s">
        <v>704</v>
      </c>
      <c r="G81" s="133"/>
      <c r="H81" s="133"/>
      <c r="I81" s="133">
        <v>3.44</v>
      </c>
      <c r="J81" s="178">
        <f>1.6225-1.2026*(H81-G81)/I81-0.5765*H81/I81+1.9348*(200^2)*3/100000</f>
        <v>3.9442599999999999</v>
      </c>
      <c r="K81" s="179">
        <f>EXP(J81)/(1+EXP(J81))</f>
        <v>0.98100235805533964</v>
      </c>
      <c r="L81" s="131" t="s">
        <v>779</v>
      </c>
      <c r="M81" s="131"/>
      <c r="N81" s="131"/>
      <c r="O81" s="131">
        <f>SUM(O82)</f>
        <v>1</v>
      </c>
      <c r="P81" s="131">
        <f>SUM(P82)</f>
        <v>0</v>
      </c>
      <c r="Q81" s="134" t="s">
        <v>131</v>
      </c>
      <c r="R81" s="135">
        <v>39574</v>
      </c>
      <c r="S81" s="131"/>
      <c r="T81" s="131"/>
      <c r="U81" s="131"/>
    </row>
    <row r="82" spans="1:21" s="5" customFormat="1" ht="25" hidden="1" x14ac:dyDescent="0.25">
      <c r="A82" s="49" t="s">
        <v>1794</v>
      </c>
      <c r="B82" s="108"/>
      <c r="C82" s="19" t="s">
        <v>1928</v>
      </c>
      <c r="D82" s="19"/>
      <c r="E82" s="19" t="s">
        <v>129</v>
      </c>
      <c r="F82" s="19" t="s">
        <v>704</v>
      </c>
      <c r="G82" s="20"/>
      <c r="H82" s="20"/>
      <c r="I82" s="20">
        <v>3.44</v>
      </c>
      <c r="J82" s="163">
        <f t="shared" si="2"/>
        <v>3.9442599999999999</v>
      </c>
      <c r="K82" s="164">
        <f t="shared" si="3"/>
        <v>0.98100235805533964</v>
      </c>
      <c r="L82" s="19" t="s">
        <v>779</v>
      </c>
      <c r="M82" s="19"/>
      <c r="N82" s="19"/>
      <c r="O82" s="19">
        <v>1</v>
      </c>
      <c r="P82" s="19">
        <v>0</v>
      </c>
      <c r="Q82" s="15" t="s">
        <v>130</v>
      </c>
      <c r="R82" s="21">
        <v>39574</v>
      </c>
      <c r="S82" s="19"/>
      <c r="T82" s="19"/>
      <c r="U82" s="19"/>
    </row>
    <row r="83" spans="1:21" s="141" customFormat="1" ht="50" hidden="1" x14ac:dyDescent="0.25">
      <c r="A83" s="152"/>
      <c r="B83" s="220"/>
      <c r="C83" s="131" t="s">
        <v>246</v>
      </c>
      <c r="D83" s="131"/>
      <c r="E83" s="131" t="s">
        <v>132</v>
      </c>
      <c r="F83" s="131" t="s">
        <v>704</v>
      </c>
      <c r="G83" s="133">
        <v>4.5</v>
      </c>
      <c r="H83" s="133">
        <v>6.3</v>
      </c>
      <c r="I83" s="133">
        <v>6.5</v>
      </c>
      <c r="J83" s="178">
        <f>1.6225-1.2026*(H83-G83)/I83-0.5765*H83/I83+1.9348*(200^2)*3/100000</f>
        <v>3.0524707692307693</v>
      </c>
      <c r="K83" s="179">
        <f>EXP(J83)/(1+EXP(J83))</f>
        <v>0.95488907689404368</v>
      </c>
      <c r="L83" s="131" t="s">
        <v>779</v>
      </c>
      <c r="M83" s="131"/>
      <c r="N83" s="131"/>
      <c r="O83" s="131">
        <f>SUM(O84:O85)</f>
        <v>1</v>
      </c>
      <c r="P83" s="131">
        <f>SUM(P84:P85)</f>
        <v>1</v>
      </c>
      <c r="Q83" s="134" t="s">
        <v>1258</v>
      </c>
      <c r="R83" s="135">
        <v>39966</v>
      </c>
      <c r="S83" s="131"/>
      <c r="T83" s="131"/>
      <c r="U83" s="131"/>
    </row>
    <row r="84" spans="1:21" s="5" customFormat="1" ht="25" hidden="1" x14ac:dyDescent="0.25">
      <c r="A84" s="49" t="s">
        <v>1794</v>
      </c>
      <c r="B84" s="108"/>
      <c r="C84" s="19" t="s">
        <v>1928</v>
      </c>
      <c r="D84" s="19"/>
      <c r="E84" s="19" t="s">
        <v>132</v>
      </c>
      <c r="F84" s="19" t="s">
        <v>704</v>
      </c>
      <c r="G84" s="20">
        <v>4.5</v>
      </c>
      <c r="H84" s="20">
        <v>6.3</v>
      </c>
      <c r="I84" s="20">
        <v>6.5</v>
      </c>
      <c r="J84" s="163">
        <f t="shared" si="2"/>
        <v>3.0524707692307693</v>
      </c>
      <c r="K84" s="164">
        <f t="shared" si="3"/>
        <v>0.95488907689404368</v>
      </c>
      <c r="L84" s="19" t="s">
        <v>779</v>
      </c>
      <c r="M84" s="19"/>
      <c r="N84" s="19"/>
      <c r="O84" s="19">
        <v>1</v>
      </c>
      <c r="P84" s="19">
        <v>0</v>
      </c>
      <c r="Q84" s="15" t="s">
        <v>133</v>
      </c>
      <c r="R84" s="21">
        <v>39574</v>
      </c>
      <c r="S84" s="19"/>
      <c r="T84" s="19"/>
      <c r="U84" s="19"/>
    </row>
    <row r="85" spans="1:21" s="5" customFormat="1" hidden="1" x14ac:dyDescent="0.25">
      <c r="A85" s="49" t="s">
        <v>1795</v>
      </c>
      <c r="B85" s="108"/>
      <c r="C85" s="19" t="s">
        <v>815</v>
      </c>
      <c r="D85" s="19"/>
      <c r="E85" s="19" t="s">
        <v>132</v>
      </c>
      <c r="F85" s="19" t="s">
        <v>704</v>
      </c>
      <c r="G85" s="20">
        <v>4.5</v>
      </c>
      <c r="H85" s="20">
        <v>6.3</v>
      </c>
      <c r="I85" s="20">
        <v>6.5</v>
      </c>
      <c r="J85" s="163">
        <f>1.6225-1.2026*(H85-G85)/I85-0.5765*H85/I85+1.9348*(200^2)*3/100000</f>
        <v>3.0524707692307693</v>
      </c>
      <c r="K85" s="164">
        <f t="shared" si="3"/>
        <v>0.95488907689404368</v>
      </c>
      <c r="L85" s="19" t="s">
        <v>779</v>
      </c>
      <c r="M85" s="19"/>
      <c r="N85" s="19"/>
      <c r="O85" s="19">
        <v>0</v>
      </c>
      <c r="P85" s="19">
        <v>1</v>
      </c>
      <c r="Q85" s="15" t="s">
        <v>817</v>
      </c>
      <c r="R85" s="21">
        <v>39932</v>
      </c>
      <c r="S85" s="19"/>
      <c r="T85" s="19"/>
      <c r="U85" s="19"/>
    </row>
    <row r="86" spans="1:21" s="141" customFormat="1" hidden="1" x14ac:dyDescent="0.25">
      <c r="A86" s="152"/>
      <c r="B86" s="220"/>
      <c r="C86" s="131" t="s">
        <v>246</v>
      </c>
      <c r="D86" s="131"/>
      <c r="E86" s="131" t="s">
        <v>933</v>
      </c>
      <c r="F86" s="131" t="s">
        <v>704</v>
      </c>
      <c r="G86" s="133">
        <v>4</v>
      </c>
      <c r="H86" s="133">
        <v>6</v>
      </c>
      <c r="I86" s="133">
        <v>1.94</v>
      </c>
      <c r="J86" s="178">
        <f>1.6225-1.2026*(H86-G86)/I86-0.5765*H86/I86+1.9348*(200^2)*3/100000</f>
        <v>0.92147649484536065</v>
      </c>
      <c r="K86" s="179">
        <f>EXP(J86)/(1+EXP(J86))</f>
        <v>0.71534285615739801</v>
      </c>
      <c r="L86" s="131" t="s">
        <v>779</v>
      </c>
      <c r="M86" s="131"/>
      <c r="N86" s="131"/>
      <c r="O86" s="131">
        <f>SUM(O87)</f>
        <v>0</v>
      </c>
      <c r="P86" s="131">
        <f>SUM(P87)</f>
        <v>2</v>
      </c>
      <c r="Q86" s="134" t="s">
        <v>2060</v>
      </c>
      <c r="R86" s="135">
        <v>40292</v>
      </c>
      <c r="S86" s="131"/>
      <c r="T86" s="131"/>
      <c r="U86" s="131"/>
    </row>
    <row r="87" spans="1:21" s="5" customFormat="1" ht="25" hidden="1" x14ac:dyDescent="0.25">
      <c r="A87" s="49" t="s">
        <v>1794</v>
      </c>
      <c r="B87" s="108"/>
      <c r="C87" s="19" t="s">
        <v>815</v>
      </c>
      <c r="D87" s="19"/>
      <c r="E87" s="19" t="s">
        <v>933</v>
      </c>
      <c r="F87" s="19" t="s">
        <v>704</v>
      </c>
      <c r="G87" s="20">
        <v>4</v>
      </c>
      <c r="H87" s="20">
        <v>6</v>
      </c>
      <c r="I87" s="20">
        <v>1.94</v>
      </c>
      <c r="J87" s="163">
        <f>1.6225-1.2026*(H87-G87)/I87-0.5765*H87/I87+1.9348*(200^2)*3/100000</f>
        <v>0.92147649484536065</v>
      </c>
      <c r="K87" s="164">
        <f>EXP(J87)/(1+EXP(J87))</f>
        <v>0.71534285615739801</v>
      </c>
      <c r="L87" s="19" t="s">
        <v>779</v>
      </c>
      <c r="M87" s="19"/>
      <c r="N87" s="19"/>
      <c r="O87" s="19">
        <v>0</v>
      </c>
      <c r="P87" s="19">
        <v>2</v>
      </c>
      <c r="Q87" s="15" t="s">
        <v>818</v>
      </c>
      <c r="R87" s="21">
        <v>39932</v>
      </c>
      <c r="S87" s="19"/>
      <c r="T87" s="19"/>
      <c r="U87" s="19"/>
    </row>
    <row r="88" spans="1:21" s="5" customFormat="1" ht="37.5" hidden="1" x14ac:dyDescent="0.25">
      <c r="A88" s="49" t="s">
        <v>98</v>
      </c>
      <c r="B88" s="108"/>
      <c r="C88" s="19" t="s">
        <v>2063</v>
      </c>
      <c r="D88" s="19"/>
      <c r="E88" s="19" t="s">
        <v>933</v>
      </c>
      <c r="F88" s="19" t="s">
        <v>704</v>
      </c>
      <c r="G88" s="20">
        <v>4</v>
      </c>
      <c r="H88" s="20">
        <v>6</v>
      </c>
      <c r="I88" s="20">
        <v>1.94</v>
      </c>
      <c r="J88" s="163">
        <f>1.6225-1.2026*(H88-G88)/I88-0.5765*H88/I88+1.9348*(200^2)*3/100000</f>
        <v>0.92147649484536065</v>
      </c>
      <c r="K88" s="164">
        <f>EXP(J88)/(1+EXP(J88))</f>
        <v>0.71534285615739801</v>
      </c>
      <c r="L88" s="19" t="s">
        <v>779</v>
      </c>
      <c r="M88" s="19"/>
      <c r="N88" s="19"/>
      <c r="O88" s="19">
        <v>0</v>
      </c>
      <c r="P88" s="19">
        <v>2</v>
      </c>
      <c r="Q88" s="15" t="s">
        <v>2064</v>
      </c>
      <c r="R88" s="21">
        <v>40294</v>
      </c>
      <c r="S88" s="19"/>
      <c r="T88" s="19"/>
      <c r="U88" s="19"/>
    </row>
    <row r="89" spans="1:21" s="5" customFormat="1" ht="37.5" hidden="1" x14ac:dyDescent="0.25">
      <c r="A89" s="49" t="s">
        <v>98</v>
      </c>
      <c r="B89" s="108"/>
      <c r="C89" s="213" t="s">
        <v>2235</v>
      </c>
      <c r="D89" s="19"/>
      <c r="E89" s="19" t="s">
        <v>933</v>
      </c>
      <c r="F89" s="19" t="s">
        <v>704</v>
      </c>
      <c r="G89" s="20">
        <v>4</v>
      </c>
      <c r="H89" s="20">
        <v>6</v>
      </c>
      <c r="I89" s="20">
        <v>1.94</v>
      </c>
      <c r="J89" s="163">
        <f>1.6225-1.2026*(H89-G89)/I89-0.5765*H89/I89+1.9348*(200^2)*3/100000</f>
        <v>0.92147649484536065</v>
      </c>
      <c r="K89" s="164">
        <f>EXP(J89)/(1+EXP(J89))</f>
        <v>0.71534285615739801</v>
      </c>
      <c r="L89" s="19" t="s">
        <v>779</v>
      </c>
      <c r="M89" s="19"/>
      <c r="N89" s="19"/>
      <c r="O89" s="19">
        <v>0</v>
      </c>
      <c r="P89" s="19">
        <v>1</v>
      </c>
      <c r="Q89" s="15" t="s">
        <v>2236</v>
      </c>
      <c r="R89" s="21">
        <v>41003</v>
      </c>
      <c r="S89" s="19"/>
      <c r="T89" s="19"/>
      <c r="U89" s="19"/>
    </row>
    <row r="90" spans="1:21" s="68" customFormat="1" ht="50" hidden="1" x14ac:dyDescent="0.25">
      <c r="A90" s="105"/>
      <c r="B90" s="220"/>
      <c r="C90" s="68" t="s">
        <v>246</v>
      </c>
      <c r="D90" s="62">
        <v>2903</v>
      </c>
      <c r="E90" s="62"/>
      <c r="F90" s="62" t="s">
        <v>55</v>
      </c>
      <c r="G90" s="63">
        <v>12</v>
      </c>
      <c r="H90" s="63">
        <v>5.6</v>
      </c>
      <c r="I90" s="63">
        <v>9</v>
      </c>
      <c r="J90" s="63">
        <f t="shared" si="1"/>
        <v>13.570174556782764</v>
      </c>
      <c r="K90" s="63">
        <v>13.6</v>
      </c>
      <c r="L90" s="62" t="s">
        <v>779</v>
      </c>
      <c r="M90" s="62"/>
      <c r="N90" s="62"/>
      <c r="O90" s="62">
        <f>SUM(O91:O93)</f>
        <v>0</v>
      </c>
      <c r="P90" s="62">
        <f>SUM(P91:P93)</f>
        <v>3</v>
      </c>
      <c r="Q90" s="64" t="s">
        <v>1587</v>
      </c>
      <c r="R90" s="66">
        <v>38798</v>
      </c>
      <c r="S90" s="62"/>
      <c r="T90" s="62"/>
      <c r="U90" s="62"/>
    </row>
    <row r="91" spans="1:21" s="5" customFormat="1" ht="75" hidden="1" x14ac:dyDescent="0.25">
      <c r="A91" s="49" t="s">
        <v>1794</v>
      </c>
      <c r="B91" s="74"/>
      <c r="C91" s="5" t="s">
        <v>7</v>
      </c>
      <c r="D91" s="55">
        <v>2903</v>
      </c>
      <c r="E91" s="19"/>
      <c r="F91" s="19" t="s">
        <v>55</v>
      </c>
      <c r="G91" s="20">
        <v>12</v>
      </c>
      <c r="H91" s="20">
        <v>5.6</v>
      </c>
      <c r="I91" s="20">
        <v>9</v>
      </c>
      <c r="J91" s="20">
        <f t="shared" si="1"/>
        <v>13.570174556782764</v>
      </c>
      <c r="K91" s="20">
        <v>13.6</v>
      </c>
      <c r="L91" s="19" t="s">
        <v>779</v>
      </c>
      <c r="M91" s="19"/>
      <c r="N91" s="19"/>
      <c r="O91" s="19">
        <v>0</v>
      </c>
      <c r="P91" s="19">
        <v>1</v>
      </c>
      <c r="Q91" s="15" t="s">
        <v>11</v>
      </c>
      <c r="R91" s="21">
        <v>38824</v>
      </c>
      <c r="S91" s="19"/>
      <c r="T91" s="19"/>
      <c r="U91" s="19"/>
    </row>
    <row r="92" spans="1:21" s="5" customFormat="1" ht="87.5" hidden="1" x14ac:dyDescent="0.25">
      <c r="A92" s="49" t="s">
        <v>1794</v>
      </c>
      <c r="B92" s="74"/>
      <c r="C92" s="5" t="s">
        <v>8</v>
      </c>
      <c r="D92" s="19">
        <v>2903</v>
      </c>
      <c r="E92" s="19"/>
      <c r="F92" s="19" t="s">
        <v>55</v>
      </c>
      <c r="G92" s="20">
        <v>12</v>
      </c>
      <c r="H92" s="20">
        <v>5.6</v>
      </c>
      <c r="I92" s="20">
        <v>9</v>
      </c>
      <c r="J92" s="20">
        <f t="shared" si="1"/>
        <v>13.570174556782764</v>
      </c>
      <c r="K92" s="20">
        <v>13.6</v>
      </c>
      <c r="L92" s="19" t="s">
        <v>779</v>
      </c>
      <c r="M92" s="19"/>
      <c r="N92" s="19"/>
      <c r="O92" s="19">
        <v>0</v>
      </c>
      <c r="P92" s="19">
        <v>1</v>
      </c>
      <c r="Q92" s="15" t="s">
        <v>788</v>
      </c>
      <c r="R92" s="21">
        <v>39188</v>
      </c>
      <c r="S92" s="19"/>
      <c r="T92" s="19"/>
      <c r="U92" s="19"/>
    </row>
    <row r="93" spans="1:21" s="5" customFormat="1" ht="257.25" hidden="1" customHeight="1" x14ac:dyDescent="0.25">
      <c r="A93" s="49" t="s">
        <v>1794</v>
      </c>
      <c r="B93" s="74"/>
      <c r="C93" s="5" t="s">
        <v>760</v>
      </c>
      <c r="D93" s="19">
        <v>2903</v>
      </c>
      <c r="E93" s="19"/>
      <c r="F93" s="19" t="s">
        <v>55</v>
      </c>
      <c r="G93" s="20">
        <v>12</v>
      </c>
      <c r="H93" s="20">
        <v>5.6</v>
      </c>
      <c r="I93" s="20">
        <v>9</v>
      </c>
      <c r="J93" s="20">
        <f t="shared" si="1"/>
        <v>13.570174556782764</v>
      </c>
      <c r="K93" s="20">
        <v>13.6</v>
      </c>
      <c r="L93" s="19" t="s">
        <v>779</v>
      </c>
      <c r="M93" s="19"/>
      <c r="N93" s="19"/>
      <c r="O93" s="19">
        <v>0</v>
      </c>
      <c r="P93" s="19">
        <v>1</v>
      </c>
      <c r="Q93" s="15" t="s">
        <v>389</v>
      </c>
      <c r="R93" s="21">
        <v>39188</v>
      </c>
      <c r="S93" s="19"/>
      <c r="T93" s="19"/>
      <c r="U93" s="19"/>
    </row>
    <row r="94" spans="1:21" s="5" customFormat="1" ht="41.25" hidden="1" customHeight="1" x14ac:dyDescent="0.25">
      <c r="A94" s="49" t="s">
        <v>1794</v>
      </c>
      <c r="B94" s="74"/>
      <c r="C94" s="19" t="s">
        <v>1928</v>
      </c>
      <c r="D94" s="19">
        <v>2903</v>
      </c>
      <c r="E94" s="19"/>
      <c r="F94" s="19" t="s">
        <v>55</v>
      </c>
      <c r="G94" s="20">
        <v>12</v>
      </c>
      <c r="H94" s="20">
        <v>5.6</v>
      </c>
      <c r="I94" s="20">
        <v>9</v>
      </c>
      <c r="J94" s="20">
        <f>-LOG((1/(H94*G94))*(2.511^(-I94)))/LOG(2.511)</f>
        <v>13.570174556782764</v>
      </c>
      <c r="K94" s="20">
        <v>13.6</v>
      </c>
      <c r="L94" s="19" t="s">
        <v>779</v>
      </c>
      <c r="M94" s="19"/>
      <c r="N94" s="19"/>
      <c r="O94" s="19">
        <v>1</v>
      </c>
      <c r="P94" s="19">
        <v>0</v>
      </c>
      <c r="Q94" s="15" t="s">
        <v>134</v>
      </c>
      <c r="R94" s="21">
        <v>39574</v>
      </c>
      <c r="S94" s="19"/>
      <c r="T94" s="19"/>
      <c r="U94" s="19"/>
    </row>
    <row r="95" spans="1:21" s="68" customFormat="1" ht="25" hidden="1" x14ac:dyDescent="0.25">
      <c r="A95" s="105"/>
      <c r="B95" s="73"/>
      <c r="C95" s="68" t="s">
        <v>246</v>
      </c>
      <c r="D95" s="62">
        <v>3227</v>
      </c>
      <c r="E95" s="62"/>
      <c r="F95" s="62" t="s">
        <v>55</v>
      </c>
      <c r="G95" s="63">
        <v>6.6</v>
      </c>
      <c r="H95" s="63">
        <v>5</v>
      </c>
      <c r="I95" s="63">
        <v>10.3</v>
      </c>
      <c r="J95" s="63">
        <f t="shared" si="1"/>
        <v>14.097740212930384</v>
      </c>
      <c r="K95" s="63">
        <v>13.4</v>
      </c>
      <c r="L95" s="62" t="s">
        <v>779</v>
      </c>
      <c r="M95" s="62"/>
      <c r="N95" s="62"/>
      <c r="O95" s="62">
        <v>0</v>
      </c>
      <c r="P95" s="62">
        <v>0</v>
      </c>
      <c r="Q95" s="64" t="s">
        <v>1216</v>
      </c>
      <c r="R95" s="66">
        <v>38797</v>
      </c>
      <c r="S95" s="62"/>
      <c r="T95" s="62"/>
      <c r="U95" s="62"/>
    </row>
    <row r="96" spans="1:21" s="68" customFormat="1" ht="25" hidden="1" x14ac:dyDescent="0.25">
      <c r="A96" s="105"/>
      <c r="B96" s="184"/>
      <c r="C96" s="68" t="s">
        <v>246</v>
      </c>
      <c r="D96" s="68">
        <v>3351</v>
      </c>
      <c r="E96" s="68" t="s">
        <v>1961</v>
      </c>
      <c r="F96" s="68" t="s">
        <v>55</v>
      </c>
      <c r="G96" s="68">
        <v>7.3</v>
      </c>
      <c r="H96" s="68">
        <v>4.4000000000000004</v>
      </c>
      <c r="I96" s="68">
        <v>9.6999999999999993</v>
      </c>
      <c r="J96" s="63">
        <f t="shared" ref="J96:J110" si="4">-LOG((1/(H96*G96))*(2.511^(-I96)))/LOG(2.511)</f>
        <v>13.468382954516025</v>
      </c>
      <c r="K96" s="63">
        <v>13.5</v>
      </c>
      <c r="L96" s="68" t="s">
        <v>779</v>
      </c>
      <c r="O96" s="68">
        <f>SUM(O97:O101)</f>
        <v>2</v>
      </c>
      <c r="P96" s="68">
        <f>SUM(P97:P101)</f>
        <v>3</v>
      </c>
      <c r="Q96" s="64" t="s">
        <v>757</v>
      </c>
      <c r="R96" s="66">
        <v>38769</v>
      </c>
    </row>
    <row r="97" spans="1:21" s="5" customFormat="1" ht="25" hidden="1" x14ac:dyDescent="0.25">
      <c r="A97" s="49" t="s">
        <v>1794</v>
      </c>
      <c r="B97" s="129"/>
      <c r="C97" s="5" t="s">
        <v>259</v>
      </c>
      <c r="D97" s="5">
        <v>3351</v>
      </c>
      <c r="E97" s="5" t="s">
        <v>1961</v>
      </c>
      <c r="F97" s="5" t="s">
        <v>55</v>
      </c>
      <c r="G97" s="5">
        <v>7.3</v>
      </c>
      <c r="H97" s="5">
        <v>4.4000000000000004</v>
      </c>
      <c r="I97" s="5">
        <v>9.6999999999999993</v>
      </c>
      <c r="J97" s="20">
        <f t="shared" si="4"/>
        <v>13.468382954516025</v>
      </c>
      <c r="K97" s="20">
        <v>13.5</v>
      </c>
      <c r="L97" s="5" t="s">
        <v>779</v>
      </c>
      <c r="O97" s="5">
        <v>1</v>
      </c>
      <c r="P97" s="5">
        <v>0</v>
      </c>
      <c r="Q97" s="15" t="s">
        <v>377</v>
      </c>
      <c r="R97" s="21">
        <v>39507</v>
      </c>
    </row>
    <row r="98" spans="1:21" s="5" customFormat="1" ht="37.5" hidden="1" x14ac:dyDescent="0.25">
      <c r="A98" s="49" t="s">
        <v>1794</v>
      </c>
      <c r="B98" s="129"/>
      <c r="C98" s="5" t="s">
        <v>1747</v>
      </c>
      <c r="D98" s="5">
        <v>3351</v>
      </c>
      <c r="E98" s="5" t="s">
        <v>1961</v>
      </c>
      <c r="F98" s="5" t="s">
        <v>55</v>
      </c>
      <c r="G98" s="5">
        <v>7.3</v>
      </c>
      <c r="H98" s="5">
        <v>4.4000000000000004</v>
      </c>
      <c r="I98" s="5">
        <v>9.6999999999999993</v>
      </c>
      <c r="J98" s="20">
        <f t="shared" si="4"/>
        <v>13.468382954516025</v>
      </c>
      <c r="K98" s="20">
        <v>13.5</v>
      </c>
      <c r="L98" s="5" t="s">
        <v>779</v>
      </c>
      <c r="O98" s="5">
        <v>1</v>
      </c>
      <c r="P98" s="5">
        <v>0</v>
      </c>
      <c r="Q98" s="15" t="s">
        <v>1104</v>
      </c>
      <c r="R98" s="21">
        <v>39507</v>
      </c>
    </row>
    <row r="99" spans="1:21" ht="50" hidden="1" x14ac:dyDescent="0.25">
      <c r="A99" s="46" t="s">
        <v>1794</v>
      </c>
      <c r="B99" s="5"/>
      <c r="C99" s="5" t="s">
        <v>1910</v>
      </c>
      <c r="D99" s="5">
        <v>3351</v>
      </c>
      <c r="E99" s="5" t="s">
        <v>1961</v>
      </c>
      <c r="F99" s="5" t="s">
        <v>55</v>
      </c>
      <c r="G99" s="5">
        <v>7.3</v>
      </c>
      <c r="H99" s="5">
        <v>4.4000000000000004</v>
      </c>
      <c r="I99" s="5">
        <v>9.6999999999999993</v>
      </c>
      <c r="J99" s="20">
        <f t="shared" si="4"/>
        <v>13.468382954516025</v>
      </c>
      <c r="K99" s="20">
        <v>13.5</v>
      </c>
      <c r="L99" s="5" t="s">
        <v>779</v>
      </c>
      <c r="M99" s="5"/>
      <c r="N99" s="5"/>
      <c r="O99" s="5">
        <v>0</v>
      </c>
      <c r="P99" s="5">
        <v>1</v>
      </c>
      <c r="Q99" s="15" t="s">
        <v>1912</v>
      </c>
      <c r="R99" s="21">
        <v>38769</v>
      </c>
    </row>
    <row r="100" spans="1:21" ht="50" hidden="1" x14ac:dyDescent="0.25">
      <c r="A100" s="46" t="s">
        <v>1794</v>
      </c>
      <c r="B100" s="5"/>
      <c r="C100" s="5" t="s">
        <v>1911</v>
      </c>
      <c r="D100" s="5">
        <v>3351</v>
      </c>
      <c r="E100" s="5" t="s">
        <v>1961</v>
      </c>
      <c r="F100" s="5" t="s">
        <v>55</v>
      </c>
      <c r="G100" s="5">
        <v>7.3</v>
      </c>
      <c r="H100" s="5">
        <v>4.4000000000000004</v>
      </c>
      <c r="I100" s="5">
        <v>9.6999999999999993</v>
      </c>
      <c r="J100" s="20">
        <f t="shared" si="4"/>
        <v>13.468382954516025</v>
      </c>
      <c r="K100" s="20">
        <v>13.5</v>
      </c>
      <c r="L100" s="5" t="s">
        <v>779</v>
      </c>
      <c r="M100" s="5"/>
      <c r="N100" s="5"/>
      <c r="O100" s="5">
        <v>0</v>
      </c>
      <c r="P100" s="5">
        <v>1</v>
      </c>
      <c r="Q100" s="15" t="s">
        <v>1913</v>
      </c>
      <c r="R100" s="21">
        <v>38769</v>
      </c>
    </row>
    <row r="101" spans="1:21" ht="87.5" hidden="1" x14ac:dyDescent="0.25">
      <c r="A101" s="46" t="s">
        <v>1794</v>
      </c>
      <c r="B101" s="5"/>
      <c r="C101" s="5" t="s">
        <v>32</v>
      </c>
      <c r="D101" s="5">
        <v>3351</v>
      </c>
      <c r="E101" s="5" t="s">
        <v>1961</v>
      </c>
      <c r="F101" s="5" t="s">
        <v>55</v>
      </c>
      <c r="G101" s="5">
        <v>7.3</v>
      </c>
      <c r="H101" s="5">
        <v>4.4000000000000004</v>
      </c>
      <c r="I101" s="5">
        <v>9.6999999999999993</v>
      </c>
      <c r="J101" s="20">
        <f t="shared" si="4"/>
        <v>13.468382954516025</v>
      </c>
      <c r="K101" s="20">
        <v>13.5</v>
      </c>
      <c r="L101" s="5" t="s">
        <v>779</v>
      </c>
      <c r="M101" s="5"/>
      <c r="N101" s="5"/>
      <c r="O101" s="5">
        <v>0</v>
      </c>
      <c r="P101" s="5">
        <v>1</v>
      </c>
      <c r="Q101" s="15" t="s">
        <v>166</v>
      </c>
      <c r="R101" s="21">
        <v>39192</v>
      </c>
    </row>
    <row r="102" spans="1:21" s="68" customFormat="1" ht="25" hidden="1" x14ac:dyDescent="0.25">
      <c r="A102" s="105"/>
      <c r="B102" s="140"/>
      <c r="C102" s="68" t="s">
        <v>246</v>
      </c>
      <c r="D102" s="68">
        <v>3368</v>
      </c>
      <c r="E102" s="68" t="s">
        <v>1960</v>
      </c>
      <c r="F102" s="68" t="s">
        <v>55</v>
      </c>
      <c r="G102" s="68">
        <v>7.8</v>
      </c>
      <c r="H102" s="68">
        <v>5.2</v>
      </c>
      <c r="I102" s="68">
        <v>9.1999999999999993</v>
      </c>
      <c r="J102" s="63">
        <f t="shared" si="4"/>
        <v>13.221786087509599</v>
      </c>
      <c r="K102" s="63">
        <v>13.1</v>
      </c>
      <c r="L102" s="68" t="s">
        <v>779</v>
      </c>
      <c r="O102" s="68">
        <f>SUM(O103:O109)</f>
        <v>3</v>
      </c>
      <c r="P102" s="68">
        <f>SUM(P103:P109)</f>
        <v>4</v>
      </c>
      <c r="Q102" s="64" t="s">
        <v>354</v>
      </c>
      <c r="R102" s="66">
        <v>38769</v>
      </c>
    </row>
    <row r="103" spans="1:21" s="5" customFormat="1" ht="25" hidden="1" x14ac:dyDescent="0.25">
      <c r="A103" s="49" t="s">
        <v>1794</v>
      </c>
      <c r="B103" s="129"/>
      <c r="C103" s="5" t="s">
        <v>259</v>
      </c>
      <c r="D103" s="5">
        <v>3368</v>
      </c>
      <c r="E103" s="5" t="s">
        <v>1960</v>
      </c>
      <c r="F103" s="5" t="s">
        <v>55</v>
      </c>
      <c r="G103" s="5">
        <v>7.8</v>
      </c>
      <c r="H103" s="5">
        <v>5.2</v>
      </c>
      <c r="I103" s="5">
        <v>9.1999999999999993</v>
      </c>
      <c r="J103" s="20">
        <f t="shared" si="4"/>
        <v>13.221786087509599</v>
      </c>
      <c r="K103" s="20">
        <v>13.1</v>
      </c>
      <c r="L103" s="5" t="s">
        <v>779</v>
      </c>
      <c r="O103" s="5">
        <v>1</v>
      </c>
      <c r="P103" s="5">
        <v>0</v>
      </c>
      <c r="Q103" s="15" t="s">
        <v>1107</v>
      </c>
      <c r="R103" s="21">
        <v>39507</v>
      </c>
    </row>
    <row r="104" spans="1:21" s="5" customFormat="1" ht="37.5" hidden="1" x14ac:dyDescent="0.25">
      <c r="A104" s="49" t="s">
        <v>1794</v>
      </c>
      <c r="B104" s="129"/>
      <c r="C104" s="5" t="s">
        <v>1747</v>
      </c>
      <c r="D104" s="5">
        <v>3368</v>
      </c>
      <c r="E104" s="5" t="s">
        <v>1960</v>
      </c>
      <c r="F104" s="5" t="s">
        <v>55</v>
      </c>
      <c r="G104" s="5">
        <v>7.8</v>
      </c>
      <c r="H104" s="5">
        <v>5.2</v>
      </c>
      <c r="I104" s="5">
        <v>9.1999999999999993</v>
      </c>
      <c r="J104" s="20">
        <f t="shared" si="4"/>
        <v>13.221786087509599</v>
      </c>
      <c r="K104" s="20">
        <v>13.1</v>
      </c>
      <c r="L104" s="5" t="s">
        <v>779</v>
      </c>
      <c r="O104" s="5">
        <v>1</v>
      </c>
      <c r="P104" s="5">
        <v>0</v>
      </c>
      <c r="Q104" s="15" t="s">
        <v>390</v>
      </c>
      <c r="R104" s="21">
        <v>39507</v>
      </c>
    </row>
    <row r="105" spans="1:21" ht="50" hidden="1" x14ac:dyDescent="0.25">
      <c r="A105" s="46" t="s">
        <v>1794</v>
      </c>
      <c r="B105" s="5"/>
      <c r="C105" s="5" t="s">
        <v>891</v>
      </c>
      <c r="D105" s="5">
        <v>3368</v>
      </c>
      <c r="E105" s="5" t="s">
        <v>1960</v>
      </c>
      <c r="F105" s="5" t="s">
        <v>55</v>
      </c>
      <c r="G105" s="5">
        <v>7.8</v>
      </c>
      <c r="H105" s="5">
        <v>5.2</v>
      </c>
      <c r="I105" s="5">
        <v>9.1999999999999993</v>
      </c>
      <c r="J105" s="20">
        <f t="shared" si="4"/>
        <v>13.221786087509599</v>
      </c>
      <c r="K105" s="20">
        <v>13.1</v>
      </c>
      <c r="L105" s="5" t="s">
        <v>779</v>
      </c>
      <c r="M105" s="5"/>
      <c r="N105" s="5"/>
      <c r="O105" s="5">
        <v>1</v>
      </c>
      <c r="P105" s="5">
        <v>0</v>
      </c>
      <c r="Q105" s="15" t="s">
        <v>1914</v>
      </c>
      <c r="R105" s="21">
        <v>38769</v>
      </c>
    </row>
    <row r="106" spans="1:21" ht="62.5" hidden="1" x14ac:dyDescent="0.25">
      <c r="A106" s="46" t="s">
        <v>1794</v>
      </c>
      <c r="B106" s="5"/>
      <c r="C106" s="5" t="s">
        <v>1910</v>
      </c>
      <c r="D106" s="5">
        <v>3368</v>
      </c>
      <c r="E106" s="5" t="s">
        <v>1960</v>
      </c>
      <c r="F106" s="5" t="s">
        <v>55</v>
      </c>
      <c r="G106" s="5">
        <v>7.8</v>
      </c>
      <c r="H106" s="5">
        <v>5.2</v>
      </c>
      <c r="I106" s="5">
        <v>9.1999999999999993</v>
      </c>
      <c r="J106" s="20">
        <f t="shared" si="4"/>
        <v>13.221786087509599</v>
      </c>
      <c r="K106" s="20">
        <v>13.1</v>
      </c>
      <c r="L106" s="5" t="s">
        <v>779</v>
      </c>
      <c r="M106" s="5"/>
      <c r="N106" s="5"/>
      <c r="O106" s="5">
        <v>0</v>
      </c>
      <c r="P106" s="5">
        <v>1</v>
      </c>
      <c r="Q106" s="15" t="s">
        <v>115</v>
      </c>
      <c r="R106" s="21">
        <v>38769</v>
      </c>
    </row>
    <row r="107" spans="1:21" ht="137.5" hidden="1" x14ac:dyDescent="0.25">
      <c r="A107" s="46" t="s">
        <v>1794</v>
      </c>
      <c r="B107" s="5"/>
      <c r="C107" s="5" t="s">
        <v>758</v>
      </c>
      <c r="D107" s="5">
        <v>3368</v>
      </c>
      <c r="E107" s="5" t="s">
        <v>1960</v>
      </c>
      <c r="F107" s="5" t="s">
        <v>55</v>
      </c>
      <c r="G107" s="5">
        <v>7.8</v>
      </c>
      <c r="H107" s="5">
        <v>5.2</v>
      </c>
      <c r="I107" s="5">
        <v>9.1999999999999993</v>
      </c>
      <c r="J107" s="20">
        <f t="shared" si="4"/>
        <v>13.221786087509599</v>
      </c>
      <c r="K107" s="20">
        <v>13.1</v>
      </c>
      <c r="L107" s="5" t="s">
        <v>779</v>
      </c>
      <c r="M107" s="5"/>
      <c r="N107" s="5"/>
      <c r="O107" s="5">
        <v>0</v>
      </c>
      <c r="P107" s="5">
        <v>1</v>
      </c>
      <c r="Q107" s="15" t="s">
        <v>759</v>
      </c>
      <c r="R107" s="21">
        <v>39188</v>
      </c>
    </row>
    <row r="108" spans="1:21" hidden="1" x14ac:dyDescent="0.25">
      <c r="A108" s="46" t="s">
        <v>1794</v>
      </c>
      <c r="B108" s="5"/>
      <c r="C108" s="5" t="s">
        <v>32</v>
      </c>
      <c r="D108" s="5">
        <v>3368</v>
      </c>
      <c r="E108" s="5" t="s">
        <v>1960</v>
      </c>
      <c r="F108" s="5" t="s">
        <v>55</v>
      </c>
      <c r="G108" s="5">
        <v>7.8</v>
      </c>
      <c r="H108" s="5">
        <v>5.2</v>
      </c>
      <c r="I108" s="5">
        <v>9.1999999999999993</v>
      </c>
      <c r="J108" s="20">
        <f t="shared" si="4"/>
        <v>13.221786087509599</v>
      </c>
      <c r="K108" s="20">
        <v>13.1</v>
      </c>
      <c r="L108" s="5" t="s">
        <v>779</v>
      </c>
      <c r="M108" s="5"/>
      <c r="N108" s="5"/>
      <c r="O108" s="5">
        <v>0</v>
      </c>
      <c r="P108" s="5">
        <v>1</v>
      </c>
      <c r="Q108" s="15" t="s">
        <v>1812</v>
      </c>
      <c r="R108" s="21">
        <v>39192</v>
      </c>
    </row>
    <row r="109" spans="1:21" hidden="1" x14ac:dyDescent="0.25">
      <c r="A109" s="46" t="s">
        <v>1794</v>
      </c>
      <c r="B109" s="5"/>
      <c r="C109" s="5" t="s">
        <v>32</v>
      </c>
      <c r="D109" s="5">
        <v>3368</v>
      </c>
      <c r="E109" s="5" t="s">
        <v>1960</v>
      </c>
      <c r="F109" s="5" t="s">
        <v>55</v>
      </c>
      <c r="G109" s="5">
        <v>7.8</v>
      </c>
      <c r="H109" s="5">
        <v>5.2</v>
      </c>
      <c r="I109" s="5">
        <v>9.1999999999999993</v>
      </c>
      <c r="J109" s="20">
        <f t="shared" si="4"/>
        <v>13.221786087509599</v>
      </c>
      <c r="K109" s="20">
        <v>13.1</v>
      </c>
      <c r="L109" s="5" t="s">
        <v>779</v>
      </c>
      <c r="M109" s="5"/>
      <c r="N109" s="5"/>
      <c r="O109" s="5">
        <v>0</v>
      </c>
      <c r="P109" s="5">
        <v>1</v>
      </c>
      <c r="Q109" s="15" t="s">
        <v>33</v>
      </c>
      <c r="R109" s="21">
        <v>39192</v>
      </c>
    </row>
    <row r="110" spans="1:21" s="68" customFormat="1" hidden="1" x14ac:dyDescent="0.25">
      <c r="A110" s="105"/>
      <c r="B110" s="123"/>
      <c r="C110" s="68" t="s">
        <v>246</v>
      </c>
      <c r="D110" s="68">
        <v>3377</v>
      </c>
      <c r="F110" s="68" t="s">
        <v>55</v>
      </c>
      <c r="G110" s="68">
        <v>4.3</v>
      </c>
      <c r="H110" s="68">
        <v>2.6</v>
      </c>
      <c r="I110" s="68">
        <v>10.4</v>
      </c>
      <c r="J110" s="63">
        <f t="shared" si="4"/>
        <v>13.022109348947314</v>
      </c>
      <c r="K110" s="63">
        <v>13.4</v>
      </c>
      <c r="L110" s="68" t="s">
        <v>779</v>
      </c>
      <c r="O110" s="68">
        <f>SUM(O111)</f>
        <v>1</v>
      </c>
      <c r="P110" s="68">
        <f>SUM(P111)</f>
        <v>0</v>
      </c>
      <c r="Q110" s="64" t="s">
        <v>1105</v>
      </c>
      <c r="R110" s="66">
        <v>39456</v>
      </c>
    </row>
    <row r="111" spans="1:21" s="5" customFormat="1" ht="50" hidden="1" x14ac:dyDescent="0.25">
      <c r="A111" s="49" t="s">
        <v>1794</v>
      </c>
      <c r="C111" s="5" t="s">
        <v>1747</v>
      </c>
      <c r="D111" s="5">
        <v>3377</v>
      </c>
      <c r="F111" s="5" t="s">
        <v>55</v>
      </c>
      <c r="G111" s="5">
        <v>4.3</v>
      </c>
      <c r="H111" s="5">
        <v>2.6</v>
      </c>
      <c r="I111" s="5">
        <v>10.4</v>
      </c>
      <c r="J111" s="20">
        <f>-LOG((1/(H111*G111))*(2.511^(-I111)))/LOG(2.511)</f>
        <v>13.022109348947314</v>
      </c>
      <c r="K111" s="20">
        <v>13.4</v>
      </c>
      <c r="L111" s="5" t="s">
        <v>779</v>
      </c>
      <c r="O111" s="5">
        <f>SUM(O112)</f>
        <v>1</v>
      </c>
      <c r="P111" s="5">
        <v>0</v>
      </c>
      <c r="Q111" s="15" t="s">
        <v>391</v>
      </c>
      <c r="R111" s="21">
        <v>39507</v>
      </c>
    </row>
    <row r="112" spans="1:21" s="68" customFormat="1" ht="25" hidden="1" x14ac:dyDescent="0.25">
      <c r="A112" s="105"/>
      <c r="B112" s="140"/>
      <c r="C112" s="62" t="s">
        <v>246</v>
      </c>
      <c r="D112" s="62">
        <v>3379</v>
      </c>
      <c r="E112" s="62" t="s">
        <v>1962</v>
      </c>
      <c r="F112" s="62" t="s">
        <v>55</v>
      </c>
      <c r="G112" s="68">
        <v>5.3</v>
      </c>
      <c r="H112" s="68">
        <v>4.8</v>
      </c>
      <c r="I112" s="68">
        <v>9.3000000000000007</v>
      </c>
      <c r="J112" s="63">
        <f t="shared" ref="J112:J156" si="5">-LOG((1/(H112*G112))*(2.511^(-I112)))/LOG(2.511)</f>
        <v>12.815139833062712</v>
      </c>
      <c r="K112" s="63">
        <v>12.8</v>
      </c>
      <c r="L112" s="62" t="s">
        <v>779</v>
      </c>
      <c r="M112" s="62"/>
      <c r="N112" s="62"/>
      <c r="O112" s="62">
        <f>SUM(O113:O115)</f>
        <v>1</v>
      </c>
      <c r="P112" s="62">
        <f>SUM(P113:P115)</f>
        <v>2</v>
      </c>
      <c r="Q112" s="64" t="s">
        <v>631</v>
      </c>
      <c r="R112" s="66">
        <v>38769</v>
      </c>
      <c r="S112" s="62"/>
      <c r="T112" s="62"/>
      <c r="U112" s="62"/>
    </row>
    <row r="113" spans="1:21" s="5" customFormat="1" ht="62.5" hidden="1" x14ac:dyDescent="0.25">
      <c r="A113" s="49" t="s">
        <v>1794</v>
      </c>
      <c r="B113" s="129"/>
      <c r="C113" s="19" t="s">
        <v>1747</v>
      </c>
      <c r="D113" s="19">
        <v>3379</v>
      </c>
      <c r="E113" s="19" t="s">
        <v>1962</v>
      </c>
      <c r="F113" s="19" t="s">
        <v>55</v>
      </c>
      <c r="G113" s="5">
        <v>5.3</v>
      </c>
      <c r="H113" s="5">
        <v>4.8</v>
      </c>
      <c r="I113" s="5">
        <v>9.3000000000000007</v>
      </c>
      <c r="J113" s="20">
        <f t="shared" si="5"/>
        <v>12.815139833062712</v>
      </c>
      <c r="K113" s="20">
        <v>12.8</v>
      </c>
      <c r="L113" s="19" t="s">
        <v>779</v>
      </c>
      <c r="M113" s="19"/>
      <c r="N113" s="19"/>
      <c r="O113" s="19">
        <v>1</v>
      </c>
      <c r="P113" s="19">
        <v>0</v>
      </c>
      <c r="Q113" s="15" t="s">
        <v>392</v>
      </c>
      <c r="R113" s="21">
        <v>39507</v>
      </c>
      <c r="S113" s="19"/>
      <c r="T113" s="19"/>
      <c r="U113" s="19"/>
    </row>
    <row r="114" spans="1:21" ht="62.5" hidden="1" x14ac:dyDescent="0.25">
      <c r="A114" s="46" t="s">
        <v>1794</v>
      </c>
      <c r="B114" s="19"/>
      <c r="C114" s="19" t="s">
        <v>1910</v>
      </c>
      <c r="D114" s="19">
        <v>3379</v>
      </c>
      <c r="E114" s="19" t="s">
        <v>1962</v>
      </c>
      <c r="F114" s="19" t="s">
        <v>55</v>
      </c>
      <c r="G114" s="5">
        <v>5.3</v>
      </c>
      <c r="H114" s="5">
        <v>4.8</v>
      </c>
      <c r="I114" s="5">
        <v>9.3000000000000007</v>
      </c>
      <c r="J114" s="20">
        <f t="shared" si="5"/>
        <v>12.815139833062712</v>
      </c>
      <c r="K114" s="20">
        <v>12.8</v>
      </c>
      <c r="L114" s="19" t="s">
        <v>779</v>
      </c>
      <c r="M114" s="19"/>
      <c r="N114" s="19"/>
      <c r="O114" s="19">
        <v>0</v>
      </c>
      <c r="P114" s="19">
        <v>1</v>
      </c>
      <c r="Q114" s="15" t="s">
        <v>588</v>
      </c>
      <c r="R114" s="21">
        <v>38769</v>
      </c>
      <c r="S114" s="19"/>
      <c r="T114" s="19"/>
      <c r="U114" s="19"/>
    </row>
    <row r="115" spans="1:21" ht="100" hidden="1" x14ac:dyDescent="0.25">
      <c r="A115" s="46" t="s">
        <v>1794</v>
      </c>
      <c r="B115" s="19"/>
      <c r="C115" s="19" t="s">
        <v>32</v>
      </c>
      <c r="D115" s="19">
        <v>3379</v>
      </c>
      <c r="E115" s="19" t="s">
        <v>1962</v>
      </c>
      <c r="F115" s="19" t="s">
        <v>55</v>
      </c>
      <c r="G115" s="5">
        <v>5.3</v>
      </c>
      <c r="H115" s="5">
        <v>4.8</v>
      </c>
      <c r="I115" s="5">
        <v>9.3000000000000007</v>
      </c>
      <c r="J115" s="20">
        <f t="shared" si="5"/>
        <v>12.815139833062712</v>
      </c>
      <c r="K115" s="20">
        <v>12.8</v>
      </c>
      <c r="L115" s="19" t="s">
        <v>779</v>
      </c>
      <c r="M115" s="19"/>
      <c r="N115" s="19"/>
      <c r="O115" s="19">
        <v>0</v>
      </c>
      <c r="P115" s="19">
        <v>1</v>
      </c>
      <c r="Q115" s="15" t="s">
        <v>1811</v>
      </c>
      <c r="R115" s="21">
        <v>39192</v>
      </c>
      <c r="S115" s="19"/>
      <c r="T115" s="19"/>
      <c r="U115" s="19"/>
    </row>
    <row r="116" spans="1:21" ht="38" hidden="1" x14ac:dyDescent="0.25">
      <c r="A116" s="48" t="s">
        <v>1794</v>
      </c>
      <c r="B116" s="19"/>
      <c r="C116" s="19" t="s">
        <v>1254</v>
      </c>
      <c r="D116" s="19">
        <v>3379</v>
      </c>
      <c r="E116" s="19" t="s">
        <v>1962</v>
      </c>
      <c r="F116" s="19" t="s">
        <v>55</v>
      </c>
      <c r="G116" s="5">
        <v>5.3</v>
      </c>
      <c r="H116" s="5">
        <v>4.8</v>
      </c>
      <c r="I116" s="5">
        <v>9.3000000000000007</v>
      </c>
      <c r="J116" s="20">
        <f>-LOG((1/(H116*G116))*(2.511^(-I116)))/LOG(2.511)</f>
        <v>12.815139833062712</v>
      </c>
      <c r="K116" s="20">
        <v>12.8</v>
      </c>
      <c r="L116" s="19" t="s">
        <v>779</v>
      </c>
      <c r="M116" s="19"/>
      <c r="N116" s="19"/>
      <c r="O116" s="19">
        <v>0</v>
      </c>
      <c r="P116" s="19">
        <v>1</v>
      </c>
      <c r="Q116" s="15" t="s">
        <v>1255</v>
      </c>
      <c r="R116" s="21">
        <v>39957</v>
      </c>
      <c r="S116" s="19"/>
      <c r="T116" s="19"/>
      <c r="U116" s="19"/>
    </row>
    <row r="117" spans="1:21" s="68" customFormat="1" ht="25" hidden="1" x14ac:dyDescent="0.25">
      <c r="A117" s="105"/>
      <c r="B117" s="140"/>
      <c r="C117" s="62" t="s">
        <v>246</v>
      </c>
      <c r="D117" s="62">
        <v>3521</v>
      </c>
      <c r="E117" s="62"/>
      <c r="F117" s="62" t="s">
        <v>55</v>
      </c>
      <c r="G117" s="68">
        <v>11.2</v>
      </c>
      <c r="H117" s="68">
        <v>5.4</v>
      </c>
      <c r="I117" s="68">
        <v>9</v>
      </c>
      <c r="J117" s="63">
        <f t="shared" si="5"/>
        <v>13.45573697581526</v>
      </c>
      <c r="K117" s="63">
        <v>13.2</v>
      </c>
      <c r="L117" s="62" t="s">
        <v>779</v>
      </c>
      <c r="M117" s="62"/>
      <c r="N117" s="62"/>
      <c r="O117" s="62">
        <v>0</v>
      </c>
      <c r="P117" s="62">
        <v>0</v>
      </c>
      <c r="Q117" s="64" t="s">
        <v>1621</v>
      </c>
      <c r="R117" s="66">
        <v>38824</v>
      </c>
      <c r="S117" s="62"/>
      <c r="T117" s="62"/>
      <c r="U117" s="62"/>
    </row>
    <row r="118" spans="1:21" s="5" customFormat="1" ht="62.5" hidden="1" x14ac:dyDescent="0.25">
      <c r="A118" s="49" t="s">
        <v>1794</v>
      </c>
      <c r="B118" s="108"/>
      <c r="C118" s="19" t="s">
        <v>1928</v>
      </c>
      <c r="D118" s="19">
        <v>3521</v>
      </c>
      <c r="E118" s="19"/>
      <c r="F118" s="19" t="s">
        <v>55</v>
      </c>
      <c r="G118" s="5">
        <v>11.2</v>
      </c>
      <c r="H118" s="5">
        <v>5.4</v>
      </c>
      <c r="I118" s="5">
        <v>9</v>
      </c>
      <c r="J118" s="20">
        <f>-LOG((1/(H118*G118))*(2.511^(-I118)))/LOG(2.511)</f>
        <v>13.45573697581526</v>
      </c>
      <c r="K118" s="20">
        <v>13.2</v>
      </c>
      <c r="L118" s="19" t="s">
        <v>779</v>
      </c>
      <c r="M118" s="19"/>
      <c r="N118" s="19"/>
      <c r="O118" s="19">
        <v>1</v>
      </c>
      <c r="P118" s="19">
        <v>0</v>
      </c>
      <c r="Q118" s="142" t="s">
        <v>1932</v>
      </c>
      <c r="R118" s="21">
        <v>39574</v>
      </c>
      <c r="S118" s="19"/>
      <c r="T118" s="19"/>
      <c r="U118" s="19"/>
    </row>
    <row r="119" spans="1:21" s="68" customFormat="1" ht="50" hidden="1" x14ac:dyDescent="0.25">
      <c r="A119" s="105"/>
      <c r="B119" s="73"/>
      <c r="C119" s="62" t="s">
        <v>246</v>
      </c>
      <c r="D119" s="62">
        <v>3593</v>
      </c>
      <c r="E119" s="62"/>
      <c r="F119" s="62" t="s">
        <v>55</v>
      </c>
      <c r="G119" s="68">
        <v>4.9000000000000004</v>
      </c>
      <c r="H119" s="68">
        <v>2.1</v>
      </c>
      <c r="I119" s="68">
        <v>10.9</v>
      </c>
      <c r="J119" s="63">
        <f t="shared" si="5"/>
        <v>13.432008748785979</v>
      </c>
      <c r="K119" s="63">
        <v>13.3</v>
      </c>
      <c r="L119" s="62" t="s">
        <v>779</v>
      </c>
      <c r="M119" s="62"/>
      <c r="N119" s="62"/>
      <c r="O119" s="62">
        <f>SUM(O120:O121)</f>
        <v>2</v>
      </c>
      <c r="P119" s="62">
        <f>SUM(P120:P121)</f>
        <v>0</v>
      </c>
      <c r="Q119" s="138" t="s">
        <v>393</v>
      </c>
      <c r="R119" s="66">
        <v>39456</v>
      </c>
      <c r="S119" s="62"/>
      <c r="T119" s="62"/>
      <c r="U119" s="62"/>
    </row>
    <row r="120" spans="1:21" s="5" customFormat="1" ht="25" hidden="1" x14ac:dyDescent="0.25">
      <c r="A120" s="49" t="s">
        <v>1794</v>
      </c>
      <c r="B120" s="74"/>
      <c r="C120" s="19" t="s">
        <v>259</v>
      </c>
      <c r="D120" s="19">
        <v>3593</v>
      </c>
      <c r="E120" s="19"/>
      <c r="F120" s="19" t="s">
        <v>55</v>
      </c>
      <c r="G120" s="5">
        <v>4.9000000000000004</v>
      </c>
      <c r="H120" s="5">
        <v>2.1</v>
      </c>
      <c r="I120" s="5">
        <v>10.9</v>
      </c>
      <c r="J120" s="20">
        <f t="shared" si="5"/>
        <v>13.432008748785979</v>
      </c>
      <c r="K120" s="20">
        <v>13.3</v>
      </c>
      <c r="L120" s="19" t="s">
        <v>779</v>
      </c>
      <c r="M120" s="19"/>
      <c r="N120" s="19"/>
      <c r="O120" s="19">
        <v>1</v>
      </c>
      <c r="P120" s="19">
        <v>0</v>
      </c>
      <c r="Q120" s="15" t="s">
        <v>394</v>
      </c>
      <c r="R120" s="21">
        <v>39456</v>
      </c>
      <c r="S120" s="19"/>
      <c r="T120" s="19"/>
      <c r="U120" s="19"/>
    </row>
    <row r="121" spans="1:21" s="5" customFormat="1" ht="25" hidden="1" x14ac:dyDescent="0.25">
      <c r="A121" s="49" t="s">
        <v>1794</v>
      </c>
      <c r="B121" s="74"/>
      <c r="C121" s="19" t="s">
        <v>1747</v>
      </c>
      <c r="D121" s="19">
        <v>3593</v>
      </c>
      <c r="E121" s="19"/>
      <c r="F121" s="19" t="s">
        <v>55</v>
      </c>
      <c r="G121" s="5">
        <v>4.9000000000000004</v>
      </c>
      <c r="H121" s="5">
        <v>2.1</v>
      </c>
      <c r="I121" s="5">
        <v>10.9</v>
      </c>
      <c r="J121" s="20">
        <f t="shared" si="5"/>
        <v>13.432008748785979</v>
      </c>
      <c r="K121" s="20">
        <v>13.3</v>
      </c>
      <c r="L121" s="19" t="s">
        <v>779</v>
      </c>
      <c r="M121" s="19"/>
      <c r="N121" s="19"/>
      <c r="O121" s="19">
        <v>1</v>
      </c>
      <c r="P121" s="19">
        <v>0</v>
      </c>
      <c r="Q121" s="15" t="s">
        <v>1106</v>
      </c>
      <c r="R121" s="21">
        <v>39507</v>
      </c>
      <c r="S121" s="19"/>
      <c r="T121" s="19"/>
      <c r="U121" s="19"/>
    </row>
    <row r="122" spans="1:21" s="68" customFormat="1" ht="62.5" hidden="1" x14ac:dyDescent="0.25">
      <c r="A122" s="105"/>
      <c r="B122" s="211"/>
      <c r="C122" s="62" t="s">
        <v>246</v>
      </c>
      <c r="D122" s="62">
        <v>3623</v>
      </c>
      <c r="E122" s="62" t="s">
        <v>1971</v>
      </c>
      <c r="F122" s="62" t="s">
        <v>55</v>
      </c>
      <c r="G122" s="68">
        <v>9</v>
      </c>
      <c r="H122" s="68">
        <v>2.2999999999999998</v>
      </c>
      <c r="I122" s="68">
        <v>9.3000000000000007</v>
      </c>
      <c r="J122" s="63">
        <f t="shared" si="5"/>
        <v>12.591187106499346</v>
      </c>
      <c r="K122" s="63">
        <v>12.8</v>
      </c>
      <c r="L122" s="62" t="s">
        <v>779</v>
      </c>
      <c r="M122" s="62"/>
      <c r="N122" s="62"/>
      <c r="O122" s="62">
        <f>SUM(O123:O132)</f>
        <v>4</v>
      </c>
      <c r="P122" s="62">
        <f>SUM(P123:P132)</f>
        <v>5</v>
      </c>
      <c r="Q122" s="64" t="s">
        <v>1667</v>
      </c>
      <c r="R122" s="66">
        <v>39160</v>
      </c>
      <c r="S122" s="62"/>
      <c r="T122" s="62"/>
      <c r="U122" s="62"/>
    </row>
    <row r="123" spans="1:21" s="5" customFormat="1" ht="37.5" hidden="1" x14ac:dyDescent="0.25">
      <c r="A123" s="49" t="s">
        <v>1794</v>
      </c>
      <c r="B123" s="136"/>
      <c r="C123" s="137" t="s">
        <v>378</v>
      </c>
      <c r="D123" s="19">
        <v>3623</v>
      </c>
      <c r="E123" s="19" t="s">
        <v>1971</v>
      </c>
      <c r="F123" s="19" t="s">
        <v>55</v>
      </c>
      <c r="G123" s="5">
        <v>9</v>
      </c>
      <c r="H123" s="5">
        <v>2.2999999999999998</v>
      </c>
      <c r="I123" s="5">
        <v>9.3000000000000007</v>
      </c>
      <c r="J123" s="20">
        <f>-LOG((1/(H123*G123))*(2.511^(-I123)))/LOG(2.511)</f>
        <v>12.591187106499346</v>
      </c>
      <c r="K123" s="20">
        <v>12.8</v>
      </c>
      <c r="L123" s="19" t="s">
        <v>779</v>
      </c>
      <c r="M123" s="19"/>
      <c r="N123" s="19"/>
      <c r="O123" s="19">
        <v>1</v>
      </c>
      <c r="P123" s="19">
        <v>0</v>
      </c>
      <c r="Q123" s="15" t="s">
        <v>380</v>
      </c>
      <c r="R123" s="21">
        <v>39507</v>
      </c>
      <c r="S123" s="19"/>
      <c r="T123" s="19"/>
      <c r="U123" s="19"/>
    </row>
    <row r="124" spans="1:21" s="5" customFormat="1" ht="37.5" hidden="1" x14ac:dyDescent="0.25">
      <c r="A124" s="49" t="s">
        <v>1794</v>
      </c>
      <c r="B124" s="136"/>
      <c r="C124" s="19" t="s">
        <v>259</v>
      </c>
      <c r="D124" s="19">
        <v>3623</v>
      </c>
      <c r="E124" s="19" t="s">
        <v>1971</v>
      </c>
      <c r="F124" s="19" t="s">
        <v>55</v>
      </c>
      <c r="G124" s="5">
        <v>9</v>
      </c>
      <c r="H124" s="5">
        <v>2.2999999999999998</v>
      </c>
      <c r="I124" s="5">
        <v>9.3000000000000007</v>
      </c>
      <c r="J124" s="20">
        <f>-LOG((1/(H124*G124))*(2.511^(-I124)))/LOG(2.511)</f>
        <v>12.591187106499346</v>
      </c>
      <c r="K124" s="20">
        <v>12.8</v>
      </c>
      <c r="L124" s="19" t="s">
        <v>779</v>
      </c>
      <c r="M124" s="19"/>
      <c r="N124" s="19"/>
      <c r="O124" s="19">
        <v>1</v>
      </c>
      <c r="P124" s="19">
        <v>0</v>
      </c>
      <c r="Q124" s="15" t="s">
        <v>384</v>
      </c>
      <c r="R124" s="21">
        <v>39507</v>
      </c>
      <c r="S124" s="19"/>
      <c r="T124" s="19"/>
      <c r="U124" s="19"/>
    </row>
    <row r="125" spans="1:21" s="5" customFormat="1" ht="13" hidden="1" x14ac:dyDescent="0.25">
      <c r="A125" s="49" t="s">
        <v>1794</v>
      </c>
      <c r="B125" s="136"/>
      <c r="C125" s="19" t="s">
        <v>379</v>
      </c>
      <c r="D125" s="19">
        <v>3623</v>
      </c>
      <c r="E125" s="19" t="s">
        <v>1971</v>
      </c>
      <c r="F125" s="19" t="s">
        <v>55</v>
      </c>
      <c r="G125" s="5">
        <v>9</v>
      </c>
      <c r="H125" s="5">
        <v>2.2999999999999998</v>
      </c>
      <c r="I125" s="5">
        <v>9.3000000000000007</v>
      </c>
      <c r="J125" s="20">
        <f>-LOG((1/(H125*G125))*(2.511^(-I125)))/LOG(2.511)</f>
        <v>12.591187106499346</v>
      </c>
      <c r="K125" s="20">
        <v>12.8</v>
      </c>
      <c r="L125" s="19" t="s">
        <v>779</v>
      </c>
      <c r="M125" s="19"/>
      <c r="N125" s="19"/>
      <c r="O125" s="19">
        <v>0</v>
      </c>
      <c r="P125" s="19">
        <v>1</v>
      </c>
      <c r="Q125" s="15" t="s">
        <v>127</v>
      </c>
      <c r="R125" s="21">
        <v>39507</v>
      </c>
      <c r="S125" s="19"/>
      <c r="T125" s="19"/>
      <c r="U125" s="19"/>
    </row>
    <row r="126" spans="1:21" s="5" customFormat="1" ht="50" hidden="1" x14ac:dyDescent="0.25">
      <c r="A126" s="49" t="s">
        <v>1794</v>
      </c>
      <c r="B126" s="136"/>
      <c r="C126" s="19" t="s">
        <v>1747</v>
      </c>
      <c r="D126" s="19">
        <v>3623</v>
      </c>
      <c r="E126" s="19" t="s">
        <v>1971</v>
      </c>
      <c r="F126" s="19" t="s">
        <v>55</v>
      </c>
      <c r="G126" s="5">
        <v>9</v>
      </c>
      <c r="H126" s="5">
        <v>2.2999999999999998</v>
      </c>
      <c r="I126" s="5">
        <v>9.3000000000000007</v>
      </c>
      <c r="J126" s="20">
        <f>-LOG((1/(H126*G126))*(2.511^(-I126)))/LOG(2.511)</f>
        <v>12.591187106499346</v>
      </c>
      <c r="K126" s="20">
        <v>12.8</v>
      </c>
      <c r="L126" s="19" t="s">
        <v>779</v>
      </c>
      <c r="M126" s="19"/>
      <c r="N126" s="19"/>
      <c r="O126" s="19">
        <v>1</v>
      </c>
      <c r="P126" s="19">
        <v>0</v>
      </c>
      <c r="Q126" s="15" t="s">
        <v>381</v>
      </c>
      <c r="R126" s="21">
        <v>39507</v>
      </c>
      <c r="S126" s="19"/>
      <c r="T126" s="19"/>
      <c r="U126" s="19"/>
    </row>
    <row r="127" spans="1:21" ht="50" hidden="1" x14ac:dyDescent="0.25">
      <c r="A127" s="46" t="s">
        <v>1794</v>
      </c>
      <c r="B127" s="19"/>
      <c r="C127" s="19" t="s">
        <v>1607</v>
      </c>
      <c r="D127" s="19">
        <v>3623</v>
      </c>
      <c r="E127" s="19" t="s">
        <v>1971</v>
      </c>
      <c r="F127" s="19" t="s">
        <v>55</v>
      </c>
      <c r="G127" s="5">
        <v>9</v>
      </c>
      <c r="H127" s="5">
        <v>2.2999999999999998</v>
      </c>
      <c r="I127" s="5">
        <v>9.3000000000000007</v>
      </c>
      <c r="J127" s="20">
        <f t="shared" si="5"/>
        <v>12.591187106499346</v>
      </c>
      <c r="K127" s="20">
        <v>12.8</v>
      </c>
      <c r="L127" s="19" t="s">
        <v>779</v>
      </c>
      <c r="M127" s="19"/>
      <c r="N127" s="19"/>
      <c r="O127" s="19">
        <v>0</v>
      </c>
      <c r="P127" s="19">
        <v>1</v>
      </c>
      <c r="Q127" s="15" t="s">
        <v>1533</v>
      </c>
      <c r="R127" s="21">
        <v>38770</v>
      </c>
      <c r="S127" s="19"/>
      <c r="T127" s="19"/>
      <c r="U127" s="19"/>
    </row>
    <row r="128" spans="1:21" hidden="1" x14ac:dyDescent="0.25">
      <c r="A128" s="46" t="s">
        <v>1794</v>
      </c>
      <c r="B128" s="19"/>
      <c r="C128" s="19" t="s">
        <v>482</v>
      </c>
      <c r="D128" s="19">
        <v>3623</v>
      </c>
      <c r="E128" s="19" t="s">
        <v>1971</v>
      </c>
      <c r="F128" s="19" t="s">
        <v>55</v>
      </c>
      <c r="G128" s="5">
        <v>9</v>
      </c>
      <c r="H128" s="5">
        <v>2.2999999999999998</v>
      </c>
      <c r="I128" s="5">
        <v>9.3000000000000007</v>
      </c>
      <c r="J128" s="20">
        <f t="shared" si="5"/>
        <v>12.591187106499346</v>
      </c>
      <c r="K128" s="20">
        <v>12.8</v>
      </c>
      <c r="L128" s="19" t="s">
        <v>779</v>
      </c>
      <c r="M128" s="19"/>
      <c r="N128" s="19"/>
      <c r="O128" s="19">
        <v>0</v>
      </c>
      <c r="P128" s="19">
        <v>1</v>
      </c>
      <c r="Q128" s="15" t="s">
        <v>127</v>
      </c>
      <c r="R128" s="21">
        <v>38770</v>
      </c>
      <c r="S128" s="19"/>
      <c r="T128" s="19"/>
      <c r="U128" s="19"/>
    </row>
    <row r="129" spans="1:21" s="18" customFormat="1" ht="62.5" hidden="1" x14ac:dyDescent="0.25">
      <c r="A129" s="48" t="s">
        <v>1794</v>
      </c>
      <c r="B129" s="19"/>
      <c r="C129" s="19" t="s">
        <v>561</v>
      </c>
      <c r="D129" s="19">
        <v>3623</v>
      </c>
      <c r="E129" s="19" t="s">
        <v>1971</v>
      </c>
      <c r="F129" s="19" t="s">
        <v>55</v>
      </c>
      <c r="G129" s="5">
        <v>9</v>
      </c>
      <c r="H129" s="5">
        <v>2.2999999999999998</v>
      </c>
      <c r="I129" s="5">
        <v>9.3000000000000007</v>
      </c>
      <c r="J129" s="20">
        <f t="shared" si="5"/>
        <v>12.591187106499346</v>
      </c>
      <c r="K129" s="20">
        <v>12.8</v>
      </c>
      <c r="L129" s="19" t="s">
        <v>779</v>
      </c>
      <c r="M129" s="19"/>
      <c r="N129" s="19"/>
      <c r="O129" s="19">
        <v>0</v>
      </c>
      <c r="P129" s="19">
        <v>1</v>
      </c>
      <c r="Q129" s="15" t="s">
        <v>1581</v>
      </c>
      <c r="R129" s="21">
        <v>38770</v>
      </c>
      <c r="S129" s="19"/>
      <c r="T129" s="19"/>
      <c r="U129" s="19"/>
    </row>
    <row r="130" spans="1:21" s="18" customFormat="1" ht="62.5" hidden="1" x14ac:dyDescent="0.25">
      <c r="A130" s="48" t="s">
        <v>1794</v>
      </c>
      <c r="B130" s="19"/>
      <c r="C130" s="19" t="s">
        <v>1928</v>
      </c>
      <c r="D130" s="19">
        <v>3623</v>
      </c>
      <c r="E130" s="19" t="s">
        <v>1971</v>
      </c>
      <c r="F130" s="19" t="s">
        <v>55</v>
      </c>
      <c r="G130" s="5">
        <v>9</v>
      </c>
      <c r="H130" s="5">
        <v>2.2999999999999998</v>
      </c>
      <c r="I130" s="5">
        <v>9.3000000000000007</v>
      </c>
      <c r="J130" s="20">
        <f t="shared" si="5"/>
        <v>12.591187106499346</v>
      </c>
      <c r="K130" s="20">
        <v>12.8</v>
      </c>
      <c r="L130" s="19" t="s">
        <v>779</v>
      </c>
      <c r="M130" s="19"/>
      <c r="N130" s="19"/>
      <c r="O130" s="19">
        <v>1</v>
      </c>
      <c r="P130" s="19">
        <v>0</v>
      </c>
      <c r="Q130" s="15" t="s">
        <v>128</v>
      </c>
      <c r="R130" s="21">
        <v>39574</v>
      </c>
      <c r="S130" s="19"/>
      <c r="T130" s="19"/>
      <c r="U130" s="19"/>
    </row>
    <row r="131" spans="1:21" s="18" customFormat="1" hidden="1" x14ac:dyDescent="0.25">
      <c r="A131" s="48" t="s">
        <v>1794</v>
      </c>
      <c r="B131" s="19"/>
      <c r="C131" s="19" t="s">
        <v>1940</v>
      </c>
      <c r="D131" s="19">
        <v>3623</v>
      </c>
      <c r="E131" s="19" t="s">
        <v>1971</v>
      </c>
      <c r="F131" s="19" t="s">
        <v>55</v>
      </c>
      <c r="G131" s="5">
        <v>9</v>
      </c>
      <c r="H131" s="5">
        <v>2.2999999999999998</v>
      </c>
      <c r="I131" s="5">
        <v>9.3000000000000007</v>
      </c>
      <c r="J131" s="20">
        <f>-LOG((1/(H131*G131))*(2.511^(-I131)))/LOG(2.511)</f>
        <v>12.591187106499346</v>
      </c>
      <c r="K131" s="20">
        <v>12.8</v>
      </c>
      <c r="L131" s="19" t="s">
        <v>779</v>
      </c>
      <c r="M131" s="19"/>
      <c r="N131" s="19"/>
      <c r="O131" s="19">
        <v>0</v>
      </c>
      <c r="P131" s="19">
        <v>0</v>
      </c>
      <c r="Q131" s="15" t="s">
        <v>127</v>
      </c>
      <c r="R131" s="21">
        <v>39574</v>
      </c>
      <c r="S131" s="19"/>
      <c r="T131" s="19"/>
      <c r="U131" s="19"/>
    </row>
    <row r="132" spans="1:21" s="18" customFormat="1" hidden="1" x14ac:dyDescent="0.25">
      <c r="A132" s="48" t="s">
        <v>1794</v>
      </c>
      <c r="B132" s="19"/>
      <c r="C132" s="19" t="s">
        <v>1941</v>
      </c>
      <c r="D132" s="19">
        <v>3623</v>
      </c>
      <c r="E132" s="19" t="s">
        <v>1971</v>
      </c>
      <c r="F132" s="19" t="s">
        <v>55</v>
      </c>
      <c r="G132" s="5">
        <v>9</v>
      </c>
      <c r="H132" s="5">
        <v>2.2999999999999998</v>
      </c>
      <c r="I132" s="5">
        <v>9.3000000000000007</v>
      </c>
      <c r="J132" s="20">
        <f>-LOG((1/(H132*G132))*(2.511^(-I132)))/LOG(2.511)</f>
        <v>12.591187106499346</v>
      </c>
      <c r="K132" s="20">
        <v>12.8</v>
      </c>
      <c r="L132" s="19" t="s">
        <v>779</v>
      </c>
      <c r="M132" s="19"/>
      <c r="N132" s="19"/>
      <c r="O132" s="19">
        <v>0</v>
      </c>
      <c r="P132" s="19">
        <v>1</v>
      </c>
      <c r="Q132" s="15" t="s">
        <v>127</v>
      </c>
      <c r="R132" s="21">
        <v>39574</v>
      </c>
      <c r="S132" s="19"/>
      <c r="T132" s="19"/>
      <c r="U132" s="19"/>
    </row>
    <row r="133" spans="1:21" s="62" customFormat="1" ht="62.5" hidden="1" x14ac:dyDescent="0.25">
      <c r="A133" s="102"/>
      <c r="B133" s="211"/>
      <c r="C133" s="62" t="s">
        <v>246</v>
      </c>
      <c r="D133" s="62">
        <v>3627</v>
      </c>
      <c r="E133" s="62" t="s">
        <v>1972</v>
      </c>
      <c r="F133" s="62" t="s">
        <v>55</v>
      </c>
      <c r="G133" s="68">
        <v>9.1</v>
      </c>
      <c r="H133" s="68">
        <v>4.0999999999999996</v>
      </c>
      <c r="I133" s="68">
        <v>8.9</v>
      </c>
      <c r="J133" s="63">
        <f t="shared" si="5"/>
        <v>12.831069580080181</v>
      </c>
      <c r="K133" s="63">
        <v>12.7</v>
      </c>
      <c r="L133" s="62" t="s">
        <v>779</v>
      </c>
      <c r="O133" s="62">
        <f>SUM(O134:O143)</f>
        <v>4</v>
      </c>
      <c r="P133" s="62">
        <f>SUM(P134:P143)</f>
        <v>5</v>
      </c>
      <c r="Q133" s="67" t="s">
        <v>1668</v>
      </c>
      <c r="R133" s="66">
        <v>39160</v>
      </c>
    </row>
    <row r="134" spans="1:21" s="19" customFormat="1" ht="37.5" hidden="1" x14ac:dyDescent="0.25">
      <c r="A134" s="47" t="s">
        <v>1794</v>
      </c>
      <c r="B134" s="136"/>
      <c r="C134" s="137" t="s">
        <v>378</v>
      </c>
      <c r="D134" s="19">
        <v>3627</v>
      </c>
      <c r="E134" s="19" t="s">
        <v>1972</v>
      </c>
      <c r="F134" s="19" t="s">
        <v>55</v>
      </c>
      <c r="G134" s="5">
        <v>9.1</v>
      </c>
      <c r="H134" s="5">
        <v>4.0999999999999996</v>
      </c>
      <c r="I134" s="5">
        <v>8.9</v>
      </c>
      <c r="J134" s="20">
        <f>-LOG((1/(H134*G134))*(2.511^(-I134)))/LOG(2.511)</f>
        <v>12.831069580080181</v>
      </c>
      <c r="K134" s="20">
        <v>12.7</v>
      </c>
      <c r="L134" s="19" t="s">
        <v>779</v>
      </c>
      <c r="O134" s="19">
        <v>1</v>
      </c>
      <c r="P134" s="19">
        <v>0</v>
      </c>
      <c r="Q134" s="15" t="s">
        <v>380</v>
      </c>
      <c r="R134" s="21">
        <v>39507</v>
      </c>
    </row>
    <row r="135" spans="1:21" s="19" customFormat="1" ht="37.5" hidden="1" x14ac:dyDescent="0.25">
      <c r="A135" s="47" t="s">
        <v>1794</v>
      </c>
      <c r="B135" s="136"/>
      <c r="C135" s="19" t="s">
        <v>259</v>
      </c>
      <c r="D135" s="19">
        <v>3627</v>
      </c>
      <c r="E135" s="19" t="s">
        <v>1972</v>
      </c>
      <c r="F135" s="19" t="s">
        <v>55</v>
      </c>
      <c r="G135" s="5">
        <v>9.1</v>
      </c>
      <c r="H135" s="5">
        <v>4.0999999999999996</v>
      </c>
      <c r="I135" s="5">
        <v>8.9</v>
      </c>
      <c r="J135" s="20">
        <f>-LOG((1/(H135*G135))*(2.511^(-I135)))/LOG(2.511)</f>
        <v>12.831069580080181</v>
      </c>
      <c r="K135" s="20">
        <v>12.7</v>
      </c>
      <c r="L135" s="19" t="s">
        <v>779</v>
      </c>
      <c r="O135" s="19">
        <v>1</v>
      </c>
      <c r="P135" s="19">
        <v>0</v>
      </c>
      <c r="Q135" s="15" t="s">
        <v>384</v>
      </c>
      <c r="R135" s="21">
        <v>39507</v>
      </c>
    </row>
    <row r="136" spans="1:21" s="19" customFormat="1" ht="13" hidden="1" x14ac:dyDescent="0.25">
      <c r="A136" s="47" t="s">
        <v>1794</v>
      </c>
      <c r="B136" s="136"/>
      <c r="C136" s="19" t="s">
        <v>379</v>
      </c>
      <c r="D136" s="19">
        <v>3627</v>
      </c>
      <c r="E136" s="19" t="s">
        <v>1972</v>
      </c>
      <c r="F136" s="19" t="s">
        <v>55</v>
      </c>
      <c r="G136" s="5">
        <v>9.1</v>
      </c>
      <c r="H136" s="5">
        <v>4.0999999999999996</v>
      </c>
      <c r="I136" s="5">
        <v>8.9</v>
      </c>
      <c r="J136" s="20">
        <f>-LOG((1/(H136*G136))*(2.511^(-I136)))/LOG(2.511)</f>
        <v>12.831069580080181</v>
      </c>
      <c r="K136" s="20">
        <v>12.7</v>
      </c>
      <c r="L136" s="19" t="s">
        <v>779</v>
      </c>
      <c r="O136" s="19">
        <v>0</v>
      </c>
      <c r="P136" s="19">
        <v>1</v>
      </c>
      <c r="Q136" s="15" t="s">
        <v>127</v>
      </c>
      <c r="R136" s="21">
        <v>39507</v>
      </c>
    </row>
    <row r="137" spans="1:21" s="19" customFormat="1" ht="50" hidden="1" x14ac:dyDescent="0.25">
      <c r="A137" s="47" t="s">
        <v>1794</v>
      </c>
      <c r="B137" s="136"/>
      <c r="C137" s="19" t="s">
        <v>1747</v>
      </c>
      <c r="D137" s="19">
        <v>3627</v>
      </c>
      <c r="E137" s="19" t="s">
        <v>1972</v>
      </c>
      <c r="F137" s="19" t="s">
        <v>55</v>
      </c>
      <c r="G137" s="5">
        <v>9.1</v>
      </c>
      <c r="H137" s="5">
        <v>4.0999999999999996</v>
      </c>
      <c r="I137" s="5">
        <v>8.9</v>
      </c>
      <c r="J137" s="20">
        <f>-LOG((1/(H137*G137))*(2.511^(-I137)))/LOG(2.511)</f>
        <v>12.831069580080181</v>
      </c>
      <c r="K137" s="20">
        <v>12.7</v>
      </c>
      <c r="L137" s="19" t="s">
        <v>779</v>
      </c>
      <c r="O137" s="19">
        <v>1</v>
      </c>
      <c r="P137" s="19">
        <v>0</v>
      </c>
      <c r="Q137" s="15" t="s">
        <v>381</v>
      </c>
      <c r="R137" s="21">
        <v>39507</v>
      </c>
    </row>
    <row r="138" spans="1:21" ht="50" hidden="1" x14ac:dyDescent="0.25">
      <c r="A138" s="46" t="s">
        <v>1794</v>
      </c>
      <c r="B138" s="19"/>
      <c r="C138" s="19" t="s">
        <v>1607</v>
      </c>
      <c r="D138" s="19">
        <v>3627</v>
      </c>
      <c r="E138" s="19" t="s">
        <v>1972</v>
      </c>
      <c r="F138" s="19" t="s">
        <v>55</v>
      </c>
      <c r="G138" s="5">
        <v>9.1</v>
      </c>
      <c r="H138" s="5">
        <v>4.0999999999999996</v>
      </c>
      <c r="I138" s="5">
        <v>8.9</v>
      </c>
      <c r="J138" s="20">
        <f t="shared" si="5"/>
        <v>12.831069580080181</v>
      </c>
      <c r="K138" s="20">
        <v>12.7</v>
      </c>
      <c r="L138" s="19" t="s">
        <v>779</v>
      </c>
      <c r="M138" s="19"/>
      <c r="N138" s="19"/>
      <c r="O138" s="19">
        <v>0</v>
      </c>
      <c r="P138" s="19">
        <v>1</v>
      </c>
      <c r="Q138" s="15" t="s">
        <v>1533</v>
      </c>
      <c r="R138" s="21">
        <v>38770</v>
      </c>
      <c r="S138" s="19"/>
      <c r="T138" s="19"/>
      <c r="U138" s="19"/>
    </row>
    <row r="139" spans="1:21" hidden="1" x14ac:dyDescent="0.25">
      <c r="A139" s="46" t="s">
        <v>1794</v>
      </c>
      <c r="B139" s="19"/>
      <c r="C139" s="19" t="s">
        <v>482</v>
      </c>
      <c r="D139" s="19">
        <v>3627</v>
      </c>
      <c r="E139" s="19" t="s">
        <v>1972</v>
      </c>
      <c r="F139" s="19" t="s">
        <v>55</v>
      </c>
      <c r="G139" s="5">
        <v>9.1</v>
      </c>
      <c r="H139" s="5">
        <v>4.0999999999999996</v>
      </c>
      <c r="I139" s="5">
        <v>8.9</v>
      </c>
      <c r="J139" s="20">
        <f t="shared" si="5"/>
        <v>12.831069580080181</v>
      </c>
      <c r="K139" s="20">
        <v>12.7</v>
      </c>
      <c r="L139" s="19" t="s">
        <v>779</v>
      </c>
      <c r="M139" s="19"/>
      <c r="N139" s="19"/>
      <c r="O139" s="19">
        <v>0</v>
      </c>
      <c r="P139" s="19">
        <v>1</v>
      </c>
      <c r="Q139" s="15" t="s">
        <v>127</v>
      </c>
      <c r="R139" s="21">
        <v>38770</v>
      </c>
      <c r="S139" s="19"/>
      <c r="T139" s="19"/>
      <c r="U139" s="19"/>
    </row>
    <row r="140" spans="1:21" ht="62.5" hidden="1" x14ac:dyDescent="0.25">
      <c r="A140" s="46" t="s">
        <v>1794</v>
      </c>
      <c r="B140" s="19"/>
      <c r="C140" s="19" t="s">
        <v>561</v>
      </c>
      <c r="D140" s="19">
        <v>3627</v>
      </c>
      <c r="E140" s="19" t="s">
        <v>1972</v>
      </c>
      <c r="F140" s="19" t="s">
        <v>55</v>
      </c>
      <c r="G140" s="5">
        <v>9.1</v>
      </c>
      <c r="H140" s="5">
        <v>4.0999999999999996</v>
      </c>
      <c r="I140" s="5">
        <v>8.9</v>
      </c>
      <c r="J140" s="20">
        <f t="shared" si="5"/>
        <v>12.831069580080181</v>
      </c>
      <c r="K140" s="20">
        <v>12.7</v>
      </c>
      <c r="L140" s="19" t="s">
        <v>779</v>
      </c>
      <c r="M140" s="19"/>
      <c r="N140" s="19"/>
      <c r="O140" s="19">
        <v>0</v>
      </c>
      <c r="P140" s="19">
        <v>1</v>
      </c>
      <c r="Q140" s="15" t="s">
        <v>706</v>
      </c>
      <c r="R140" s="21">
        <v>38770</v>
      </c>
      <c r="S140" s="19"/>
      <c r="T140" s="19"/>
      <c r="U140" s="19"/>
    </row>
    <row r="141" spans="1:21" ht="62.5" hidden="1" x14ac:dyDescent="0.25">
      <c r="A141" s="46" t="s">
        <v>1794</v>
      </c>
      <c r="B141" s="19"/>
      <c r="C141" s="19" t="s">
        <v>1928</v>
      </c>
      <c r="D141" s="19">
        <v>3627</v>
      </c>
      <c r="E141" s="19" t="s">
        <v>1972</v>
      </c>
      <c r="F141" s="19" t="s">
        <v>55</v>
      </c>
      <c r="G141" s="5">
        <v>9.1</v>
      </c>
      <c r="H141" s="5">
        <v>4.0999999999999996</v>
      </c>
      <c r="I141" s="5">
        <v>8.9</v>
      </c>
      <c r="J141" s="20">
        <f>-LOG((1/(H141*G141))*(2.511^(-I141)))/LOG(2.511)</f>
        <v>12.831069580080181</v>
      </c>
      <c r="K141" s="20">
        <v>12.7</v>
      </c>
      <c r="L141" s="19" t="s">
        <v>779</v>
      </c>
      <c r="M141" s="19"/>
      <c r="N141" s="19"/>
      <c r="O141" s="19">
        <v>1</v>
      </c>
      <c r="P141" s="19">
        <v>0</v>
      </c>
      <c r="Q141" s="15" t="s">
        <v>128</v>
      </c>
      <c r="R141" s="21">
        <v>39574</v>
      </c>
      <c r="S141" s="19"/>
      <c r="T141" s="19"/>
      <c r="U141" s="19"/>
    </row>
    <row r="142" spans="1:21" hidden="1" x14ac:dyDescent="0.25">
      <c r="A142" s="46" t="s">
        <v>1794</v>
      </c>
      <c r="B142" s="19"/>
      <c r="C142" s="19" t="s">
        <v>1940</v>
      </c>
      <c r="D142" s="19">
        <v>3627</v>
      </c>
      <c r="E142" s="19" t="s">
        <v>1972</v>
      </c>
      <c r="F142" s="19" t="s">
        <v>55</v>
      </c>
      <c r="G142" s="5">
        <v>9.1</v>
      </c>
      <c r="H142" s="5">
        <v>4.0999999999999996</v>
      </c>
      <c r="I142" s="5">
        <v>8.9</v>
      </c>
      <c r="J142" s="20">
        <f>-LOG((1/(H142*G142))*(2.511^(-I142)))/LOG(2.511)</f>
        <v>12.831069580080181</v>
      </c>
      <c r="K142" s="20">
        <v>12.7</v>
      </c>
      <c r="L142" s="19" t="s">
        <v>779</v>
      </c>
      <c r="M142" s="19"/>
      <c r="N142" s="19"/>
      <c r="O142" s="19">
        <v>0</v>
      </c>
      <c r="P142" s="19">
        <v>0</v>
      </c>
      <c r="Q142" s="15" t="s">
        <v>127</v>
      </c>
      <c r="R142" s="21">
        <v>39574</v>
      </c>
      <c r="S142" s="19"/>
      <c r="T142" s="19"/>
      <c r="U142" s="19"/>
    </row>
    <row r="143" spans="1:21" hidden="1" x14ac:dyDescent="0.25">
      <c r="A143" s="46" t="s">
        <v>1794</v>
      </c>
      <c r="B143" s="19"/>
      <c r="C143" s="19" t="s">
        <v>1941</v>
      </c>
      <c r="D143" s="19">
        <v>3627</v>
      </c>
      <c r="E143" s="19" t="s">
        <v>1972</v>
      </c>
      <c r="F143" s="19" t="s">
        <v>55</v>
      </c>
      <c r="G143" s="5">
        <v>9.1</v>
      </c>
      <c r="H143" s="5">
        <v>4.0999999999999996</v>
      </c>
      <c r="I143" s="5">
        <v>8.9</v>
      </c>
      <c r="J143" s="20">
        <f>-LOG((1/(H143*G143))*(2.511^(-I143)))/LOG(2.511)</f>
        <v>12.831069580080181</v>
      </c>
      <c r="K143" s="20">
        <v>12.7</v>
      </c>
      <c r="L143" s="19" t="s">
        <v>779</v>
      </c>
      <c r="M143" s="19"/>
      <c r="N143" s="19"/>
      <c r="O143" s="19">
        <v>0</v>
      </c>
      <c r="P143" s="19">
        <v>1</v>
      </c>
      <c r="Q143" s="15" t="s">
        <v>127</v>
      </c>
      <c r="R143" s="21">
        <v>39574</v>
      </c>
      <c r="S143" s="19"/>
      <c r="T143" s="19"/>
      <c r="U143" s="19"/>
    </row>
    <row r="144" spans="1:21" s="68" customFormat="1" ht="50" hidden="1" x14ac:dyDescent="0.25">
      <c r="A144" s="105"/>
      <c r="B144" s="211"/>
      <c r="C144" s="62" t="s">
        <v>246</v>
      </c>
      <c r="D144" s="62">
        <v>3628</v>
      </c>
      <c r="E144" s="62"/>
      <c r="F144" s="62" t="s">
        <v>55</v>
      </c>
      <c r="G144" s="63">
        <v>13.1</v>
      </c>
      <c r="H144" s="63">
        <v>3.1</v>
      </c>
      <c r="I144" s="63">
        <v>9.5</v>
      </c>
      <c r="J144" s="63">
        <f t="shared" si="5"/>
        <v>13.523124208213725</v>
      </c>
      <c r="K144" s="63">
        <v>13.4</v>
      </c>
      <c r="L144" s="62" t="s">
        <v>779</v>
      </c>
      <c r="M144" s="62"/>
      <c r="N144" s="62"/>
      <c r="O144" s="62">
        <f>SUM(O145:O150)</f>
        <v>2</v>
      </c>
      <c r="P144" s="62">
        <f>SUM(P145:P150)</f>
        <v>3</v>
      </c>
      <c r="Q144" s="64" t="s">
        <v>1853</v>
      </c>
      <c r="R144" s="66">
        <v>39160</v>
      </c>
      <c r="S144" s="62"/>
      <c r="T144" s="62"/>
      <c r="U144" s="62"/>
    </row>
    <row r="145" spans="1:21" s="5" customFormat="1" ht="25" hidden="1" x14ac:dyDescent="0.25">
      <c r="A145" s="49" t="s">
        <v>1794</v>
      </c>
      <c r="B145" s="136"/>
      <c r="C145" s="19" t="s">
        <v>259</v>
      </c>
      <c r="D145" s="19">
        <v>3628</v>
      </c>
      <c r="E145" s="19"/>
      <c r="F145" s="19" t="s">
        <v>55</v>
      </c>
      <c r="G145" s="20">
        <v>13.1</v>
      </c>
      <c r="H145" s="20">
        <v>3.1</v>
      </c>
      <c r="I145" s="20">
        <v>9.5</v>
      </c>
      <c r="J145" s="24">
        <f>-LOG((1/(H145*G145))*(2.511^(-I145)))/LOG(2.511)</f>
        <v>13.523124208213725</v>
      </c>
      <c r="K145" s="20">
        <v>13.4</v>
      </c>
      <c r="L145" s="19" t="s">
        <v>779</v>
      </c>
      <c r="M145" s="19"/>
      <c r="N145" s="19"/>
      <c r="O145" s="19">
        <v>1</v>
      </c>
      <c r="P145" s="19">
        <v>0</v>
      </c>
      <c r="Q145" s="15" t="s">
        <v>383</v>
      </c>
      <c r="R145" s="21">
        <v>39507</v>
      </c>
      <c r="S145" s="19"/>
      <c r="T145" s="19"/>
      <c r="U145" s="19"/>
    </row>
    <row r="146" spans="1:21" s="5" customFormat="1" ht="37.5" hidden="1" x14ac:dyDescent="0.25">
      <c r="A146" s="49" t="s">
        <v>1794</v>
      </c>
      <c r="B146" s="136"/>
      <c r="C146" s="19" t="s">
        <v>1747</v>
      </c>
      <c r="D146" s="19">
        <v>3628</v>
      </c>
      <c r="E146" s="19"/>
      <c r="F146" s="19" t="s">
        <v>55</v>
      </c>
      <c r="G146" s="20">
        <v>13.1</v>
      </c>
      <c r="H146" s="20">
        <v>3.1</v>
      </c>
      <c r="I146" s="20">
        <v>9.5</v>
      </c>
      <c r="J146" s="24">
        <f>-LOG((1/(H146*G146))*(2.511^(-I146)))/LOG(2.511)</f>
        <v>13.523124208213725</v>
      </c>
      <c r="K146" s="20">
        <v>13.4</v>
      </c>
      <c r="L146" s="19" t="s">
        <v>779</v>
      </c>
      <c r="M146" s="19"/>
      <c r="N146" s="19"/>
      <c r="O146" s="19">
        <v>1</v>
      </c>
      <c r="P146" s="19">
        <v>0</v>
      </c>
      <c r="Q146" s="15" t="s">
        <v>385</v>
      </c>
      <c r="R146" s="21">
        <v>39507</v>
      </c>
      <c r="S146" s="19"/>
      <c r="T146" s="19"/>
      <c r="U146" s="19"/>
    </row>
    <row r="147" spans="1:21" ht="50" hidden="1" x14ac:dyDescent="0.25">
      <c r="A147" s="46" t="s">
        <v>1794</v>
      </c>
      <c r="B147" s="19"/>
      <c r="C147" s="19" t="s">
        <v>482</v>
      </c>
      <c r="D147" s="19">
        <v>3628</v>
      </c>
      <c r="E147" s="19"/>
      <c r="F147" s="19" t="s">
        <v>55</v>
      </c>
      <c r="G147" s="20">
        <v>13.1</v>
      </c>
      <c r="H147" s="20">
        <v>3.1</v>
      </c>
      <c r="I147" s="20">
        <v>9.5</v>
      </c>
      <c r="J147" s="24">
        <f t="shared" si="5"/>
        <v>13.523124208213725</v>
      </c>
      <c r="K147" s="20">
        <v>13.4</v>
      </c>
      <c r="L147" s="19" t="s">
        <v>779</v>
      </c>
      <c r="M147" s="19"/>
      <c r="N147" s="19"/>
      <c r="O147" s="19">
        <v>0</v>
      </c>
      <c r="P147" s="19">
        <v>1</v>
      </c>
      <c r="Q147" s="15" t="s">
        <v>1532</v>
      </c>
      <c r="R147" s="21">
        <v>38770</v>
      </c>
      <c r="S147" s="19"/>
      <c r="T147" s="19"/>
      <c r="U147" s="19"/>
    </row>
    <row r="148" spans="1:21" ht="50" hidden="1" x14ac:dyDescent="0.25">
      <c r="A148" s="46" t="s">
        <v>1794</v>
      </c>
      <c r="B148" s="19"/>
      <c r="C148" s="19" t="s">
        <v>561</v>
      </c>
      <c r="D148" s="19">
        <v>3628</v>
      </c>
      <c r="E148" s="19"/>
      <c r="F148" s="19" t="s">
        <v>55</v>
      </c>
      <c r="G148" s="20">
        <v>13.1</v>
      </c>
      <c r="H148" s="20">
        <v>3.1</v>
      </c>
      <c r="I148" s="20">
        <v>9.5</v>
      </c>
      <c r="J148" s="24">
        <f t="shared" si="5"/>
        <v>13.523124208213725</v>
      </c>
      <c r="K148" s="20">
        <v>13.4</v>
      </c>
      <c r="L148" s="19" t="s">
        <v>779</v>
      </c>
      <c r="M148" s="19"/>
      <c r="N148" s="19"/>
      <c r="O148" s="19">
        <v>0</v>
      </c>
      <c r="P148" s="19">
        <v>1</v>
      </c>
      <c r="Q148" s="15" t="s">
        <v>0</v>
      </c>
      <c r="R148" s="21">
        <v>38770</v>
      </c>
      <c r="S148" s="19"/>
      <c r="T148" s="19"/>
      <c r="U148" s="19"/>
    </row>
    <row r="149" spans="1:21" hidden="1" x14ac:dyDescent="0.25">
      <c r="A149" s="46" t="s">
        <v>1794</v>
      </c>
      <c r="B149" s="19"/>
      <c r="C149" s="19" t="s">
        <v>1940</v>
      </c>
      <c r="D149" s="19">
        <v>3628</v>
      </c>
      <c r="E149" s="19"/>
      <c r="F149" s="19" t="s">
        <v>55</v>
      </c>
      <c r="G149" s="20">
        <v>13.1</v>
      </c>
      <c r="H149" s="20">
        <v>3.1</v>
      </c>
      <c r="I149" s="20">
        <v>9.5</v>
      </c>
      <c r="J149" s="24">
        <f>-LOG((1/(H149*G149))*(2.511^(-I149)))/LOG(2.511)</f>
        <v>13.523124208213725</v>
      </c>
      <c r="K149" s="20">
        <v>13.4</v>
      </c>
      <c r="L149" s="19" t="s">
        <v>779</v>
      </c>
      <c r="M149" s="19"/>
      <c r="N149" s="19"/>
      <c r="O149" s="19">
        <v>0</v>
      </c>
      <c r="P149" s="19">
        <v>0</v>
      </c>
      <c r="Q149" s="15" t="s">
        <v>127</v>
      </c>
      <c r="R149" s="21">
        <v>39574</v>
      </c>
      <c r="S149" s="19"/>
      <c r="T149" s="19"/>
      <c r="U149" s="19"/>
    </row>
    <row r="150" spans="1:21" hidden="1" x14ac:dyDescent="0.25">
      <c r="A150" s="46" t="s">
        <v>1794</v>
      </c>
      <c r="B150" s="19"/>
      <c r="C150" s="19" t="s">
        <v>1941</v>
      </c>
      <c r="D150" s="19">
        <v>3628</v>
      </c>
      <c r="E150" s="19"/>
      <c r="F150" s="19" t="s">
        <v>55</v>
      </c>
      <c r="G150" s="20">
        <v>13.1</v>
      </c>
      <c r="H150" s="20">
        <v>3.1</v>
      </c>
      <c r="I150" s="20">
        <v>9.5</v>
      </c>
      <c r="J150" s="24">
        <f>-LOG((1/(H150*G150))*(2.511^(-I150)))/LOG(2.511)</f>
        <v>13.523124208213725</v>
      </c>
      <c r="K150" s="20">
        <v>13.4</v>
      </c>
      <c r="L150" s="19" t="s">
        <v>779</v>
      </c>
      <c r="M150" s="19"/>
      <c r="N150" s="19"/>
      <c r="O150" s="19">
        <v>0</v>
      </c>
      <c r="P150" s="19">
        <v>1</v>
      </c>
      <c r="Q150" s="15" t="s">
        <v>127</v>
      </c>
      <c r="R150" s="21">
        <v>39574</v>
      </c>
      <c r="S150" s="19"/>
      <c r="T150" s="19"/>
      <c r="U150" s="19"/>
    </row>
    <row r="151" spans="1:21" ht="37.5" hidden="1" x14ac:dyDescent="0.25">
      <c r="A151" s="46" t="s">
        <v>1794</v>
      </c>
      <c r="B151" s="19"/>
      <c r="C151" s="213" t="s">
        <v>2127</v>
      </c>
      <c r="D151" s="19">
        <v>3628</v>
      </c>
      <c r="E151" s="19"/>
      <c r="F151" s="19" t="s">
        <v>55</v>
      </c>
      <c r="G151" s="20">
        <v>13.1</v>
      </c>
      <c r="H151" s="20">
        <v>3.1</v>
      </c>
      <c r="I151" s="20">
        <v>9.5</v>
      </c>
      <c r="J151" s="24">
        <f>-LOG((1/(H151*G151))*(2.511^(-I151)))/LOG(2.511)</f>
        <v>13.523124208213725</v>
      </c>
      <c r="K151" s="20">
        <v>13.4</v>
      </c>
      <c r="L151" s="19" t="s">
        <v>779</v>
      </c>
      <c r="M151" s="19"/>
      <c r="N151" s="19"/>
      <c r="O151" s="19">
        <v>0</v>
      </c>
      <c r="P151" s="19">
        <v>1</v>
      </c>
      <c r="Q151" s="15" t="s">
        <v>2129</v>
      </c>
      <c r="R151" s="21">
        <v>40667</v>
      </c>
      <c r="S151" s="19"/>
      <c r="T151" s="19"/>
      <c r="U151" s="19"/>
    </row>
    <row r="152" spans="1:21" ht="25" hidden="1" x14ac:dyDescent="0.25">
      <c r="A152" s="46" t="s">
        <v>1794</v>
      </c>
      <c r="B152" s="19"/>
      <c r="C152" s="213" t="s">
        <v>2128</v>
      </c>
      <c r="D152" s="19">
        <v>3628</v>
      </c>
      <c r="E152" s="19"/>
      <c r="F152" s="19" t="s">
        <v>55</v>
      </c>
      <c r="G152" s="20">
        <v>13.1</v>
      </c>
      <c r="H152" s="20">
        <v>3.1</v>
      </c>
      <c r="I152" s="20">
        <v>9.5</v>
      </c>
      <c r="J152" s="24">
        <f>-LOG((1/(H152*G152))*(2.511^(-I152)))/LOG(2.511)</f>
        <v>13.523124208213725</v>
      </c>
      <c r="K152" s="20">
        <v>13.4</v>
      </c>
      <c r="L152" s="19" t="s">
        <v>779</v>
      </c>
      <c r="M152" s="19"/>
      <c r="N152" s="19"/>
      <c r="O152" s="19">
        <v>0</v>
      </c>
      <c r="P152" s="19">
        <v>1</v>
      </c>
      <c r="Q152" s="15" t="s">
        <v>2130</v>
      </c>
      <c r="R152" s="21">
        <v>40667</v>
      </c>
      <c r="S152" s="19"/>
      <c r="T152" s="19"/>
      <c r="U152" s="19"/>
    </row>
    <row r="153" spans="1:21" s="68" customFormat="1" ht="62.5" hidden="1" x14ac:dyDescent="0.25">
      <c r="A153" s="105"/>
      <c r="B153" s="123"/>
      <c r="C153" s="62" t="s">
        <v>246</v>
      </c>
      <c r="D153" s="62">
        <v>3987</v>
      </c>
      <c r="E153" s="62"/>
      <c r="F153" s="62" t="s">
        <v>55</v>
      </c>
      <c r="G153" s="63">
        <v>2.2000000000000002</v>
      </c>
      <c r="H153" s="63">
        <v>0.4</v>
      </c>
      <c r="I153" s="63">
        <v>12.9</v>
      </c>
      <c r="J153" s="63">
        <f t="shared" si="5"/>
        <v>12.761153471856375</v>
      </c>
      <c r="K153" s="63">
        <v>12.7</v>
      </c>
      <c r="L153" s="62" t="s">
        <v>779</v>
      </c>
      <c r="M153" s="62"/>
      <c r="N153" s="62"/>
      <c r="O153" s="62">
        <v>0</v>
      </c>
      <c r="P153" s="62">
        <v>0</v>
      </c>
      <c r="Q153" s="67" t="s">
        <v>1891</v>
      </c>
      <c r="R153" s="66">
        <v>39539</v>
      </c>
      <c r="S153" s="62"/>
      <c r="T153" s="62"/>
      <c r="U153" s="62"/>
    </row>
    <row r="154" spans="1:21" s="68" customFormat="1" ht="75" hidden="1" x14ac:dyDescent="0.25">
      <c r="A154" s="105"/>
      <c r="B154" s="184"/>
      <c r="C154" s="62" t="s">
        <v>246</v>
      </c>
      <c r="D154" s="62" t="s">
        <v>583</v>
      </c>
      <c r="E154" s="62" t="s">
        <v>584</v>
      </c>
      <c r="F154" s="62" t="s">
        <v>55</v>
      </c>
      <c r="G154" s="63">
        <v>10.7</v>
      </c>
      <c r="H154" s="63">
        <v>8.3000000000000007</v>
      </c>
      <c r="I154" s="63">
        <v>10.199999999999999</v>
      </c>
      <c r="J154" s="63">
        <f t="shared" si="5"/>
        <v>15.073022105999453</v>
      </c>
      <c r="K154" s="63">
        <v>14.8</v>
      </c>
      <c r="L154" s="62" t="s">
        <v>779</v>
      </c>
      <c r="M154" s="62"/>
      <c r="N154" s="62"/>
      <c r="O154" s="62">
        <f>SUM(O155)</f>
        <v>0</v>
      </c>
      <c r="P154" s="62">
        <f>SUM(P155)</f>
        <v>1</v>
      </c>
      <c r="Q154" s="67" t="s">
        <v>296</v>
      </c>
      <c r="R154" s="66">
        <v>38807</v>
      </c>
      <c r="S154" s="62"/>
      <c r="T154" s="62"/>
      <c r="U154" s="62"/>
    </row>
    <row r="155" spans="1:21" s="5" customFormat="1" ht="100" hidden="1" x14ac:dyDescent="0.25">
      <c r="A155" s="49" t="s">
        <v>1794</v>
      </c>
      <c r="B155" s="74"/>
      <c r="C155" s="19" t="s">
        <v>7</v>
      </c>
      <c r="D155" s="19" t="s">
        <v>583</v>
      </c>
      <c r="E155" s="55" t="s">
        <v>584</v>
      </c>
      <c r="F155" s="19" t="s">
        <v>55</v>
      </c>
      <c r="G155" s="20">
        <v>10.7</v>
      </c>
      <c r="H155" s="20">
        <v>8.3000000000000007</v>
      </c>
      <c r="I155" s="20">
        <v>10.199999999999999</v>
      </c>
      <c r="J155" s="20">
        <f t="shared" si="5"/>
        <v>15.073022105999453</v>
      </c>
      <c r="K155" s="20">
        <v>14.8</v>
      </c>
      <c r="L155" s="19" t="s">
        <v>779</v>
      </c>
      <c r="M155" s="19"/>
      <c r="N155" s="19"/>
      <c r="O155" s="19">
        <v>0</v>
      </c>
      <c r="P155" s="19">
        <v>1</v>
      </c>
      <c r="Q155" s="26" t="s">
        <v>1551</v>
      </c>
      <c r="R155" s="21">
        <v>38824</v>
      </c>
      <c r="S155" s="19"/>
      <c r="T155" s="19"/>
      <c r="U155" s="19"/>
    </row>
    <row r="156" spans="1:21" s="68" customFormat="1" hidden="1" x14ac:dyDescent="0.25">
      <c r="A156" s="105"/>
      <c r="B156" s="118"/>
      <c r="C156" s="62" t="s">
        <v>246</v>
      </c>
      <c r="D156" s="62" t="s">
        <v>630</v>
      </c>
      <c r="E156" s="62" t="s">
        <v>629</v>
      </c>
      <c r="F156" s="62" t="s">
        <v>55</v>
      </c>
      <c r="G156" s="63">
        <v>12</v>
      </c>
      <c r="H156" s="63">
        <v>11</v>
      </c>
      <c r="I156" s="63">
        <v>12</v>
      </c>
      <c r="J156" s="63">
        <f t="shared" si="5"/>
        <v>17.303467213267691</v>
      </c>
      <c r="K156" s="63">
        <v>17.3</v>
      </c>
      <c r="L156" s="62" t="s">
        <v>779</v>
      </c>
      <c r="M156" s="62"/>
      <c r="N156" s="62"/>
      <c r="O156" s="62">
        <v>0</v>
      </c>
      <c r="P156" s="62">
        <v>0</v>
      </c>
      <c r="Q156" s="67" t="s">
        <v>332</v>
      </c>
      <c r="R156" s="66">
        <v>39181</v>
      </c>
      <c r="S156" s="62"/>
      <c r="T156" s="62"/>
      <c r="U156" s="62"/>
    </row>
    <row r="157" spans="1:21" s="68" customFormat="1" ht="100" hidden="1" x14ac:dyDescent="0.25">
      <c r="A157" s="105"/>
      <c r="B157" s="123"/>
      <c r="C157" s="68" t="s">
        <v>246</v>
      </c>
      <c r="D157" s="62">
        <v>3190</v>
      </c>
      <c r="E157" s="62" t="s">
        <v>135</v>
      </c>
      <c r="F157" s="62" t="s">
        <v>55</v>
      </c>
      <c r="G157" s="63">
        <v>4</v>
      </c>
      <c r="H157" s="63">
        <v>1.5</v>
      </c>
      <c r="I157" s="63">
        <v>11.1</v>
      </c>
      <c r="J157" s="63">
        <f>-LOG((1/(H157*G157))*(2.511^(-I157)))/LOG(2.511)</f>
        <v>13.046123916097649</v>
      </c>
      <c r="K157" s="63">
        <v>13.1</v>
      </c>
      <c r="L157" s="62" t="s">
        <v>779</v>
      </c>
      <c r="M157" s="62"/>
      <c r="N157" s="62"/>
      <c r="O157" s="62">
        <f>SUM(O158:O159)</f>
        <v>1</v>
      </c>
      <c r="P157" s="62">
        <f>SUM(P158:P159)</f>
        <v>1</v>
      </c>
      <c r="Q157" s="128" t="s">
        <v>1890</v>
      </c>
      <c r="R157" s="66">
        <v>39539</v>
      </c>
      <c r="S157" s="62"/>
      <c r="T157" s="62"/>
      <c r="U157" s="62"/>
    </row>
    <row r="158" spans="1:21" s="5" customFormat="1" ht="62.5" hidden="1" x14ac:dyDescent="0.25">
      <c r="A158" s="49" t="s">
        <v>1794</v>
      </c>
      <c r="B158" s="74"/>
      <c r="C158" s="5" t="s">
        <v>7</v>
      </c>
      <c r="D158" s="1">
        <v>3190</v>
      </c>
      <c r="E158" s="19" t="s">
        <v>135</v>
      </c>
      <c r="F158" s="19" t="s">
        <v>55</v>
      </c>
      <c r="G158" s="20">
        <v>4</v>
      </c>
      <c r="H158" s="20">
        <v>1.5</v>
      </c>
      <c r="I158" s="20">
        <v>11.1</v>
      </c>
      <c r="J158" s="20">
        <f>-LOG((1/(H158*G158))*(2.511^(-I158)))/LOG(2.511)</f>
        <v>13.046123916097649</v>
      </c>
      <c r="K158" s="20">
        <v>13.1</v>
      </c>
      <c r="L158" s="19" t="s">
        <v>779</v>
      </c>
      <c r="M158" s="19"/>
      <c r="N158" s="19"/>
      <c r="O158" s="19">
        <v>0</v>
      </c>
      <c r="P158" s="19">
        <v>1</v>
      </c>
      <c r="Q158" s="26" t="s">
        <v>12</v>
      </c>
      <c r="R158" s="21">
        <v>38828</v>
      </c>
      <c r="S158" s="19"/>
      <c r="T158" s="19"/>
      <c r="U158" s="19"/>
    </row>
    <row r="159" spans="1:21" s="5" customFormat="1" ht="100" hidden="1" x14ac:dyDescent="0.25">
      <c r="A159" s="49" t="s">
        <v>1794</v>
      </c>
      <c r="B159" s="74"/>
      <c r="C159" s="19" t="s">
        <v>1928</v>
      </c>
      <c r="D159" s="1">
        <v>3190</v>
      </c>
      <c r="E159" s="19" t="s">
        <v>135</v>
      </c>
      <c r="F159" s="19" t="s">
        <v>55</v>
      </c>
      <c r="G159" s="20">
        <v>4</v>
      </c>
      <c r="H159" s="20">
        <v>1.5</v>
      </c>
      <c r="I159" s="20">
        <v>11.1</v>
      </c>
      <c r="J159" s="20">
        <f>-LOG((1/(H159*G159))*(2.511^(-I159)))/LOG(2.511)</f>
        <v>13.046123916097649</v>
      </c>
      <c r="K159" s="20">
        <v>13.1</v>
      </c>
      <c r="L159" s="19" t="s">
        <v>779</v>
      </c>
      <c r="M159" s="19"/>
      <c r="N159" s="19"/>
      <c r="O159" s="19">
        <v>1</v>
      </c>
      <c r="P159" s="19">
        <v>0</v>
      </c>
      <c r="Q159" s="26" t="s">
        <v>1936</v>
      </c>
      <c r="R159" s="21">
        <v>39569</v>
      </c>
      <c r="S159" s="19"/>
      <c r="T159" s="19"/>
      <c r="U159" s="19"/>
    </row>
    <row r="160" spans="1:21" s="68" customFormat="1" ht="64" hidden="1" x14ac:dyDescent="0.25">
      <c r="A160" s="105"/>
      <c r="B160" s="204"/>
      <c r="C160" s="62" t="s">
        <v>246</v>
      </c>
      <c r="D160" s="62"/>
      <c r="E160" s="62" t="s">
        <v>1963</v>
      </c>
      <c r="F160" s="62" t="s">
        <v>703</v>
      </c>
      <c r="G160" s="63"/>
      <c r="H160" s="63"/>
      <c r="I160" s="63"/>
      <c r="J160" s="63"/>
      <c r="K160" s="63"/>
      <c r="L160" s="62" t="s">
        <v>779</v>
      </c>
      <c r="M160" s="62"/>
      <c r="N160" s="62"/>
      <c r="O160" s="62">
        <f>SUM(O161)</f>
        <v>0</v>
      </c>
      <c r="P160" s="62">
        <f>SUM(P161)</f>
        <v>1</v>
      </c>
      <c r="Q160" s="67" t="s">
        <v>1892</v>
      </c>
      <c r="R160" s="66">
        <v>39539</v>
      </c>
      <c r="S160" s="62"/>
      <c r="T160" s="62"/>
      <c r="U160" s="62"/>
    </row>
    <row r="161" spans="1:21" s="5" customFormat="1" ht="100" hidden="1" x14ac:dyDescent="0.25">
      <c r="A161" s="49" t="s">
        <v>1794</v>
      </c>
      <c r="B161" s="115"/>
      <c r="C161" s="19" t="s">
        <v>1928</v>
      </c>
      <c r="D161" s="19"/>
      <c r="E161" s="19" t="s">
        <v>1963</v>
      </c>
      <c r="F161" s="19" t="s">
        <v>703</v>
      </c>
      <c r="G161" s="20"/>
      <c r="H161" s="20"/>
      <c r="I161" s="20"/>
      <c r="J161" s="20"/>
      <c r="K161" s="20"/>
      <c r="L161" s="19" t="s">
        <v>779</v>
      </c>
      <c r="M161" s="19"/>
      <c r="N161" s="19"/>
      <c r="O161" s="19">
        <v>0</v>
      </c>
      <c r="P161" s="19">
        <v>1</v>
      </c>
      <c r="Q161" s="26" t="s">
        <v>1933</v>
      </c>
      <c r="R161" s="21">
        <v>39569</v>
      </c>
      <c r="S161" s="19"/>
      <c r="T161" s="19"/>
      <c r="U161" s="19"/>
    </row>
    <row r="162" spans="1:21" s="141" customFormat="1" ht="87.5" hidden="1" x14ac:dyDescent="0.25">
      <c r="A162" s="152"/>
      <c r="B162" s="140"/>
      <c r="C162" s="131" t="s">
        <v>246</v>
      </c>
      <c r="D162" s="131"/>
      <c r="E162" s="124" t="s">
        <v>1939</v>
      </c>
      <c r="F162" s="131" t="s">
        <v>703</v>
      </c>
      <c r="G162" s="133">
        <v>40</v>
      </c>
      <c r="H162" s="133">
        <v>25</v>
      </c>
      <c r="I162" s="133"/>
      <c r="J162" s="133"/>
      <c r="K162" s="133"/>
      <c r="L162" s="131" t="s">
        <v>779</v>
      </c>
      <c r="M162" s="131"/>
      <c r="N162" s="131"/>
      <c r="O162" s="131">
        <f>SUM(O163:O166)</f>
        <v>0</v>
      </c>
      <c r="P162" s="131">
        <f>SUM(P163:P166)</f>
        <v>3</v>
      </c>
      <c r="Q162" s="124" t="s">
        <v>1938</v>
      </c>
      <c r="R162" s="135">
        <v>39574</v>
      </c>
      <c r="S162" s="131"/>
      <c r="T162" s="131"/>
      <c r="U162" s="131"/>
    </row>
    <row r="163" spans="1:21" s="5" customFormat="1" ht="50" hidden="1" x14ac:dyDescent="0.25">
      <c r="A163" s="49" t="s">
        <v>1794</v>
      </c>
      <c r="B163" s="115"/>
      <c r="C163" s="19" t="s">
        <v>379</v>
      </c>
      <c r="D163" s="19"/>
      <c r="E163" s="26" t="s">
        <v>1939</v>
      </c>
      <c r="F163" s="19" t="s">
        <v>703</v>
      </c>
      <c r="G163" s="20">
        <v>40</v>
      </c>
      <c r="H163" s="20">
        <v>25</v>
      </c>
      <c r="I163" s="20"/>
      <c r="J163" s="20"/>
      <c r="K163" s="20"/>
      <c r="L163" s="19" t="s">
        <v>779</v>
      </c>
      <c r="M163" s="19"/>
      <c r="N163" s="19"/>
      <c r="O163" s="19">
        <v>0</v>
      </c>
      <c r="P163" s="19">
        <v>1</v>
      </c>
      <c r="Q163" s="15" t="s">
        <v>382</v>
      </c>
      <c r="R163" s="21">
        <v>39574</v>
      </c>
      <c r="S163" s="19"/>
      <c r="T163" s="19"/>
      <c r="U163" s="19"/>
    </row>
    <row r="164" spans="1:21" s="5" customFormat="1" ht="50" hidden="1" x14ac:dyDescent="0.25">
      <c r="A164" s="49" t="s">
        <v>1794</v>
      </c>
      <c r="B164" s="115"/>
      <c r="C164" s="19" t="s">
        <v>482</v>
      </c>
      <c r="D164" s="19"/>
      <c r="E164" s="26" t="s">
        <v>1939</v>
      </c>
      <c r="F164" s="19" t="s">
        <v>703</v>
      </c>
      <c r="G164" s="20">
        <v>40</v>
      </c>
      <c r="H164" s="20">
        <v>25</v>
      </c>
      <c r="I164" s="20"/>
      <c r="J164" s="20"/>
      <c r="K164" s="20"/>
      <c r="L164" s="19" t="s">
        <v>779</v>
      </c>
      <c r="M164" s="19"/>
      <c r="N164" s="19"/>
      <c r="O164" s="19">
        <v>0</v>
      </c>
      <c r="P164" s="19">
        <v>1</v>
      </c>
      <c r="Q164" s="15" t="s">
        <v>1532</v>
      </c>
      <c r="R164" s="21">
        <v>39574</v>
      </c>
      <c r="S164" s="19"/>
      <c r="T164" s="19"/>
      <c r="U164" s="19"/>
    </row>
    <row r="165" spans="1:21" s="5" customFormat="1" ht="100.5" hidden="1" x14ac:dyDescent="0.25">
      <c r="A165" s="49" t="s">
        <v>1794</v>
      </c>
      <c r="B165" s="115"/>
      <c r="C165" s="19" t="s">
        <v>1940</v>
      </c>
      <c r="D165" s="19"/>
      <c r="E165" s="26" t="s">
        <v>1939</v>
      </c>
      <c r="F165" s="19" t="s">
        <v>703</v>
      </c>
      <c r="G165" s="20">
        <v>40</v>
      </c>
      <c r="H165" s="20">
        <v>25</v>
      </c>
      <c r="I165" s="20"/>
      <c r="J165" s="20"/>
      <c r="K165" s="20"/>
      <c r="L165" s="19" t="s">
        <v>779</v>
      </c>
      <c r="M165" s="19"/>
      <c r="N165" s="19"/>
      <c r="O165" s="19">
        <v>0</v>
      </c>
      <c r="P165" s="19">
        <v>0</v>
      </c>
      <c r="Q165" s="26" t="s">
        <v>125</v>
      </c>
      <c r="R165" s="21">
        <v>39574</v>
      </c>
      <c r="S165" s="19"/>
      <c r="T165" s="19"/>
      <c r="U165" s="19"/>
    </row>
    <row r="166" spans="1:21" s="5" customFormat="1" ht="137.5" hidden="1" x14ac:dyDescent="0.25">
      <c r="A166" s="49" t="s">
        <v>1794</v>
      </c>
      <c r="B166" s="115"/>
      <c r="C166" s="19" t="s">
        <v>1941</v>
      </c>
      <c r="D166" s="19"/>
      <c r="E166" s="26" t="s">
        <v>1939</v>
      </c>
      <c r="F166" s="19" t="s">
        <v>703</v>
      </c>
      <c r="G166" s="20">
        <v>40</v>
      </c>
      <c r="H166" s="20">
        <v>25</v>
      </c>
      <c r="I166" s="20"/>
      <c r="J166" s="20"/>
      <c r="K166" s="20"/>
      <c r="L166" s="19" t="s">
        <v>779</v>
      </c>
      <c r="M166" s="19"/>
      <c r="N166" s="19"/>
      <c r="O166" s="19">
        <v>0</v>
      </c>
      <c r="P166" s="19">
        <v>1</v>
      </c>
      <c r="Q166" s="26" t="s">
        <v>126</v>
      </c>
      <c r="R166" s="21">
        <v>39574</v>
      </c>
      <c r="S166" s="19"/>
      <c r="T166" s="19"/>
      <c r="U166" s="19"/>
    </row>
    <row r="167" spans="1:21" s="68" customFormat="1" ht="50" hidden="1" x14ac:dyDescent="0.25">
      <c r="A167" s="105"/>
      <c r="B167" s="117"/>
      <c r="C167" s="62" t="s">
        <v>246</v>
      </c>
      <c r="D167" s="62">
        <v>2859</v>
      </c>
      <c r="E167" s="62"/>
      <c r="F167" s="62" t="s">
        <v>55</v>
      </c>
      <c r="G167" s="63">
        <v>4</v>
      </c>
      <c r="H167" s="63">
        <v>3.6</v>
      </c>
      <c r="I167" s="63">
        <v>10.9</v>
      </c>
      <c r="J167" s="63">
        <f>-LOG((1/(H167*G167))*(2.511^(-I167)))/LOG(2.511)</f>
        <v>13.797016419707116</v>
      </c>
      <c r="K167" s="63">
        <v>13.8</v>
      </c>
      <c r="L167" s="62" t="s">
        <v>345</v>
      </c>
      <c r="M167" s="62"/>
      <c r="N167" s="62"/>
      <c r="O167" s="62">
        <v>0</v>
      </c>
      <c r="P167" s="62">
        <v>0</v>
      </c>
      <c r="Q167" s="67" t="s">
        <v>1666</v>
      </c>
      <c r="R167" s="66">
        <v>39160</v>
      </c>
      <c r="S167" s="62"/>
      <c r="T167" s="62"/>
      <c r="U167" s="62"/>
    </row>
    <row r="168" spans="1:21" s="68" customFormat="1" hidden="1" x14ac:dyDescent="0.25">
      <c r="A168" s="105"/>
      <c r="B168" s="123"/>
      <c r="C168" s="62" t="s">
        <v>246</v>
      </c>
      <c r="D168" s="62">
        <v>3344</v>
      </c>
      <c r="E168" s="62"/>
      <c r="F168" s="62" t="s">
        <v>55</v>
      </c>
      <c r="G168" s="63">
        <v>7.1</v>
      </c>
      <c r="H168" s="63">
        <v>6.8</v>
      </c>
      <c r="I168" s="63">
        <v>9.9</v>
      </c>
      <c r="J168" s="63">
        <f>-LOG((1/(H168*G168))*(2.511^(-I168)))/LOG(2.511)</f>
        <v>14.111031897701769</v>
      </c>
      <c r="K168" s="63">
        <v>13.9</v>
      </c>
      <c r="L168" s="62" t="s">
        <v>345</v>
      </c>
      <c r="M168" s="62"/>
      <c r="N168" s="62"/>
      <c r="O168" s="62">
        <v>0</v>
      </c>
      <c r="P168" s="62">
        <v>0</v>
      </c>
      <c r="Q168" s="67"/>
      <c r="R168" s="66">
        <v>38797</v>
      </c>
      <c r="S168" s="62"/>
      <c r="T168" s="62"/>
      <c r="U168" s="62"/>
    </row>
    <row r="169" spans="1:21" s="68" customFormat="1" hidden="1" x14ac:dyDescent="0.25">
      <c r="A169" s="105"/>
      <c r="B169" s="62"/>
      <c r="C169" s="62" t="s">
        <v>246</v>
      </c>
      <c r="D169" s="62" t="s">
        <v>156</v>
      </c>
      <c r="E169" s="62"/>
      <c r="F169" s="62"/>
      <c r="G169" s="63"/>
      <c r="H169" s="63"/>
      <c r="I169" s="63"/>
      <c r="J169" s="63"/>
      <c r="K169" s="62"/>
      <c r="L169" s="62" t="s">
        <v>343</v>
      </c>
      <c r="M169" s="62"/>
      <c r="N169" s="62"/>
      <c r="O169" s="62">
        <v>0</v>
      </c>
      <c r="P169" s="62">
        <v>0</v>
      </c>
      <c r="Q169" s="67" t="s">
        <v>344</v>
      </c>
      <c r="R169" s="66">
        <v>38786</v>
      </c>
      <c r="S169" s="62"/>
      <c r="T169" s="62"/>
      <c r="U169" s="62"/>
    </row>
    <row r="170" spans="1:21" s="68" customFormat="1" ht="25" hidden="1" x14ac:dyDescent="0.25">
      <c r="A170" s="105"/>
      <c r="B170" s="123"/>
      <c r="C170" s="62" t="s">
        <v>246</v>
      </c>
      <c r="D170" s="62">
        <v>2768</v>
      </c>
      <c r="E170" s="62"/>
      <c r="F170" s="62" t="s">
        <v>55</v>
      </c>
      <c r="G170" s="63">
        <v>8.1999999999999993</v>
      </c>
      <c r="H170" s="63">
        <v>5.3</v>
      </c>
      <c r="I170" s="63">
        <v>9.9</v>
      </c>
      <c r="J170" s="63">
        <f t="shared" ref="J170:J184" si="6">-LOG((1/(H170*G170))*(2.511^(-I170)))/LOG(2.511)</f>
        <v>13.99679427116012</v>
      </c>
      <c r="K170" s="63">
        <v>13.7</v>
      </c>
      <c r="L170" s="62" t="s">
        <v>1970</v>
      </c>
      <c r="M170" s="62"/>
      <c r="N170" s="62"/>
      <c r="O170" s="62">
        <v>0</v>
      </c>
      <c r="P170" s="62">
        <v>0</v>
      </c>
      <c r="Q170" s="90" t="s">
        <v>1622</v>
      </c>
      <c r="R170" s="66">
        <v>38798</v>
      </c>
      <c r="S170" s="62"/>
      <c r="T170" s="62"/>
      <c r="U170" s="62"/>
    </row>
    <row r="171" spans="1:21" s="68" customFormat="1" ht="37.5" hidden="1" x14ac:dyDescent="0.25">
      <c r="A171" s="105"/>
      <c r="B171" s="123"/>
      <c r="C171" s="62" t="s">
        <v>246</v>
      </c>
      <c r="D171" s="62">
        <v>2771</v>
      </c>
      <c r="E171" s="62"/>
      <c r="F171" s="62" t="s">
        <v>55</v>
      </c>
      <c r="G171" s="63">
        <v>2.2999999999999998</v>
      </c>
      <c r="H171" s="63">
        <v>1.9</v>
      </c>
      <c r="I171" s="63">
        <v>12.7</v>
      </c>
      <c r="J171" s="63">
        <f t="shared" si="6"/>
        <v>14.301817438049735</v>
      </c>
      <c r="K171" s="63">
        <v>14.1</v>
      </c>
      <c r="L171" s="62" t="s">
        <v>1970</v>
      </c>
      <c r="M171" s="62"/>
      <c r="N171" s="62"/>
      <c r="O171" s="62">
        <v>0</v>
      </c>
      <c r="P171" s="62">
        <v>0</v>
      </c>
      <c r="Q171" s="90" t="s">
        <v>854</v>
      </c>
      <c r="R171" s="66">
        <v>39539</v>
      </c>
      <c r="S171" s="62"/>
      <c r="T171" s="62"/>
      <c r="U171" s="62"/>
    </row>
    <row r="172" spans="1:21" s="68" customFormat="1" ht="25" hidden="1" x14ac:dyDescent="0.25">
      <c r="A172" s="105"/>
      <c r="B172" s="123"/>
      <c r="C172" s="62" t="s">
        <v>246</v>
      </c>
      <c r="D172" s="62">
        <v>2805</v>
      </c>
      <c r="E172" s="62"/>
      <c r="F172" s="62" t="s">
        <v>55</v>
      </c>
      <c r="G172" s="63">
        <v>6.3</v>
      </c>
      <c r="H172" s="63">
        <v>4.5</v>
      </c>
      <c r="I172" s="63">
        <v>11</v>
      </c>
      <c r="J172" s="63">
        <f t="shared" si="6"/>
        <v>14.632774803557815</v>
      </c>
      <c r="K172" s="63">
        <v>14.6</v>
      </c>
      <c r="L172" s="62" t="s">
        <v>1970</v>
      </c>
      <c r="M172" s="62"/>
      <c r="N172" s="62"/>
      <c r="O172" s="62">
        <v>0</v>
      </c>
      <c r="P172" s="62">
        <v>0</v>
      </c>
      <c r="Q172" s="67" t="s">
        <v>735</v>
      </c>
      <c r="R172" s="66">
        <v>38798</v>
      </c>
      <c r="S172" s="62"/>
      <c r="T172" s="62"/>
      <c r="U172" s="62"/>
    </row>
    <row r="173" spans="1:21" s="68" customFormat="1" ht="37.5" hidden="1" x14ac:dyDescent="0.25">
      <c r="A173" s="105"/>
      <c r="B173" s="123"/>
      <c r="C173" s="62" t="s">
        <v>246</v>
      </c>
      <c r="D173" s="62">
        <v>2841</v>
      </c>
      <c r="E173" s="62"/>
      <c r="F173" s="62" t="s">
        <v>55</v>
      </c>
      <c r="G173" s="63">
        <v>7.7</v>
      </c>
      <c r="H173" s="63">
        <v>3.6</v>
      </c>
      <c r="I173" s="63">
        <v>9.1999999999999993</v>
      </c>
      <c r="J173" s="63">
        <f t="shared" si="6"/>
        <v>12.808365856381693</v>
      </c>
      <c r="K173" s="63">
        <v>12.7</v>
      </c>
      <c r="L173" s="62" t="s">
        <v>1970</v>
      </c>
      <c r="M173" s="62"/>
      <c r="N173" s="62"/>
      <c r="O173" s="62">
        <f>SUM(O174:O176)</f>
        <v>0</v>
      </c>
      <c r="P173" s="62">
        <f>SUM(P174:P176)</f>
        <v>3</v>
      </c>
      <c r="Q173" s="67" t="s">
        <v>1664</v>
      </c>
      <c r="R173" s="66">
        <v>38798</v>
      </c>
      <c r="S173" s="62"/>
      <c r="T173" s="62"/>
      <c r="U173" s="62"/>
    </row>
    <row r="174" spans="1:21" s="5" customFormat="1" ht="37.5" hidden="1" x14ac:dyDescent="0.25">
      <c r="A174" s="49" t="s">
        <v>1794</v>
      </c>
      <c r="B174" s="74"/>
      <c r="C174" s="19" t="s">
        <v>52</v>
      </c>
      <c r="D174" s="19">
        <v>2841</v>
      </c>
      <c r="E174" s="19"/>
      <c r="F174" s="19" t="s">
        <v>55</v>
      </c>
      <c r="G174" s="20">
        <v>7.7</v>
      </c>
      <c r="H174" s="20">
        <v>3.6</v>
      </c>
      <c r="I174" s="20">
        <v>9.1999999999999993</v>
      </c>
      <c r="J174" s="20">
        <f t="shared" si="6"/>
        <v>12.808365856381693</v>
      </c>
      <c r="K174" s="20">
        <v>12.7</v>
      </c>
      <c r="L174" s="19" t="s">
        <v>1970</v>
      </c>
      <c r="M174" s="19"/>
      <c r="N174" s="19"/>
      <c r="O174" s="19">
        <v>0</v>
      </c>
      <c r="P174" s="19">
        <v>1</v>
      </c>
      <c r="Q174" s="15" t="s">
        <v>550</v>
      </c>
      <c r="R174" s="21">
        <v>38828</v>
      </c>
      <c r="S174" s="19"/>
      <c r="T174" s="19"/>
      <c r="U174" s="19"/>
    </row>
    <row r="175" spans="1:21" s="5" customFormat="1" ht="75" hidden="1" x14ac:dyDescent="0.25">
      <c r="A175" s="49" t="s">
        <v>1794</v>
      </c>
      <c r="B175" s="74"/>
      <c r="C175" s="19" t="s">
        <v>334</v>
      </c>
      <c r="D175" s="19">
        <v>2841</v>
      </c>
      <c r="E175" s="19"/>
      <c r="F175" s="19" t="s">
        <v>55</v>
      </c>
      <c r="G175" s="20">
        <v>7.7</v>
      </c>
      <c r="H175" s="20">
        <v>3.6</v>
      </c>
      <c r="I175" s="20">
        <v>9.1999999999999993</v>
      </c>
      <c r="J175" s="20">
        <f t="shared" si="6"/>
        <v>12.808365856381693</v>
      </c>
      <c r="K175" s="20">
        <v>12.7</v>
      </c>
      <c r="L175" s="19" t="s">
        <v>1970</v>
      </c>
      <c r="M175" s="19"/>
      <c r="N175" s="19"/>
      <c r="O175" s="19">
        <v>0</v>
      </c>
      <c r="P175" s="19">
        <v>1</v>
      </c>
      <c r="Q175" s="15" t="s">
        <v>335</v>
      </c>
      <c r="R175" s="21">
        <v>39184</v>
      </c>
      <c r="S175" s="19"/>
      <c r="T175" s="19"/>
      <c r="U175" s="19"/>
    </row>
    <row r="176" spans="1:21" s="5" customFormat="1" ht="62.5" hidden="1" x14ac:dyDescent="0.25">
      <c r="A176" s="49" t="s">
        <v>1794</v>
      </c>
      <c r="B176" s="74"/>
      <c r="C176" s="19" t="s">
        <v>760</v>
      </c>
      <c r="D176" s="19">
        <v>2841</v>
      </c>
      <c r="E176" s="19"/>
      <c r="F176" s="19" t="s">
        <v>55</v>
      </c>
      <c r="G176" s="20">
        <v>7.7</v>
      </c>
      <c r="H176" s="20">
        <v>3.6</v>
      </c>
      <c r="I176" s="20">
        <v>9.1999999999999993</v>
      </c>
      <c r="J176" s="20">
        <f t="shared" si="6"/>
        <v>12.808365856381693</v>
      </c>
      <c r="K176" s="20">
        <v>12.7</v>
      </c>
      <c r="L176" s="19" t="s">
        <v>1970</v>
      </c>
      <c r="M176" s="19"/>
      <c r="N176" s="19"/>
      <c r="O176" s="19">
        <v>0</v>
      </c>
      <c r="P176" s="19">
        <v>1</v>
      </c>
      <c r="Q176" s="15" t="s">
        <v>1223</v>
      </c>
      <c r="R176" s="21">
        <v>39188</v>
      </c>
      <c r="S176" s="19"/>
      <c r="T176" s="19"/>
      <c r="U176" s="19"/>
    </row>
    <row r="177" spans="1:18" s="68" customFormat="1" ht="37.5" hidden="1" x14ac:dyDescent="0.25">
      <c r="A177" s="105"/>
      <c r="B177" s="220"/>
      <c r="C177" s="68" t="s">
        <v>246</v>
      </c>
      <c r="D177" s="68">
        <v>3031</v>
      </c>
      <c r="E177" s="68" t="s">
        <v>1968</v>
      </c>
      <c r="F177" s="68" t="s">
        <v>55</v>
      </c>
      <c r="G177" s="68">
        <v>24.9</v>
      </c>
      <c r="H177" s="68">
        <v>11.5</v>
      </c>
      <c r="I177" s="68">
        <v>6.9</v>
      </c>
      <c r="J177" s="63">
        <f t="shared" si="6"/>
        <v>13.044597690398732</v>
      </c>
      <c r="K177" s="63">
        <v>13.2</v>
      </c>
      <c r="L177" s="68" t="s">
        <v>1970</v>
      </c>
      <c r="O177" s="68">
        <f>SUM(O178:O186)</f>
        <v>1</v>
      </c>
      <c r="P177" s="68">
        <f>SUM(P178:P186)</f>
        <v>7</v>
      </c>
      <c r="Q177" s="64" t="s">
        <v>734</v>
      </c>
      <c r="R177" s="66">
        <v>38796</v>
      </c>
    </row>
    <row r="178" spans="1:18" s="5" customFormat="1" ht="37.5" hidden="1" x14ac:dyDescent="0.25">
      <c r="A178" s="49" t="s">
        <v>1794</v>
      </c>
      <c r="B178" s="115"/>
      <c r="C178" s="5" t="s">
        <v>1174</v>
      </c>
      <c r="D178" s="5">
        <v>3031</v>
      </c>
      <c r="E178" s="5" t="s">
        <v>1968</v>
      </c>
      <c r="F178" s="5" t="s">
        <v>55</v>
      </c>
      <c r="G178" s="5">
        <v>24.9</v>
      </c>
      <c r="H178" s="5">
        <v>11.5</v>
      </c>
      <c r="I178" s="5">
        <v>6.9</v>
      </c>
      <c r="J178" s="20">
        <f t="shared" si="6"/>
        <v>13.044597690398732</v>
      </c>
      <c r="K178" s="20">
        <v>13.2</v>
      </c>
      <c r="L178" s="5" t="s">
        <v>1970</v>
      </c>
      <c r="O178" s="5">
        <v>1</v>
      </c>
      <c r="P178" s="5">
        <v>0</v>
      </c>
      <c r="Q178" s="15" t="s">
        <v>1173</v>
      </c>
      <c r="R178" s="21">
        <v>39531</v>
      </c>
    </row>
    <row r="179" spans="1:18" ht="50" hidden="1" x14ac:dyDescent="0.25">
      <c r="A179" s="46" t="s">
        <v>1794</v>
      </c>
      <c r="B179" s="5"/>
      <c r="C179" s="5" t="s">
        <v>116</v>
      </c>
      <c r="D179" s="5">
        <v>3031</v>
      </c>
      <c r="E179" s="5" t="s">
        <v>1968</v>
      </c>
      <c r="F179" s="5" t="s">
        <v>55</v>
      </c>
      <c r="G179" s="5">
        <v>24.9</v>
      </c>
      <c r="H179" s="5">
        <v>11.5</v>
      </c>
      <c r="I179" s="5">
        <v>6.9</v>
      </c>
      <c r="J179" s="20">
        <f t="shared" si="6"/>
        <v>13.044597690398732</v>
      </c>
      <c r="K179" s="20">
        <v>13.2</v>
      </c>
      <c r="L179" s="5" t="s">
        <v>1970</v>
      </c>
      <c r="M179" s="5"/>
      <c r="N179" s="5"/>
      <c r="O179" s="5">
        <v>0</v>
      </c>
      <c r="P179" s="5">
        <v>1</v>
      </c>
      <c r="Q179" s="15" t="s">
        <v>553</v>
      </c>
      <c r="R179" s="21">
        <v>38769</v>
      </c>
    </row>
    <row r="180" spans="1:18" ht="162.5" hidden="1" x14ac:dyDescent="0.25">
      <c r="A180" s="46" t="s">
        <v>1794</v>
      </c>
      <c r="B180" s="5"/>
      <c r="C180" s="5" t="s">
        <v>117</v>
      </c>
      <c r="D180" s="5">
        <v>3031</v>
      </c>
      <c r="E180" s="5" t="s">
        <v>1968</v>
      </c>
      <c r="F180" s="5" t="s">
        <v>55</v>
      </c>
      <c r="G180" s="5">
        <v>24.9</v>
      </c>
      <c r="H180" s="5">
        <v>11.5</v>
      </c>
      <c r="I180" s="5">
        <v>6.9</v>
      </c>
      <c r="J180" s="20">
        <f t="shared" si="6"/>
        <v>13.044597690398732</v>
      </c>
      <c r="K180" s="20">
        <v>13.2</v>
      </c>
      <c r="L180" s="5" t="s">
        <v>1970</v>
      </c>
      <c r="M180" s="5"/>
      <c r="N180" s="5"/>
      <c r="O180" s="5">
        <v>0</v>
      </c>
      <c r="P180" s="5">
        <v>1</v>
      </c>
      <c r="Q180" s="15" t="s">
        <v>632</v>
      </c>
      <c r="R180" s="21">
        <v>38769</v>
      </c>
    </row>
    <row r="181" spans="1:18" hidden="1" x14ac:dyDescent="0.25">
      <c r="A181" s="46" t="s">
        <v>1794</v>
      </c>
      <c r="B181" s="5"/>
      <c r="C181" s="5" t="s">
        <v>692</v>
      </c>
      <c r="D181" s="5">
        <v>3031</v>
      </c>
      <c r="E181" s="5" t="s">
        <v>1968</v>
      </c>
      <c r="F181" s="5" t="s">
        <v>55</v>
      </c>
      <c r="G181" s="5">
        <v>24.9</v>
      </c>
      <c r="H181" s="5">
        <v>11.5</v>
      </c>
      <c r="I181" s="5">
        <v>6.9</v>
      </c>
      <c r="J181" s="20">
        <f t="shared" si="6"/>
        <v>13.044597690398732</v>
      </c>
      <c r="K181" s="20">
        <v>13.2</v>
      </c>
      <c r="L181" s="5" t="s">
        <v>1970</v>
      </c>
      <c r="M181" s="5"/>
      <c r="N181" s="5"/>
      <c r="O181" s="5">
        <v>0</v>
      </c>
      <c r="P181" s="5">
        <v>0</v>
      </c>
      <c r="Q181" s="15" t="s">
        <v>691</v>
      </c>
      <c r="R181" s="21">
        <v>39531</v>
      </c>
    </row>
    <row r="182" spans="1:18" ht="100" hidden="1" x14ac:dyDescent="0.25">
      <c r="A182" s="46" t="s">
        <v>1794</v>
      </c>
      <c r="B182" s="5"/>
      <c r="C182" s="5" t="s">
        <v>297</v>
      </c>
      <c r="D182" s="5">
        <v>3031</v>
      </c>
      <c r="E182" s="5" t="s">
        <v>1968</v>
      </c>
      <c r="F182" s="5" t="s">
        <v>55</v>
      </c>
      <c r="G182" s="5">
        <v>24.9</v>
      </c>
      <c r="H182" s="5">
        <v>11.5</v>
      </c>
      <c r="I182" s="5">
        <v>6.9</v>
      </c>
      <c r="J182" s="20">
        <f t="shared" si="6"/>
        <v>13.044597690398732</v>
      </c>
      <c r="K182" s="20">
        <v>13.2</v>
      </c>
      <c r="L182" s="5" t="s">
        <v>1970</v>
      </c>
      <c r="M182" s="5"/>
      <c r="N182" s="5"/>
      <c r="O182" s="5">
        <v>0</v>
      </c>
      <c r="P182" s="5">
        <v>1</v>
      </c>
      <c r="Q182" s="15" t="s">
        <v>327</v>
      </c>
      <c r="R182" s="21">
        <v>38807</v>
      </c>
    </row>
    <row r="183" spans="1:18" ht="137.5" hidden="1" x14ac:dyDescent="0.25">
      <c r="A183" s="46" t="s">
        <v>1794</v>
      </c>
      <c r="B183" s="5"/>
      <c r="C183" s="5" t="s">
        <v>696</v>
      </c>
      <c r="D183" s="5">
        <v>3031</v>
      </c>
      <c r="E183" s="5" t="s">
        <v>1968</v>
      </c>
      <c r="F183" s="5" t="s">
        <v>55</v>
      </c>
      <c r="G183" s="5">
        <v>24.9</v>
      </c>
      <c r="H183" s="5">
        <v>11.5</v>
      </c>
      <c r="I183" s="5">
        <v>6.9</v>
      </c>
      <c r="J183" s="20">
        <f t="shared" si="6"/>
        <v>13.044597690398732</v>
      </c>
      <c r="K183" s="20">
        <v>13.2</v>
      </c>
      <c r="L183" s="5" t="s">
        <v>1970</v>
      </c>
      <c r="M183" s="5"/>
      <c r="N183" s="5"/>
      <c r="O183" s="5">
        <v>0</v>
      </c>
      <c r="P183" s="5">
        <v>1</v>
      </c>
      <c r="Q183" s="15" t="s">
        <v>95</v>
      </c>
      <c r="R183" s="21">
        <v>38807</v>
      </c>
    </row>
    <row r="184" spans="1:18" ht="87.5" hidden="1" x14ac:dyDescent="0.25">
      <c r="A184" s="46" t="s">
        <v>1794</v>
      </c>
      <c r="B184" s="5"/>
      <c r="C184" s="5" t="s">
        <v>1634</v>
      </c>
      <c r="D184" s="5">
        <v>3031</v>
      </c>
      <c r="E184" s="5" t="s">
        <v>1968</v>
      </c>
      <c r="F184" s="5" t="s">
        <v>55</v>
      </c>
      <c r="G184" s="5">
        <v>24.9</v>
      </c>
      <c r="H184" s="5">
        <v>11.5</v>
      </c>
      <c r="I184" s="5">
        <v>6.9</v>
      </c>
      <c r="J184" s="20">
        <f t="shared" si="6"/>
        <v>13.044597690398732</v>
      </c>
      <c r="K184" s="20">
        <v>13.2</v>
      </c>
      <c r="L184" s="5" t="s">
        <v>1970</v>
      </c>
      <c r="M184" s="5"/>
      <c r="N184" s="5"/>
      <c r="O184" s="5">
        <v>0</v>
      </c>
      <c r="P184" s="5">
        <v>1</v>
      </c>
      <c r="Q184" s="15" t="s">
        <v>1905</v>
      </c>
      <c r="R184" s="21">
        <v>39133</v>
      </c>
    </row>
    <row r="185" spans="1:18" ht="87.5" hidden="1" x14ac:dyDescent="0.25">
      <c r="A185" s="46" t="s">
        <v>1794</v>
      </c>
      <c r="B185" s="5"/>
      <c r="C185" s="19" t="s">
        <v>1906</v>
      </c>
      <c r="D185" s="5">
        <v>3031</v>
      </c>
      <c r="E185" s="5" t="s">
        <v>1968</v>
      </c>
      <c r="F185" s="5" t="s">
        <v>55</v>
      </c>
      <c r="G185" s="5">
        <v>24.9</v>
      </c>
      <c r="H185" s="5">
        <v>11.5</v>
      </c>
      <c r="I185" s="5">
        <v>6.9</v>
      </c>
      <c r="J185" s="20">
        <f t="shared" ref="J185:J191" si="7">-LOG((1/(H185*G185))*(2.511^(-I185)))/LOG(2.511)</f>
        <v>13.044597690398732</v>
      </c>
      <c r="K185" s="20">
        <v>13.2</v>
      </c>
      <c r="L185" s="5" t="s">
        <v>1970</v>
      </c>
      <c r="M185" s="5"/>
      <c r="N185" s="5"/>
      <c r="O185" s="5">
        <v>0</v>
      </c>
      <c r="P185" s="5">
        <v>1</v>
      </c>
      <c r="Q185" s="15" t="s">
        <v>1908</v>
      </c>
      <c r="R185" s="21">
        <v>39566</v>
      </c>
    </row>
    <row r="186" spans="1:18" ht="188.5" hidden="1" x14ac:dyDescent="0.25">
      <c r="A186" s="46" t="s">
        <v>1794</v>
      </c>
      <c r="B186" s="5"/>
      <c r="C186" s="19" t="s">
        <v>1907</v>
      </c>
      <c r="D186" s="5">
        <v>3031</v>
      </c>
      <c r="E186" s="5" t="s">
        <v>1968</v>
      </c>
      <c r="F186" s="5" t="s">
        <v>55</v>
      </c>
      <c r="G186" s="5">
        <v>24.9</v>
      </c>
      <c r="H186" s="5">
        <v>11.5</v>
      </c>
      <c r="I186" s="5">
        <v>6.9</v>
      </c>
      <c r="J186" s="20">
        <f t="shared" si="7"/>
        <v>13.044597690398732</v>
      </c>
      <c r="K186" s="20">
        <v>13.2</v>
      </c>
      <c r="L186" s="5" t="s">
        <v>1970</v>
      </c>
      <c r="M186" s="5"/>
      <c r="N186" s="5"/>
      <c r="O186" s="5">
        <v>0</v>
      </c>
      <c r="P186" s="5">
        <v>1</v>
      </c>
      <c r="Q186" s="15" t="s">
        <v>174</v>
      </c>
      <c r="R186" s="21">
        <v>39640</v>
      </c>
    </row>
    <row r="187" spans="1:18" hidden="1" x14ac:dyDescent="0.25">
      <c r="A187" s="46" t="s">
        <v>1794</v>
      </c>
      <c r="B187" s="5"/>
      <c r="C187" s="19" t="s">
        <v>1928</v>
      </c>
      <c r="D187" s="5">
        <v>3031</v>
      </c>
      <c r="E187" s="5" t="s">
        <v>1968</v>
      </c>
      <c r="F187" s="5" t="s">
        <v>55</v>
      </c>
      <c r="G187" s="5">
        <v>24.9</v>
      </c>
      <c r="H187" s="5">
        <v>11.5</v>
      </c>
      <c r="I187" s="5">
        <v>6.9</v>
      </c>
      <c r="J187" s="20">
        <f t="shared" si="7"/>
        <v>13.044597690398732</v>
      </c>
      <c r="K187" s="20">
        <v>13.2</v>
      </c>
      <c r="L187" s="5" t="s">
        <v>1970</v>
      </c>
      <c r="M187" s="5"/>
      <c r="N187" s="5"/>
      <c r="O187" s="5">
        <v>1</v>
      </c>
      <c r="P187" s="5">
        <v>0</v>
      </c>
      <c r="Q187" s="15" t="s">
        <v>137</v>
      </c>
      <c r="R187" s="21">
        <v>39575</v>
      </c>
    </row>
    <row r="188" spans="1:18" ht="37.5" hidden="1" x14ac:dyDescent="0.25">
      <c r="A188" s="46" t="s">
        <v>1794</v>
      </c>
      <c r="B188" s="5"/>
      <c r="C188" s="213" t="s">
        <v>2048</v>
      </c>
      <c r="D188" s="5">
        <v>3031</v>
      </c>
      <c r="E188" s="5" t="s">
        <v>1968</v>
      </c>
      <c r="F188" s="5" t="s">
        <v>55</v>
      </c>
      <c r="G188" s="5">
        <v>24.9</v>
      </c>
      <c r="H188" s="5">
        <v>11.5</v>
      </c>
      <c r="I188" s="5">
        <v>6.9</v>
      </c>
      <c r="J188" s="20">
        <f>-LOG((1/(H188*G188))*(2.511^(-I188)))/LOG(2.511)</f>
        <v>13.044597690398732</v>
      </c>
      <c r="K188" s="20">
        <v>13.2</v>
      </c>
      <c r="L188" s="5" t="s">
        <v>1970</v>
      </c>
      <c r="M188" s="5"/>
      <c r="N188" s="5"/>
      <c r="O188" s="5">
        <v>0</v>
      </c>
      <c r="P188" s="5">
        <v>1</v>
      </c>
      <c r="Q188" s="15" t="s">
        <v>2282</v>
      </c>
      <c r="R188" s="21">
        <v>41665</v>
      </c>
    </row>
    <row r="189" spans="1:18" ht="113.5" hidden="1" x14ac:dyDescent="0.25">
      <c r="A189" s="224" t="s">
        <v>2237</v>
      </c>
      <c r="B189" s="5"/>
      <c r="C189" s="213" t="s">
        <v>2225</v>
      </c>
      <c r="D189" s="5">
        <v>3031</v>
      </c>
      <c r="E189" s="5" t="s">
        <v>1968</v>
      </c>
      <c r="F189" s="5" t="s">
        <v>55</v>
      </c>
      <c r="G189" s="5">
        <v>24.9</v>
      </c>
      <c r="H189" s="5">
        <v>11.5</v>
      </c>
      <c r="I189" s="5">
        <v>6.9</v>
      </c>
      <c r="J189" s="20">
        <f t="shared" si="7"/>
        <v>13.044597690398732</v>
      </c>
      <c r="K189" s="20">
        <v>13.2</v>
      </c>
      <c r="L189" s="5" t="s">
        <v>1970</v>
      </c>
      <c r="M189" s="5"/>
      <c r="N189" s="5"/>
      <c r="O189" s="5">
        <v>0</v>
      </c>
      <c r="P189" s="5">
        <v>1</v>
      </c>
      <c r="Q189" s="15" t="s">
        <v>2229</v>
      </c>
      <c r="R189" s="21">
        <v>40984</v>
      </c>
    </row>
    <row r="190" spans="1:18" ht="176" hidden="1" x14ac:dyDescent="0.25">
      <c r="A190" s="224" t="s">
        <v>98</v>
      </c>
      <c r="B190" s="5"/>
      <c r="C190" s="213" t="s">
        <v>2226</v>
      </c>
      <c r="D190" s="5">
        <v>3031</v>
      </c>
      <c r="E190" s="5" t="s">
        <v>1968</v>
      </c>
      <c r="F190" s="5" t="s">
        <v>55</v>
      </c>
      <c r="G190" s="5">
        <v>24.9</v>
      </c>
      <c r="H190" s="5">
        <v>11.5</v>
      </c>
      <c r="I190" s="5">
        <v>6.9</v>
      </c>
      <c r="J190" s="20">
        <f t="shared" si="7"/>
        <v>13.044597690398732</v>
      </c>
      <c r="K190" s="20">
        <v>13.2</v>
      </c>
      <c r="L190" s="5" t="s">
        <v>1970</v>
      </c>
      <c r="M190" s="5"/>
      <c r="N190" s="5"/>
      <c r="O190" s="5">
        <v>0</v>
      </c>
      <c r="P190" s="5">
        <v>1</v>
      </c>
      <c r="Q190" s="15" t="s">
        <v>2228</v>
      </c>
      <c r="R190" s="21">
        <v>40990</v>
      </c>
    </row>
    <row r="191" spans="1:18" ht="76" hidden="1" x14ac:dyDescent="0.25">
      <c r="A191" s="224" t="s">
        <v>98</v>
      </c>
      <c r="B191" s="5"/>
      <c r="C191" s="213" t="s">
        <v>2227</v>
      </c>
      <c r="D191" s="5">
        <v>3031</v>
      </c>
      <c r="E191" s="5" t="s">
        <v>1968</v>
      </c>
      <c r="F191" s="5" t="s">
        <v>55</v>
      </c>
      <c r="G191" s="5">
        <v>24.9</v>
      </c>
      <c r="H191" s="5">
        <v>11.5</v>
      </c>
      <c r="I191" s="5">
        <v>6.9</v>
      </c>
      <c r="J191" s="20">
        <f t="shared" si="7"/>
        <v>13.044597690398732</v>
      </c>
      <c r="K191" s="20">
        <v>13.2</v>
      </c>
      <c r="L191" s="5" t="s">
        <v>1970</v>
      </c>
      <c r="M191" s="5"/>
      <c r="N191" s="5"/>
      <c r="O191" s="5">
        <v>0</v>
      </c>
      <c r="P191" s="5">
        <v>1</v>
      </c>
      <c r="Q191" s="15" t="s">
        <v>2232</v>
      </c>
      <c r="R191" s="21">
        <v>40990</v>
      </c>
    </row>
    <row r="192" spans="1:18" ht="63.5" hidden="1" x14ac:dyDescent="0.25">
      <c r="A192" s="224" t="s">
        <v>98</v>
      </c>
      <c r="B192" s="5"/>
      <c r="C192" s="213" t="s">
        <v>2230</v>
      </c>
      <c r="D192" s="5">
        <v>3031</v>
      </c>
      <c r="E192" s="5" t="s">
        <v>1968</v>
      </c>
      <c r="F192" s="5" t="s">
        <v>55</v>
      </c>
      <c r="G192" s="5">
        <v>24.9</v>
      </c>
      <c r="H192" s="5">
        <v>11.5</v>
      </c>
      <c r="I192" s="5">
        <v>6.9</v>
      </c>
      <c r="J192" s="20">
        <f t="shared" ref="J192:J203" si="8">-LOG((1/(H192*G192))*(2.511^(-I192)))/LOG(2.511)</f>
        <v>13.044597690398732</v>
      </c>
      <c r="K192" s="20">
        <v>13.2</v>
      </c>
      <c r="L192" s="5" t="s">
        <v>1970</v>
      </c>
      <c r="M192" s="5"/>
      <c r="N192" s="5"/>
      <c r="O192" s="5">
        <v>0</v>
      </c>
      <c r="P192" s="5">
        <v>1</v>
      </c>
      <c r="Q192" s="15" t="s">
        <v>2231</v>
      </c>
      <c r="R192" s="21">
        <v>40990</v>
      </c>
    </row>
    <row r="193" spans="1:18" ht="63.5" hidden="1" x14ac:dyDescent="0.25">
      <c r="A193" s="224" t="s">
        <v>98</v>
      </c>
      <c r="B193" s="5"/>
      <c r="C193" s="213" t="s">
        <v>2233</v>
      </c>
      <c r="D193" s="5">
        <v>3031</v>
      </c>
      <c r="E193" s="5" t="s">
        <v>1968</v>
      </c>
      <c r="F193" s="5" t="s">
        <v>55</v>
      </c>
      <c r="G193" s="5">
        <v>24.9</v>
      </c>
      <c r="H193" s="5">
        <v>11.5</v>
      </c>
      <c r="I193" s="5">
        <v>6.9</v>
      </c>
      <c r="J193" s="20">
        <f t="shared" si="8"/>
        <v>13.044597690398732</v>
      </c>
      <c r="K193" s="20">
        <v>13.2</v>
      </c>
      <c r="L193" s="5" t="s">
        <v>1970</v>
      </c>
      <c r="M193" s="5"/>
      <c r="N193" s="5"/>
      <c r="O193" s="5">
        <v>0</v>
      </c>
      <c r="P193" s="5">
        <v>1</v>
      </c>
      <c r="Q193" s="15" t="s">
        <v>2234</v>
      </c>
      <c r="R193" s="21">
        <v>40995</v>
      </c>
    </row>
    <row r="194" spans="1:18" ht="25" hidden="1" x14ac:dyDescent="0.25">
      <c r="A194" s="224"/>
      <c r="B194" s="5"/>
      <c r="C194" s="213" t="s">
        <v>2238</v>
      </c>
      <c r="D194" s="5">
        <v>3031</v>
      </c>
      <c r="E194" s="5" t="s">
        <v>1968</v>
      </c>
      <c r="F194" s="5" t="s">
        <v>55</v>
      </c>
      <c r="G194" s="5">
        <v>24.9</v>
      </c>
      <c r="H194" s="5">
        <v>11.5</v>
      </c>
      <c r="I194" s="5">
        <v>6.9</v>
      </c>
      <c r="J194" s="20">
        <f t="shared" si="8"/>
        <v>13.044597690398732</v>
      </c>
      <c r="K194" s="20">
        <v>13.2</v>
      </c>
      <c r="L194" s="5" t="s">
        <v>1970</v>
      </c>
      <c r="M194" s="5"/>
      <c r="N194" s="5"/>
      <c r="O194" s="5">
        <v>0</v>
      </c>
      <c r="P194" s="5">
        <v>1</v>
      </c>
      <c r="Q194" s="15" t="s">
        <v>2242</v>
      </c>
      <c r="R194" s="21">
        <v>41201</v>
      </c>
    </row>
    <row r="195" spans="1:18" ht="25" hidden="1" x14ac:dyDescent="0.25">
      <c r="A195" s="224"/>
      <c r="B195" s="5"/>
      <c r="C195" s="213" t="s">
        <v>2239</v>
      </c>
      <c r="D195" s="5">
        <v>3031</v>
      </c>
      <c r="E195" s="5" t="s">
        <v>1968</v>
      </c>
      <c r="F195" s="5" t="s">
        <v>55</v>
      </c>
      <c r="G195" s="5">
        <v>24.9</v>
      </c>
      <c r="H195" s="5">
        <v>11.5</v>
      </c>
      <c r="I195" s="5">
        <v>6.9</v>
      </c>
      <c r="J195" s="20">
        <f t="shared" si="8"/>
        <v>13.044597690398732</v>
      </c>
      <c r="K195" s="20">
        <v>13.2</v>
      </c>
      <c r="L195" s="5" t="s">
        <v>1970</v>
      </c>
      <c r="M195" s="5"/>
      <c r="N195" s="5"/>
      <c r="O195" s="5">
        <v>0</v>
      </c>
      <c r="P195" s="5">
        <v>1</v>
      </c>
      <c r="Q195" s="15" t="s">
        <v>2243</v>
      </c>
      <c r="R195" s="21">
        <v>41201</v>
      </c>
    </row>
    <row r="196" spans="1:18" ht="25" hidden="1" x14ac:dyDescent="0.25">
      <c r="A196" s="224"/>
      <c r="B196" s="5"/>
      <c r="C196" s="213" t="s">
        <v>2245</v>
      </c>
      <c r="D196" s="5">
        <v>3031</v>
      </c>
      <c r="E196" s="5" t="s">
        <v>1968</v>
      </c>
      <c r="F196" s="5" t="s">
        <v>55</v>
      </c>
      <c r="G196" s="5">
        <v>24.9</v>
      </c>
      <c r="H196" s="5">
        <v>11.5</v>
      </c>
      <c r="I196" s="5">
        <v>6.9</v>
      </c>
      <c r="J196" s="20">
        <f t="shared" si="8"/>
        <v>13.044597690398732</v>
      </c>
      <c r="K196" s="20">
        <v>13.2</v>
      </c>
      <c r="L196" s="5" t="s">
        <v>1970</v>
      </c>
      <c r="M196" s="5"/>
      <c r="N196" s="5"/>
      <c r="O196" s="5">
        <v>0</v>
      </c>
      <c r="P196" s="5">
        <v>1</v>
      </c>
      <c r="Q196" s="15" t="s">
        <v>2244</v>
      </c>
      <c r="R196" s="21">
        <v>41201</v>
      </c>
    </row>
    <row r="197" spans="1:18" hidden="1" x14ac:dyDescent="0.25">
      <c r="A197" s="224"/>
      <c r="B197" s="5"/>
      <c r="C197" s="213" t="s">
        <v>2240</v>
      </c>
      <c r="D197" s="5">
        <v>3031</v>
      </c>
      <c r="E197" s="5" t="s">
        <v>1968</v>
      </c>
      <c r="F197" s="5" t="s">
        <v>55</v>
      </c>
      <c r="G197" s="5">
        <v>24.9</v>
      </c>
      <c r="H197" s="5">
        <v>11.5</v>
      </c>
      <c r="I197" s="5">
        <v>6.9</v>
      </c>
      <c r="J197" s="20">
        <f t="shared" si="8"/>
        <v>13.044597690398732</v>
      </c>
      <c r="K197" s="20">
        <v>13.2</v>
      </c>
      <c r="L197" s="5" t="s">
        <v>1970</v>
      </c>
      <c r="M197" s="5"/>
      <c r="N197" s="5"/>
      <c r="O197" s="5">
        <v>0</v>
      </c>
      <c r="P197" s="5">
        <v>1</v>
      </c>
      <c r="Q197" s="15" t="s">
        <v>2246</v>
      </c>
      <c r="R197" s="21">
        <v>41201</v>
      </c>
    </row>
    <row r="198" spans="1:18" hidden="1" x14ac:dyDescent="0.25">
      <c r="A198" s="224"/>
      <c r="B198" s="5"/>
      <c r="C198" s="213" t="s">
        <v>2241</v>
      </c>
      <c r="D198" s="5">
        <v>3031</v>
      </c>
      <c r="E198" s="5" t="s">
        <v>1968</v>
      </c>
      <c r="F198" s="5" t="s">
        <v>55</v>
      </c>
      <c r="G198" s="5">
        <v>24.9</v>
      </c>
      <c r="H198" s="5">
        <v>11.5</v>
      </c>
      <c r="I198" s="5">
        <v>6.9</v>
      </c>
      <c r="J198" s="20">
        <f t="shared" si="8"/>
        <v>13.044597690398732</v>
      </c>
      <c r="K198" s="20">
        <v>13.2</v>
      </c>
      <c r="L198" s="5" t="s">
        <v>1970</v>
      </c>
      <c r="M198" s="5"/>
      <c r="N198" s="5"/>
      <c r="O198" s="5">
        <v>0</v>
      </c>
      <c r="P198" s="5">
        <v>1</v>
      </c>
      <c r="Q198" s="15" t="s">
        <v>2246</v>
      </c>
      <c r="R198" s="21">
        <v>41201</v>
      </c>
    </row>
    <row r="199" spans="1:18" s="68" customFormat="1" ht="62.5" hidden="1" x14ac:dyDescent="0.25">
      <c r="A199" s="105"/>
      <c r="B199" s="220"/>
      <c r="C199" s="68" t="s">
        <v>246</v>
      </c>
      <c r="D199" s="68">
        <v>3034</v>
      </c>
      <c r="E199" s="62" t="s">
        <v>1969</v>
      </c>
      <c r="F199" s="68" t="s">
        <v>55</v>
      </c>
      <c r="G199" s="68">
        <v>10.5</v>
      </c>
      <c r="H199" s="68">
        <v>5.0999999999999996</v>
      </c>
      <c r="I199" s="68">
        <v>8.4</v>
      </c>
      <c r="J199" s="63">
        <f t="shared" si="8"/>
        <v>12.723555553172876</v>
      </c>
      <c r="K199" s="63">
        <v>12.5</v>
      </c>
      <c r="L199" s="68" t="s">
        <v>1970</v>
      </c>
      <c r="O199" s="68">
        <f>SUM(O200:O207)</f>
        <v>1</v>
      </c>
      <c r="P199" s="68">
        <f>SUM(P200:P207)</f>
        <v>7</v>
      </c>
      <c r="Q199" s="64" t="s">
        <v>2011</v>
      </c>
      <c r="R199" s="66">
        <v>38796</v>
      </c>
    </row>
    <row r="200" spans="1:18" s="5" customFormat="1" ht="37.5" hidden="1" x14ac:dyDescent="0.25">
      <c r="A200" s="49" t="s">
        <v>1794</v>
      </c>
      <c r="B200" s="115"/>
      <c r="C200" s="5" t="s">
        <v>1174</v>
      </c>
      <c r="D200" s="5">
        <v>3034</v>
      </c>
      <c r="E200" s="5" t="s">
        <v>1969</v>
      </c>
      <c r="F200" s="5" t="s">
        <v>55</v>
      </c>
      <c r="G200" s="5">
        <v>10.5</v>
      </c>
      <c r="H200" s="5">
        <v>5.0999999999999996</v>
      </c>
      <c r="I200" s="5">
        <v>8.4</v>
      </c>
      <c r="J200" s="20">
        <f t="shared" si="8"/>
        <v>12.723555553172876</v>
      </c>
      <c r="K200" s="20">
        <v>12.5</v>
      </c>
      <c r="L200" s="5" t="s">
        <v>1970</v>
      </c>
      <c r="O200" s="5">
        <v>1</v>
      </c>
      <c r="P200" s="5">
        <v>0</v>
      </c>
      <c r="Q200" s="15" t="s">
        <v>1173</v>
      </c>
      <c r="R200" s="21">
        <v>39531</v>
      </c>
    </row>
    <row r="201" spans="1:18" s="5" customFormat="1" ht="37.5" hidden="1" x14ac:dyDescent="0.25">
      <c r="A201" s="49" t="s">
        <v>1794</v>
      </c>
      <c r="B201" s="115"/>
      <c r="C201" s="5" t="s">
        <v>1175</v>
      </c>
      <c r="D201" s="5">
        <v>3034</v>
      </c>
      <c r="E201" s="5" t="s">
        <v>1969</v>
      </c>
      <c r="F201" s="5" t="s">
        <v>55</v>
      </c>
      <c r="G201" s="5">
        <v>10.5</v>
      </c>
      <c r="H201" s="5">
        <v>5.0999999999999996</v>
      </c>
      <c r="I201" s="5">
        <v>8.4</v>
      </c>
      <c r="J201" s="20">
        <f t="shared" si="8"/>
        <v>12.723555553172876</v>
      </c>
      <c r="K201" s="20">
        <v>12.5</v>
      </c>
      <c r="L201" s="5" t="s">
        <v>1970</v>
      </c>
      <c r="O201" s="5">
        <v>0</v>
      </c>
      <c r="P201" s="5">
        <v>1</v>
      </c>
      <c r="Q201" s="15" t="s">
        <v>2113</v>
      </c>
      <c r="R201" s="21">
        <v>40630</v>
      </c>
    </row>
    <row r="202" spans="1:18" ht="87.5" hidden="1" x14ac:dyDescent="0.25">
      <c r="A202" s="46" t="s">
        <v>1794</v>
      </c>
      <c r="B202" s="5"/>
      <c r="C202" s="5" t="s">
        <v>116</v>
      </c>
      <c r="D202" s="5">
        <v>3034</v>
      </c>
      <c r="E202" s="5" t="s">
        <v>1969</v>
      </c>
      <c r="F202" s="5" t="s">
        <v>55</v>
      </c>
      <c r="G202" s="5">
        <v>10.5</v>
      </c>
      <c r="H202" s="5">
        <v>5.0999999999999996</v>
      </c>
      <c r="I202" s="5">
        <v>8.4</v>
      </c>
      <c r="J202" s="20">
        <f t="shared" si="8"/>
        <v>12.723555553172876</v>
      </c>
      <c r="K202" s="20">
        <v>12.5</v>
      </c>
      <c r="L202" s="5" t="s">
        <v>1970</v>
      </c>
      <c r="M202" s="5"/>
      <c r="N202" s="5"/>
      <c r="O202" s="5">
        <v>0</v>
      </c>
      <c r="P202" s="5">
        <v>1</v>
      </c>
      <c r="Q202" s="15" t="s">
        <v>628</v>
      </c>
      <c r="R202" s="21">
        <v>38769</v>
      </c>
    </row>
    <row r="203" spans="1:18" ht="87.5" hidden="1" x14ac:dyDescent="0.25">
      <c r="A203" s="46" t="s">
        <v>1794</v>
      </c>
      <c r="B203" s="5"/>
      <c r="C203" s="5" t="s">
        <v>117</v>
      </c>
      <c r="D203" s="5">
        <v>3034</v>
      </c>
      <c r="E203" s="5" t="s">
        <v>1969</v>
      </c>
      <c r="F203" s="5" t="s">
        <v>55</v>
      </c>
      <c r="G203" s="5">
        <v>10.5</v>
      </c>
      <c r="H203" s="5">
        <v>5.0999999999999996</v>
      </c>
      <c r="I203" s="5">
        <v>8.4</v>
      </c>
      <c r="J203" s="20">
        <f t="shared" si="8"/>
        <v>12.723555553172876</v>
      </c>
      <c r="K203" s="20">
        <v>12.5</v>
      </c>
      <c r="L203" s="5" t="s">
        <v>1970</v>
      </c>
      <c r="M203" s="5"/>
      <c r="N203" s="5"/>
      <c r="O203" s="5">
        <v>0</v>
      </c>
      <c r="P203" s="5">
        <v>1</v>
      </c>
      <c r="Q203" s="15" t="s">
        <v>587</v>
      </c>
      <c r="R203" s="21">
        <v>38769</v>
      </c>
    </row>
    <row r="204" spans="1:18" hidden="1" x14ac:dyDescent="0.25">
      <c r="A204" s="46" t="s">
        <v>1794</v>
      </c>
      <c r="B204" s="5"/>
      <c r="C204" s="5" t="s">
        <v>297</v>
      </c>
      <c r="D204" s="5">
        <v>3034</v>
      </c>
      <c r="E204" s="5" t="s">
        <v>1969</v>
      </c>
      <c r="F204" s="5" t="s">
        <v>55</v>
      </c>
      <c r="G204" s="5">
        <v>10.5</v>
      </c>
      <c r="H204" s="5">
        <v>5.0999999999999996</v>
      </c>
      <c r="I204" s="5">
        <v>8.4</v>
      </c>
      <c r="J204" s="20">
        <f t="shared" ref="J204:J210" si="9">-LOG((1/(H204*G204))*(2.511^(-I204)))/LOG(2.511)</f>
        <v>12.723555553172876</v>
      </c>
      <c r="K204" s="20">
        <v>12.5</v>
      </c>
      <c r="L204" s="5" t="s">
        <v>1970</v>
      </c>
      <c r="M204" s="5"/>
      <c r="N204" s="5"/>
      <c r="O204" s="5">
        <v>0</v>
      </c>
      <c r="P204" s="5">
        <v>1</v>
      </c>
      <c r="Q204" s="15" t="s">
        <v>298</v>
      </c>
      <c r="R204" s="21">
        <v>38807</v>
      </c>
    </row>
    <row r="205" spans="1:18" hidden="1" x14ac:dyDescent="0.25">
      <c r="A205" s="46" t="s">
        <v>1794</v>
      </c>
      <c r="B205" s="5"/>
      <c r="C205" s="5" t="s">
        <v>1634</v>
      </c>
      <c r="D205" s="5">
        <v>3034</v>
      </c>
      <c r="E205" s="5" t="s">
        <v>1969</v>
      </c>
      <c r="F205" s="5" t="s">
        <v>55</v>
      </c>
      <c r="G205" s="5">
        <v>10.5</v>
      </c>
      <c r="H205" s="5">
        <v>5.0999999999999996</v>
      </c>
      <c r="I205" s="5">
        <v>8.4</v>
      </c>
      <c r="J205" s="20">
        <f t="shared" si="9"/>
        <v>12.723555553172876</v>
      </c>
      <c r="K205" s="20">
        <v>12.5</v>
      </c>
      <c r="L205" s="5" t="s">
        <v>1970</v>
      </c>
      <c r="M205" s="5"/>
      <c r="N205" s="5"/>
      <c r="O205" s="5">
        <v>0</v>
      </c>
      <c r="P205" s="5">
        <v>1</v>
      </c>
      <c r="Q205" s="15" t="s">
        <v>298</v>
      </c>
      <c r="R205" s="21">
        <v>39160</v>
      </c>
    </row>
    <row r="206" spans="1:18" ht="37.5" hidden="1" x14ac:dyDescent="0.25">
      <c r="A206" s="46" t="s">
        <v>1794</v>
      </c>
      <c r="B206" s="5"/>
      <c r="C206" s="5" t="s">
        <v>376</v>
      </c>
      <c r="D206" s="5">
        <v>3034</v>
      </c>
      <c r="E206" s="5" t="s">
        <v>1969</v>
      </c>
      <c r="F206" s="5" t="s">
        <v>55</v>
      </c>
      <c r="G206" s="5">
        <v>10.5</v>
      </c>
      <c r="H206" s="5">
        <v>5.0999999999999996</v>
      </c>
      <c r="I206" s="5">
        <v>8.4</v>
      </c>
      <c r="J206" s="20">
        <f t="shared" si="9"/>
        <v>12.723555553172876</v>
      </c>
      <c r="K206" s="20">
        <v>12.5</v>
      </c>
      <c r="L206" s="5" t="s">
        <v>1970</v>
      </c>
      <c r="M206" s="5"/>
      <c r="N206" s="5"/>
      <c r="O206" s="5">
        <v>0</v>
      </c>
      <c r="P206" s="5">
        <v>1</v>
      </c>
      <c r="Q206" s="15" t="s">
        <v>2111</v>
      </c>
      <c r="R206" s="21">
        <v>40627</v>
      </c>
    </row>
    <row r="207" spans="1:18" ht="75" hidden="1" x14ac:dyDescent="0.25">
      <c r="A207" s="46" t="s">
        <v>1794</v>
      </c>
      <c r="B207" s="5"/>
      <c r="C207" s="5" t="s">
        <v>2012</v>
      </c>
      <c r="D207" s="5">
        <v>3034</v>
      </c>
      <c r="E207" s="5" t="s">
        <v>1969</v>
      </c>
      <c r="F207" s="5" t="s">
        <v>55</v>
      </c>
      <c r="G207" s="5">
        <v>10.5</v>
      </c>
      <c r="H207" s="5">
        <v>5.0999999999999996</v>
      </c>
      <c r="I207" s="5">
        <v>8.4</v>
      </c>
      <c r="J207" s="20">
        <f t="shared" si="9"/>
        <v>12.723555553172876</v>
      </c>
      <c r="K207" s="20">
        <v>12.5</v>
      </c>
      <c r="L207" s="5" t="s">
        <v>1970</v>
      </c>
      <c r="M207" s="5"/>
      <c r="N207" s="5"/>
      <c r="O207" s="5">
        <v>0</v>
      </c>
      <c r="P207" s="5">
        <v>1</v>
      </c>
      <c r="Q207" s="15" t="s">
        <v>2112</v>
      </c>
      <c r="R207" s="21">
        <v>40627</v>
      </c>
    </row>
    <row r="208" spans="1:18" hidden="1" x14ac:dyDescent="0.25">
      <c r="A208" s="46" t="s">
        <v>1794</v>
      </c>
      <c r="B208" s="5"/>
      <c r="C208" s="19" t="s">
        <v>1928</v>
      </c>
      <c r="D208" s="5">
        <v>3034</v>
      </c>
      <c r="E208" s="5" t="s">
        <v>1969</v>
      </c>
      <c r="F208" s="5" t="s">
        <v>55</v>
      </c>
      <c r="G208" s="5">
        <v>10.5</v>
      </c>
      <c r="H208" s="5">
        <v>5.0999999999999996</v>
      </c>
      <c r="I208" s="5">
        <v>8.4</v>
      </c>
      <c r="J208" s="20">
        <f t="shared" si="9"/>
        <v>12.723555553172876</v>
      </c>
      <c r="K208" s="20">
        <v>12.5</v>
      </c>
      <c r="L208" s="5" t="s">
        <v>1970</v>
      </c>
      <c r="M208" s="5"/>
      <c r="N208" s="5"/>
      <c r="O208" s="5">
        <v>1</v>
      </c>
      <c r="P208" s="5">
        <v>0</v>
      </c>
      <c r="Q208" s="15" t="s">
        <v>138</v>
      </c>
      <c r="R208" s="21">
        <v>39575</v>
      </c>
    </row>
    <row r="209" spans="1:19" ht="37.5" hidden="1" x14ac:dyDescent="0.25">
      <c r="A209" s="46" t="s">
        <v>1794</v>
      </c>
      <c r="B209" s="5"/>
      <c r="C209" s="213" t="s">
        <v>2048</v>
      </c>
      <c r="D209" s="5">
        <v>3034</v>
      </c>
      <c r="E209" s="5" t="s">
        <v>1969</v>
      </c>
      <c r="F209" s="5" t="s">
        <v>55</v>
      </c>
      <c r="G209" s="5">
        <v>10.5</v>
      </c>
      <c r="H209" s="5">
        <v>5.0999999999999996</v>
      </c>
      <c r="I209" s="5">
        <v>8.4</v>
      </c>
      <c r="J209" s="20">
        <f>-LOG((1/(H209*G209))*(2.511^(-I209)))/LOG(2.511)</f>
        <v>12.723555553172876</v>
      </c>
      <c r="K209" s="20">
        <v>12.5</v>
      </c>
      <c r="L209" s="5" t="s">
        <v>1970</v>
      </c>
      <c r="M209" s="5"/>
      <c r="N209" s="5"/>
      <c r="O209" s="5">
        <v>0</v>
      </c>
      <c r="P209" s="5">
        <v>1</v>
      </c>
      <c r="Q209" s="15" t="s">
        <v>2281</v>
      </c>
      <c r="R209" s="21">
        <v>41665</v>
      </c>
    </row>
    <row r="210" spans="1:19" ht="100" hidden="1" x14ac:dyDescent="0.25">
      <c r="A210" s="46" t="s">
        <v>98</v>
      </c>
      <c r="B210" s="5"/>
      <c r="C210" s="213" t="s">
        <v>2110</v>
      </c>
      <c r="D210" s="5">
        <v>3034</v>
      </c>
      <c r="E210" s="5" t="s">
        <v>1969</v>
      </c>
      <c r="F210" s="5" t="s">
        <v>55</v>
      </c>
      <c r="G210" s="5">
        <v>10.5</v>
      </c>
      <c r="H210" s="5">
        <v>5.0999999999999996</v>
      </c>
      <c r="I210" s="5">
        <v>8.4</v>
      </c>
      <c r="J210" s="20">
        <f t="shared" si="9"/>
        <v>12.723555553172876</v>
      </c>
      <c r="K210" s="20">
        <v>12.5</v>
      </c>
      <c r="L210" s="5" t="s">
        <v>1970</v>
      </c>
      <c r="M210" s="5"/>
      <c r="N210" s="5"/>
      <c r="O210" s="5">
        <v>0</v>
      </c>
      <c r="P210" s="5">
        <v>1</v>
      </c>
      <c r="Q210" s="15" t="s">
        <v>2120</v>
      </c>
      <c r="R210" s="21">
        <v>40659</v>
      </c>
    </row>
    <row r="211" spans="1:19" ht="75" hidden="1" x14ac:dyDescent="0.25">
      <c r="A211" s="46" t="s">
        <v>98</v>
      </c>
      <c r="B211" s="5"/>
      <c r="C211" s="213" t="s">
        <v>2114</v>
      </c>
      <c r="D211" s="5">
        <v>3034</v>
      </c>
      <c r="E211" s="5" t="s">
        <v>1969</v>
      </c>
      <c r="F211" s="5" t="s">
        <v>55</v>
      </c>
      <c r="G211" s="5">
        <v>10.5</v>
      </c>
      <c r="H211" s="5">
        <v>5.0999999999999996</v>
      </c>
      <c r="I211" s="5">
        <v>8.4</v>
      </c>
      <c r="J211" s="20">
        <f t="shared" ref="J211:J216" si="10">-LOG((1/(H211*G211))*(2.511^(-I211)))/LOG(2.511)</f>
        <v>12.723555553172876</v>
      </c>
      <c r="K211" s="20">
        <v>12.5</v>
      </c>
      <c r="L211" s="5" t="s">
        <v>1970</v>
      </c>
      <c r="M211" s="5"/>
      <c r="N211" s="5"/>
      <c r="O211" s="5">
        <v>0</v>
      </c>
      <c r="P211" s="5">
        <v>1</v>
      </c>
      <c r="Q211" s="15" t="s">
        <v>2122</v>
      </c>
      <c r="R211" s="21">
        <v>40667</v>
      </c>
    </row>
    <row r="212" spans="1:19" ht="37.5" hidden="1" x14ac:dyDescent="0.25">
      <c r="A212" s="46" t="s">
        <v>98</v>
      </c>
      <c r="B212" s="5"/>
      <c r="C212" s="213" t="s">
        <v>2115</v>
      </c>
      <c r="D212" s="5">
        <v>3034</v>
      </c>
      <c r="E212" s="5" t="s">
        <v>1969</v>
      </c>
      <c r="F212" s="5" t="s">
        <v>55</v>
      </c>
      <c r="G212" s="5">
        <v>10.5</v>
      </c>
      <c r="H212" s="5">
        <v>5.0999999999999996</v>
      </c>
      <c r="I212" s="5">
        <v>8.4</v>
      </c>
      <c r="J212" s="20">
        <f t="shared" si="10"/>
        <v>12.723555553172876</v>
      </c>
      <c r="K212" s="20">
        <v>12.5</v>
      </c>
      <c r="L212" s="5" t="s">
        <v>1970</v>
      </c>
      <c r="M212" s="5"/>
      <c r="N212" s="5"/>
      <c r="O212" s="5">
        <v>0</v>
      </c>
      <c r="P212" s="5">
        <v>1</v>
      </c>
      <c r="Q212" s="15" t="s">
        <v>2121</v>
      </c>
      <c r="R212" s="21">
        <v>40667</v>
      </c>
    </row>
    <row r="213" spans="1:19" ht="37.5" hidden="1" x14ac:dyDescent="0.25">
      <c r="A213" s="46" t="s">
        <v>98</v>
      </c>
      <c r="B213" s="5"/>
      <c r="C213" s="213" t="s">
        <v>2116</v>
      </c>
      <c r="D213" s="5">
        <v>3034</v>
      </c>
      <c r="E213" s="5" t="s">
        <v>1969</v>
      </c>
      <c r="F213" s="5" t="s">
        <v>55</v>
      </c>
      <c r="G213" s="5">
        <v>10.5</v>
      </c>
      <c r="H213" s="5">
        <v>5.0999999999999996</v>
      </c>
      <c r="I213" s="5">
        <v>8.4</v>
      </c>
      <c r="J213" s="20">
        <f t="shared" si="10"/>
        <v>12.723555553172876</v>
      </c>
      <c r="K213" s="20">
        <v>12.5</v>
      </c>
      <c r="L213" s="5" t="s">
        <v>1970</v>
      </c>
      <c r="M213" s="5"/>
      <c r="N213" s="5"/>
      <c r="O213" s="5">
        <v>0</v>
      </c>
      <c r="P213" s="5">
        <v>1</v>
      </c>
      <c r="Q213" s="15" t="s">
        <v>2123</v>
      </c>
      <c r="R213" s="21">
        <v>40667</v>
      </c>
    </row>
    <row r="214" spans="1:19" ht="37.5" hidden="1" x14ac:dyDescent="0.25">
      <c r="A214" s="46" t="s">
        <v>98</v>
      </c>
      <c r="B214" s="5"/>
      <c r="C214" s="213" t="s">
        <v>2117</v>
      </c>
      <c r="D214" s="5">
        <v>3034</v>
      </c>
      <c r="E214" s="5" t="s">
        <v>1969</v>
      </c>
      <c r="F214" s="5" t="s">
        <v>55</v>
      </c>
      <c r="G214" s="5">
        <v>10.5</v>
      </c>
      <c r="H214" s="5">
        <v>5.0999999999999996</v>
      </c>
      <c r="I214" s="5">
        <v>8.4</v>
      </c>
      <c r="J214" s="20">
        <f t="shared" si="10"/>
        <v>12.723555553172876</v>
      </c>
      <c r="K214" s="20">
        <v>12.5</v>
      </c>
      <c r="L214" s="5" t="s">
        <v>1970</v>
      </c>
      <c r="M214" s="5"/>
      <c r="N214" s="5"/>
      <c r="O214" s="5">
        <v>0</v>
      </c>
      <c r="P214" s="5">
        <v>1</v>
      </c>
      <c r="Q214" s="15" t="s">
        <v>2124</v>
      </c>
      <c r="R214" s="21">
        <v>40667</v>
      </c>
    </row>
    <row r="215" spans="1:19" ht="25" hidden="1" x14ac:dyDescent="0.25">
      <c r="A215" s="46" t="s">
        <v>98</v>
      </c>
      <c r="B215" s="5"/>
      <c r="C215" s="213" t="s">
        <v>2118</v>
      </c>
      <c r="D215" s="5">
        <v>3034</v>
      </c>
      <c r="E215" s="5" t="s">
        <v>1969</v>
      </c>
      <c r="F215" s="5" t="s">
        <v>55</v>
      </c>
      <c r="G215" s="5">
        <v>10.5</v>
      </c>
      <c r="H215" s="5">
        <v>5.0999999999999996</v>
      </c>
      <c r="I215" s="5">
        <v>8.4</v>
      </c>
      <c r="J215" s="20">
        <f>-LOG((1/(H215*G215))*(2.511^(-I215)))/LOG(2.511)</f>
        <v>12.723555553172876</v>
      </c>
      <c r="K215" s="20">
        <v>12.5</v>
      </c>
      <c r="L215" s="5" t="s">
        <v>1970</v>
      </c>
      <c r="M215" s="5"/>
      <c r="N215" s="5"/>
      <c r="O215" s="5">
        <v>0</v>
      </c>
      <c r="P215" s="5">
        <v>1</v>
      </c>
      <c r="Q215" s="15" t="s">
        <v>2125</v>
      </c>
      <c r="R215" s="21">
        <v>40667</v>
      </c>
    </row>
    <row r="216" spans="1:19" ht="25" hidden="1" x14ac:dyDescent="0.25">
      <c r="A216" s="46" t="s">
        <v>98</v>
      </c>
      <c r="B216" s="5"/>
      <c r="C216" s="213" t="s">
        <v>2119</v>
      </c>
      <c r="D216" s="5">
        <v>3034</v>
      </c>
      <c r="E216" s="5" t="s">
        <v>1969</v>
      </c>
      <c r="F216" s="5" t="s">
        <v>55</v>
      </c>
      <c r="G216" s="5">
        <v>10.5</v>
      </c>
      <c r="H216" s="5">
        <v>5.0999999999999996</v>
      </c>
      <c r="I216" s="5">
        <v>8.4</v>
      </c>
      <c r="J216" s="20">
        <f t="shared" si="10"/>
        <v>12.723555553172876</v>
      </c>
      <c r="K216" s="20">
        <v>12.5</v>
      </c>
      <c r="L216" s="5" t="s">
        <v>1970</v>
      </c>
      <c r="M216" s="5"/>
      <c r="N216" s="5"/>
      <c r="O216" s="5">
        <v>0</v>
      </c>
      <c r="P216" s="5">
        <v>1</v>
      </c>
      <c r="Q216" s="15" t="s">
        <v>2126</v>
      </c>
      <c r="R216" s="21">
        <v>40654</v>
      </c>
    </row>
    <row r="217" spans="1:19" ht="43.5" hidden="1" x14ac:dyDescent="0.25">
      <c r="B217" s="5"/>
      <c r="C217" s="213" t="s">
        <v>2286</v>
      </c>
      <c r="D217" s="5">
        <v>3034</v>
      </c>
      <c r="E217" s="5" t="s">
        <v>1969</v>
      </c>
      <c r="F217" s="5" t="s">
        <v>55</v>
      </c>
      <c r="G217" s="5">
        <v>10.5</v>
      </c>
      <c r="H217" s="5">
        <v>5.0999999999999996</v>
      </c>
      <c r="I217" s="5">
        <v>8.4</v>
      </c>
      <c r="J217" s="20">
        <f t="shared" ref="J217:J231" si="11">-LOG((1/(H217*G217))*(2.511^(-I217)))/LOG(2.511)</f>
        <v>12.723555553172876</v>
      </c>
      <c r="K217" s="20">
        <v>12.5</v>
      </c>
      <c r="L217" s="5" t="s">
        <v>1970</v>
      </c>
      <c r="M217" s="5"/>
      <c r="N217" s="5"/>
      <c r="O217" s="5">
        <v>0</v>
      </c>
      <c r="P217" s="5">
        <v>1</v>
      </c>
      <c r="Q217" s="238" t="s">
        <v>2287</v>
      </c>
      <c r="R217" s="21">
        <v>40654</v>
      </c>
    </row>
    <row r="218" spans="1:19" s="68" customFormat="1" ht="88" hidden="1" x14ac:dyDescent="0.25">
      <c r="A218" s="105"/>
      <c r="B218" s="123"/>
      <c r="C218" s="68" t="s">
        <v>246</v>
      </c>
      <c r="D218" s="68">
        <v>3079</v>
      </c>
      <c r="F218" s="68" t="s">
        <v>55</v>
      </c>
      <c r="G218" s="68">
        <v>8.1</v>
      </c>
      <c r="H218" s="68">
        <v>1.3</v>
      </c>
      <c r="I218" s="68">
        <v>10.9</v>
      </c>
      <c r="J218" s="63">
        <f t="shared" si="11"/>
        <v>13.457050836427808</v>
      </c>
      <c r="K218" s="63">
        <v>13.4</v>
      </c>
      <c r="L218" s="68" t="s">
        <v>1970</v>
      </c>
      <c r="O218" s="68">
        <f>SUM(O219)</f>
        <v>0</v>
      </c>
      <c r="P218" s="68">
        <f>SUM(P219)</f>
        <v>1</v>
      </c>
      <c r="Q218" s="67" t="s">
        <v>926</v>
      </c>
      <c r="R218" s="66">
        <v>38953</v>
      </c>
    </row>
    <row r="219" spans="1:19" s="99" customFormat="1" ht="37.5" hidden="1" x14ac:dyDescent="0.25">
      <c r="A219" s="153" t="s">
        <v>1794</v>
      </c>
      <c r="B219" s="5"/>
      <c r="C219" s="5" t="s">
        <v>52</v>
      </c>
      <c r="D219" s="5">
        <v>3079</v>
      </c>
      <c r="E219" s="5"/>
      <c r="F219" s="5" t="s">
        <v>55</v>
      </c>
      <c r="G219" s="5">
        <v>8.1</v>
      </c>
      <c r="H219" s="5">
        <v>1.3</v>
      </c>
      <c r="I219" s="5">
        <v>10.9</v>
      </c>
      <c r="J219" s="20">
        <f t="shared" si="11"/>
        <v>13.457050836427808</v>
      </c>
      <c r="K219" s="20">
        <v>13.4</v>
      </c>
      <c r="L219" s="5" t="s">
        <v>1970</v>
      </c>
      <c r="M219" s="5"/>
      <c r="N219" s="5"/>
      <c r="O219" s="5">
        <v>0</v>
      </c>
      <c r="P219" s="5">
        <v>1</v>
      </c>
      <c r="Q219" s="15" t="s">
        <v>550</v>
      </c>
      <c r="R219" s="21">
        <v>38821</v>
      </c>
      <c r="S219" s="1"/>
    </row>
    <row r="220" spans="1:19" s="68" customFormat="1" ht="75" hidden="1" x14ac:dyDescent="0.25">
      <c r="A220" s="105"/>
      <c r="B220" s="123"/>
      <c r="C220" s="68" t="s">
        <v>246</v>
      </c>
      <c r="D220" s="68">
        <v>3184</v>
      </c>
      <c r="F220" s="68" t="s">
        <v>55</v>
      </c>
      <c r="G220" s="68">
        <v>7.6</v>
      </c>
      <c r="H220" s="68">
        <v>7.4</v>
      </c>
      <c r="I220" s="68">
        <v>9.8000000000000007</v>
      </c>
      <c r="J220" s="63">
        <f t="shared" si="11"/>
        <v>14.176790545901641</v>
      </c>
      <c r="K220" s="63">
        <v>13.9</v>
      </c>
      <c r="L220" s="68" t="s">
        <v>1970</v>
      </c>
      <c r="O220" s="68">
        <v>0</v>
      </c>
      <c r="P220" s="68">
        <v>0</v>
      </c>
      <c r="Q220" s="67" t="s">
        <v>855</v>
      </c>
      <c r="R220" s="66">
        <v>39539</v>
      </c>
    </row>
    <row r="221" spans="1:19" s="68" customFormat="1" ht="25" hidden="1" x14ac:dyDescent="0.25">
      <c r="A221" s="105"/>
      <c r="B221" s="123"/>
      <c r="C221" s="68" t="s">
        <v>246</v>
      </c>
      <c r="D221" s="68">
        <v>3198</v>
      </c>
      <c r="F221" s="68" t="s">
        <v>55</v>
      </c>
      <c r="G221" s="68">
        <v>8.1</v>
      </c>
      <c r="H221" s="68">
        <v>3</v>
      </c>
      <c r="I221" s="68">
        <v>10.3</v>
      </c>
      <c r="J221" s="63">
        <f t="shared" si="11"/>
        <v>13.765343666819479</v>
      </c>
      <c r="K221" s="63">
        <v>13.8</v>
      </c>
      <c r="L221" s="68" t="s">
        <v>1970</v>
      </c>
      <c r="O221" s="68">
        <v>0</v>
      </c>
      <c r="P221" s="68">
        <v>0</v>
      </c>
      <c r="Q221" s="67" t="s">
        <v>1665</v>
      </c>
      <c r="R221" s="66">
        <v>38821</v>
      </c>
    </row>
    <row r="222" spans="1:19" s="68" customFormat="1" ht="37.5" hidden="1" x14ac:dyDescent="0.25">
      <c r="A222" s="105"/>
      <c r="B222" s="123"/>
      <c r="C222" s="68" t="s">
        <v>246</v>
      </c>
      <c r="D222" s="68">
        <v>3359</v>
      </c>
      <c r="F222" s="68" t="s">
        <v>55</v>
      </c>
      <c r="G222" s="68">
        <v>7.5</v>
      </c>
      <c r="H222" s="68">
        <v>4.2</v>
      </c>
      <c r="I222" s="68">
        <v>10.6</v>
      </c>
      <c r="J222" s="63">
        <f t="shared" si="11"/>
        <v>14.347212384525319</v>
      </c>
      <c r="K222" s="63">
        <v>14.2</v>
      </c>
      <c r="L222" s="68" t="s">
        <v>1970</v>
      </c>
      <c r="O222" s="68">
        <v>0</v>
      </c>
      <c r="P222" s="68">
        <v>0</v>
      </c>
      <c r="Q222" s="67" t="s">
        <v>400</v>
      </c>
      <c r="R222" s="66">
        <v>38796</v>
      </c>
    </row>
    <row r="223" spans="1:19" s="62" customFormat="1" ht="37.5" hidden="1" x14ac:dyDescent="0.25">
      <c r="A223" s="102"/>
      <c r="B223" s="123"/>
      <c r="C223" s="62" t="s">
        <v>246</v>
      </c>
      <c r="D223" s="62">
        <v>3556</v>
      </c>
      <c r="E223" s="62" t="s">
        <v>766</v>
      </c>
      <c r="F223" s="62" t="s">
        <v>55</v>
      </c>
      <c r="G223" s="62">
        <v>8.6</v>
      </c>
      <c r="H223" s="62">
        <v>2.4</v>
      </c>
      <c r="I223" s="62">
        <v>10</v>
      </c>
      <c r="J223" s="63">
        <f t="shared" si="11"/>
        <v>13.288034267019459</v>
      </c>
      <c r="K223" s="63">
        <v>13.1</v>
      </c>
      <c r="L223" s="62" t="s">
        <v>1978</v>
      </c>
      <c r="O223" s="62">
        <f>SUM(O224:O225)</f>
        <v>1</v>
      </c>
      <c r="P223" s="62">
        <f>SUM(P224:P225)</f>
        <v>1</v>
      </c>
      <c r="Q223" s="64" t="s">
        <v>1959</v>
      </c>
      <c r="R223" s="66">
        <v>38852</v>
      </c>
    </row>
    <row r="224" spans="1:19" s="19" customFormat="1" ht="37.5" hidden="1" x14ac:dyDescent="0.25">
      <c r="A224" s="47" t="s">
        <v>1794</v>
      </c>
      <c r="B224" s="108"/>
      <c r="C224" s="19" t="s">
        <v>1174</v>
      </c>
      <c r="D224" s="19">
        <v>3556</v>
      </c>
      <c r="E224" s="19" t="s">
        <v>766</v>
      </c>
      <c r="F224" s="19" t="s">
        <v>55</v>
      </c>
      <c r="G224" s="19">
        <v>8.6</v>
      </c>
      <c r="H224" s="19">
        <v>2.4</v>
      </c>
      <c r="I224" s="19">
        <v>10</v>
      </c>
      <c r="J224" s="20">
        <f t="shared" si="11"/>
        <v>13.288034267019459</v>
      </c>
      <c r="K224" s="20">
        <v>13.1</v>
      </c>
      <c r="L224" s="19" t="s">
        <v>1978</v>
      </c>
      <c r="O224" s="19">
        <v>1</v>
      </c>
      <c r="P224" s="19">
        <v>0</v>
      </c>
      <c r="Q224" s="15" t="s">
        <v>1784</v>
      </c>
      <c r="R224" s="21">
        <v>39531</v>
      </c>
    </row>
    <row r="225" spans="1:21" s="19" customFormat="1" ht="62.5" hidden="1" x14ac:dyDescent="0.25">
      <c r="A225" s="47" t="s">
        <v>1794</v>
      </c>
      <c r="B225" s="108"/>
      <c r="C225" s="19" t="s">
        <v>1249</v>
      </c>
      <c r="D225" s="19">
        <v>3556</v>
      </c>
      <c r="E225" s="19" t="s">
        <v>766</v>
      </c>
      <c r="F225" s="19" t="s">
        <v>55</v>
      </c>
      <c r="G225" s="19">
        <v>8.6</v>
      </c>
      <c r="H225" s="19">
        <v>2.4</v>
      </c>
      <c r="I225" s="19">
        <v>10</v>
      </c>
      <c r="J225" s="20">
        <f t="shared" si="11"/>
        <v>13.288034267019459</v>
      </c>
      <c r="K225" s="20">
        <v>13.1</v>
      </c>
      <c r="L225" s="19" t="s">
        <v>1978</v>
      </c>
      <c r="O225" s="19">
        <v>0</v>
      </c>
      <c r="P225" s="19">
        <v>1</v>
      </c>
      <c r="Q225" s="15" t="s">
        <v>1250</v>
      </c>
      <c r="R225" s="21">
        <v>39946</v>
      </c>
    </row>
    <row r="226" spans="1:21" s="68" customFormat="1" ht="25" hidden="1" x14ac:dyDescent="0.25">
      <c r="A226" s="105"/>
      <c r="B226" s="123"/>
      <c r="C226" s="62" t="s">
        <v>246</v>
      </c>
      <c r="D226" s="62">
        <v>3587</v>
      </c>
      <c r="E226" s="62" t="s">
        <v>1977</v>
      </c>
      <c r="F226" s="62" t="s">
        <v>275</v>
      </c>
      <c r="G226" s="68">
        <v>3.4</v>
      </c>
      <c r="H226" s="68">
        <v>3.3</v>
      </c>
      <c r="I226" s="68">
        <v>9.9</v>
      </c>
      <c r="J226" s="63">
        <f t="shared" si="11"/>
        <v>12.525988468921103</v>
      </c>
      <c r="K226" s="63">
        <v>14.39</v>
      </c>
      <c r="L226" s="62" t="s">
        <v>1978</v>
      </c>
      <c r="M226" s="62"/>
      <c r="N226" s="62"/>
      <c r="O226" s="62">
        <f>SUM(O227:O228)</f>
        <v>1</v>
      </c>
      <c r="P226" s="62">
        <f>SUM(P227:P228)</f>
        <v>1</v>
      </c>
      <c r="Q226" s="64" t="s">
        <v>35</v>
      </c>
      <c r="R226" s="66">
        <v>38770</v>
      </c>
      <c r="S226" s="62"/>
      <c r="T226" s="62"/>
      <c r="U226" s="62"/>
    </row>
    <row r="227" spans="1:21" s="5" customFormat="1" ht="37.5" hidden="1" x14ac:dyDescent="0.25">
      <c r="A227" s="49" t="s">
        <v>1794</v>
      </c>
      <c r="B227" s="108"/>
      <c r="C227" s="19" t="s">
        <v>1174</v>
      </c>
      <c r="D227" s="19">
        <v>3587</v>
      </c>
      <c r="E227" s="19" t="s">
        <v>1977</v>
      </c>
      <c r="F227" s="19" t="s">
        <v>275</v>
      </c>
      <c r="G227" s="5">
        <v>3.4</v>
      </c>
      <c r="H227" s="5">
        <v>3.3</v>
      </c>
      <c r="I227" s="5">
        <v>9.9</v>
      </c>
      <c r="J227" s="20">
        <f t="shared" si="11"/>
        <v>12.525988468921103</v>
      </c>
      <c r="K227" s="20">
        <v>14.39</v>
      </c>
      <c r="L227" s="19" t="s">
        <v>1978</v>
      </c>
      <c r="M227" s="19"/>
      <c r="N227" s="19"/>
      <c r="O227" s="19">
        <v>1</v>
      </c>
      <c r="P227" s="19">
        <v>0</v>
      </c>
      <c r="Q227" s="15" t="s">
        <v>1784</v>
      </c>
      <c r="R227" s="21">
        <v>39531</v>
      </c>
      <c r="S227" s="19"/>
      <c r="T227" s="19"/>
      <c r="U227" s="19"/>
    </row>
    <row r="228" spans="1:21" ht="125" hidden="1" x14ac:dyDescent="0.25">
      <c r="A228" s="46" t="s">
        <v>1794</v>
      </c>
      <c r="B228" s="19"/>
      <c r="C228" s="19" t="s">
        <v>1150</v>
      </c>
      <c r="D228" s="19">
        <v>3587</v>
      </c>
      <c r="E228" s="19" t="s">
        <v>1977</v>
      </c>
      <c r="F228" s="19" t="s">
        <v>275</v>
      </c>
      <c r="G228" s="5">
        <v>3.4</v>
      </c>
      <c r="H228" s="5">
        <v>3.3</v>
      </c>
      <c r="I228" s="5">
        <v>9.9</v>
      </c>
      <c r="J228" s="20">
        <f t="shared" si="11"/>
        <v>12.525988468921103</v>
      </c>
      <c r="K228" s="20">
        <v>14.39</v>
      </c>
      <c r="L228" s="19" t="s">
        <v>1978</v>
      </c>
      <c r="M228" s="19"/>
      <c r="N228" s="19"/>
      <c r="O228" s="19">
        <v>0</v>
      </c>
      <c r="P228" s="19">
        <v>1</v>
      </c>
      <c r="Q228" s="15" t="s">
        <v>1149</v>
      </c>
      <c r="R228" s="21">
        <v>38770</v>
      </c>
      <c r="S228" s="19"/>
      <c r="T228" s="19"/>
      <c r="U228" s="19"/>
    </row>
    <row r="229" spans="1:21" s="68" customFormat="1" ht="37.5" hidden="1" x14ac:dyDescent="0.25">
      <c r="A229" s="105"/>
      <c r="B229" s="62"/>
      <c r="C229" s="62" t="s">
        <v>246</v>
      </c>
      <c r="D229" s="62">
        <v>3718</v>
      </c>
      <c r="E229" s="62"/>
      <c r="F229" s="62" t="s">
        <v>55</v>
      </c>
      <c r="G229" s="68">
        <v>8.1999999999999993</v>
      </c>
      <c r="H229" s="68">
        <v>3.5</v>
      </c>
      <c r="I229" s="68">
        <v>10.8</v>
      </c>
      <c r="J229" s="63">
        <f t="shared" si="11"/>
        <v>14.446101994542861</v>
      </c>
      <c r="K229" s="63">
        <v>14.4</v>
      </c>
      <c r="L229" s="62" t="s">
        <v>1970</v>
      </c>
      <c r="M229" s="62"/>
      <c r="N229" s="62"/>
      <c r="O229" s="62">
        <v>0</v>
      </c>
      <c r="P229" s="62">
        <v>0</v>
      </c>
      <c r="Q229" s="64" t="s">
        <v>249</v>
      </c>
      <c r="R229" s="66">
        <v>38835</v>
      </c>
      <c r="S229" s="62"/>
      <c r="T229" s="62"/>
      <c r="U229" s="62"/>
    </row>
    <row r="230" spans="1:21" s="68" customFormat="1" hidden="1" x14ac:dyDescent="0.25">
      <c r="A230" s="105"/>
      <c r="B230" s="62"/>
      <c r="C230" s="62" t="s">
        <v>246</v>
      </c>
      <c r="D230" s="62">
        <v>3953</v>
      </c>
      <c r="E230" s="62"/>
      <c r="F230" s="62" t="s">
        <v>55</v>
      </c>
      <c r="G230" s="68">
        <v>6.9</v>
      </c>
      <c r="H230" s="68">
        <v>3.6</v>
      </c>
      <c r="I230" s="68">
        <v>10.1</v>
      </c>
      <c r="J230" s="63">
        <f t="shared" si="11"/>
        <v>13.589216109940157</v>
      </c>
      <c r="K230" s="63">
        <v>13.4</v>
      </c>
      <c r="L230" s="62" t="s">
        <v>1970</v>
      </c>
      <c r="M230" s="62"/>
      <c r="N230" s="62"/>
      <c r="O230" s="62">
        <v>0</v>
      </c>
      <c r="P230" s="62">
        <v>0</v>
      </c>
      <c r="Q230" s="64" t="s">
        <v>250</v>
      </c>
      <c r="R230" s="66">
        <v>38835</v>
      </c>
      <c r="S230" s="62"/>
      <c r="T230" s="62"/>
      <c r="U230" s="62"/>
    </row>
    <row r="231" spans="1:21" s="62" customFormat="1" ht="25.5" hidden="1" x14ac:dyDescent="0.25">
      <c r="A231" s="102"/>
      <c r="B231" s="123"/>
      <c r="C231" s="62" t="s">
        <v>246</v>
      </c>
      <c r="D231" s="62">
        <v>3992</v>
      </c>
      <c r="E231" s="62" t="s">
        <v>767</v>
      </c>
      <c r="F231" s="62" t="s">
        <v>55</v>
      </c>
      <c r="G231" s="62">
        <v>7</v>
      </c>
      <c r="H231" s="62">
        <v>4</v>
      </c>
      <c r="I231" s="62">
        <v>9.8000000000000007</v>
      </c>
      <c r="J231" s="63">
        <f t="shared" si="11"/>
        <v>13.419282053173299</v>
      </c>
      <c r="K231" s="63">
        <v>13.6</v>
      </c>
      <c r="L231" s="62" t="s">
        <v>1978</v>
      </c>
      <c r="O231" s="62">
        <v>0</v>
      </c>
      <c r="P231" s="62">
        <v>0</v>
      </c>
      <c r="Q231" s="64" t="s">
        <v>586</v>
      </c>
      <c r="R231" s="66">
        <v>38769</v>
      </c>
    </row>
    <row r="232" spans="1:21" s="62" customFormat="1" hidden="1" x14ac:dyDescent="0.25">
      <c r="A232" s="102"/>
      <c r="B232" s="123"/>
      <c r="C232" s="62" t="s">
        <v>246</v>
      </c>
      <c r="D232" s="62">
        <v>5448</v>
      </c>
      <c r="F232" s="62" t="s">
        <v>55</v>
      </c>
      <c r="J232" s="63"/>
      <c r="K232" s="63"/>
      <c r="L232" s="62" t="s">
        <v>1970</v>
      </c>
      <c r="O232" s="62">
        <f>SUM(O233)</f>
        <v>1</v>
      </c>
      <c r="P232" s="62">
        <f>SUM(P233)</f>
        <v>0</v>
      </c>
      <c r="Q232" s="64" t="s">
        <v>689</v>
      </c>
      <c r="R232" s="66">
        <v>39531</v>
      </c>
    </row>
    <row r="233" spans="1:21" s="19" customFormat="1" hidden="1" x14ac:dyDescent="0.25">
      <c r="A233" s="47" t="s">
        <v>1794</v>
      </c>
      <c r="B233" s="108"/>
      <c r="C233" s="19" t="s">
        <v>1745</v>
      </c>
      <c r="D233" s="19">
        <v>5448</v>
      </c>
      <c r="F233" s="19" t="s">
        <v>55</v>
      </c>
      <c r="J233" s="20"/>
      <c r="K233" s="20"/>
      <c r="L233" s="19" t="s">
        <v>1970</v>
      </c>
      <c r="O233" s="19">
        <v>1</v>
      </c>
      <c r="P233" s="19">
        <v>0</v>
      </c>
      <c r="Q233" s="15" t="s">
        <v>690</v>
      </c>
      <c r="R233" s="21">
        <v>39531</v>
      </c>
    </row>
    <row r="234" spans="1:21" s="62" customFormat="1" ht="37.5" hidden="1" x14ac:dyDescent="0.25">
      <c r="A234" s="102"/>
      <c r="B234" s="123"/>
      <c r="C234" s="62" t="s">
        <v>246</v>
      </c>
      <c r="E234" s="68" t="s">
        <v>1582</v>
      </c>
      <c r="F234" s="68" t="s">
        <v>55</v>
      </c>
      <c r="G234" s="68">
        <v>28.3</v>
      </c>
      <c r="H234" s="68">
        <v>28.3</v>
      </c>
      <c r="I234" s="68">
        <v>7.9</v>
      </c>
      <c r="J234" s="63">
        <f>-LOG((1/(H234*G234))*(2.511^(-I234)))/LOG(2.511)</f>
        <v>15.161714999100809</v>
      </c>
      <c r="K234" s="63">
        <v>14.9</v>
      </c>
      <c r="L234" s="68" t="s">
        <v>1978</v>
      </c>
      <c r="M234" s="68"/>
      <c r="N234" s="68"/>
      <c r="O234" s="68">
        <f>SUM(O235:O238)</f>
        <v>1</v>
      </c>
      <c r="P234" s="68">
        <f>SUM(P235:P238)</f>
        <v>3</v>
      </c>
      <c r="Q234" s="64" t="s">
        <v>1842</v>
      </c>
      <c r="R234" s="66">
        <v>39243</v>
      </c>
    </row>
    <row r="235" spans="1:21" s="19" customFormat="1" ht="13" hidden="1" x14ac:dyDescent="0.25">
      <c r="A235" s="47" t="s">
        <v>1794</v>
      </c>
      <c r="B235" s="139"/>
      <c r="C235" s="19" t="s">
        <v>687</v>
      </c>
      <c r="E235" s="5" t="s">
        <v>1582</v>
      </c>
      <c r="F235" s="5" t="s">
        <v>55</v>
      </c>
      <c r="G235" s="5">
        <v>28.3</v>
      </c>
      <c r="H235" s="5">
        <v>28.3</v>
      </c>
      <c r="I235" s="5">
        <v>7.9</v>
      </c>
      <c r="J235" s="20">
        <f>-LOG((1/(H235*G235))*(2.511^(-I235)))/LOG(2.511)</f>
        <v>15.161714999100809</v>
      </c>
      <c r="K235" s="20">
        <v>14.9</v>
      </c>
      <c r="L235" s="5" t="s">
        <v>1978</v>
      </c>
      <c r="M235" s="5"/>
      <c r="N235" s="5"/>
      <c r="O235" s="5">
        <v>1</v>
      </c>
      <c r="P235" s="5">
        <v>0</v>
      </c>
      <c r="Q235" s="15" t="s">
        <v>688</v>
      </c>
      <c r="R235" s="21">
        <v>39531</v>
      </c>
    </row>
    <row r="236" spans="1:21" ht="50" hidden="1" x14ac:dyDescent="0.25">
      <c r="A236" s="46" t="s">
        <v>1794</v>
      </c>
      <c r="B236" s="5"/>
      <c r="C236" s="5" t="s">
        <v>5</v>
      </c>
      <c r="D236" s="5"/>
      <c r="E236" s="5" t="s">
        <v>1582</v>
      </c>
      <c r="F236" s="5" t="s">
        <v>55</v>
      </c>
      <c r="G236" s="5">
        <v>28.3</v>
      </c>
      <c r="H236" s="5">
        <v>28.3</v>
      </c>
      <c r="I236" s="5">
        <v>7.9</v>
      </c>
      <c r="J236" s="20">
        <f>-LOG((1/(H236*G236))*(2.511^(-I236)))/LOG(2.511)</f>
        <v>15.161714999100809</v>
      </c>
      <c r="K236" s="20">
        <v>14.9</v>
      </c>
      <c r="L236" s="5" t="s">
        <v>1978</v>
      </c>
      <c r="M236" s="5"/>
      <c r="N236" s="5"/>
      <c r="O236" s="5">
        <v>0</v>
      </c>
      <c r="P236" s="5">
        <v>1</v>
      </c>
      <c r="Q236" s="15" t="s">
        <v>1839</v>
      </c>
      <c r="R236" s="21">
        <v>38503</v>
      </c>
    </row>
    <row r="237" spans="1:21" ht="75" hidden="1" x14ac:dyDescent="0.25">
      <c r="A237" s="46" t="s">
        <v>1794</v>
      </c>
      <c r="B237" s="5"/>
      <c r="C237" s="5" t="s">
        <v>1840</v>
      </c>
      <c r="D237" s="5"/>
      <c r="E237" s="5" t="s">
        <v>1582</v>
      </c>
      <c r="F237" s="5" t="s">
        <v>55</v>
      </c>
      <c r="G237" s="5">
        <v>28.3</v>
      </c>
      <c r="H237" s="5">
        <v>28.3</v>
      </c>
      <c r="I237" s="5">
        <v>7.9</v>
      </c>
      <c r="J237" s="20">
        <f>-LOG((1/(H237*G237))*(2.511^(-I237)))/LOG(2.511)</f>
        <v>15.161714999100809</v>
      </c>
      <c r="K237" s="20">
        <v>14.9</v>
      </c>
      <c r="L237" s="5" t="s">
        <v>1978</v>
      </c>
      <c r="M237" s="5"/>
      <c r="N237" s="5"/>
      <c r="O237" s="5">
        <v>0</v>
      </c>
      <c r="P237" s="5">
        <v>1</v>
      </c>
      <c r="Q237" s="15" t="s">
        <v>1843</v>
      </c>
      <c r="R237" s="21">
        <v>39243</v>
      </c>
    </row>
    <row r="238" spans="1:21" ht="100" hidden="1" x14ac:dyDescent="0.25">
      <c r="A238" s="46" t="s">
        <v>1794</v>
      </c>
      <c r="B238" s="5"/>
      <c r="C238" s="5" t="s">
        <v>1841</v>
      </c>
      <c r="D238" s="5"/>
      <c r="E238" s="5" t="s">
        <v>1582</v>
      </c>
      <c r="F238" s="5" t="s">
        <v>55</v>
      </c>
      <c r="G238" s="5">
        <v>28.3</v>
      </c>
      <c r="H238" s="5">
        <v>28.3</v>
      </c>
      <c r="I238" s="5">
        <v>7.9</v>
      </c>
      <c r="J238" s="20">
        <f>-LOG((1/(H238*G238))*(2.511^(-I238)))/LOG(2.511)</f>
        <v>15.161714999100809</v>
      </c>
      <c r="K238" s="20">
        <v>14.9</v>
      </c>
      <c r="L238" s="5" t="s">
        <v>1978</v>
      </c>
      <c r="M238" s="5"/>
      <c r="N238" s="5"/>
      <c r="O238" s="5">
        <v>0</v>
      </c>
      <c r="P238" s="5">
        <v>1</v>
      </c>
      <c r="Q238" s="15" t="s">
        <v>1844</v>
      </c>
      <c r="R238" s="21">
        <v>39243</v>
      </c>
    </row>
    <row r="239" spans="1:21" s="68" customFormat="1" hidden="1" x14ac:dyDescent="0.25">
      <c r="A239" s="105"/>
      <c r="B239" s="123"/>
      <c r="C239" s="68" t="s">
        <v>246</v>
      </c>
      <c r="E239" s="68" t="s">
        <v>771</v>
      </c>
      <c r="F239" s="68" t="s">
        <v>704</v>
      </c>
      <c r="G239" s="68">
        <v>0.8</v>
      </c>
      <c r="H239" s="68">
        <v>0.8</v>
      </c>
      <c r="I239" s="68">
        <v>8.4</v>
      </c>
      <c r="J239" s="178">
        <f t="shared" ref="J239:J244" si="12">1.6225-1.2026*(H239-G239)/I239-0.5765*H239/I239+1.9348*(200^2)*3/100000</f>
        <v>3.8893552380952379</v>
      </c>
      <c r="K239" s="63"/>
      <c r="L239" s="68" t="s">
        <v>1978</v>
      </c>
      <c r="O239" s="68">
        <v>0</v>
      </c>
      <c r="P239" s="68">
        <v>0</v>
      </c>
      <c r="Q239" s="64" t="s">
        <v>43</v>
      </c>
      <c r="R239" s="70">
        <v>38489</v>
      </c>
    </row>
    <row r="240" spans="1:21" s="68" customFormat="1" ht="37.5" hidden="1" x14ac:dyDescent="0.25">
      <c r="A240" s="105"/>
      <c r="B240" s="123"/>
      <c r="C240" s="62" t="s">
        <v>246</v>
      </c>
      <c r="E240" s="62" t="s">
        <v>1259</v>
      </c>
      <c r="F240" s="62" t="s">
        <v>704</v>
      </c>
      <c r="G240" s="68">
        <v>2.2200000000000002</v>
      </c>
      <c r="H240" s="68">
        <v>3.86</v>
      </c>
      <c r="I240" s="71">
        <v>14.4</v>
      </c>
      <c r="J240" s="178">
        <f t="shared" si="12"/>
        <v>3.6527631944444443</v>
      </c>
      <c r="K240" s="179">
        <f t="shared" ref="K240:K245" si="13">EXP(J240)/(1+EXP(J240))</f>
        <v>0.97473543327831269</v>
      </c>
      <c r="L240" s="62" t="s">
        <v>1970</v>
      </c>
      <c r="O240" s="68">
        <f>SUM(O241)</f>
        <v>0</v>
      </c>
      <c r="P240" s="68">
        <f>SUM(P241)</f>
        <v>1</v>
      </c>
      <c r="Q240" s="64" t="s">
        <v>1260</v>
      </c>
      <c r="R240" s="70">
        <v>39969</v>
      </c>
    </row>
    <row r="241" spans="1:21" s="5" customFormat="1" ht="25" hidden="1" x14ac:dyDescent="0.25">
      <c r="A241" s="49"/>
      <c r="B241" s="108"/>
      <c r="C241" s="19" t="s">
        <v>179</v>
      </c>
      <c r="E241" s="19" t="s">
        <v>1259</v>
      </c>
      <c r="F241" s="19" t="s">
        <v>704</v>
      </c>
      <c r="G241" s="5">
        <v>2.2200000000000002</v>
      </c>
      <c r="H241" s="5">
        <v>3.86</v>
      </c>
      <c r="I241" s="14">
        <v>14.4</v>
      </c>
      <c r="J241" s="163">
        <f t="shared" si="12"/>
        <v>3.6527631944444443</v>
      </c>
      <c r="K241" s="164">
        <f t="shared" si="13"/>
        <v>0.97473543327831269</v>
      </c>
      <c r="L241" s="19" t="s">
        <v>1970</v>
      </c>
      <c r="O241" s="5">
        <v>0</v>
      </c>
      <c r="P241" s="5">
        <v>1</v>
      </c>
      <c r="Q241" s="15" t="s">
        <v>1261</v>
      </c>
      <c r="R241" s="6">
        <v>39969</v>
      </c>
    </row>
    <row r="242" spans="1:21" s="68" customFormat="1" ht="37.5" hidden="1" x14ac:dyDescent="0.25">
      <c r="A242" s="105"/>
      <c r="B242" s="220"/>
      <c r="C242" s="68" t="s">
        <v>246</v>
      </c>
      <c r="E242" s="68" t="s">
        <v>169</v>
      </c>
      <c r="F242" s="68" t="s">
        <v>704</v>
      </c>
      <c r="G242" s="68">
        <v>4.33</v>
      </c>
      <c r="H242" s="68">
        <v>4.8</v>
      </c>
      <c r="I242" s="68">
        <v>1.64</v>
      </c>
      <c r="J242" s="178">
        <f t="shared" si="12"/>
        <v>1.9122953658536586</v>
      </c>
      <c r="K242" s="179">
        <f t="shared" si="13"/>
        <v>0.87127680071632518</v>
      </c>
      <c r="L242" s="68" t="s">
        <v>1970</v>
      </c>
      <c r="O242" s="68">
        <f>SUM(O243:O244)</f>
        <v>0</v>
      </c>
      <c r="P242" s="68">
        <f>SUM(P243:P244)</f>
        <v>2</v>
      </c>
      <c r="Q242" s="64" t="s">
        <v>2062</v>
      </c>
      <c r="R242" s="70">
        <v>40292</v>
      </c>
    </row>
    <row r="243" spans="1:21" s="5" customFormat="1" ht="37.5" hidden="1" x14ac:dyDescent="0.25">
      <c r="A243" s="47" t="s">
        <v>1794</v>
      </c>
      <c r="B243" s="108"/>
      <c r="C243" s="5" t="s">
        <v>1934</v>
      </c>
      <c r="E243" s="5" t="s">
        <v>169</v>
      </c>
      <c r="F243" s="5" t="s">
        <v>704</v>
      </c>
      <c r="G243" s="5">
        <v>4.33</v>
      </c>
      <c r="H243" s="5">
        <v>4.8</v>
      </c>
      <c r="I243" s="5">
        <v>1.64</v>
      </c>
      <c r="J243" s="163">
        <f t="shared" si="12"/>
        <v>1.9122953658536586</v>
      </c>
      <c r="K243" s="164">
        <f t="shared" si="13"/>
        <v>0.87127680071632518</v>
      </c>
      <c r="L243" s="5" t="s">
        <v>1970</v>
      </c>
      <c r="O243" s="5">
        <v>0</v>
      </c>
      <c r="P243" s="5">
        <v>1</v>
      </c>
      <c r="Q243" s="15" t="s">
        <v>170</v>
      </c>
      <c r="R243" s="6">
        <v>39853</v>
      </c>
    </row>
    <row r="244" spans="1:21" s="5" customFormat="1" ht="25" hidden="1" x14ac:dyDescent="0.25">
      <c r="A244" s="47" t="s">
        <v>1794</v>
      </c>
      <c r="B244" s="108"/>
      <c r="C244" s="5" t="s">
        <v>815</v>
      </c>
      <c r="E244" s="5" t="s">
        <v>169</v>
      </c>
      <c r="F244" s="5" t="s">
        <v>704</v>
      </c>
      <c r="G244" s="5">
        <v>4.33</v>
      </c>
      <c r="H244" s="5">
        <v>4.8</v>
      </c>
      <c r="I244" s="5">
        <v>1.64</v>
      </c>
      <c r="J244" s="163">
        <f t="shared" si="12"/>
        <v>1.9122953658536586</v>
      </c>
      <c r="K244" s="164">
        <f t="shared" si="13"/>
        <v>0.87127680071632518</v>
      </c>
      <c r="L244" s="5" t="s">
        <v>1970</v>
      </c>
      <c r="O244" s="5">
        <v>0</v>
      </c>
      <c r="P244" s="5">
        <v>1</v>
      </c>
      <c r="Q244" s="15" t="s">
        <v>816</v>
      </c>
      <c r="R244" s="6">
        <v>39932</v>
      </c>
    </row>
    <row r="245" spans="1:21" s="5" customFormat="1" ht="25" hidden="1" x14ac:dyDescent="0.25">
      <c r="A245" s="225" t="s">
        <v>98</v>
      </c>
      <c r="B245" s="108"/>
      <c r="C245" s="5" t="s">
        <v>2133</v>
      </c>
      <c r="E245" s="5" t="s">
        <v>169</v>
      </c>
      <c r="F245" s="5" t="s">
        <v>704</v>
      </c>
      <c r="G245" s="5">
        <v>4.33</v>
      </c>
      <c r="H245" s="5">
        <v>4.8</v>
      </c>
      <c r="I245" s="5">
        <v>1.64</v>
      </c>
      <c r="J245" s="163">
        <f>1.6225-1.2026*(H245-G245)/I245-0.5765*H245/I245+1.9348*(200^2)*3/100000</f>
        <v>1.9122953658536586</v>
      </c>
      <c r="K245" s="164">
        <f t="shared" si="13"/>
        <v>0.87127680071632518</v>
      </c>
      <c r="L245" s="5" t="s">
        <v>1970</v>
      </c>
      <c r="O245" s="5">
        <v>0</v>
      </c>
      <c r="P245" s="5">
        <v>1</v>
      </c>
      <c r="Q245" s="15" t="s">
        <v>2134</v>
      </c>
      <c r="R245" s="6">
        <v>40702</v>
      </c>
    </row>
    <row r="246" spans="1:21" s="5" customFormat="1" ht="37.5" hidden="1" x14ac:dyDescent="0.25">
      <c r="A246" s="225" t="s">
        <v>98</v>
      </c>
      <c r="B246" s="108"/>
      <c r="C246" s="5" t="s">
        <v>2235</v>
      </c>
      <c r="E246" s="5" t="s">
        <v>169</v>
      </c>
      <c r="F246" s="5" t="s">
        <v>704</v>
      </c>
      <c r="G246" s="5">
        <v>4.33</v>
      </c>
      <c r="H246" s="5">
        <v>4.8</v>
      </c>
      <c r="I246" s="5">
        <v>1.64</v>
      </c>
      <c r="J246" s="163">
        <f>1.6225-1.2026*(H246-G246)/I246-0.5765*H246/I246+1.9348*(200^2)*3/100000</f>
        <v>1.9122953658536586</v>
      </c>
      <c r="K246" s="164">
        <f>EXP(J246)/(1+EXP(J246))</f>
        <v>0.87127680071632518</v>
      </c>
      <c r="L246" s="5" t="s">
        <v>1970</v>
      </c>
      <c r="O246" s="5">
        <v>0</v>
      </c>
      <c r="P246" s="5">
        <v>1</v>
      </c>
      <c r="Q246" s="15" t="s">
        <v>2236</v>
      </c>
      <c r="R246" s="21">
        <v>41003</v>
      </c>
      <c r="S246" s="109">
        <v>42005</v>
      </c>
      <c r="T246" s="109">
        <v>42098</v>
      </c>
      <c r="U246" s="5">
        <f>(T246-S246)/365.24</f>
        <v>0.25462709451319682</v>
      </c>
    </row>
    <row r="247" spans="1:21" s="68" customFormat="1" ht="26" hidden="1" x14ac:dyDescent="0.25">
      <c r="A247" s="105"/>
      <c r="B247" s="123"/>
      <c r="C247" s="68" t="s">
        <v>246</v>
      </c>
      <c r="D247" s="68">
        <v>4303</v>
      </c>
      <c r="E247" s="68" t="s">
        <v>1974</v>
      </c>
      <c r="F247" s="68" t="s">
        <v>55</v>
      </c>
      <c r="G247" s="68">
        <v>6.5</v>
      </c>
      <c r="H247" s="68">
        <v>5.9</v>
      </c>
      <c r="I247" s="68">
        <v>9.6</v>
      </c>
      <c r="J247" s="63">
        <f t="shared" ref="J247:J290" si="14">-LOG((1/(H247*G247))*(2.511^(-I247)))/LOG(2.511)</f>
        <v>13.56093132175403</v>
      </c>
      <c r="K247" s="63">
        <v>13.4</v>
      </c>
      <c r="L247" s="68" t="s">
        <v>1975</v>
      </c>
      <c r="O247" s="68">
        <f>SUM(O248)</f>
        <v>0</v>
      </c>
      <c r="P247" s="68">
        <f>SUM(P248)</f>
        <v>1</v>
      </c>
      <c r="Q247" s="64" t="s">
        <v>585</v>
      </c>
      <c r="R247" s="66">
        <v>38838</v>
      </c>
    </row>
    <row r="248" spans="1:21" ht="75" hidden="1" x14ac:dyDescent="0.25">
      <c r="A248" s="46" t="s">
        <v>1794</v>
      </c>
      <c r="C248" s="1" t="s">
        <v>561</v>
      </c>
      <c r="D248" s="1">
        <v>4303</v>
      </c>
      <c r="E248" s="1" t="s">
        <v>1974</v>
      </c>
      <c r="F248" s="1" t="s">
        <v>55</v>
      </c>
      <c r="G248" s="1">
        <v>6</v>
      </c>
      <c r="H248" s="1">
        <v>5.5</v>
      </c>
      <c r="I248" s="1">
        <v>9.6999999999999993</v>
      </c>
      <c r="J248" s="24">
        <f t="shared" si="14"/>
        <v>13.497740212930383</v>
      </c>
      <c r="K248" s="20"/>
      <c r="L248" s="1" t="s">
        <v>1975</v>
      </c>
      <c r="O248" s="1">
        <v>0</v>
      </c>
      <c r="P248" s="1">
        <v>1</v>
      </c>
      <c r="Q248" s="15" t="s">
        <v>458</v>
      </c>
      <c r="R248" s="21">
        <v>38770</v>
      </c>
    </row>
    <row r="249" spans="1:21" s="68" customFormat="1" ht="37.5" hidden="1" x14ac:dyDescent="0.25">
      <c r="A249" s="105"/>
      <c r="B249" s="123"/>
      <c r="C249" s="68" t="s">
        <v>246</v>
      </c>
      <c r="D249" s="68">
        <v>4374</v>
      </c>
      <c r="E249" s="62" t="s">
        <v>609</v>
      </c>
      <c r="F249" s="68" t="s">
        <v>55</v>
      </c>
      <c r="G249" s="68">
        <v>6.7</v>
      </c>
      <c r="H249" s="68">
        <v>6</v>
      </c>
      <c r="I249" s="68">
        <v>9.1</v>
      </c>
      <c r="J249" s="63">
        <f t="shared" si="14"/>
        <v>13.112102643535435</v>
      </c>
      <c r="K249" s="63">
        <v>13</v>
      </c>
      <c r="L249" s="68" t="s">
        <v>1975</v>
      </c>
      <c r="O249" s="68">
        <f>SUM(O250:O252)</f>
        <v>1</v>
      </c>
      <c r="P249" s="68">
        <f>SUM(P250:P252)</f>
        <v>2</v>
      </c>
      <c r="Q249" s="64" t="s">
        <v>1224</v>
      </c>
      <c r="R249" s="66">
        <v>38484</v>
      </c>
    </row>
    <row r="250" spans="1:21" s="5" customFormat="1" ht="50" hidden="1" x14ac:dyDescent="0.25">
      <c r="A250" s="49" t="s">
        <v>1794</v>
      </c>
      <c r="B250" s="101"/>
      <c r="C250" s="5" t="s">
        <v>603</v>
      </c>
      <c r="D250" s="5">
        <v>4374</v>
      </c>
      <c r="E250" s="19" t="s">
        <v>609</v>
      </c>
      <c r="F250" s="5" t="s">
        <v>55</v>
      </c>
      <c r="G250" s="5">
        <v>6.7</v>
      </c>
      <c r="H250" s="5">
        <v>6</v>
      </c>
      <c r="I250" s="5">
        <v>9.1</v>
      </c>
      <c r="J250" s="20">
        <f t="shared" si="14"/>
        <v>13.112102643535435</v>
      </c>
      <c r="K250" s="20">
        <v>13</v>
      </c>
      <c r="L250" s="5" t="s">
        <v>1975</v>
      </c>
      <c r="O250" s="5">
        <v>0</v>
      </c>
      <c r="P250" s="5">
        <v>1</v>
      </c>
      <c r="Q250" s="15" t="s">
        <v>1543</v>
      </c>
      <c r="R250" s="21">
        <v>38863</v>
      </c>
    </row>
    <row r="251" spans="1:21" s="5" customFormat="1" ht="62.5" hidden="1" x14ac:dyDescent="0.25">
      <c r="A251" s="49" t="s">
        <v>1794</v>
      </c>
      <c r="B251" s="101"/>
      <c r="C251" s="19" t="s">
        <v>1928</v>
      </c>
      <c r="D251" s="5">
        <v>4374</v>
      </c>
      <c r="E251" s="19" t="s">
        <v>609</v>
      </c>
      <c r="F251" s="5" t="s">
        <v>55</v>
      </c>
      <c r="G251" s="5">
        <v>6.7</v>
      </c>
      <c r="H251" s="5">
        <v>6</v>
      </c>
      <c r="I251" s="5">
        <v>9.1</v>
      </c>
      <c r="J251" s="20">
        <f t="shared" si="14"/>
        <v>13.112102643535435</v>
      </c>
      <c r="K251" s="20">
        <v>13</v>
      </c>
      <c r="L251" s="5" t="s">
        <v>1975</v>
      </c>
      <c r="O251" s="5">
        <v>1</v>
      </c>
      <c r="P251" s="5">
        <v>0</v>
      </c>
      <c r="Q251" s="15" t="s">
        <v>2131</v>
      </c>
      <c r="R251" s="21">
        <v>39569</v>
      </c>
    </row>
    <row r="252" spans="1:21" s="5" customFormat="1" ht="125" hidden="1" x14ac:dyDescent="0.25">
      <c r="A252" s="49" t="s">
        <v>1794</v>
      </c>
      <c r="B252" s="101"/>
      <c r="C252" s="19" t="s">
        <v>1369</v>
      </c>
      <c r="D252" s="5">
        <v>4374</v>
      </c>
      <c r="E252" s="19" t="s">
        <v>609</v>
      </c>
      <c r="F252" s="5" t="s">
        <v>55</v>
      </c>
      <c r="G252" s="5">
        <v>6.7</v>
      </c>
      <c r="H252" s="5">
        <v>6</v>
      </c>
      <c r="I252" s="5">
        <v>9.1</v>
      </c>
      <c r="J252" s="20">
        <f t="shared" si="14"/>
        <v>13.112102643535435</v>
      </c>
      <c r="K252" s="20">
        <v>13</v>
      </c>
      <c r="L252" s="5" t="s">
        <v>1975</v>
      </c>
      <c r="O252" s="5">
        <v>0</v>
      </c>
      <c r="P252" s="5">
        <v>1</v>
      </c>
      <c r="Q252" s="15" t="s">
        <v>171</v>
      </c>
      <c r="R252" s="21">
        <v>39598</v>
      </c>
    </row>
    <row r="253" spans="1:21" s="5" customFormat="1" ht="137.5" hidden="1" x14ac:dyDescent="0.25">
      <c r="A253" s="49"/>
      <c r="B253" s="101"/>
      <c r="C253" s="213" t="s">
        <v>2142</v>
      </c>
      <c r="D253" s="5">
        <v>4374</v>
      </c>
      <c r="E253" s="19" t="s">
        <v>609</v>
      </c>
      <c r="F253" s="5" t="s">
        <v>55</v>
      </c>
      <c r="G253" s="5">
        <v>6.7</v>
      </c>
      <c r="H253" s="5">
        <v>6</v>
      </c>
      <c r="I253" s="5">
        <v>9.1</v>
      </c>
      <c r="J253" s="20">
        <f t="shared" si="14"/>
        <v>13.112102643535435</v>
      </c>
      <c r="K253" s="20">
        <v>13</v>
      </c>
      <c r="L253" s="5" t="s">
        <v>1975</v>
      </c>
      <c r="O253" s="5">
        <v>0</v>
      </c>
      <c r="P253" s="5">
        <v>1</v>
      </c>
      <c r="Q253" s="15" t="s">
        <v>2145</v>
      </c>
      <c r="R253" s="21">
        <v>40721</v>
      </c>
    </row>
    <row r="254" spans="1:21" s="5" customFormat="1" ht="50" hidden="1" x14ac:dyDescent="0.25">
      <c r="A254" s="49"/>
      <c r="B254" s="101"/>
      <c r="C254" s="213" t="s">
        <v>2143</v>
      </c>
      <c r="D254" s="5">
        <v>4374</v>
      </c>
      <c r="E254" s="19" t="s">
        <v>609</v>
      </c>
      <c r="F254" s="5" t="s">
        <v>55</v>
      </c>
      <c r="G254" s="5">
        <v>6.7</v>
      </c>
      <c r="H254" s="5">
        <v>6</v>
      </c>
      <c r="I254" s="5">
        <v>9.1</v>
      </c>
      <c r="J254" s="20">
        <f t="shared" si="14"/>
        <v>13.112102643535435</v>
      </c>
      <c r="K254" s="20">
        <v>13</v>
      </c>
      <c r="L254" s="5" t="s">
        <v>1975</v>
      </c>
      <c r="O254" s="5">
        <v>0</v>
      </c>
      <c r="P254" s="5">
        <v>1</v>
      </c>
      <c r="Q254" s="15" t="s">
        <v>2144</v>
      </c>
      <c r="R254" s="21">
        <v>40721</v>
      </c>
    </row>
    <row r="255" spans="1:21" s="5" customFormat="1" ht="87.5" hidden="1" x14ac:dyDescent="0.25">
      <c r="A255" s="49"/>
      <c r="B255" s="101"/>
      <c r="C255" s="213" t="s">
        <v>2146</v>
      </c>
      <c r="D255" s="5">
        <v>4374</v>
      </c>
      <c r="E255" s="19" t="s">
        <v>609</v>
      </c>
      <c r="F255" s="5" t="s">
        <v>55</v>
      </c>
      <c r="G255" s="5">
        <v>6.7</v>
      </c>
      <c r="H255" s="5">
        <v>6</v>
      </c>
      <c r="I255" s="5">
        <v>9.1</v>
      </c>
      <c r="J255" s="20">
        <f t="shared" si="14"/>
        <v>13.112102643535435</v>
      </c>
      <c r="K255" s="20">
        <v>13</v>
      </c>
      <c r="L255" s="5" t="s">
        <v>1975</v>
      </c>
      <c r="O255" s="5">
        <v>0</v>
      </c>
      <c r="P255" s="5">
        <v>1</v>
      </c>
      <c r="Q255" s="15" t="s">
        <v>2258</v>
      </c>
      <c r="R255" s="21">
        <v>40721</v>
      </c>
    </row>
    <row r="256" spans="1:21" s="68" customFormat="1" ht="63" hidden="1" x14ac:dyDescent="0.25">
      <c r="A256" s="105"/>
      <c r="B256" s="123"/>
      <c r="C256" s="68" t="s">
        <v>246</v>
      </c>
      <c r="D256" s="68">
        <v>4406</v>
      </c>
      <c r="E256" s="62" t="s">
        <v>611</v>
      </c>
      <c r="F256" s="68" t="s">
        <v>55</v>
      </c>
      <c r="G256" s="68">
        <v>9.8000000000000007</v>
      </c>
      <c r="H256" s="68">
        <v>6.3</v>
      </c>
      <c r="I256" s="68">
        <v>8.9</v>
      </c>
      <c r="J256" s="63">
        <f t="shared" si="14"/>
        <v>13.378132664883626</v>
      </c>
      <c r="K256" s="63">
        <v>13.2</v>
      </c>
      <c r="L256" s="68" t="s">
        <v>1975</v>
      </c>
      <c r="O256" s="68">
        <f>SUM(O257:O258)</f>
        <v>1</v>
      </c>
      <c r="P256" s="68">
        <f>SUM(P257:P258)</f>
        <v>1</v>
      </c>
      <c r="Q256" s="64" t="s">
        <v>1319</v>
      </c>
      <c r="R256" s="66">
        <v>38852</v>
      </c>
    </row>
    <row r="257" spans="1:18" s="5" customFormat="1" ht="13" hidden="1" x14ac:dyDescent="0.25">
      <c r="A257" s="49" t="s">
        <v>1794</v>
      </c>
      <c r="B257" s="101"/>
      <c r="C257" s="5" t="s">
        <v>603</v>
      </c>
      <c r="D257" s="5">
        <v>4406</v>
      </c>
      <c r="E257" s="19" t="s">
        <v>611</v>
      </c>
      <c r="F257" s="5" t="s">
        <v>55</v>
      </c>
      <c r="G257" s="5">
        <v>9.8000000000000007</v>
      </c>
      <c r="H257" s="5">
        <v>6.3</v>
      </c>
      <c r="I257" s="5">
        <v>8.9</v>
      </c>
      <c r="J257" s="20">
        <f t="shared" si="14"/>
        <v>13.378132664883626</v>
      </c>
      <c r="K257" s="20">
        <v>13.2</v>
      </c>
      <c r="L257" s="5" t="s">
        <v>1975</v>
      </c>
      <c r="O257" s="5">
        <v>0</v>
      </c>
      <c r="P257" s="5">
        <v>1</v>
      </c>
      <c r="Q257" s="15" t="s">
        <v>1894</v>
      </c>
      <c r="R257" s="21">
        <v>38863</v>
      </c>
    </row>
    <row r="258" spans="1:18" s="5" customFormat="1" ht="13" hidden="1" x14ac:dyDescent="0.25">
      <c r="A258" s="49" t="s">
        <v>1794</v>
      </c>
      <c r="B258" s="101"/>
      <c r="C258" s="19" t="s">
        <v>1928</v>
      </c>
      <c r="D258" s="5">
        <v>4406</v>
      </c>
      <c r="E258" s="19" t="s">
        <v>611</v>
      </c>
      <c r="F258" s="5" t="s">
        <v>55</v>
      </c>
      <c r="G258" s="5">
        <v>9.8000000000000007</v>
      </c>
      <c r="H258" s="5">
        <v>6.3</v>
      </c>
      <c r="I258" s="5">
        <v>8.9</v>
      </c>
      <c r="J258" s="20">
        <f t="shared" si="14"/>
        <v>13.378132664883626</v>
      </c>
      <c r="K258" s="20">
        <v>13.2</v>
      </c>
      <c r="L258" s="5" t="s">
        <v>1975</v>
      </c>
      <c r="O258" s="5">
        <v>1</v>
      </c>
      <c r="P258" s="5">
        <v>0</v>
      </c>
      <c r="Q258" s="15" t="s">
        <v>1930</v>
      </c>
      <c r="R258" s="21">
        <v>39569</v>
      </c>
    </row>
    <row r="259" spans="1:18" s="5" customFormat="1" ht="13" hidden="1" x14ac:dyDescent="0.25">
      <c r="A259" s="49" t="s">
        <v>1794</v>
      </c>
      <c r="B259" s="101"/>
      <c r="C259" s="19" t="s">
        <v>1369</v>
      </c>
      <c r="D259" s="5">
        <v>4406</v>
      </c>
      <c r="E259" s="19" t="s">
        <v>611</v>
      </c>
      <c r="F259" s="5" t="s">
        <v>55</v>
      </c>
      <c r="G259" s="5">
        <v>9.8000000000000007</v>
      </c>
      <c r="H259" s="5">
        <v>6.3</v>
      </c>
      <c r="I259" s="5">
        <v>8.9</v>
      </c>
      <c r="J259" s="20">
        <f t="shared" si="14"/>
        <v>13.378132664883626</v>
      </c>
      <c r="K259" s="20">
        <v>13.2</v>
      </c>
      <c r="L259" s="5" t="s">
        <v>1975</v>
      </c>
      <c r="O259" s="5">
        <v>0</v>
      </c>
      <c r="P259" s="5">
        <v>1</v>
      </c>
      <c r="Q259" s="15" t="s">
        <v>1894</v>
      </c>
      <c r="R259" s="21">
        <v>39598</v>
      </c>
    </row>
    <row r="260" spans="1:18" s="5" customFormat="1" ht="13" hidden="1" x14ac:dyDescent="0.25">
      <c r="A260" s="49"/>
      <c r="B260" s="101"/>
      <c r="C260" s="213" t="s">
        <v>2142</v>
      </c>
      <c r="D260" s="5">
        <v>4406</v>
      </c>
      <c r="E260" s="19" t="s">
        <v>611</v>
      </c>
      <c r="F260" s="5" t="s">
        <v>55</v>
      </c>
      <c r="G260" s="5">
        <v>9.8000000000000007</v>
      </c>
      <c r="H260" s="5">
        <v>6.3</v>
      </c>
      <c r="I260" s="5">
        <v>8.9</v>
      </c>
      <c r="J260" s="20">
        <f t="shared" si="14"/>
        <v>13.378132664883626</v>
      </c>
      <c r="K260" s="20">
        <v>13.2</v>
      </c>
      <c r="L260" s="5" t="s">
        <v>1975</v>
      </c>
      <c r="O260" s="5">
        <v>0</v>
      </c>
      <c r="P260" s="5">
        <v>1</v>
      </c>
      <c r="Q260" s="15" t="s">
        <v>1894</v>
      </c>
      <c r="R260" s="21">
        <v>40729</v>
      </c>
    </row>
    <row r="261" spans="1:18" s="5" customFormat="1" ht="13" hidden="1" x14ac:dyDescent="0.25">
      <c r="A261" s="49"/>
      <c r="B261" s="101"/>
      <c r="C261" s="213" t="s">
        <v>2143</v>
      </c>
      <c r="D261" s="5">
        <v>4406</v>
      </c>
      <c r="E261" s="19" t="s">
        <v>611</v>
      </c>
      <c r="F261" s="5" t="s">
        <v>55</v>
      </c>
      <c r="G261" s="5">
        <v>9.8000000000000007</v>
      </c>
      <c r="H261" s="5">
        <v>6.3</v>
      </c>
      <c r="I261" s="5">
        <v>8.9</v>
      </c>
      <c r="J261" s="20">
        <f t="shared" si="14"/>
        <v>13.378132664883626</v>
      </c>
      <c r="K261" s="20">
        <v>13.2</v>
      </c>
      <c r="L261" s="5" t="s">
        <v>1975</v>
      </c>
      <c r="O261" s="5">
        <v>0</v>
      </c>
      <c r="P261" s="5">
        <v>1</v>
      </c>
      <c r="Q261" s="15" t="s">
        <v>1894</v>
      </c>
      <c r="R261" s="21">
        <v>40729</v>
      </c>
    </row>
    <row r="262" spans="1:18" s="5" customFormat="1" ht="13" hidden="1" x14ac:dyDescent="0.25">
      <c r="A262" s="49"/>
      <c r="B262" s="101"/>
      <c r="C262" s="213" t="s">
        <v>2146</v>
      </c>
      <c r="D262" s="5">
        <v>4406</v>
      </c>
      <c r="E262" s="19" t="s">
        <v>611</v>
      </c>
      <c r="F262" s="5" t="s">
        <v>55</v>
      </c>
      <c r="G262" s="5">
        <v>9.8000000000000007</v>
      </c>
      <c r="H262" s="5">
        <v>6.3</v>
      </c>
      <c r="I262" s="5">
        <v>8.9</v>
      </c>
      <c r="J262" s="20">
        <f t="shared" si="14"/>
        <v>13.378132664883626</v>
      </c>
      <c r="K262" s="20">
        <v>13.2</v>
      </c>
      <c r="L262" s="5" t="s">
        <v>1975</v>
      </c>
      <c r="O262" s="5">
        <v>0</v>
      </c>
      <c r="P262" s="5">
        <v>1</v>
      </c>
      <c r="Q262" s="15" t="s">
        <v>1894</v>
      </c>
      <c r="R262" s="21">
        <v>40729</v>
      </c>
    </row>
    <row r="263" spans="1:18" s="141" customFormat="1" ht="37.5" hidden="1" x14ac:dyDescent="0.25">
      <c r="A263" s="152"/>
      <c r="B263" s="187"/>
      <c r="C263" s="131" t="s">
        <v>246</v>
      </c>
      <c r="D263" s="141">
        <v>4435</v>
      </c>
      <c r="E263" s="124" t="s">
        <v>136</v>
      </c>
      <c r="F263" s="131" t="s">
        <v>55</v>
      </c>
      <c r="G263" s="141">
        <v>3</v>
      </c>
      <c r="H263" s="141">
        <v>2.2000000000000002</v>
      </c>
      <c r="I263" s="141">
        <v>10.8</v>
      </c>
      <c r="J263" s="133">
        <f t="shared" si="14"/>
        <v>12.849645300273551</v>
      </c>
      <c r="K263" s="133">
        <v>12.5</v>
      </c>
      <c r="L263" s="131" t="s">
        <v>1975</v>
      </c>
      <c r="O263" s="141">
        <f>SUM(O264:O265)</f>
        <v>1</v>
      </c>
      <c r="P263" s="141">
        <f>SUM(P264:P265)</f>
        <v>1</v>
      </c>
      <c r="Q263" s="134" t="s">
        <v>1927</v>
      </c>
      <c r="R263" s="135">
        <v>39569</v>
      </c>
    </row>
    <row r="264" spans="1:18" s="5" customFormat="1" ht="37.5" hidden="1" x14ac:dyDescent="0.25">
      <c r="A264" s="49" t="s">
        <v>1794</v>
      </c>
      <c r="B264" s="101"/>
      <c r="C264" s="5" t="s">
        <v>603</v>
      </c>
      <c r="D264" s="5">
        <v>4435</v>
      </c>
      <c r="E264" s="26" t="s">
        <v>136</v>
      </c>
      <c r="F264" s="19" t="s">
        <v>55</v>
      </c>
      <c r="G264" s="5">
        <v>3</v>
      </c>
      <c r="H264" s="5">
        <v>2.2000000000000002</v>
      </c>
      <c r="I264" s="5">
        <v>10.8</v>
      </c>
      <c r="J264" s="20">
        <f t="shared" si="14"/>
        <v>12.849645300273551</v>
      </c>
      <c r="K264" s="20">
        <v>12.5</v>
      </c>
      <c r="L264" s="19" t="s">
        <v>1975</v>
      </c>
      <c r="O264" s="5">
        <v>0</v>
      </c>
      <c r="P264" s="5">
        <v>1</v>
      </c>
      <c r="Q264" s="15" t="s">
        <v>1894</v>
      </c>
      <c r="R264" s="21">
        <v>38863</v>
      </c>
    </row>
    <row r="265" spans="1:18" s="5" customFormat="1" ht="91.5" hidden="1" customHeight="1" x14ac:dyDescent="0.25">
      <c r="A265" s="49" t="s">
        <v>1794</v>
      </c>
      <c r="B265" s="101"/>
      <c r="C265" s="19" t="s">
        <v>1928</v>
      </c>
      <c r="D265" s="5">
        <v>4435</v>
      </c>
      <c r="E265" s="26" t="s">
        <v>136</v>
      </c>
      <c r="F265" s="19" t="s">
        <v>55</v>
      </c>
      <c r="G265" s="5">
        <v>3</v>
      </c>
      <c r="H265" s="5">
        <v>2.2000000000000002</v>
      </c>
      <c r="I265" s="5">
        <v>10.8</v>
      </c>
      <c r="J265" s="20">
        <f t="shared" si="14"/>
        <v>12.849645300273551</v>
      </c>
      <c r="K265" s="20">
        <v>12.5</v>
      </c>
      <c r="L265" s="19" t="s">
        <v>1975</v>
      </c>
      <c r="O265" s="5">
        <v>1</v>
      </c>
      <c r="P265" s="5">
        <v>0</v>
      </c>
      <c r="Q265" s="15" t="s">
        <v>1929</v>
      </c>
      <c r="R265" s="21">
        <v>39569</v>
      </c>
    </row>
    <row r="266" spans="1:18" s="5" customFormat="1" ht="39.75" hidden="1" customHeight="1" x14ac:dyDescent="0.25">
      <c r="A266" s="49" t="s">
        <v>1794</v>
      </c>
      <c r="B266" s="101"/>
      <c r="C266" s="19" t="s">
        <v>1369</v>
      </c>
      <c r="D266" s="5">
        <v>4435</v>
      </c>
      <c r="E266" s="26" t="s">
        <v>136</v>
      </c>
      <c r="F266" s="19" t="s">
        <v>55</v>
      </c>
      <c r="G266" s="5">
        <v>3</v>
      </c>
      <c r="H266" s="5">
        <v>2.2000000000000002</v>
      </c>
      <c r="I266" s="5">
        <v>10.8</v>
      </c>
      <c r="J266" s="20">
        <f t="shared" si="14"/>
        <v>12.849645300273551</v>
      </c>
      <c r="K266" s="20">
        <v>12.5</v>
      </c>
      <c r="L266" s="19" t="s">
        <v>1975</v>
      </c>
      <c r="O266" s="5">
        <v>0</v>
      </c>
      <c r="P266" s="5">
        <v>1</v>
      </c>
      <c r="Q266" s="15" t="s">
        <v>1894</v>
      </c>
      <c r="R266" s="21">
        <v>39598</v>
      </c>
    </row>
    <row r="267" spans="1:18" s="5" customFormat="1" ht="39.75" hidden="1" customHeight="1" x14ac:dyDescent="0.25">
      <c r="A267" s="49" t="s">
        <v>1794</v>
      </c>
      <c r="B267" s="101"/>
      <c r="C267" s="213" t="s">
        <v>2142</v>
      </c>
      <c r="D267" s="5">
        <v>4435</v>
      </c>
      <c r="E267" s="26" t="s">
        <v>136</v>
      </c>
      <c r="F267" s="19" t="s">
        <v>55</v>
      </c>
      <c r="G267" s="5">
        <v>3</v>
      </c>
      <c r="H267" s="5">
        <v>2.2000000000000002</v>
      </c>
      <c r="I267" s="5">
        <v>10.8</v>
      </c>
      <c r="J267" s="20">
        <f t="shared" si="14"/>
        <v>12.849645300273551</v>
      </c>
      <c r="K267" s="20">
        <v>12.5</v>
      </c>
      <c r="L267" s="19" t="s">
        <v>1975</v>
      </c>
      <c r="O267" s="5">
        <v>0</v>
      </c>
      <c r="P267" s="5">
        <v>1</v>
      </c>
      <c r="Q267" s="15" t="s">
        <v>1894</v>
      </c>
      <c r="R267" s="21">
        <v>40729</v>
      </c>
    </row>
    <row r="268" spans="1:18" s="5" customFormat="1" ht="39.75" hidden="1" customHeight="1" x14ac:dyDescent="0.25">
      <c r="A268" s="49" t="s">
        <v>1794</v>
      </c>
      <c r="B268" s="101"/>
      <c r="C268" s="213" t="s">
        <v>2143</v>
      </c>
      <c r="D268" s="5">
        <v>4435</v>
      </c>
      <c r="E268" s="26" t="s">
        <v>136</v>
      </c>
      <c r="F268" s="19" t="s">
        <v>55</v>
      </c>
      <c r="G268" s="5">
        <v>3</v>
      </c>
      <c r="H268" s="5">
        <v>2.2000000000000002</v>
      </c>
      <c r="I268" s="5">
        <v>10.8</v>
      </c>
      <c r="J268" s="20">
        <f t="shared" si="14"/>
        <v>12.849645300273551</v>
      </c>
      <c r="K268" s="20">
        <v>12.5</v>
      </c>
      <c r="L268" s="19" t="s">
        <v>1975</v>
      </c>
      <c r="O268" s="5">
        <v>0</v>
      </c>
      <c r="P268" s="5">
        <v>1</v>
      </c>
      <c r="Q268" s="15" t="s">
        <v>1894</v>
      </c>
      <c r="R268" s="21">
        <v>40729</v>
      </c>
    </row>
    <row r="269" spans="1:18" s="5" customFormat="1" ht="39.75" hidden="1" customHeight="1" x14ac:dyDescent="0.25">
      <c r="A269" s="49" t="s">
        <v>1794</v>
      </c>
      <c r="B269" s="101"/>
      <c r="C269" s="213" t="s">
        <v>2146</v>
      </c>
      <c r="D269" s="5">
        <v>4435</v>
      </c>
      <c r="E269" s="26" t="s">
        <v>136</v>
      </c>
      <c r="F269" s="19" t="s">
        <v>55</v>
      </c>
      <c r="G269" s="5">
        <v>3</v>
      </c>
      <c r="H269" s="5">
        <v>2.2000000000000002</v>
      </c>
      <c r="I269" s="5">
        <v>10.8</v>
      </c>
      <c r="J269" s="20">
        <f t="shared" si="14"/>
        <v>12.849645300273551</v>
      </c>
      <c r="K269" s="20">
        <v>12.5</v>
      </c>
      <c r="L269" s="19" t="s">
        <v>1975</v>
      </c>
      <c r="O269" s="5">
        <v>0</v>
      </c>
      <c r="P269" s="5">
        <v>1</v>
      </c>
      <c r="Q269" s="15" t="s">
        <v>1894</v>
      </c>
      <c r="R269" s="21">
        <v>40729</v>
      </c>
    </row>
    <row r="270" spans="1:18" s="68" customFormat="1" ht="62.5" hidden="1" x14ac:dyDescent="0.25">
      <c r="A270" s="105"/>
      <c r="B270" s="140"/>
      <c r="C270" s="68" t="s">
        <v>246</v>
      </c>
      <c r="D270" s="68">
        <v>4472</v>
      </c>
      <c r="E270" s="68" t="s">
        <v>612</v>
      </c>
      <c r="F270" s="68" t="s">
        <v>55</v>
      </c>
      <c r="G270" s="68">
        <v>9.8000000000000007</v>
      </c>
      <c r="H270" s="68">
        <v>8.1999999999999993</v>
      </c>
      <c r="I270" s="68">
        <v>8.4</v>
      </c>
      <c r="J270" s="63">
        <f t="shared" si="14"/>
        <v>13.164425634890668</v>
      </c>
      <c r="K270" s="63">
        <v>13.2</v>
      </c>
      <c r="L270" s="68" t="s">
        <v>1975</v>
      </c>
      <c r="O270" s="68">
        <v>0</v>
      </c>
      <c r="P270" s="68">
        <v>0</v>
      </c>
      <c r="Q270" s="64" t="s">
        <v>813</v>
      </c>
      <c r="R270" s="66">
        <v>39919</v>
      </c>
    </row>
    <row r="271" spans="1:18" s="68" customFormat="1" hidden="1" x14ac:dyDescent="0.25">
      <c r="A271" s="105"/>
      <c r="B271" s="110"/>
      <c r="C271" s="68" t="s">
        <v>246</v>
      </c>
      <c r="D271" s="68">
        <v>4486</v>
      </c>
      <c r="E271" s="68" t="s">
        <v>613</v>
      </c>
      <c r="F271" s="68" t="s">
        <v>55</v>
      </c>
      <c r="G271" s="68">
        <v>8.6999999999999993</v>
      </c>
      <c r="H271" s="68">
        <v>6.6</v>
      </c>
      <c r="I271" s="68">
        <v>8.6</v>
      </c>
      <c r="J271" s="63">
        <f t="shared" si="14"/>
        <v>12.999343879121598</v>
      </c>
      <c r="K271" s="63">
        <v>13</v>
      </c>
      <c r="L271" s="68" t="s">
        <v>1975</v>
      </c>
      <c r="O271" s="68">
        <v>0</v>
      </c>
      <c r="P271" s="68">
        <v>0</v>
      </c>
      <c r="Q271" s="64" t="s">
        <v>42</v>
      </c>
      <c r="R271" s="66">
        <v>38429</v>
      </c>
    </row>
    <row r="272" spans="1:18" s="68" customFormat="1" hidden="1" x14ac:dyDescent="0.25">
      <c r="A272" s="105"/>
      <c r="B272" s="119"/>
      <c r="C272" s="68" t="s">
        <v>246</v>
      </c>
      <c r="D272" s="68">
        <v>4552</v>
      </c>
      <c r="E272" s="68" t="s">
        <v>616</v>
      </c>
      <c r="F272" s="68" t="s">
        <v>55</v>
      </c>
      <c r="G272" s="68">
        <v>5.3</v>
      </c>
      <c r="H272" s="68">
        <v>4.8</v>
      </c>
      <c r="I272" s="68">
        <v>9.8000000000000007</v>
      </c>
      <c r="J272" s="63">
        <f t="shared" si="14"/>
        <v>13.315139833062712</v>
      </c>
      <c r="K272" s="63">
        <v>13.2</v>
      </c>
      <c r="L272" s="68" t="s">
        <v>1975</v>
      </c>
      <c r="O272" s="68">
        <v>0</v>
      </c>
      <c r="P272" s="68">
        <v>0</v>
      </c>
      <c r="Q272" s="64" t="s">
        <v>42</v>
      </c>
      <c r="R272" s="66">
        <v>38429</v>
      </c>
    </row>
    <row r="273" spans="1:18" s="5" customFormat="1" ht="75" hidden="1" x14ac:dyDescent="0.25">
      <c r="A273" s="49" t="s">
        <v>1794</v>
      </c>
      <c r="B273" s="146"/>
      <c r="C273" s="19" t="s">
        <v>2037</v>
      </c>
      <c r="D273" s="5">
        <v>4552</v>
      </c>
      <c r="E273" s="5" t="s">
        <v>616</v>
      </c>
      <c r="F273" s="5" t="s">
        <v>55</v>
      </c>
      <c r="G273" s="5">
        <v>5.3</v>
      </c>
      <c r="H273" s="5">
        <v>4.8</v>
      </c>
      <c r="I273" s="5">
        <v>9.8000000000000007</v>
      </c>
      <c r="J273" s="20">
        <f t="shared" si="14"/>
        <v>13.315139833062712</v>
      </c>
      <c r="K273" s="20">
        <v>13.2</v>
      </c>
      <c r="L273" s="5" t="s">
        <v>1975</v>
      </c>
      <c r="O273" s="5">
        <v>0</v>
      </c>
      <c r="P273" s="5">
        <v>1</v>
      </c>
      <c r="Q273" s="15" t="s">
        <v>1363</v>
      </c>
      <c r="R273" s="21">
        <v>39595</v>
      </c>
    </row>
    <row r="274" spans="1:18" s="68" customFormat="1" ht="76.5" hidden="1" x14ac:dyDescent="0.25">
      <c r="A274" s="105"/>
      <c r="B274" s="119"/>
      <c r="C274" s="68" t="s">
        <v>246</v>
      </c>
      <c r="D274" s="68">
        <v>4569</v>
      </c>
      <c r="E274" s="68" t="s">
        <v>617</v>
      </c>
      <c r="F274" s="68" t="s">
        <v>55</v>
      </c>
      <c r="G274" s="68">
        <v>9.9</v>
      </c>
      <c r="H274" s="68">
        <v>4.4000000000000004</v>
      </c>
      <c r="I274" s="68">
        <v>9.5</v>
      </c>
      <c r="J274" s="63">
        <f t="shared" si="14"/>
        <v>13.599290600547096</v>
      </c>
      <c r="K274" s="63">
        <v>13.4</v>
      </c>
      <c r="L274" s="68" t="s">
        <v>1975</v>
      </c>
      <c r="O274" s="68">
        <v>0</v>
      </c>
      <c r="P274" s="68">
        <v>0</v>
      </c>
      <c r="Q274" s="64" t="s">
        <v>355</v>
      </c>
      <c r="R274" s="66">
        <v>38852</v>
      </c>
    </row>
    <row r="275" spans="1:18" s="5" customFormat="1" ht="75" hidden="1" x14ac:dyDescent="0.25">
      <c r="A275" s="49" t="s">
        <v>1794</v>
      </c>
      <c r="B275" s="146"/>
      <c r="C275" s="19" t="s">
        <v>2037</v>
      </c>
      <c r="D275" s="5">
        <v>4569</v>
      </c>
      <c r="E275" s="5" t="s">
        <v>617</v>
      </c>
      <c r="F275" s="5" t="s">
        <v>55</v>
      </c>
      <c r="G275" s="5">
        <v>9.9</v>
      </c>
      <c r="H275" s="5">
        <v>4.4000000000000004</v>
      </c>
      <c r="I275" s="5">
        <v>9.5</v>
      </c>
      <c r="J275" s="20">
        <f t="shared" si="14"/>
        <v>13.599290600547096</v>
      </c>
      <c r="K275" s="20">
        <v>13.4</v>
      </c>
      <c r="L275" s="5" t="s">
        <v>1975</v>
      </c>
      <c r="O275" s="5">
        <v>0</v>
      </c>
      <c r="P275" s="5">
        <v>1</v>
      </c>
      <c r="Q275" s="15" t="s">
        <v>1364</v>
      </c>
      <c r="R275" s="21">
        <v>39595</v>
      </c>
    </row>
    <row r="276" spans="1:18" s="68" customFormat="1" ht="25.5" hidden="1" x14ac:dyDescent="0.25">
      <c r="A276" s="105"/>
      <c r="B276" s="110"/>
      <c r="C276" s="68" t="s">
        <v>246</v>
      </c>
      <c r="D276" s="68">
        <v>4579</v>
      </c>
      <c r="E276" s="62" t="s">
        <v>618</v>
      </c>
      <c r="F276" s="68" t="s">
        <v>55</v>
      </c>
      <c r="G276" s="68">
        <v>6</v>
      </c>
      <c r="H276" s="68">
        <v>4.8</v>
      </c>
      <c r="I276" s="68">
        <v>9.6999999999999993</v>
      </c>
      <c r="J276" s="63">
        <f t="shared" si="14"/>
        <v>13.34987991987577</v>
      </c>
      <c r="K276" s="63">
        <v>13.1</v>
      </c>
      <c r="L276" s="68" t="s">
        <v>1975</v>
      </c>
      <c r="O276" s="68">
        <v>0</v>
      </c>
      <c r="P276" s="68">
        <v>0</v>
      </c>
      <c r="Q276" s="64" t="s">
        <v>1320</v>
      </c>
      <c r="R276" s="66">
        <v>38852</v>
      </c>
    </row>
    <row r="277" spans="1:18" s="68" customFormat="1" ht="37.5" hidden="1" x14ac:dyDescent="0.25">
      <c r="A277" s="105"/>
      <c r="B277" s="123"/>
      <c r="C277" s="68" t="s">
        <v>246</v>
      </c>
      <c r="D277" s="68">
        <v>4594</v>
      </c>
      <c r="E277" s="68" t="s">
        <v>620</v>
      </c>
      <c r="F277" s="68" t="s">
        <v>55</v>
      </c>
      <c r="G277" s="68">
        <v>9</v>
      </c>
      <c r="H277" s="68">
        <v>4</v>
      </c>
      <c r="I277" s="68">
        <v>8</v>
      </c>
      <c r="J277" s="63">
        <f t="shared" si="14"/>
        <v>11.892247832195295</v>
      </c>
      <c r="K277" s="63">
        <v>11.6</v>
      </c>
      <c r="L277" s="68" t="s">
        <v>1975</v>
      </c>
      <c r="O277" s="68">
        <f>SUM(O278)</f>
        <v>0</v>
      </c>
      <c r="P277" s="68">
        <f>SUM(P278)</f>
        <v>1</v>
      </c>
      <c r="Q277" s="64" t="s">
        <v>4</v>
      </c>
      <c r="R277" s="66">
        <v>38770</v>
      </c>
    </row>
    <row r="278" spans="1:18" ht="125" hidden="1" x14ac:dyDescent="0.25">
      <c r="A278" s="46" t="s">
        <v>1794</v>
      </c>
      <c r="B278" s="5"/>
      <c r="C278" s="5" t="s">
        <v>5</v>
      </c>
      <c r="D278" s="5">
        <v>4594</v>
      </c>
      <c r="E278" s="5" t="s">
        <v>620</v>
      </c>
      <c r="F278" s="5" t="s">
        <v>55</v>
      </c>
      <c r="G278" s="5">
        <v>9</v>
      </c>
      <c r="H278" s="5">
        <v>4</v>
      </c>
      <c r="I278" s="5">
        <v>8</v>
      </c>
      <c r="J278" s="20">
        <f t="shared" si="14"/>
        <v>11.892247832195295</v>
      </c>
      <c r="K278" s="20">
        <v>11.6</v>
      </c>
      <c r="L278" s="5" t="s">
        <v>1975</v>
      </c>
      <c r="M278" s="5"/>
      <c r="N278" s="5"/>
      <c r="O278" s="5">
        <v>0</v>
      </c>
      <c r="P278" s="5">
        <v>1</v>
      </c>
      <c r="Q278" s="15" t="s">
        <v>459</v>
      </c>
      <c r="R278" s="21">
        <v>38770</v>
      </c>
    </row>
    <row r="279" spans="1:18" s="68" customFormat="1" ht="51.5" hidden="1" x14ac:dyDescent="0.25">
      <c r="A279" s="105"/>
      <c r="B279" s="188"/>
      <c r="C279" s="62" t="s">
        <v>246</v>
      </c>
      <c r="D279" s="62">
        <v>4621</v>
      </c>
      <c r="E279" s="62" t="s">
        <v>621</v>
      </c>
      <c r="F279" s="68" t="s">
        <v>55</v>
      </c>
      <c r="G279" s="68">
        <v>5.3</v>
      </c>
      <c r="H279" s="68">
        <v>4</v>
      </c>
      <c r="I279" s="68">
        <v>9.6</v>
      </c>
      <c r="J279" s="63">
        <f t="shared" si="14"/>
        <v>12.917110829621899</v>
      </c>
      <c r="K279" s="63">
        <v>12.9</v>
      </c>
      <c r="L279" s="68" t="s">
        <v>1975</v>
      </c>
      <c r="O279" s="68">
        <v>0</v>
      </c>
      <c r="P279" s="68">
        <v>0</v>
      </c>
      <c r="Q279" s="64" t="s">
        <v>1321</v>
      </c>
      <c r="R279" s="66">
        <v>38429</v>
      </c>
    </row>
    <row r="280" spans="1:18" s="68" customFormat="1" hidden="1" x14ac:dyDescent="0.25">
      <c r="A280" s="105"/>
      <c r="B280" s="188"/>
      <c r="C280" s="62" t="s">
        <v>246</v>
      </c>
      <c r="D280" s="62">
        <v>4649</v>
      </c>
      <c r="E280" s="62" t="s">
        <v>622</v>
      </c>
      <c r="F280" s="68" t="s">
        <v>55</v>
      </c>
      <c r="G280" s="68">
        <v>7.6</v>
      </c>
      <c r="H280" s="68">
        <v>6.2</v>
      </c>
      <c r="I280" s="68">
        <v>8.8000000000000007</v>
      </c>
      <c r="J280" s="63">
        <f t="shared" si="14"/>
        <v>12.984616825849347</v>
      </c>
      <c r="K280" s="63">
        <v>12.9</v>
      </c>
      <c r="L280" s="68" t="s">
        <v>1975</v>
      </c>
      <c r="O280" s="68">
        <v>0</v>
      </c>
      <c r="P280" s="68">
        <v>0</v>
      </c>
      <c r="Q280" s="64" t="s">
        <v>42</v>
      </c>
      <c r="R280" s="66">
        <v>38429</v>
      </c>
    </row>
    <row r="281" spans="1:18" s="68" customFormat="1" hidden="1" x14ac:dyDescent="0.25">
      <c r="A281" s="105"/>
      <c r="C281" s="62" t="s">
        <v>246</v>
      </c>
      <c r="D281" s="68">
        <v>5740</v>
      </c>
      <c r="F281" s="68" t="s">
        <v>55</v>
      </c>
      <c r="G281" s="71">
        <v>2.8</v>
      </c>
      <c r="H281" s="71">
        <v>1.5</v>
      </c>
      <c r="I281" s="71">
        <v>11.9</v>
      </c>
      <c r="J281" s="63">
        <f t="shared" si="14"/>
        <v>13.458720556108148</v>
      </c>
      <c r="K281" s="71">
        <v>13.3</v>
      </c>
      <c r="L281" s="68" t="s">
        <v>1975</v>
      </c>
      <c r="O281" s="68">
        <f>SUM(O282)</f>
        <v>1</v>
      </c>
      <c r="P281" s="68">
        <f>SUM(P282)</f>
        <v>0</v>
      </c>
      <c r="Q281" s="64" t="s">
        <v>1544</v>
      </c>
      <c r="R281" s="70">
        <v>39533</v>
      </c>
    </row>
    <row r="282" spans="1:18" s="5" customFormat="1" ht="25" hidden="1" x14ac:dyDescent="0.25">
      <c r="A282" s="49" t="s">
        <v>1794</v>
      </c>
      <c r="C282" s="19" t="s">
        <v>1745</v>
      </c>
      <c r="D282" s="5">
        <v>5740</v>
      </c>
      <c r="F282" s="5" t="s">
        <v>55</v>
      </c>
      <c r="G282" s="14">
        <v>2.5</v>
      </c>
      <c r="H282" s="14">
        <v>0.4</v>
      </c>
      <c r="I282" s="14">
        <v>13.4</v>
      </c>
      <c r="J282" s="20">
        <f t="shared" si="14"/>
        <v>13.400000000000002</v>
      </c>
      <c r="K282" s="14">
        <v>13.2</v>
      </c>
      <c r="L282" s="5" t="s">
        <v>1975</v>
      </c>
      <c r="O282" s="5">
        <v>1</v>
      </c>
      <c r="P282" s="5">
        <v>0</v>
      </c>
      <c r="Q282" s="15" t="s">
        <v>1545</v>
      </c>
      <c r="R282" s="6">
        <v>39533</v>
      </c>
    </row>
    <row r="283" spans="1:18" s="68" customFormat="1" hidden="1" x14ac:dyDescent="0.25">
      <c r="A283" s="105"/>
      <c r="C283" s="62" t="s">
        <v>246</v>
      </c>
      <c r="D283" s="68">
        <v>5746</v>
      </c>
      <c r="F283" s="68" t="s">
        <v>55</v>
      </c>
      <c r="G283" s="71">
        <v>6.9</v>
      </c>
      <c r="H283" s="71">
        <v>1.2</v>
      </c>
      <c r="I283" s="71">
        <v>10.3</v>
      </c>
      <c r="J283" s="63">
        <f t="shared" si="14"/>
        <v>12.595955694011165</v>
      </c>
      <c r="K283" s="71">
        <v>12.6</v>
      </c>
      <c r="L283" s="68" t="s">
        <v>1975</v>
      </c>
      <c r="O283" s="68">
        <f>SUM(O284)</f>
        <v>1</v>
      </c>
      <c r="P283" s="68">
        <f>SUM(P284)</f>
        <v>0</v>
      </c>
      <c r="Q283" s="64" t="s">
        <v>1544</v>
      </c>
      <c r="R283" s="70">
        <v>39533</v>
      </c>
    </row>
    <row r="284" spans="1:18" s="5" customFormat="1" ht="25" hidden="1" x14ac:dyDescent="0.25">
      <c r="A284" s="49" t="s">
        <v>1794</v>
      </c>
      <c r="C284" s="19" t="s">
        <v>1745</v>
      </c>
      <c r="D284" s="5">
        <v>5746</v>
      </c>
      <c r="F284" s="5" t="s">
        <v>55</v>
      </c>
      <c r="G284" s="14">
        <v>6.9</v>
      </c>
      <c r="H284" s="14">
        <v>1.2</v>
      </c>
      <c r="I284" s="14">
        <v>10.3</v>
      </c>
      <c r="J284" s="20">
        <f t="shared" si="14"/>
        <v>12.595955694011165</v>
      </c>
      <c r="K284" s="14">
        <v>12.6</v>
      </c>
      <c r="L284" s="5" t="s">
        <v>1975</v>
      </c>
      <c r="O284" s="5">
        <v>1</v>
      </c>
      <c r="P284" s="5">
        <v>0</v>
      </c>
      <c r="Q284" s="15" t="s">
        <v>1546</v>
      </c>
      <c r="R284" s="6">
        <v>39533</v>
      </c>
    </row>
    <row r="285" spans="1:18" s="68" customFormat="1" hidden="1" x14ac:dyDescent="0.25">
      <c r="A285" s="105"/>
      <c r="C285" s="62" t="s">
        <v>246</v>
      </c>
      <c r="D285" s="68">
        <v>5838</v>
      </c>
      <c r="F285" s="68" t="s">
        <v>55</v>
      </c>
      <c r="G285" s="71">
        <v>3.7</v>
      </c>
      <c r="H285" s="71">
        <v>1.6</v>
      </c>
      <c r="I285" s="63">
        <v>10.9</v>
      </c>
      <c r="J285" s="63">
        <f t="shared" si="14"/>
        <v>12.831544469836428</v>
      </c>
      <c r="K285" s="71">
        <v>12.8</v>
      </c>
      <c r="L285" s="68" t="s">
        <v>1975</v>
      </c>
      <c r="O285" s="68">
        <f>SUM(O286)</f>
        <v>1</v>
      </c>
      <c r="P285" s="68">
        <f>SUM(P286)</f>
        <v>0</v>
      </c>
      <c r="Q285" s="64" t="s">
        <v>1544</v>
      </c>
      <c r="R285" s="70">
        <v>39533</v>
      </c>
    </row>
    <row r="286" spans="1:18" s="5" customFormat="1" ht="25" hidden="1" x14ac:dyDescent="0.25">
      <c r="A286" s="49" t="s">
        <v>1794</v>
      </c>
      <c r="C286" s="19" t="s">
        <v>1745</v>
      </c>
      <c r="D286" s="5">
        <v>5838</v>
      </c>
      <c r="F286" s="5" t="s">
        <v>55</v>
      </c>
      <c r="G286" s="14">
        <v>3.7</v>
      </c>
      <c r="H286" s="14">
        <v>1.6</v>
      </c>
      <c r="I286" s="20">
        <v>10.9</v>
      </c>
      <c r="J286" s="20">
        <f t="shared" si="14"/>
        <v>12.831544469836428</v>
      </c>
      <c r="K286" s="14">
        <v>12.8</v>
      </c>
      <c r="L286" s="5" t="s">
        <v>1975</v>
      </c>
      <c r="O286" s="5">
        <v>1</v>
      </c>
      <c r="P286" s="5">
        <v>0</v>
      </c>
      <c r="Q286" s="15" t="s">
        <v>1547</v>
      </c>
      <c r="R286" s="6">
        <v>39533</v>
      </c>
    </row>
    <row r="287" spans="1:18" s="68" customFormat="1" hidden="1" x14ac:dyDescent="0.25">
      <c r="A287" s="105"/>
      <c r="C287" s="62" t="s">
        <v>246</v>
      </c>
      <c r="D287" s="68">
        <v>5846</v>
      </c>
      <c r="F287" s="68" t="s">
        <v>55</v>
      </c>
      <c r="G287" s="71">
        <v>4</v>
      </c>
      <c r="H287" s="71">
        <v>3.7</v>
      </c>
      <c r="I287" s="71">
        <v>10</v>
      </c>
      <c r="J287" s="63">
        <f t="shared" si="14"/>
        <v>12.926775882324607</v>
      </c>
      <c r="K287" s="71">
        <v>13</v>
      </c>
      <c r="L287" s="68" t="s">
        <v>1975</v>
      </c>
      <c r="O287" s="68">
        <f>SUM(O288)</f>
        <v>1</v>
      </c>
      <c r="P287" s="68">
        <f>SUM(P288)</f>
        <v>0</v>
      </c>
      <c r="Q287" s="64" t="s">
        <v>1544</v>
      </c>
      <c r="R287" s="70">
        <v>39533</v>
      </c>
    </row>
    <row r="288" spans="1:18" s="5" customFormat="1" ht="37.5" hidden="1" x14ac:dyDescent="0.25">
      <c r="A288" s="49" t="s">
        <v>1794</v>
      </c>
      <c r="C288" s="19" t="s">
        <v>1745</v>
      </c>
      <c r="D288" s="5">
        <v>5846</v>
      </c>
      <c r="F288" s="5" t="s">
        <v>55</v>
      </c>
      <c r="G288" s="14">
        <v>4</v>
      </c>
      <c r="H288" s="14">
        <v>3.7</v>
      </c>
      <c r="I288" s="14">
        <v>10</v>
      </c>
      <c r="J288" s="20">
        <f t="shared" si="14"/>
        <v>12.926775882324607</v>
      </c>
      <c r="K288" s="14">
        <v>13</v>
      </c>
      <c r="L288" s="5" t="s">
        <v>1975</v>
      </c>
      <c r="O288" s="5">
        <v>1</v>
      </c>
      <c r="P288" s="5">
        <v>0</v>
      </c>
      <c r="Q288" s="15" t="s">
        <v>1548</v>
      </c>
      <c r="R288" s="6">
        <v>39533</v>
      </c>
    </row>
    <row r="289" spans="1:18" s="68" customFormat="1" hidden="1" x14ac:dyDescent="0.25">
      <c r="A289" s="105"/>
      <c r="C289" s="62" t="s">
        <v>246</v>
      </c>
      <c r="D289" s="68">
        <v>5854</v>
      </c>
      <c r="F289" s="68" t="s">
        <v>55</v>
      </c>
      <c r="G289" s="71">
        <v>2.7</v>
      </c>
      <c r="H289" s="71">
        <v>0.8</v>
      </c>
      <c r="I289" s="71">
        <v>11.9</v>
      </c>
      <c r="J289" s="63">
        <f t="shared" si="14"/>
        <v>12.736454922641963</v>
      </c>
      <c r="K289" s="71">
        <v>12.6</v>
      </c>
      <c r="L289" s="68" t="s">
        <v>1975</v>
      </c>
      <c r="O289" s="68">
        <f>SUM(O290)</f>
        <v>1</v>
      </c>
      <c r="P289" s="68">
        <f>SUM(P290)</f>
        <v>0</v>
      </c>
      <c r="Q289" s="64" t="s">
        <v>1544</v>
      </c>
      <c r="R289" s="70">
        <v>39533</v>
      </c>
    </row>
    <row r="290" spans="1:18" ht="26.25" hidden="1" customHeight="1" x14ac:dyDescent="0.25">
      <c r="A290" s="46" t="s">
        <v>1794</v>
      </c>
      <c r="C290" s="19" t="s">
        <v>1745</v>
      </c>
      <c r="D290" s="1">
        <v>5854</v>
      </c>
      <c r="F290" s="5" t="s">
        <v>55</v>
      </c>
      <c r="G290" s="14">
        <v>2.7</v>
      </c>
      <c r="H290" s="14">
        <v>0.8</v>
      </c>
      <c r="I290" s="14">
        <v>11.9</v>
      </c>
      <c r="J290" s="20">
        <f t="shared" si="14"/>
        <v>12.736454922641963</v>
      </c>
      <c r="K290" s="14">
        <v>12.6</v>
      </c>
      <c r="L290" s="5" t="s">
        <v>1975</v>
      </c>
      <c r="O290" s="5">
        <v>1</v>
      </c>
      <c r="P290" s="5">
        <v>0</v>
      </c>
      <c r="Q290" s="22" t="s">
        <v>1549</v>
      </c>
      <c r="R290" s="6">
        <v>39533</v>
      </c>
    </row>
    <row r="291" spans="1:18" s="196" customFormat="1" ht="37.5" hidden="1" x14ac:dyDescent="0.25">
      <c r="A291" s="221"/>
      <c r="B291" s="220"/>
      <c r="C291" s="197" t="s">
        <v>246</v>
      </c>
      <c r="E291" s="195" t="s">
        <v>993</v>
      </c>
      <c r="F291" s="197" t="s">
        <v>704</v>
      </c>
      <c r="G291" s="199">
        <v>3.48</v>
      </c>
      <c r="H291" s="199">
        <v>3.52</v>
      </c>
      <c r="I291" s="199">
        <v>0.6</v>
      </c>
      <c r="J291" s="200">
        <f>1.6225-1.2026*(H291-G291)/I291-0.5765*H291/I291+1.9348*(200^2)*3/100000</f>
        <v>0.48195333333333301</v>
      </c>
      <c r="K291" s="201">
        <f>EXP(J291)/(1+EXP(J291))</f>
        <v>0.61820901978108134</v>
      </c>
      <c r="L291" s="197" t="s">
        <v>1975</v>
      </c>
      <c r="O291" s="196">
        <f>SUM(O292:O293)</f>
        <v>1</v>
      </c>
      <c r="P291" s="196">
        <f>SUM(P292:P293)</f>
        <v>1</v>
      </c>
      <c r="Q291" s="195" t="s">
        <v>992</v>
      </c>
      <c r="R291" s="203">
        <v>39972</v>
      </c>
    </row>
    <row r="292" spans="1:18" s="5" customFormat="1" ht="37.5" hidden="1" x14ac:dyDescent="0.25">
      <c r="A292" s="49"/>
      <c r="B292" s="127"/>
      <c r="C292" s="213" t="s">
        <v>2133</v>
      </c>
      <c r="E292" s="26" t="s">
        <v>993</v>
      </c>
      <c r="F292" s="19" t="s">
        <v>704</v>
      </c>
      <c r="G292" s="14">
        <v>3.48</v>
      </c>
      <c r="H292" s="14">
        <v>3.52</v>
      </c>
      <c r="I292" s="14">
        <v>0.6</v>
      </c>
      <c r="J292" s="163">
        <f>1.6225-1.2026*(H292-G292)/I292-0.5765*H292/I292+1.9348*(200^2)*3/100000</f>
        <v>0.48195333333333301</v>
      </c>
      <c r="K292" s="164">
        <f>EXP(J292)/(1+EXP(J292))</f>
        <v>0.61820901978108134</v>
      </c>
      <c r="L292" s="19" t="s">
        <v>1975</v>
      </c>
      <c r="O292" s="5">
        <v>0</v>
      </c>
      <c r="P292" s="5">
        <v>1</v>
      </c>
      <c r="Q292" s="218" t="s">
        <v>2140</v>
      </c>
      <c r="R292" s="6">
        <v>40702</v>
      </c>
    </row>
    <row r="293" spans="1:18" s="5" customFormat="1" ht="37.5" hidden="1" x14ac:dyDescent="0.25">
      <c r="A293" s="49"/>
      <c r="B293" s="127"/>
      <c r="C293" s="213" t="s">
        <v>2139</v>
      </c>
      <c r="E293" s="26" t="s">
        <v>993</v>
      </c>
      <c r="F293" s="19" t="s">
        <v>704</v>
      </c>
      <c r="G293" s="14">
        <v>3.48</v>
      </c>
      <c r="H293" s="14">
        <v>3.52</v>
      </c>
      <c r="I293" s="14">
        <v>0.6</v>
      </c>
      <c r="J293" s="163">
        <f>1.6225-1.2026*(H293-G293)/I293-0.5765*H293/I293+1.9348*(200^2)*3/100000</f>
        <v>0.48195333333333301</v>
      </c>
      <c r="K293" s="164">
        <f>EXP(J293)/(1+EXP(J293))</f>
        <v>0.61820901978108134</v>
      </c>
      <c r="L293" s="19" t="s">
        <v>1975</v>
      </c>
      <c r="O293" s="5">
        <v>1</v>
      </c>
      <c r="P293" s="5">
        <v>0</v>
      </c>
      <c r="Q293" s="218" t="s">
        <v>2141</v>
      </c>
      <c r="R293" s="6">
        <v>40711</v>
      </c>
    </row>
    <row r="294" spans="1:18" s="5" customFormat="1" ht="37.5" hidden="1" x14ac:dyDescent="0.25">
      <c r="A294" s="49"/>
      <c r="B294" s="127"/>
      <c r="C294" s="213" t="s">
        <v>2247</v>
      </c>
      <c r="E294" s="26" t="s">
        <v>993</v>
      </c>
      <c r="F294" s="19" t="s">
        <v>704</v>
      </c>
      <c r="G294" s="14">
        <v>3.48</v>
      </c>
      <c r="H294" s="14">
        <v>3.52</v>
      </c>
      <c r="I294" s="14">
        <v>0.6</v>
      </c>
      <c r="J294" s="163">
        <f>1.6225-1.2026*(H294-G294)/I294-0.5765*H294/I294+1.9348*(200^2)*3/100000</f>
        <v>0.48195333333333301</v>
      </c>
      <c r="K294" s="164">
        <f>EXP(J294)/(1+EXP(J294))</f>
        <v>0.61820901978108134</v>
      </c>
      <c r="L294" s="19" t="s">
        <v>1975</v>
      </c>
      <c r="O294" s="5">
        <v>0</v>
      </c>
      <c r="P294" s="5">
        <v>1</v>
      </c>
      <c r="Q294" s="218" t="s">
        <v>2248</v>
      </c>
      <c r="R294" s="6">
        <v>40711</v>
      </c>
    </row>
  </sheetData>
  <autoFilter ref="A1:U294" xr:uid="{00000000-0009-0000-0000-000007000000}">
    <filterColumn colId="4">
      <filters>
        <filter val="M51"/>
      </filters>
    </filterColumn>
    <filterColumn colId="5">
      <filters>
        <filter val="GX"/>
      </filters>
    </filterColumn>
  </autoFilter>
  <phoneticPr fontId="0" type="noConversion"/>
  <conditionalFormatting sqref="K291 K74 K3:K8 K83 K81 K86:K89 K240:K246">
    <cfRule type="cellIs" dxfId="79" priority="93" stopIfTrue="1" operator="lessThan">
      <formula>0.5</formula>
    </cfRule>
  </conditionalFormatting>
  <conditionalFormatting sqref="K291 K74 K3:K8 K83 K81 K86:K89 K240:K246">
    <cfRule type="cellIs" dxfId="78" priority="94" stopIfTrue="1" operator="between">
      <formula>4</formula>
      <formula>0.7</formula>
    </cfRule>
  </conditionalFormatting>
  <conditionalFormatting sqref="K291 K74 K3:K8 K83 K81 K86:K89 K240:K246">
    <cfRule type="cellIs" dxfId="77" priority="95" stopIfTrue="1" operator="lessThan">
      <formula>0.4</formula>
    </cfRule>
  </conditionalFormatting>
  <conditionalFormatting sqref="K291 K74 K3:K8 K83 K81 K86:K89 K240:K246">
    <cfRule type="cellIs" dxfId="76" priority="96" stopIfTrue="1" operator="greaterThan">
      <formula>0.8</formula>
    </cfRule>
  </conditionalFormatting>
  <conditionalFormatting sqref="K291">
    <cfRule type="cellIs" dxfId="75" priority="80" stopIfTrue="1" operator="lessThan">
      <formula>0.5</formula>
    </cfRule>
  </conditionalFormatting>
  <conditionalFormatting sqref="K291">
    <cfRule type="cellIs" dxfId="74" priority="79" stopIfTrue="1" operator="between">
      <formula>4</formula>
      <formula>0.7</formula>
    </cfRule>
  </conditionalFormatting>
  <conditionalFormatting sqref="K291">
    <cfRule type="cellIs" dxfId="73" priority="78" stopIfTrue="1" operator="lessThan">
      <formula>0.4</formula>
    </cfRule>
  </conditionalFormatting>
  <conditionalFormatting sqref="K291">
    <cfRule type="cellIs" dxfId="72" priority="77" stopIfTrue="1" operator="greaterThan">
      <formula>0.8</formula>
    </cfRule>
  </conditionalFormatting>
  <conditionalFormatting sqref="K291">
    <cfRule type="cellIs" dxfId="71" priority="72" stopIfTrue="1" operator="lessThan">
      <formula>0.5</formula>
    </cfRule>
  </conditionalFormatting>
  <conditionalFormatting sqref="K291">
    <cfRule type="cellIs" dxfId="70" priority="71" stopIfTrue="1" operator="between">
      <formula>4</formula>
      <formula>0.7</formula>
    </cfRule>
  </conditionalFormatting>
  <conditionalFormatting sqref="K291">
    <cfRule type="cellIs" dxfId="69" priority="70" stopIfTrue="1" operator="lessThan">
      <formula>0.4</formula>
    </cfRule>
  </conditionalFormatting>
  <conditionalFormatting sqref="K291">
    <cfRule type="cellIs" dxfId="68" priority="69" stopIfTrue="1" operator="greaterThan">
      <formula>0.8</formula>
    </cfRule>
  </conditionalFormatting>
  <conditionalFormatting sqref="K291">
    <cfRule type="cellIs" dxfId="67" priority="68" stopIfTrue="1" operator="lessThan">
      <formula>0.5</formula>
    </cfRule>
  </conditionalFormatting>
  <conditionalFormatting sqref="K291">
    <cfRule type="cellIs" dxfId="66" priority="67" stopIfTrue="1" operator="between">
      <formula>4</formula>
      <formula>0.7</formula>
    </cfRule>
  </conditionalFormatting>
  <conditionalFormatting sqref="K291">
    <cfRule type="cellIs" dxfId="65" priority="66" stopIfTrue="1" operator="lessThan">
      <formula>0.4</formula>
    </cfRule>
  </conditionalFormatting>
  <conditionalFormatting sqref="K291">
    <cfRule type="cellIs" dxfId="64" priority="65" stopIfTrue="1" operator="greaterThan">
      <formula>0.8</formula>
    </cfRule>
  </conditionalFormatting>
  <conditionalFormatting sqref="K291">
    <cfRule type="cellIs" dxfId="63" priority="64" stopIfTrue="1" operator="lessThan">
      <formula>0.5</formula>
    </cfRule>
  </conditionalFormatting>
  <conditionalFormatting sqref="K291">
    <cfRule type="cellIs" dxfId="62" priority="63" stopIfTrue="1" operator="between">
      <formula>4</formula>
      <formula>0.7</formula>
    </cfRule>
  </conditionalFormatting>
  <conditionalFormatting sqref="K291">
    <cfRule type="cellIs" dxfId="61" priority="62" stopIfTrue="1" operator="lessThan">
      <formula>0.4</formula>
    </cfRule>
  </conditionalFormatting>
  <conditionalFormatting sqref="K291">
    <cfRule type="cellIs" dxfId="60" priority="61" stopIfTrue="1" operator="greaterThan">
      <formula>0.8</formula>
    </cfRule>
  </conditionalFormatting>
  <conditionalFormatting sqref="K292">
    <cfRule type="cellIs" dxfId="59" priority="60" stopIfTrue="1" operator="lessThan">
      <formula>0.5</formula>
    </cfRule>
  </conditionalFormatting>
  <conditionalFormatting sqref="K292">
    <cfRule type="cellIs" dxfId="58" priority="59" stopIfTrue="1" operator="between">
      <formula>4</formula>
      <formula>0.7</formula>
    </cfRule>
  </conditionalFormatting>
  <conditionalFormatting sqref="K292">
    <cfRule type="cellIs" dxfId="57" priority="58" stopIfTrue="1" operator="lessThan">
      <formula>0.4</formula>
    </cfRule>
  </conditionalFormatting>
  <conditionalFormatting sqref="K292">
    <cfRule type="cellIs" dxfId="56" priority="57" stopIfTrue="1" operator="greaterThan">
      <formula>0.8</formula>
    </cfRule>
  </conditionalFormatting>
  <conditionalFormatting sqref="K292">
    <cfRule type="cellIs" dxfId="55" priority="56" stopIfTrue="1" operator="lessThan">
      <formula>0.5</formula>
    </cfRule>
  </conditionalFormatting>
  <conditionalFormatting sqref="K292">
    <cfRule type="cellIs" dxfId="54" priority="55" stopIfTrue="1" operator="between">
      <formula>4</formula>
      <formula>0.7</formula>
    </cfRule>
  </conditionalFormatting>
  <conditionalFormatting sqref="K292">
    <cfRule type="cellIs" dxfId="53" priority="54" stopIfTrue="1" operator="lessThan">
      <formula>0.4</formula>
    </cfRule>
  </conditionalFormatting>
  <conditionalFormatting sqref="K292">
    <cfRule type="cellIs" dxfId="52" priority="53" stopIfTrue="1" operator="greaterThan">
      <formula>0.8</formula>
    </cfRule>
  </conditionalFormatting>
  <conditionalFormatting sqref="K292">
    <cfRule type="cellIs" dxfId="51" priority="52" stopIfTrue="1" operator="lessThan">
      <formula>0.5</formula>
    </cfRule>
  </conditionalFormatting>
  <conditionalFormatting sqref="K292">
    <cfRule type="cellIs" dxfId="50" priority="51" stopIfTrue="1" operator="between">
      <formula>4</formula>
      <formula>0.7</formula>
    </cfRule>
  </conditionalFormatting>
  <conditionalFormatting sqref="K292">
    <cfRule type="cellIs" dxfId="49" priority="50" stopIfTrue="1" operator="lessThan">
      <formula>0.4</formula>
    </cfRule>
  </conditionalFormatting>
  <conditionalFormatting sqref="K292">
    <cfRule type="cellIs" dxfId="48" priority="49" stopIfTrue="1" operator="greaterThan">
      <formula>0.8</formula>
    </cfRule>
  </conditionalFormatting>
  <conditionalFormatting sqref="K292">
    <cfRule type="cellIs" dxfId="47" priority="48" stopIfTrue="1" operator="lessThan">
      <formula>0.5</formula>
    </cfRule>
  </conditionalFormatting>
  <conditionalFormatting sqref="K292">
    <cfRule type="cellIs" dxfId="46" priority="47" stopIfTrue="1" operator="between">
      <formula>4</formula>
      <formula>0.7</formula>
    </cfRule>
  </conditionalFormatting>
  <conditionalFormatting sqref="K292">
    <cfRule type="cellIs" dxfId="45" priority="46" stopIfTrue="1" operator="lessThan">
      <formula>0.4</formula>
    </cfRule>
  </conditionalFormatting>
  <conditionalFormatting sqref="K292">
    <cfRule type="cellIs" dxfId="44" priority="45" stopIfTrue="1" operator="greaterThan">
      <formula>0.8</formula>
    </cfRule>
  </conditionalFormatting>
  <conditionalFormatting sqref="K292">
    <cfRule type="cellIs" dxfId="43" priority="44" stopIfTrue="1" operator="lessThan">
      <formula>0.5</formula>
    </cfRule>
  </conditionalFormatting>
  <conditionalFormatting sqref="K292">
    <cfRule type="cellIs" dxfId="42" priority="43" stopIfTrue="1" operator="between">
      <formula>4</formula>
      <formula>0.7</formula>
    </cfRule>
  </conditionalFormatting>
  <conditionalFormatting sqref="K292">
    <cfRule type="cellIs" dxfId="41" priority="42" stopIfTrue="1" operator="lessThan">
      <formula>0.4</formula>
    </cfRule>
  </conditionalFormatting>
  <conditionalFormatting sqref="K292">
    <cfRule type="cellIs" dxfId="40" priority="41" stopIfTrue="1" operator="greaterThan">
      <formula>0.8</formula>
    </cfRule>
  </conditionalFormatting>
  <conditionalFormatting sqref="K293">
    <cfRule type="cellIs" dxfId="39" priority="40" stopIfTrue="1" operator="lessThan">
      <formula>0.5</formula>
    </cfRule>
  </conditionalFormatting>
  <conditionalFormatting sqref="K293">
    <cfRule type="cellIs" dxfId="38" priority="39" stopIfTrue="1" operator="between">
      <formula>4</formula>
      <formula>0.7</formula>
    </cfRule>
  </conditionalFormatting>
  <conditionalFormatting sqref="K293">
    <cfRule type="cellIs" dxfId="37" priority="38" stopIfTrue="1" operator="lessThan">
      <formula>0.4</formula>
    </cfRule>
  </conditionalFormatting>
  <conditionalFormatting sqref="K293">
    <cfRule type="cellIs" dxfId="36" priority="37" stopIfTrue="1" operator="greaterThan">
      <formula>0.8</formula>
    </cfRule>
  </conditionalFormatting>
  <conditionalFormatting sqref="K293">
    <cfRule type="cellIs" dxfId="35" priority="36" stopIfTrue="1" operator="lessThan">
      <formula>0.5</formula>
    </cfRule>
  </conditionalFormatting>
  <conditionalFormatting sqref="K293">
    <cfRule type="cellIs" dxfId="34" priority="35" stopIfTrue="1" operator="between">
      <formula>4</formula>
      <formula>0.7</formula>
    </cfRule>
  </conditionalFormatting>
  <conditionalFormatting sqref="K293">
    <cfRule type="cellIs" dxfId="33" priority="34" stopIfTrue="1" operator="lessThan">
      <formula>0.4</formula>
    </cfRule>
  </conditionalFormatting>
  <conditionalFormatting sqref="K293">
    <cfRule type="cellIs" dxfId="32" priority="33" stopIfTrue="1" operator="greaterThan">
      <formula>0.8</formula>
    </cfRule>
  </conditionalFormatting>
  <conditionalFormatting sqref="K293">
    <cfRule type="cellIs" dxfId="31" priority="32" stopIfTrue="1" operator="lessThan">
      <formula>0.5</formula>
    </cfRule>
  </conditionalFormatting>
  <conditionalFormatting sqref="K293">
    <cfRule type="cellIs" dxfId="30" priority="31" stopIfTrue="1" operator="between">
      <formula>4</formula>
      <formula>0.7</formula>
    </cfRule>
  </conditionalFormatting>
  <conditionalFormatting sqref="K293">
    <cfRule type="cellIs" dxfId="29" priority="30" stopIfTrue="1" operator="lessThan">
      <formula>0.4</formula>
    </cfRule>
  </conditionalFormatting>
  <conditionalFormatting sqref="K293">
    <cfRule type="cellIs" dxfId="28" priority="29" stopIfTrue="1" operator="greaterThan">
      <formula>0.8</formula>
    </cfRule>
  </conditionalFormatting>
  <conditionalFormatting sqref="K293">
    <cfRule type="cellIs" dxfId="27" priority="28" stopIfTrue="1" operator="lessThan">
      <formula>0.5</formula>
    </cfRule>
  </conditionalFormatting>
  <conditionalFormatting sqref="K293">
    <cfRule type="cellIs" dxfId="26" priority="27" stopIfTrue="1" operator="between">
      <formula>4</formula>
      <formula>0.7</formula>
    </cfRule>
  </conditionalFormatting>
  <conditionalFormatting sqref="K293">
    <cfRule type="cellIs" dxfId="25" priority="26" stopIfTrue="1" operator="lessThan">
      <formula>0.4</formula>
    </cfRule>
  </conditionalFormatting>
  <conditionalFormatting sqref="K293">
    <cfRule type="cellIs" dxfId="24" priority="25" stopIfTrue="1" operator="greaterThan">
      <formula>0.8</formula>
    </cfRule>
  </conditionalFormatting>
  <conditionalFormatting sqref="K293">
    <cfRule type="cellIs" dxfId="23" priority="24" stopIfTrue="1" operator="lessThan">
      <formula>0.5</formula>
    </cfRule>
  </conditionalFormatting>
  <conditionalFormatting sqref="K293">
    <cfRule type="cellIs" dxfId="22" priority="23" stopIfTrue="1" operator="between">
      <formula>4</formula>
      <formula>0.7</formula>
    </cfRule>
  </conditionalFormatting>
  <conditionalFormatting sqref="K293">
    <cfRule type="cellIs" dxfId="21" priority="22" stopIfTrue="1" operator="lessThan">
      <formula>0.4</formula>
    </cfRule>
  </conditionalFormatting>
  <conditionalFormatting sqref="K293">
    <cfRule type="cellIs" dxfId="20" priority="21" stopIfTrue="1" operator="greaterThan">
      <formula>0.8</formula>
    </cfRule>
  </conditionalFormatting>
  <conditionalFormatting sqref="K294">
    <cfRule type="cellIs" dxfId="19" priority="1" stopIfTrue="1" operator="greaterThan">
      <formula>0.8</formula>
    </cfRule>
  </conditionalFormatting>
  <conditionalFormatting sqref="K294">
    <cfRule type="cellIs" dxfId="18" priority="20" stopIfTrue="1" operator="lessThan">
      <formula>0.5</formula>
    </cfRule>
  </conditionalFormatting>
  <conditionalFormatting sqref="K294">
    <cfRule type="cellIs" dxfId="17" priority="19" stopIfTrue="1" operator="between">
      <formula>4</formula>
      <formula>0.7</formula>
    </cfRule>
  </conditionalFormatting>
  <conditionalFormatting sqref="K294">
    <cfRule type="cellIs" dxfId="16" priority="18" stopIfTrue="1" operator="lessThan">
      <formula>0.4</formula>
    </cfRule>
  </conditionalFormatting>
  <conditionalFormatting sqref="K294">
    <cfRule type="cellIs" dxfId="15" priority="17" stopIfTrue="1" operator="greaterThan">
      <formula>0.8</formula>
    </cfRule>
  </conditionalFormatting>
  <conditionalFormatting sqref="K294">
    <cfRule type="cellIs" dxfId="14" priority="16" stopIfTrue="1" operator="lessThan">
      <formula>0.5</formula>
    </cfRule>
  </conditionalFormatting>
  <conditionalFormatting sqref="K294">
    <cfRule type="cellIs" dxfId="13" priority="15" stopIfTrue="1" operator="between">
      <formula>4</formula>
      <formula>0.7</formula>
    </cfRule>
  </conditionalFormatting>
  <conditionalFormatting sqref="K294">
    <cfRule type="cellIs" dxfId="12" priority="14" stopIfTrue="1" operator="lessThan">
      <formula>0.4</formula>
    </cfRule>
  </conditionalFormatting>
  <conditionalFormatting sqref="K294">
    <cfRule type="cellIs" dxfId="11" priority="13" stopIfTrue="1" operator="greaterThan">
      <formula>0.8</formula>
    </cfRule>
  </conditionalFormatting>
  <conditionalFormatting sqref="K294">
    <cfRule type="cellIs" dxfId="10" priority="12" stopIfTrue="1" operator="lessThan">
      <formula>0.5</formula>
    </cfRule>
  </conditionalFormatting>
  <conditionalFormatting sqref="K294">
    <cfRule type="cellIs" dxfId="9" priority="11" stopIfTrue="1" operator="between">
      <formula>4</formula>
      <formula>0.7</formula>
    </cfRule>
  </conditionalFormatting>
  <conditionalFormatting sqref="K294">
    <cfRule type="cellIs" dxfId="8" priority="10" stopIfTrue="1" operator="lessThan">
      <formula>0.4</formula>
    </cfRule>
  </conditionalFormatting>
  <conditionalFormatting sqref="K294">
    <cfRule type="cellIs" dxfId="7" priority="9" stopIfTrue="1" operator="greaterThan">
      <formula>0.8</formula>
    </cfRule>
  </conditionalFormatting>
  <conditionalFormatting sqref="K294">
    <cfRule type="cellIs" dxfId="6" priority="8" stopIfTrue="1" operator="lessThan">
      <formula>0.5</formula>
    </cfRule>
  </conditionalFormatting>
  <conditionalFormatting sqref="K294">
    <cfRule type="cellIs" dxfId="5" priority="7" stopIfTrue="1" operator="between">
      <formula>4</formula>
      <formula>0.7</formula>
    </cfRule>
  </conditionalFormatting>
  <conditionalFormatting sqref="K294">
    <cfRule type="cellIs" dxfId="4" priority="6" stopIfTrue="1" operator="lessThan">
      <formula>0.4</formula>
    </cfRule>
  </conditionalFormatting>
  <conditionalFormatting sqref="K294">
    <cfRule type="cellIs" dxfId="3" priority="5" stopIfTrue="1" operator="greaterThan">
      <formula>0.8</formula>
    </cfRule>
  </conditionalFormatting>
  <conditionalFormatting sqref="K294">
    <cfRule type="cellIs" dxfId="2" priority="4" stopIfTrue="1" operator="lessThan">
      <formula>0.5</formula>
    </cfRule>
  </conditionalFormatting>
  <conditionalFormatting sqref="K294">
    <cfRule type="cellIs" dxfId="1" priority="3" stopIfTrue="1" operator="between">
      <formula>4</formula>
      <formula>0.7</formula>
    </cfRule>
  </conditionalFormatting>
  <conditionalFormatting sqref="K294">
    <cfRule type="cellIs" dxfId="0" priority="2" stopIfTrue="1" operator="lessThan">
      <formula>0.4</formula>
    </cfRule>
  </conditionalFormatting>
  <hyperlinks>
    <hyperlink ref="D91" r:id="rId1" display="..\Documents and Settings\steven.hill\Application Data\Microsoft\Documents and Settings\steven.hill\Application Data\Microsoft\Excel\Images\2006\04\15\N2903LVA.JPG" xr:uid="{00000000-0004-0000-0700-000000000000}"/>
    <hyperlink ref="E155" r:id="rId2" xr:uid="{00000000-0004-0000-0700-000001000000}"/>
  </hyperlinks>
  <printOptions gridLines="1"/>
  <pageMargins left="0.75" right="0.75" top="1" bottom="1" header="0.5" footer="0.5"/>
  <pageSetup scale="75" orientation="landscape" r:id="rId3"/>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
  <sheetViews>
    <sheetView workbookViewId="0">
      <selection activeCell="B2" sqref="B2"/>
    </sheetView>
  </sheetViews>
  <sheetFormatPr defaultColWidth="9.1796875" defaultRowHeight="12.5" x14ac:dyDescent="0.25"/>
  <cols>
    <col min="1" max="1" width="11.54296875" style="166" customWidth="1"/>
    <col min="2" max="2" width="82.7265625" style="82" customWidth="1"/>
    <col min="3" max="16384" width="9.1796875" style="82"/>
  </cols>
  <sheetData>
    <row r="1" spans="1:2" ht="13" x14ac:dyDescent="0.3">
      <c r="A1" s="165" t="s">
        <v>245</v>
      </c>
      <c r="B1" s="11" t="s">
        <v>1773</v>
      </c>
    </row>
    <row r="2" spans="1:2" s="172" customFormat="1" ht="75" x14ac:dyDescent="0.25">
      <c r="A2" s="171">
        <v>39815</v>
      </c>
      <c r="B2" s="173" t="s">
        <v>1064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3</vt:i4>
      </vt:variant>
      <vt:variant>
        <vt:lpstr>Named Ranges</vt:lpstr>
      </vt:variant>
      <vt:variant>
        <vt:i4>10</vt:i4>
      </vt:variant>
    </vt:vector>
  </HeadingPairs>
  <TitlesOfParts>
    <vt:vector size="20" baseType="lpstr">
      <vt:lpstr>Summary</vt:lpstr>
      <vt:lpstr>Spring 05</vt:lpstr>
      <vt:lpstr>Fall</vt:lpstr>
      <vt:lpstr>Summer</vt:lpstr>
      <vt:lpstr>Winter</vt:lpstr>
      <vt:lpstr>Spring</vt:lpstr>
      <vt:lpstr>Observing Notes</vt:lpstr>
      <vt:lpstr>By Season</vt:lpstr>
      <vt:lpstr>By Year</vt:lpstr>
      <vt:lpstr>By Season and Year</vt:lpstr>
      <vt:lpstr>Fall!Print_Area</vt:lpstr>
      <vt:lpstr>Spring!Print_Area</vt:lpstr>
      <vt:lpstr>'Spring 05'!Print_Area</vt:lpstr>
      <vt:lpstr>Summer!Print_Area</vt:lpstr>
      <vt:lpstr>Winter!Print_Area</vt:lpstr>
      <vt:lpstr>Fall!Print_Titles</vt:lpstr>
      <vt:lpstr>Spring!Print_Titles</vt:lpstr>
      <vt:lpstr>'Spring 05'!Print_Titles</vt:lpstr>
      <vt:lpstr>Summer!Print_Titles</vt:lpstr>
      <vt:lpstr>Winter!Print_Titles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2011-07-29T22:32:29Z</cp:lastPrinted>
  <dcterms:created xsi:type="dcterms:W3CDTF">2004-10-07T17:12:54Z</dcterms:created>
  <dcterms:modified xsi:type="dcterms:W3CDTF">2021-01-15T02:13:21Z</dcterms:modified>
</cp:coreProperties>
</file>