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0736" windowHeight="11760" activeTab="4"/>
  </bookViews>
  <sheets>
    <sheet name="Stellar Chart" sheetId="3" r:id="rId1"/>
    <sheet name="Stellar Lines" sheetId="1" r:id="rId2"/>
    <sheet name="Telluric Chart" sheetId="4" r:id="rId3"/>
    <sheet name="Telluric Chart Airmass Correct" sheetId="5" r:id="rId4"/>
    <sheet name="Telluric Bands" sheetId="2" r:id="rId5"/>
  </sheets>
  <calcPr calcId="145621"/>
</workbook>
</file>

<file path=xl/calcChain.xml><?xml version="1.0" encoding="utf-8"?>
<calcChain xmlns="http://schemas.openxmlformats.org/spreadsheetml/2006/main">
  <c r="G17" i="2" l="1"/>
  <c r="G18" i="2"/>
  <c r="G19" i="2"/>
  <c r="R19" i="2" s="1"/>
  <c r="G20" i="2"/>
  <c r="G16" i="2"/>
  <c r="R16" i="2" s="1"/>
  <c r="S20" i="2"/>
  <c r="T20" i="2" s="1"/>
  <c r="U20" i="2" s="1"/>
  <c r="R20" i="2"/>
  <c r="R18" i="2"/>
  <c r="T17" i="2"/>
  <c r="U17" i="2" s="1"/>
  <c r="S17" i="2"/>
  <c r="R17" i="2"/>
  <c r="S16" i="2"/>
  <c r="T16" i="2" s="1"/>
  <c r="U16" i="2" s="1"/>
  <c r="S13" i="2"/>
  <c r="T13" i="2" s="1"/>
  <c r="R13" i="2"/>
  <c r="S12" i="2"/>
  <c r="T12" i="2" s="1"/>
  <c r="U12" i="2" s="1"/>
  <c r="R12" i="2"/>
  <c r="R11" i="2"/>
  <c r="S10" i="2"/>
  <c r="T10" i="2" s="1"/>
  <c r="R10" i="2"/>
  <c r="S9" i="2"/>
  <c r="T9" i="2" s="1"/>
  <c r="U9" i="2" s="1"/>
  <c r="R9" i="2"/>
  <c r="S19" i="2" l="1"/>
  <c r="T19" i="2" s="1"/>
  <c r="U19" i="2" s="1"/>
  <c r="U10" i="2"/>
  <c r="U13" i="2"/>
  <c r="Q31" i="2"/>
  <c r="Q30" i="2"/>
  <c r="Q29" i="2"/>
  <c r="Q28" i="2"/>
  <c r="Q27" i="2"/>
  <c r="S4" i="1"/>
  <c r="T4" i="1" s="1"/>
  <c r="S6" i="2"/>
  <c r="T6" i="2" s="1"/>
  <c r="R6" i="2"/>
  <c r="R4" i="2"/>
  <c r="S3" i="2"/>
  <c r="T3" i="2" s="1"/>
  <c r="R3" i="2"/>
  <c r="S2" i="2"/>
  <c r="T2" i="2" s="1"/>
  <c r="R2" i="2"/>
  <c r="L31" i="2"/>
  <c r="L30" i="2"/>
  <c r="L29" i="2"/>
  <c r="L28" i="2"/>
  <c r="R28" i="2" s="1"/>
  <c r="L27" i="2"/>
  <c r="G31" i="2"/>
  <c r="G30" i="2"/>
  <c r="G29" i="2"/>
  <c r="G27" i="2"/>
  <c r="S3" i="1"/>
  <c r="T3" i="1" s="1"/>
  <c r="S2" i="1"/>
  <c r="T2" i="1" s="1"/>
  <c r="S27" i="2" l="1"/>
  <c r="T27" i="2" s="1"/>
  <c r="R30" i="2"/>
  <c r="R27" i="2"/>
  <c r="S30" i="2"/>
  <c r="T30" i="2" s="1"/>
  <c r="R29" i="2"/>
  <c r="R31" i="2"/>
  <c r="S31" i="2"/>
  <c r="T31" i="2" s="1"/>
  <c r="S29" i="2"/>
  <c r="T29" i="2" s="1"/>
  <c r="U2" i="2"/>
  <c r="U3" i="2"/>
  <c r="U6" i="2"/>
  <c r="U27" i="2" l="1"/>
  <c r="U31" i="2"/>
  <c r="U29" i="2"/>
  <c r="U30" i="2"/>
  <c r="L26" i="2"/>
  <c r="G26" i="2"/>
  <c r="R26" i="2" l="1"/>
  <c r="S26" i="2"/>
  <c r="T26" i="2" s="1"/>
  <c r="U26" i="2" s="1"/>
  <c r="R2" i="1"/>
  <c r="U2" i="1" s="1"/>
  <c r="S5" i="2" l="1"/>
  <c r="T5" i="2" s="1"/>
  <c r="R5" i="2"/>
  <c r="U5" i="2" l="1"/>
  <c r="R3" i="1"/>
  <c r="U3" i="1" s="1"/>
  <c r="R4" i="1"/>
  <c r="U4" i="1" s="1"/>
  <c r="R5" i="1"/>
  <c r="S5" i="1"/>
  <c r="T5" i="1" s="1"/>
  <c r="U5" i="1" s="1"/>
  <c r="R6" i="1"/>
  <c r="S6" i="1"/>
  <c r="T6" i="1" s="1"/>
  <c r="U6" i="1" s="1"/>
</calcChain>
</file>

<file path=xl/sharedStrings.xml><?xml version="1.0" encoding="utf-8"?>
<sst xmlns="http://schemas.openxmlformats.org/spreadsheetml/2006/main" count="162" uniqueCount="35">
  <si>
    <t>H Delta</t>
  </si>
  <si>
    <t>H Gamma</t>
  </si>
  <si>
    <t>H Beta</t>
  </si>
  <si>
    <t>O2 'B band'</t>
  </si>
  <si>
    <t>H2O 7200a band</t>
  </si>
  <si>
    <t>H2O 7200b band</t>
  </si>
  <si>
    <t>O2 'A band'</t>
  </si>
  <si>
    <t>Mean</t>
  </si>
  <si>
    <t>Stdev</t>
  </si>
  <si>
    <t>Std Err (A)</t>
  </si>
  <si>
    <t>Std Err (%)</t>
  </si>
  <si>
    <t>H Alpha 6563 band</t>
  </si>
  <si>
    <t>O2 6300 band</t>
  </si>
  <si>
    <t>O2 B band</t>
  </si>
  <si>
    <t>O2 A band</t>
  </si>
  <si>
    <t>O2 'Z band'</t>
  </si>
  <si>
    <t>Airmass</t>
  </si>
  <si>
    <t>Ca II H&amp;K</t>
  </si>
  <si>
    <t>Ca I 'g band'</t>
  </si>
  <si>
    <t>G band 4300</t>
  </si>
  <si>
    <t>Mg 5170</t>
  </si>
  <si>
    <t>Na D</t>
  </si>
  <si>
    <t>H2O Z band</t>
  </si>
  <si>
    <t>*Contam. by CH4 at 7200; off scale at 8200.</t>
  </si>
  <si>
    <t>Titan Raw</t>
  </si>
  <si>
    <t>Saturn Disk Raw</t>
  </si>
  <si>
    <t>Saturn Rings Raw</t>
  </si>
  <si>
    <t>H2O 7200a + CH4</t>
  </si>
  <si>
    <t>H2O 7200b + CH4</t>
  </si>
  <si>
    <t>H2O Z band + CH4</t>
  </si>
  <si>
    <t>Titan Albedo</t>
  </si>
  <si>
    <t>CH4 Only</t>
  </si>
  <si>
    <t>Saturn Int Raw</t>
  </si>
  <si>
    <t>Net Telluric</t>
  </si>
  <si>
    <t>CH4+Telluric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</si>
</sst>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1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 wrapText="1"/>
    </xf>
    <xf numFmtId="2" fontId="2" fillId="0" borderId="0" xfId="0" applyNumberFormat="1" applyFont="1"/>
    <xf numFmtId="0" fontId="2" fillId="0" borderId="0" xfId="0" applyFont="1"/>
    <xf numFmtId="2" fontId="0" fillId="0" borderId="0" xfId="0" applyNumberFormat="1" applyFill="1"/>
    <xf numFmtId="9" fontId="0" fillId="0" borderId="0" xfId="1" applyFont="1" applyFill="1"/>
    <xf numFmtId="2" fontId="2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2" borderId="0" xfId="2" applyAlignment="1">
      <alignment horizontal="center" wrapText="1"/>
    </xf>
    <xf numFmtId="0" fontId="6" fillId="2" borderId="0" xfId="2"/>
    <xf numFmtId="2" fontId="6" fillId="2" borderId="0" xfId="2" applyNumberFormat="1"/>
    <xf numFmtId="2" fontId="6" fillId="2" borderId="0" xfId="2" applyNumberFormat="1" applyAlignment="1">
      <alignment vertical="top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 Aqr: Stellar Line Equivalent Widths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'Stellar Lines'!$R$1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circle"/>
            <c:size val="5"/>
          </c:marker>
          <c:xVal>
            <c:numRef>
              <c:f>'Stellar Lines'!$B$2:$B$6</c:f>
              <c:numCache>
                <c:formatCode>General</c:formatCode>
                <c:ptCount val="5"/>
                <c:pt idx="0">
                  <c:v>395.45499999999998</c:v>
                </c:pt>
                <c:pt idx="1">
                  <c:v>410.34000000000003</c:v>
                </c:pt>
                <c:pt idx="2">
                  <c:v>422.73500000000001</c:v>
                </c:pt>
                <c:pt idx="3">
                  <c:v>430.17500000000001</c:v>
                </c:pt>
                <c:pt idx="4">
                  <c:v>434.03999999999996</c:v>
                </c:pt>
              </c:numCache>
            </c:numRef>
          </c:xVal>
          <c:yVal>
            <c:numRef>
              <c:f>'Stellar Lines'!$R$2:$R$6</c:f>
              <c:numCache>
                <c:formatCode>0.00</c:formatCode>
                <c:ptCount val="5"/>
                <c:pt idx="0">
                  <c:v>2.86</c:v>
                </c:pt>
                <c:pt idx="1">
                  <c:v>0.16666666666666666</c:v>
                </c:pt>
                <c:pt idx="2">
                  <c:v>0.185</c:v>
                </c:pt>
                <c:pt idx="3">
                  <c:v>0.26333333333333336</c:v>
                </c:pt>
                <c:pt idx="4">
                  <c:v>0.11666666666666665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'Stellar Lines'!$G$1</c:f>
              <c:strCache>
                <c:ptCount val="1"/>
                <c:pt idx="0">
                  <c:v>Titan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'Stellar Lines'!$B$2:$B$6</c:f>
              <c:numCache>
                <c:formatCode>General</c:formatCode>
                <c:ptCount val="5"/>
                <c:pt idx="0">
                  <c:v>395.45499999999998</c:v>
                </c:pt>
                <c:pt idx="1">
                  <c:v>410.34000000000003</c:v>
                </c:pt>
                <c:pt idx="2">
                  <c:v>422.73500000000001</c:v>
                </c:pt>
                <c:pt idx="3">
                  <c:v>430.17500000000001</c:v>
                </c:pt>
                <c:pt idx="4">
                  <c:v>434.03999999999996</c:v>
                </c:pt>
              </c:numCache>
            </c:numRef>
          </c:xVal>
          <c:yVal>
            <c:numRef>
              <c:f>'Stellar Lines'!$G$2:$G$6</c:f>
              <c:numCache>
                <c:formatCode>0.00</c:formatCode>
                <c:ptCount val="5"/>
                <c:pt idx="0">
                  <c:v>4.45</c:v>
                </c:pt>
                <c:pt idx="1">
                  <c:v>0.41</c:v>
                </c:pt>
                <c:pt idx="2">
                  <c:v>0.32</c:v>
                </c:pt>
                <c:pt idx="3">
                  <c:v>-0.01</c:v>
                </c:pt>
                <c:pt idx="4">
                  <c:v>0.26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'Stellar Lines'!$L$1</c:f>
              <c:strCache>
                <c:ptCount val="1"/>
                <c:pt idx="0">
                  <c:v>Saturn Disk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'Stellar Lines'!$B$2:$B$6</c:f>
              <c:numCache>
                <c:formatCode>General</c:formatCode>
                <c:ptCount val="5"/>
                <c:pt idx="0">
                  <c:v>395.45499999999998</c:v>
                </c:pt>
                <c:pt idx="1">
                  <c:v>410.34000000000003</c:v>
                </c:pt>
                <c:pt idx="2">
                  <c:v>422.73500000000001</c:v>
                </c:pt>
                <c:pt idx="3">
                  <c:v>430.17500000000001</c:v>
                </c:pt>
                <c:pt idx="4">
                  <c:v>434.03999999999996</c:v>
                </c:pt>
              </c:numCache>
            </c:numRef>
          </c:xVal>
          <c:yVal>
            <c:numRef>
              <c:f>'Stellar Lines'!$L$2:$L$6</c:f>
              <c:numCache>
                <c:formatCode>0.00</c:formatCode>
                <c:ptCount val="5"/>
                <c:pt idx="0">
                  <c:v>2.34</c:v>
                </c:pt>
                <c:pt idx="1">
                  <c:v>0.02</c:v>
                </c:pt>
                <c:pt idx="3">
                  <c:v>0.34</c:v>
                </c:pt>
                <c:pt idx="4">
                  <c:v>0.05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'Stellar Lines'!$Q$1</c:f>
              <c:strCache>
                <c:ptCount val="1"/>
                <c:pt idx="0">
                  <c:v>Saturn Rings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'Stellar Lines'!$B$2:$B$6</c:f>
              <c:numCache>
                <c:formatCode>General</c:formatCode>
                <c:ptCount val="5"/>
                <c:pt idx="0">
                  <c:v>395.45499999999998</c:v>
                </c:pt>
                <c:pt idx="1">
                  <c:v>410.34000000000003</c:v>
                </c:pt>
                <c:pt idx="2">
                  <c:v>422.73500000000001</c:v>
                </c:pt>
                <c:pt idx="3">
                  <c:v>430.17500000000001</c:v>
                </c:pt>
                <c:pt idx="4">
                  <c:v>434.03999999999996</c:v>
                </c:pt>
              </c:numCache>
            </c:numRef>
          </c:xVal>
          <c:yVal>
            <c:numRef>
              <c:f>'Stellar Lines'!$Q$2:$Q$6</c:f>
              <c:numCache>
                <c:formatCode>General</c:formatCode>
                <c:ptCount val="5"/>
                <c:pt idx="0">
                  <c:v>1.79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0.46</c:v>
                </c:pt>
                <c:pt idx="4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6576"/>
        <c:axId val="81897728"/>
      </c:scatterChart>
      <c:valAx>
        <c:axId val="81896576"/>
        <c:scaling>
          <c:orientation val="minMax"/>
          <c:max val="900"/>
          <c:min val="3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97728"/>
        <c:crossesAt val="-10"/>
        <c:crossBetween val="midCat"/>
        <c:majorUnit val="25"/>
      </c:valAx>
      <c:valAx>
        <c:axId val="81897728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Equivalent Width (A)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81896576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</a:t>
            </a:r>
            <a:r>
              <a:rPr lang="en-US" baseline="0"/>
              <a:t> Aqr</a:t>
            </a:r>
            <a:r>
              <a:rPr lang="en-US"/>
              <a:t>: Telluric Band Equivalent Widths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'Telluric Bands'!$R$1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circle"/>
            <c:size val="5"/>
          </c:marker>
          <c:xVal>
            <c:numRef>
              <c:f>'Telluric Bands'!$B$2:$B$6</c:f>
              <c:numCache>
                <c:formatCode>General</c:formatCode>
                <c:ptCount val="5"/>
                <c:pt idx="0">
                  <c:v>6860</c:v>
                </c:pt>
                <c:pt idx="1">
                  <c:v>7050</c:v>
                </c:pt>
                <c:pt idx="2">
                  <c:v>7200</c:v>
                </c:pt>
                <c:pt idx="3">
                  <c:v>7600</c:v>
                </c:pt>
                <c:pt idx="4">
                  <c:v>8225</c:v>
                </c:pt>
              </c:numCache>
            </c:numRef>
          </c:xVal>
          <c:yVal>
            <c:numRef>
              <c:f>'Telluric Bands'!$R$2:$R$6</c:f>
              <c:numCache>
                <c:formatCode>0.00</c:formatCode>
                <c:ptCount val="5"/>
                <c:pt idx="0">
                  <c:v>0.16</c:v>
                </c:pt>
                <c:pt idx="1">
                  <c:v>0.60666666666666669</c:v>
                </c:pt>
                <c:pt idx="2">
                  <c:v>1.0166666666666666</c:v>
                </c:pt>
                <c:pt idx="3">
                  <c:v>3.2399999999999998</c:v>
                </c:pt>
                <c:pt idx="4">
                  <c:v>5.4466666666666663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'Telluric Bands'!$G$1</c:f>
              <c:strCache>
                <c:ptCount val="1"/>
                <c:pt idx="0">
                  <c:v>Titan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Bands'!$B$2:$B$6</c:f>
              <c:numCache>
                <c:formatCode>General</c:formatCode>
                <c:ptCount val="5"/>
                <c:pt idx="0">
                  <c:v>6860</c:v>
                </c:pt>
                <c:pt idx="1">
                  <c:v>7050</c:v>
                </c:pt>
                <c:pt idx="2">
                  <c:v>7200</c:v>
                </c:pt>
                <c:pt idx="3">
                  <c:v>7600</c:v>
                </c:pt>
                <c:pt idx="4">
                  <c:v>8225</c:v>
                </c:pt>
              </c:numCache>
            </c:numRef>
          </c:xVal>
          <c:yVal>
            <c:numRef>
              <c:f>'Telluric Bands'!$G$2:$G$6</c:f>
              <c:numCache>
                <c:formatCode>0.00</c:formatCode>
                <c:ptCount val="5"/>
                <c:pt idx="0">
                  <c:v>0.17</c:v>
                </c:pt>
                <c:pt idx="1">
                  <c:v>0.48</c:v>
                </c:pt>
                <c:pt idx="2">
                  <c:v>2.17</c:v>
                </c:pt>
                <c:pt idx="3">
                  <c:v>2.46</c:v>
                </c:pt>
                <c:pt idx="4">
                  <c:v>9.0299999999999994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'Telluric Bands'!$L$1</c:f>
              <c:strCache>
                <c:ptCount val="1"/>
                <c:pt idx="0">
                  <c:v>Saturn Int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Bands'!$B$2:$B$6</c:f>
              <c:numCache>
                <c:formatCode>General</c:formatCode>
                <c:ptCount val="5"/>
                <c:pt idx="0">
                  <c:v>6860</c:v>
                </c:pt>
                <c:pt idx="1">
                  <c:v>7050</c:v>
                </c:pt>
                <c:pt idx="2">
                  <c:v>7200</c:v>
                </c:pt>
                <c:pt idx="3">
                  <c:v>7600</c:v>
                </c:pt>
                <c:pt idx="4">
                  <c:v>8225</c:v>
                </c:pt>
              </c:numCache>
            </c:numRef>
          </c:xVal>
          <c:yVal>
            <c:numRef>
              <c:f>'Telluric Bands'!$L$2:$L$6</c:f>
              <c:numCache>
                <c:formatCode>0.00</c:formatCode>
                <c:ptCount val="5"/>
                <c:pt idx="0">
                  <c:v>0.15</c:v>
                </c:pt>
                <c:pt idx="1">
                  <c:v>0.8</c:v>
                </c:pt>
                <c:pt idx="2">
                  <c:v>0.27</c:v>
                </c:pt>
                <c:pt idx="3">
                  <c:v>2.1</c:v>
                </c:pt>
                <c:pt idx="4">
                  <c:v>3.62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'Telluric Bands'!$Q$1</c:f>
              <c:strCache>
                <c:ptCount val="1"/>
                <c:pt idx="0">
                  <c:v>Saturn Disk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Bands'!$B$2:$B$6</c:f>
              <c:numCache>
                <c:formatCode>General</c:formatCode>
                <c:ptCount val="5"/>
                <c:pt idx="0">
                  <c:v>6860</c:v>
                </c:pt>
                <c:pt idx="1">
                  <c:v>7050</c:v>
                </c:pt>
                <c:pt idx="2">
                  <c:v>7200</c:v>
                </c:pt>
                <c:pt idx="3">
                  <c:v>7600</c:v>
                </c:pt>
                <c:pt idx="4">
                  <c:v>8225</c:v>
                </c:pt>
              </c:numCache>
            </c:numRef>
          </c:xVal>
          <c:yVal>
            <c:numRef>
              <c:f>'Telluric Bands'!$Q$2:$Q$6</c:f>
              <c:numCache>
                <c:formatCode>General</c:formatCode>
                <c:ptCount val="5"/>
                <c:pt idx="1">
                  <c:v>0.54</c:v>
                </c:pt>
                <c:pt idx="2">
                  <c:v>0.61</c:v>
                </c:pt>
                <c:pt idx="3">
                  <c:v>5.16</c:v>
                </c:pt>
                <c:pt idx="4">
                  <c:v>3.69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8592"/>
        <c:axId val="174439168"/>
      </c:scatterChart>
      <c:valAx>
        <c:axId val="174438592"/>
        <c:scaling>
          <c:orientation val="minMax"/>
          <c:max val="9500"/>
          <c:min val="6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39168"/>
        <c:crossesAt val="-10"/>
        <c:crossBetween val="midCat"/>
      </c:valAx>
      <c:valAx>
        <c:axId val="174439168"/>
        <c:scaling>
          <c:orientation val="minMax"/>
          <c:max val="18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Equivalent Width (A)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44385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</a:t>
            </a:r>
            <a:r>
              <a:rPr lang="en-US" baseline="0"/>
              <a:t> Aqr</a:t>
            </a:r>
            <a:r>
              <a:rPr lang="en-US"/>
              <a:t>: Telluric Band Equivalent Widths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'Telluric Bands'!$R$1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circle"/>
            <c:size val="5"/>
          </c:marker>
          <c:xVal>
            <c:numRef>
              <c:f>'Telluric Bands'!$B$26:$B$31</c:f>
              <c:numCache>
                <c:formatCode>General</c:formatCode>
                <c:ptCount val="6"/>
                <c:pt idx="0">
                  <c:v>6300</c:v>
                </c:pt>
                <c:pt idx="1">
                  <c:v>6860</c:v>
                </c:pt>
                <c:pt idx="2">
                  <c:v>7050</c:v>
                </c:pt>
                <c:pt idx="3">
                  <c:v>7200</c:v>
                </c:pt>
                <c:pt idx="4">
                  <c:v>7600</c:v>
                </c:pt>
                <c:pt idx="5">
                  <c:v>8225</c:v>
                </c:pt>
              </c:numCache>
            </c:numRef>
          </c:xVal>
          <c:yVal>
            <c:numRef>
              <c:f>'Telluric Bands'!$R$26:$R$31</c:f>
              <c:numCache>
                <c:formatCode>0.00</c:formatCode>
                <c:ptCount val="6"/>
                <c:pt idx="0">
                  <c:v>0.10238095238095238</c:v>
                </c:pt>
                <c:pt idx="1">
                  <c:v>0.3624338624338625</c:v>
                </c:pt>
                <c:pt idx="2">
                  <c:v>0.24444444444444441</c:v>
                </c:pt>
                <c:pt idx="3">
                  <c:v>1.9301587301587302</c:v>
                </c:pt>
                <c:pt idx="4">
                  <c:v>3.5037037037037035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'Telluric Bands'!$G$1</c:f>
              <c:strCache>
                <c:ptCount val="1"/>
                <c:pt idx="0">
                  <c:v>Titan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Bands'!$B$26:$B$31</c:f>
              <c:numCache>
                <c:formatCode>General</c:formatCode>
                <c:ptCount val="6"/>
                <c:pt idx="0">
                  <c:v>6300</c:v>
                </c:pt>
                <c:pt idx="1">
                  <c:v>6860</c:v>
                </c:pt>
                <c:pt idx="2">
                  <c:v>7050</c:v>
                </c:pt>
                <c:pt idx="3">
                  <c:v>7200</c:v>
                </c:pt>
                <c:pt idx="4">
                  <c:v>7600</c:v>
                </c:pt>
                <c:pt idx="5">
                  <c:v>8225</c:v>
                </c:pt>
              </c:numCache>
            </c:numRef>
          </c:xVal>
          <c:yVal>
            <c:numRef>
              <c:f>'Telluric Bands'!$G$26:$G$31</c:f>
              <c:numCache>
                <c:formatCode>0.00</c:formatCode>
                <c:ptCount val="6"/>
                <c:pt idx="0">
                  <c:v>0.12142857142857144</c:v>
                </c:pt>
                <c:pt idx="1">
                  <c:v>0.34285714285714286</c:v>
                </c:pt>
                <c:pt idx="3">
                  <c:v>1.7571428571428573</c:v>
                </c:pt>
                <c:pt idx="4">
                  <c:v>6.45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'Telluric Bands'!$L$1</c:f>
              <c:strCache>
                <c:ptCount val="1"/>
                <c:pt idx="0">
                  <c:v>Saturn Int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Bands'!$B$26:$B$31</c:f>
              <c:numCache>
                <c:formatCode>General</c:formatCode>
                <c:ptCount val="6"/>
                <c:pt idx="0">
                  <c:v>6300</c:v>
                </c:pt>
                <c:pt idx="1">
                  <c:v>6860</c:v>
                </c:pt>
                <c:pt idx="2">
                  <c:v>7050</c:v>
                </c:pt>
                <c:pt idx="3">
                  <c:v>7200</c:v>
                </c:pt>
                <c:pt idx="4">
                  <c:v>7600</c:v>
                </c:pt>
                <c:pt idx="5">
                  <c:v>8225</c:v>
                </c:pt>
              </c:numCache>
            </c:numRef>
          </c:xVal>
          <c:yVal>
            <c:numRef>
              <c:f>'Telluric Bands'!$L$26:$L$31</c:f>
              <c:numCache>
                <c:formatCode>0.00</c:formatCode>
                <c:ptCount val="6"/>
                <c:pt idx="0">
                  <c:v>8.3333333333333329E-2</c:v>
                </c:pt>
                <c:pt idx="1">
                  <c:v>0.44444444444444448</c:v>
                </c:pt>
                <c:pt idx="2">
                  <c:v>0.15</c:v>
                </c:pt>
                <c:pt idx="3">
                  <c:v>1.1666666666666667</c:v>
                </c:pt>
                <c:pt idx="4">
                  <c:v>2.0111111111111111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'Telluric Bands'!$Q$1</c:f>
              <c:strCache>
                <c:ptCount val="1"/>
                <c:pt idx="0">
                  <c:v>Saturn Disk Raw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'Telluric Bands'!$B$26:$B$31</c:f>
              <c:numCache>
                <c:formatCode>General</c:formatCode>
                <c:ptCount val="6"/>
                <c:pt idx="0">
                  <c:v>6300</c:v>
                </c:pt>
                <c:pt idx="1">
                  <c:v>6860</c:v>
                </c:pt>
                <c:pt idx="2">
                  <c:v>7050</c:v>
                </c:pt>
                <c:pt idx="3">
                  <c:v>7200</c:v>
                </c:pt>
                <c:pt idx="4">
                  <c:v>7600</c:v>
                </c:pt>
                <c:pt idx="5">
                  <c:v>8225</c:v>
                </c:pt>
              </c:numCache>
            </c:numRef>
          </c:xVal>
          <c:yVal>
            <c:numRef>
              <c:f>'Telluric Bands'!$Q$26:$Q$31</c:f>
              <c:numCache>
                <c:formatCode>0.00</c:formatCode>
                <c:ptCount val="6"/>
                <c:pt idx="1">
                  <c:v>0.3</c:v>
                </c:pt>
                <c:pt idx="2">
                  <c:v>0.33888888888888885</c:v>
                </c:pt>
                <c:pt idx="3">
                  <c:v>2.8666666666666667</c:v>
                </c:pt>
                <c:pt idx="4">
                  <c:v>2.0499999999999998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440"/>
        <c:axId val="93710016"/>
      </c:scatterChart>
      <c:valAx>
        <c:axId val="93709440"/>
        <c:scaling>
          <c:orientation val="minMax"/>
          <c:max val="9500"/>
          <c:min val="6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10016"/>
        <c:crossesAt val="-10"/>
        <c:crossBetween val="midCat"/>
      </c:valAx>
      <c:valAx>
        <c:axId val="93710016"/>
        <c:scaling>
          <c:orientation val="minMax"/>
          <c:max val="18"/>
          <c:min val="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Equivalent Width (A)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370944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="90" zoomScaleNormal="90" workbookViewId="0">
      <selection activeCell="C1" sqref="C1:Q1"/>
    </sheetView>
  </sheetViews>
  <sheetFormatPr defaultRowHeight="14.4" x14ac:dyDescent="0.3"/>
  <cols>
    <col min="7" max="7" width="9.6640625" style="2" customWidth="1"/>
    <col min="12" max="12" width="9.109375" style="2" customWidth="1"/>
    <col min="18" max="18" width="7.44140625" style="7" customWidth="1"/>
    <col min="19" max="19" width="6.5546875" customWidth="1"/>
    <col min="20" max="21" width="7.33203125" customWidth="1"/>
  </cols>
  <sheetData>
    <row r="1" spans="1:21" s="3" customFormat="1" ht="43.2" x14ac:dyDescent="0.3">
      <c r="C1" s="3" t="s">
        <v>24</v>
      </c>
      <c r="G1" s="3" t="s">
        <v>24</v>
      </c>
      <c r="H1" s="3" t="s">
        <v>25</v>
      </c>
      <c r="L1" s="3" t="s">
        <v>25</v>
      </c>
      <c r="M1" s="3" t="s">
        <v>26</v>
      </c>
      <c r="Q1" s="3" t="s">
        <v>26</v>
      </c>
      <c r="R1" s="5" t="s">
        <v>7</v>
      </c>
      <c r="S1" s="3" t="s">
        <v>8</v>
      </c>
      <c r="T1" s="3" t="s">
        <v>9</v>
      </c>
      <c r="U1" s="3" t="s">
        <v>10</v>
      </c>
    </row>
    <row r="2" spans="1:21" x14ac:dyDescent="0.3">
      <c r="A2" t="s">
        <v>19</v>
      </c>
      <c r="B2">
        <v>395.45499999999998</v>
      </c>
      <c r="C2" t="s">
        <v>19</v>
      </c>
      <c r="D2">
        <v>411.5</v>
      </c>
      <c r="E2">
        <v>444.5</v>
      </c>
      <c r="F2">
        <v>2</v>
      </c>
      <c r="G2" s="2">
        <v>4.45</v>
      </c>
      <c r="H2" t="s">
        <v>17</v>
      </c>
      <c r="I2">
        <v>392.17</v>
      </c>
      <c r="J2">
        <v>398.77</v>
      </c>
      <c r="K2">
        <v>2</v>
      </c>
      <c r="L2" s="2">
        <v>2.34</v>
      </c>
      <c r="M2" t="s">
        <v>17</v>
      </c>
      <c r="N2">
        <v>392.5</v>
      </c>
      <c r="O2">
        <v>398.5</v>
      </c>
      <c r="P2">
        <v>2</v>
      </c>
      <c r="Q2">
        <v>1.79</v>
      </c>
      <c r="R2" s="10">
        <f t="shared" ref="R2:R6" si="0">AVERAGE(Q2,L2,G2)</f>
        <v>2.86</v>
      </c>
      <c r="S2" s="8">
        <f t="shared" ref="S2:S6" si="1">STDEV(Q2,L2,G2)</f>
        <v>1.4041723540933286</v>
      </c>
      <c r="T2" s="8">
        <f t="shared" ref="T2:T3" si="2">S2/SQRT(3)</f>
        <v>0.81069928662441382</v>
      </c>
      <c r="U2" s="9">
        <f t="shared" ref="U2:U3" si="3">T2/R2</f>
        <v>0.28346128902951534</v>
      </c>
    </row>
    <row r="3" spans="1:21" x14ac:dyDescent="0.3">
      <c r="A3" t="s">
        <v>2</v>
      </c>
      <c r="B3">
        <v>410.34000000000003</v>
      </c>
      <c r="C3" t="s">
        <v>2</v>
      </c>
      <c r="D3">
        <v>476.5</v>
      </c>
      <c r="E3">
        <v>503.5</v>
      </c>
      <c r="F3">
        <v>1</v>
      </c>
      <c r="G3" s="2">
        <v>0.41</v>
      </c>
      <c r="H3" t="s">
        <v>0</v>
      </c>
      <c r="I3">
        <v>409.22</v>
      </c>
      <c r="J3">
        <v>411.42</v>
      </c>
      <c r="K3">
        <v>1</v>
      </c>
      <c r="L3" s="2">
        <v>0.02</v>
      </c>
      <c r="M3" t="s">
        <v>0</v>
      </c>
      <c r="N3">
        <v>409.5</v>
      </c>
      <c r="O3">
        <v>411</v>
      </c>
      <c r="P3">
        <v>1</v>
      </c>
      <c r="Q3">
        <v>7.0000000000000007E-2</v>
      </c>
      <c r="R3" s="10">
        <f t="shared" si="0"/>
        <v>0.16666666666666666</v>
      </c>
      <c r="S3" s="8">
        <f t="shared" si="1"/>
        <v>0.21221058723196004</v>
      </c>
      <c r="T3" s="8">
        <f t="shared" si="2"/>
        <v>0.1225198396632607</v>
      </c>
      <c r="U3" s="9">
        <f t="shared" si="3"/>
        <v>0.73511903797956424</v>
      </c>
    </row>
    <row r="4" spans="1:21" x14ac:dyDescent="0.3">
      <c r="A4" t="s">
        <v>20</v>
      </c>
      <c r="B4">
        <v>422.73500000000001</v>
      </c>
      <c r="C4" t="s">
        <v>20</v>
      </c>
      <c r="D4">
        <v>509.5</v>
      </c>
      <c r="E4">
        <v>536.5</v>
      </c>
      <c r="F4">
        <v>2</v>
      </c>
      <c r="G4" s="2">
        <v>0.32</v>
      </c>
      <c r="H4" t="s">
        <v>18</v>
      </c>
      <c r="I4">
        <v>421.87</v>
      </c>
      <c r="J4">
        <v>423.53</v>
      </c>
      <c r="K4">
        <v>2</v>
      </c>
      <c r="M4" t="s">
        <v>18</v>
      </c>
      <c r="N4">
        <v>422</v>
      </c>
      <c r="O4">
        <v>423.5</v>
      </c>
      <c r="P4">
        <v>2</v>
      </c>
      <c r="Q4">
        <v>0.05</v>
      </c>
      <c r="R4" s="10">
        <f t="shared" si="0"/>
        <v>0.185</v>
      </c>
      <c r="S4" s="8">
        <f t="shared" si="1"/>
        <v>0.19091883092036785</v>
      </c>
      <c r="T4" s="8">
        <f t="shared" ref="T4" si="4">S4/SQRT(3)</f>
        <v>0.11022703842524303</v>
      </c>
      <c r="U4" s="9">
        <f t="shared" ref="U4" si="5">T4/R4</f>
        <v>0.59582182932563799</v>
      </c>
    </row>
    <row r="5" spans="1:21" x14ac:dyDescent="0.3">
      <c r="A5" t="s">
        <v>21</v>
      </c>
      <c r="B5">
        <v>430.17500000000001</v>
      </c>
      <c r="C5" t="s">
        <v>21</v>
      </c>
      <c r="D5">
        <v>580.5</v>
      </c>
      <c r="E5">
        <v>599.5</v>
      </c>
      <c r="F5">
        <v>2</v>
      </c>
      <c r="G5" s="2">
        <v>-0.01</v>
      </c>
      <c r="H5" t="s">
        <v>19</v>
      </c>
      <c r="I5">
        <v>427.38</v>
      </c>
      <c r="J5">
        <v>432.88</v>
      </c>
      <c r="K5">
        <v>2</v>
      </c>
      <c r="L5" s="2">
        <v>0.34</v>
      </c>
      <c r="M5" t="s">
        <v>19</v>
      </c>
      <c r="N5">
        <v>427.5</v>
      </c>
      <c r="O5">
        <v>432.5</v>
      </c>
      <c r="P5">
        <v>2</v>
      </c>
      <c r="Q5">
        <v>0.46</v>
      </c>
      <c r="R5" s="10">
        <f t="shared" si="0"/>
        <v>0.26333333333333336</v>
      </c>
      <c r="S5" s="8">
        <f t="shared" si="1"/>
        <v>0.24419937209856485</v>
      </c>
      <c r="T5" s="8">
        <f>S5/SQRT(3)</f>
        <v>0.140988573217044</v>
      </c>
      <c r="U5" s="9">
        <f>T5/R5</f>
        <v>0.53539964512801508</v>
      </c>
    </row>
    <row r="6" spans="1:21" x14ac:dyDescent="0.3">
      <c r="A6" t="s">
        <v>11</v>
      </c>
      <c r="B6">
        <v>434.03999999999996</v>
      </c>
      <c r="C6" t="s">
        <v>11</v>
      </c>
      <c r="D6">
        <v>653.5</v>
      </c>
      <c r="E6">
        <v>669.5</v>
      </c>
      <c r="F6">
        <v>1</v>
      </c>
      <c r="G6" s="2">
        <v>0.26</v>
      </c>
      <c r="H6" t="s">
        <v>1</v>
      </c>
      <c r="I6">
        <v>433.43</v>
      </c>
      <c r="J6">
        <v>434.53</v>
      </c>
      <c r="K6">
        <v>1</v>
      </c>
      <c r="L6" s="2">
        <v>0.05</v>
      </c>
      <c r="M6" t="s">
        <v>1</v>
      </c>
      <c r="N6">
        <v>433.5</v>
      </c>
      <c r="O6">
        <v>434.5</v>
      </c>
      <c r="P6">
        <v>1</v>
      </c>
      <c r="Q6">
        <v>0.04</v>
      </c>
      <c r="R6" s="10">
        <f t="shared" si="0"/>
        <v>0.11666666666666665</v>
      </c>
      <c r="S6" s="8">
        <f t="shared" si="1"/>
        <v>0.12423096769056154</v>
      </c>
      <c r="T6" s="8">
        <f>S6/SQRT(3)</f>
        <v>7.1724782637833412E-2</v>
      </c>
      <c r="U6" s="9">
        <f>T6/R6</f>
        <v>0.61478385118142931</v>
      </c>
    </row>
    <row r="7" spans="1:21" x14ac:dyDescent="0.3">
      <c r="R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90" zoomScaleNormal="90" workbookViewId="0">
      <pane xSplit="2" ySplit="1" topLeftCell="C2" activePane="bottomRight" state="frozenSplit"/>
      <selection activeCell="D1" sqref="D1"/>
      <selection pane="topRight" activeCell="C1" sqref="C1"/>
      <selection pane="bottomLeft"/>
      <selection pane="bottomRight" activeCell="E8" sqref="E8"/>
    </sheetView>
  </sheetViews>
  <sheetFormatPr defaultRowHeight="14.4" x14ac:dyDescent="0.3"/>
  <cols>
    <col min="8" max="17" width="8.88671875" style="14"/>
    <col min="18" max="18" width="9.109375" style="7"/>
  </cols>
  <sheetData>
    <row r="1" spans="1:22" s="3" customFormat="1" ht="28.8" x14ac:dyDescent="0.3">
      <c r="A1" s="3" t="s">
        <v>34</v>
      </c>
      <c r="C1" s="3" t="s">
        <v>24</v>
      </c>
      <c r="G1" s="3" t="s">
        <v>24</v>
      </c>
      <c r="H1" s="13" t="s">
        <v>32</v>
      </c>
      <c r="I1" s="13"/>
      <c r="J1" s="13"/>
      <c r="K1" s="13"/>
      <c r="L1" s="13" t="s">
        <v>32</v>
      </c>
      <c r="M1" s="13" t="s">
        <v>25</v>
      </c>
      <c r="N1" s="13"/>
      <c r="O1" s="13"/>
      <c r="P1" s="13"/>
      <c r="Q1" s="13" t="s">
        <v>25</v>
      </c>
      <c r="R1" s="3" t="s">
        <v>7</v>
      </c>
      <c r="S1" s="3" t="s">
        <v>8</v>
      </c>
      <c r="T1" s="3" t="s">
        <v>9</v>
      </c>
      <c r="U1" s="3" t="s">
        <v>10</v>
      </c>
    </row>
    <row r="2" spans="1:22" x14ac:dyDescent="0.3">
      <c r="A2" t="s">
        <v>3</v>
      </c>
      <c r="B2">
        <v>6860</v>
      </c>
      <c r="C2" t="s">
        <v>13</v>
      </c>
      <c r="D2">
        <v>683.5</v>
      </c>
      <c r="E2">
        <v>698.5</v>
      </c>
      <c r="F2">
        <v>2</v>
      </c>
      <c r="G2" s="2">
        <v>0.17</v>
      </c>
      <c r="H2" s="14" t="s">
        <v>12</v>
      </c>
      <c r="I2" s="14">
        <v>626.53</v>
      </c>
      <c r="J2" s="14">
        <v>635.88</v>
      </c>
      <c r="K2" s="14">
        <v>2</v>
      </c>
      <c r="L2" s="15">
        <v>0.15</v>
      </c>
      <c r="M2" s="14" t="s">
        <v>12</v>
      </c>
      <c r="N2" s="14">
        <v>626.5</v>
      </c>
      <c r="O2" s="14">
        <v>635.5</v>
      </c>
      <c r="P2" s="14">
        <v>2</v>
      </c>
      <c r="R2" s="6">
        <f t="shared" ref="R2:R4" si="0">AVERAGE(Q2,L2,G2)</f>
        <v>0.16</v>
      </c>
      <c r="S2" s="2">
        <f t="shared" ref="S2:S3" si="1">STDEV(Q2,L2,G2)</f>
        <v>1.4142135623730963E-2</v>
      </c>
      <c r="T2" s="2">
        <f t="shared" ref="T2:T3" si="2">S2/SQRT(3)</f>
        <v>8.1649658092772682E-3</v>
      </c>
      <c r="U2" s="1">
        <f t="shared" ref="U2:U3" si="3">T2/R2</f>
        <v>5.1031036307982926E-2</v>
      </c>
    </row>
    <row r="3" spans="1:22" x14ac:dyDescent="0.3">
      <c r="A3" t="s">
        <v>4</v>
      </c>
      <c r="B3">
        <v>7050</v>
      </c>
      <c r="C3" t="s">
        <v>27</v>
      </c>
      <c r="D3">
        <v>691.5</v>
      </c>
      <c r="E3">
        <v>708.5</v>
      </c>
      <c r="F3">
        <v>1</v>
      </c>
      <c r="G3" s="2">
        <v>0.48</v>
      </c>
      <c r="H3" s="14" t="s">
        <v>13</v>
      </c>
      <c r="I3" s="14">
        <v>684.3</v>
      </c>
      <c r="J3" s="14">
        <v>697.5</v>
      </c>
      <c r="K3" s="14">
        <v>2</v>
      </c>
      <c r="L3" s="15">
        <v>0.8</v>
      </c>
      <c r="M3" s="14" t="s">
        <v>13</v>
      </c>
      <c r="N3" s="14">
        <v>684.5</v>
      </c>
      <c r="O3" s="14">
        <v>697.5</v>
      </c>
      <c r="P3" s="14">
        <v>2</v>
      </c>
      <c r="Q3" s="14">
        <v>0.54</v>
      </c>
      <c r="R3" s="6">
        <f t="shared" si="0"/>
        <v>0.60666666666666669</v>
      </c>
      <c r="S3" s="2">
        <f t="shared" si="1"/>
        <v>0.17009801096230776</v>
      </c>
      <c r="T3" s="2">
        <f t="shared" si="2"/>
        <v>9.82061324177083E-2</v>
      </c>
      <c r="U3" s="1">
        <f t="shared" si="3"/>
        <v>0.16187824024896971</v>
      </c>
    </row>
    <row r="4" spans="1:22" x14ac:dyDescent="0.3">
      <c r="A4" t="s">
        <v>5</v>
      </c>
      <c r="B4">
        <v>7200</v>
      </c>
      <c r="C4" t="s">
        <v>28</v>
      </c>
      <c r="D4">
        <v>715.5</v>
      </c>
      <c r="E4">
        <v>734.5</v>
      </c>
      <c r="F4">
        <v>2</v>
      </c>
      <c r="G4" s="2">
        <v>2.17</v>
      </c>
      <c r="H4" s="14" t="s">
        <v>4</v>
      </c>
      <c r="I4" s="14">
        <v>691.45</v>
      </c>
      <c r="J4" s="14">
        <v>708.5</v>
      </c>
      <c r="K4" s="14">
        <v>1</v>
      </c>
      <c r="L4" s="15">
        <v>0.27</v>
      </c>
      <c r="M4" s="14" t="s">
        <v>4</v>
      </c>
      <c r="N4" s="14">
        <v>691.5</v>
      </c>
      <c r="O4" s="14">
        <v>708.5</v>
      </c>
      <c r="P4" s="14">
        <v>1</v>
      </c>
      <c r="Q4" s="14">
        <v>0.61</v>
      </c>
      <c r="R4" s="6">
        <f t="shared" si="0"/>
        <v>1.0166666666666666</v>
      </c>
      <c r="S4" s="2"/>
      <c r="T4" s="2"/>
      <c r="U4" s="1"/>
    </row>
    <row r="5" spans="1:22" x14ac:dyDescent="0.3">
      <c r="A5" t="s">
        <v>6</v>
      </c>
      <c r="B5">
        <v>7600</v>
      </c>
      <c r="C5" t="s">
        <v>14</v>
      </c>
      <c r="D5">
        <v>754.5</v>
      </c>
      <c r="E5">
        <v>775.5</v>
      </c>
      <c r="F5">
        <v>2</v>
      </c>
      <c r="G5" s="2">
        <v>2.46</v>
      </c>
      <c r="H5" s="14" t="s">
        <v>5</v>
      </c>
      <c r="I5" s="14">
        <v>715.11</v>
      </c>
      <c r="J5" s="14">
        <v>734.91</v>
      </c>
      <c r="K5" s="14">
        <v>2</v>
      </c>
      <c r="L5" s="15">
        <v>2.1</v>
      </c>
      <c r="M5" s="14" t="s">
        <v>5</v>
      </c>
      <c r="N5" s="14">
        <v>715.5</v>
      </c>
      <c r="O5" s="14">
        <v>734.5</v>
      </c>
      <c r="P5" s="14">
        <v>2</v>
      </c>
      <c r="Q5" s="14">
        <v>5.16</v>
      </c>
      <c r="R5" s="6">
        <f>AVERAGE(Q5,L5,G5)</f>
        <v>3.2399999999999998</v>
      </c>
      <c r="S5" s="2">
        <f>STDEV(Q5,L5,G5)</f>
        <v>1.672483183771964</v>
      </c>
      <c r="T5" s="2">
        <f>S5/SQRT(3)</f>
        <v>0.96560861636586581</v>
      </c>
      <c r="U5" s="1">
        <f>T5/R5</f>
        <v>0.29802735073020553</v>
      </c>
      <c r="V5" s="12" t="s">
        <v>23</v>
      </c>
    </row>
    <row r="6" spans="1:22" x14ac:dyDescent="0.3">
      <c r="A6" t="s">
        <v>15</v>
      </c>
      <c r="B6">
        <v>8225</v>
      </c>
      <c r="C6" t="s">
        <v>29</v>
      </c>
      <c r="D6">
        <v>785.5</v>
      </c>
      <c r="E6">
        <v>859.5</v>
      </c>
      <c r="F6">
        <v>4</v>
      </c>
      <c r="G6" s="2">
        <v>9.0299999999999994</v>
      </c>
      <c r="H6" s="14" t="s">
        <v>14</v>
      </c>
      <c r="I6" s="14">
        <v>756.37</v>
      </c>
      <c r="J6" s="14">
        <v>769.57</v>
      </c>
      <c r="K6" s="14">
        <v>2</v>
      </c>
      <c r="L6" s="15">
        <v>3.62</v>
      </c>
      <c r="M6" s="14" t="s">
        <v>14</v>
      </c>
      <c r="N6" s="14">
        <v>756.5</v>
      </c>
      <c r="O6" s="14">
        <v>769.5</v>
      </c>
      <c r="P6" s="14">
        <v>2</v>
      </c>
      <c r="Q6" s="14">
        <v>3.69</v>
      </c>
      <c r="R6" s="6">
        <f t="shared" ref="R6" si="4">AVERAGE(Q6,L6,G6)</f>
        <v>5.4466666666666663</v>
      </c>
      <c r="S6" s="2">
        <f t="shared" ref="S6" si="5">STDEV(Q6,L6,G6)</f>
        <v>3.1034550638495371</v>
      </c>
      <c r="T6" s="2">
        <f t="shared" ref="T6" si="6">S6/SQRT(3)</f>
        <v>1.7917806165314376</v>
      </c>
      <c r="U6" s="1">
        <f t="shared" ref="U6" si="7">T6/R6</f>
        <v>0.32896828944885637</v>
      </c>
    </row>
    <row r="7" spans="1:22" x14ac:dyDescent="0.3">
      <c r="G7" s="2"/>
      <c r="L7" s="15"/>
      <c r="R7" s="6"/>
      <c r="S7" s="2"/>
      <c r="T7" s="2"/>
      <c r="U7" s="1"/>
      <c r="V7" s="12"/>
    </row>
    <row r="8" spans="1:22" s="3" customFormat="1" ht="43.2" x14ac:dyDescent="0.3">
      <c r="A8" s="3" t="s">
        <v>31</v>
      </c>
      <c r="C8" s="3" t="s">
        <v>30</v>
      </c>
      <c r="G8" s="3" t="s">
        <v>30</v>
      </c>
      <c r="H8" s="13" t="s">
        <v>25</v>
      </c>
      <c r="I8" s="13"/>
      <c r="J8" s="13"/>
      <c r="K8" s="13"/>
      <c r="L8" s="13" t="s">
        <v>25</v>
      </c>
      <c r="M8" s="13" t="s">
        <v>26</v>
      </c>
      <c r="N8" s="13"/>
      <c r="O8" s="13"/>
      <c r="P8" s="13"/>
      <c r="Q8" s="13" t="s">
        <v>26</v>
      </c>
      <c r="R8" s="3" t="s">
        <v>7</v>
      </c>
      <c r="S8" s="3" t="s">
        <v>8</v>
      </c>
      <c r="T8" s="3" t="s">
        <v>9</v>
      </c>
      <c r="U8" s="3" t="s">
        <v>10</v>
      </c>
    </row>
    <row r="9" spans="1:22" x14ac:dyDescent="0.3">
      <c r="A9" t="s">
        <v>3</v>
      </c>
      <c r="B9">
        <v>6860</v>
      </c>
      <c r="C9" t="s">
        <v>13</v>
      </c>
      <c r="D9">
        <v>683.5</v>
      </c>
      <c r="E9">
        <v>698.5</v>
      </c>
      <c r="F9">
        <v>2</v>
      </c>
      <c r="G9" s="2">
        <v>-0.08</v>
      </c>
      <c r="H9" s="14" t="s">
        <v>12</v>
      </c>
      <c r="I9" s="14">
        <v>626.53</v>
      </c>
      <c r="J9" s="14">
        <v>635.88</v>
      </c>
      <c r="K9" s="14">
        <v>2</v>
      </c>
      <c r="L9" s="15">
        <v>0.15</v>
      </c>
      <c r="M9" s="14" t="s">
        <v>12</v>
      </c>
      <c r="N9" s="14">
        <v>626.5</v>
      </c>
      <c r="O9" s="14">
        <v>635.5</v>
      </c>
      <c r="P9" s="14">
        <v>2</v>
      </c>
      <c r="R9" s="6">
        <f t="shared" ref="R9:R11" si="8">AVERAGE(Q9,L9,G9)</f>
        <v>3.4999999999999996E-2</v>
      </c>
      <c r="S9" s="2">
        <f t="shared" ref="S9:S10" si="9">STDEV(Q9,L9,G9)</f>
        <v>0.16263455967290594</v>
      </c>
      <c r="T9" s="2">
        <f t="shared" ref="T9:T10" si="10">S9/SQRT(3)</f>
        <v>9.3897106806688502E-2</v>
      </c>
      <c r="U9" s="1">
        <f t="shared" ref="U9:U10" si="11">T9/R9</f>
        <v>2.6827744801911004</v>
      </c>
    </row>
    <row r="10" spans="1:22" x14ac:dyDescent="0.3">
      <c r="A10" t="s">
        <v>4</v>
      </c>
      <c r="B10">
        <v>7050</v>
      </c>
      <c r="C10" t="s">
        <v>27</v>
      </c>
      <c r="D10">
        <v>691.5</v>
      </c>
      <c r="E10">
        <v>708.5</v>
      </c>
      <c r="F10">
        <v>1</v>
      </c>
      <c r="G10" s="2">
        <v>0.5</v>
      </c>
      <c r="H10" s="14" t="s">
        <v>13</v>
      </c>
      <c r="I10" s="14">
        <v>684.3</v>
      </c>
      <c r="J10" s="14">
        <v>697.5</v>
      </c>
      <c r="K10" s="14">
        <v>2</v>
      </c>
      <c r="L10" s="15">
        <v>0.8</v>
      </c>
      <c r="M10" s="14" t="s">
        <v>13</v>
      </c>
      <c r="N10" s="14">
        <v>684.5</v>
      </c>
      <c r="O10" s="14">
        <v>697.5</v>
      </c>
      <c r="P10" s="14">
        <v>2</v>
      </c>
      <c r="Q10" s="14">
        <v>0.54</v>
      </c>
      <c r="R10" s="6">
        <f t="shared" si="8"/>
        <v>0.6133333333333334</v>
      </c>
      <c r="S10" s="2">
        <f t="shared" si="9"/>
        <v>0.16289055630494179</v>
      </c>
      <c r="T10" s="2">
        <f t="shared" si="10"/>
        <v>9.4044906531106032E-2</v>
      </c>
      <c r="U10" s="1">
        <f t="shared" si="11"/>
        <v>0.15333408673549895</v>
      </c>
    </row>
    <row r="11" spans="1:22" x14ac:dyDescent="0.3">
      <c r="A11" t="s">
        <v>5</v>
      </c>
      <c r="B11">
        <v>7200</v>
      </c>
      <c r="C11" t="s">
        <v>28</v>
      </c>
      <c r="D11">
        <v>715.5</v>
      </c>
      <c r="E11">
        <v>734.5</v>
      </c>
      <c r="F11">
        <v>2</v>
      </c>
      <c r="G11" s="2">
        <v>1.86</v>
      </c>
      <c r="H11" s="14" t="s">
        <v>4</v>
      </c>
      <c r="I11" s="14">
        <v>691.45</v>
      </c>
      <c r="J11" s="14">
        <v>708.5</v>
      </c>
      <c r="K11" s="14">
        <v>1</v>
      </c>
      <c r="L11" s="15">
        <v>0.27</v>
      </c>
      <c r="M11" s="14" t="s">
        <v>4</v>
      </c>
      <c r="N11" s="14">
        <v>691.5</v>
      </c>
      <c r="O11" s="14">
        <v>708.5</v>
      </c>
      <c r="P11" s="14">
        <v>1</v>
      </c>
      <c r="Q11" s="14">
        <v>0.61</v>
      </c>
      <c r="R11" s="6">
        <f t="shared" si="8"/>
        <v>0.91333333333333344</v>
      </c>
      <c r="S11" s="2"/>
      <c r="T11" s="2"/>
      <c r="U11" s="1"/>
    </row>
    <row r="12" spans="1:22" x14ac:dyDescent="0.3">
      <c r="A12" t="s">
        <v>6</v>
      </c>
      <c r="B12">
        <v>7600</v>
      </c>
      <c r="C12" t="s">
        <v>14</v>
      </c>
      <c r="D12">
        <v>754.5</v>
      </c>
      <c r="E12">
        <v>775.5</v>
      </c>
      <c r="F12">
        <v>2</v>
      </c>
      <c r="G12" s="2">
        <v>1.27</v>
      </c>
      <c r="H12" s="14" t="s">
        <v>5</v>
      </c>
      <c r="I12" s="14">
        <v>715.11</v>
      </c>
      <c r="J12" s="14">
        <v>734.91</v>
      </c>
      <c r="K12" s="14">
        <v>2</v>
      </c>
      <c r="L12" s="15">
        <v>2.1</v>
      </c>
      <c r="M12" s="14" t="s">
        <v>5</v>
      </c>
      <c r="N12" s="14">
        <v>715.5</v>
      </c>
      <c r="O12" s="14">
        <v>734.5</v>
      </c>
      <c r="P12" s="14">
        <v>2</v>
      </c>
      <c r="Q12" s="14">
        <v>5.16</v>
      </c>
      <c r="R12" s="6">
        <f>AVERAGE(Q12,L12,G12)</f>
        <v>2.8433333333333333</v>
      </c>
      <c r="S12" s="2">
        <f>STDEV(Q12,L12,G12)</f>
        <v>2.048763854946035</v>
      </c>
      <c r="T12" s="2">
        <f>S12/SQRT(3)</f>
        <v>1.1828543631590687</v>
      </c>
      <c r="U12" s="1">
        <f>T12/R12</f>
        <v>0.41600974085313086</v>
      </c>
      <c r="V12" s="12" t="s">
        <v>23</v>
      </c>
    </row>
    <row r="13" spans="1:22" x14ac:dyDescent="0.3">
      <c r="A13" t="s">
        <v>15</v>
      </c>
      <c r="B13">
        <v>8225</v>
      </c>
      <c r="C13" t="s">
        <v>29</v>
      </c>
      <c r="D13">
        <v>785.5</v>
      </c>
      <c r="E13">
        <v>859.5</v>
      </c>
      <c r="F13">
        <v>4</v>
      </c>
      <c r="G13" s="2">
        <v>-11.36</v>
      </c>
      <c r="H13" s="14" t="s">
        <v>14</v>
      </c>
      <c r="I13" s="14">
        <v>756.37</v>
      </c>
      <c r="J13" s="14">
        <v>769.57</v>
      </c>
      <c r="K13" s="14">
        <v>2</v>
      </c>
      <c r="L13" s="15">
        <v>3.62</v>
      </c>
      <c r="M13" s="14" t="s">
        <v>14</v>
      </c>
      <c r="N13" s="14">
        <v>756.5</v>
      </c>
      <c r="O13" s="14">
        <v>769.5</v>
      </c>
      <c r="P13" s="14">
        <v>2</v>
      </c>
      <c r="Q13" s="14">
        <v>3.69</v>
      </c>
      <c r="R13" s="6">
        <f t="shared" ref="R13" si="12">AVERAGE(Q13,L13,G13)</f>
        <v>-1.3499999999999996</v>
      </c>
      <c r="S13" s="2">
        <f t="shared" ref="S13" si="13">STDEV(Q13,L13,G13)</f>
        <v>8.6689849463475248</v>
      </c>
      <c r="T13" s="2">
        <f t="shared" ref="T13" si="14">S13/SQRT(3)</f>
        <v>5.0050407923745572</v>
      </c>
      <c r="U13" s="1">
        <f t="shared" ref="U13" si="15">T13/R13</f>
        <v>-3.7074376239811544</v>
      </c>
    </row>
    <row r="14" spans="1:22" x14ac:dyDescent="0.3">
      <c r="G14" s="2"/>
      <c r="L14" s="15"/>
      <c r="R14" s="6"/>
      <c r="S14" s="2"/>
      <c r="T14" s="2"/>
      <c r="U14" s="1"/>
    </row>
    <row r="15" spans="1:22" s="3" customFormat="1" ht="43.2" x14ac:dyDescent="0.3">
      <c r="A15" s="3" t="s">
        <v>33</v>
      </c>
      <c r="C15" s="3" t="s">
        <v>30</v>
      </c>
      <c r="G15" s="3" t="s">
        <v>30</v>
      </c>
      <c r="H15" s="13" t="s">
        <v>25</v>
      </c>
      <c r="I15" s="13"/>
      <c r="J15" s="13"/>
      <c r="K15" s="13"/>
      <c r="L15" s="13" t="s">
        <v>25</v>
      </c>
      <c r="M15" s="13" t="s">
        <v>26</v>
      </c>
      <c r="N15" s="13"/>
      <c r="O15" s="13"/>
      <c r="P15" s="13"/>
      <c r="Q15" s="13" t="s">
        <v>26</v>
      </c>
      <c r="R15" s="3" t="s">
        <v>7</v>
      </c>
      <c r="S15" s="3" t="s">
        <v>8</v>
      </c>
      <c r="T15" s="3" t="s">
        <v>9</v>
      </c>
      <c r="U15" s="3" t="s">
        <v>10</v>
      </c>
    </row>
    <row r="16" spans="1:22" x14ac:dyDescent="0.3">
      <c r="A16" t="s">
        <v>3</v>
      </c>
      <c r="B16">
        <v>6860</v>
      </c>
      <c r="C16" t="s">
        <v>13</v>
      </c>
      <c r="D16">
        <v>683.5</v>
      </c>
      <c r="E16">
        <v>698.5</v>
      </c>
      <c r="F16">
        <v>2</v>
      </c>
      <c r="G16" s="2">
        <f>G2-G9</f>
        <v>0.25</v>
      </c>
      <c r="H16" s="14" t="s">
        <v>12</v>
      </c>
      <c r="I16" s="14">
        <v>626.53</v>
      </c>
      <c r="J16" s="14">
        <v>635.88</v>
      </c>
      <c r="K16" s="14">
        <v>2</v>
      </c>
      <c r="L16" s="15">
        <v>0.15</v>
      </c>
      <c r="M16" s="14" t="s">
        <v>12</v>
      </c>
      <c r="N16" s="14">
        <v>626.5</v>
      </c>
      <c r="O16" s="14">
        <v>635.5</v>
      </c>
      <c r="P16" s="14">
        <v>2</v>
      </c>
      <c r="R16" s="6">
        <f t="shared" ref="R16:R18" si="16">AVERAGE(Q16,L16,G16)</f>
        <v>0.2</v>
      </c>
      <c r="S16" s="2">
        <f t="shared" ref="S16:S17" si="17">STDEV(Q16,L16,G16)</f>
        <v>7.0710678118654585E-2</v>
      </c>
      <c r="T16" s="2">
        <f t="shared" ref="T16:T17" si="18">S16/SQRT(3)</f>
        <v>4.0824829046386207E-2</v>
      </c>
      <c r="U16" s="1">
        <f t="shared" ref="U16:U17" si="19">T16/R16</f>
        <v>0.20412414523193104</v>
      </c>
    </row>
    <row r="17" spans="1:22" x14ac:dyDescent="0.3">
      <c r="A17" t="s">
        <v>4</v>
      </c>
      <c r="B17">
        <v>7050</v>
      </c>
      <c r="C17" t="s">
        <v>27</v>
      </c>
      <c r="D17">
        <v>691.5</v>
      </c>
      <c r="E17">
        <v>708.5</v>
      </c>
      <c r="F17">
        <v>1</v>
      </c>
      <c r="G17" s="2">
        <f t="shared" ref="G17:G20" si="20">G3-G10</f>
        <v>-2.0000000000000018E-2</v>
      </c>
      <c r="H17" s="14" t="s">
        <v>13</v>
      </c>
      <c r="I17" s="14">
        <v>684.3</v>
      </c>
      <c r="J17" s="14">
        <v>697.5</v>
      </c>
      <c r="K17" s="14">
        <v>2</v>
      </c>
      <c r="L17" s="15">
        <v>0.8</v>
      </c>
      <c r="M17" s="14" t="s">
        <v>13</v>
      </c>
      <c r="N17" s="14">
        <v>684.5</v>
      </c>
      <c r="O17" s="14">
        <v>697.5</v>
      </c>
      <c r="P17" s="14">
        <v>2</v>
      </c>
      <c r="Q17" s="14">
        <v>0.54</v>
      </c>
      <c r="R17" s="6">
        <f t="shared" si="16"/>
        <v>0.44</v>
      </c>
      <c r="S17" s="2">
        <f t="shared" si="17"/>
        <v>0.41904653679513931</v>
      </c>
      <c r="T17" s="2">
        <f t="shared" si="18"/>
        <v>0.24193663082165412</v>
      </c>
      <c r="U17" s="1">
        <f t="shared" si="19"/>
        <v>0.54985597914012296</v>
      </c>
    </row>
    <row r="18" spans="1:22" x14ac:dyDescent="0.3">
      <c r="A18" t="s">
        <v>5</v>
      </c>
      <c r="B18">
        <v>7200</v>
      </c>
      <c r="C18" t="s">
        <v>28</v>
      </c>
      <c r="D18">
        <v>715.5</v>
      </c>
      <c r="E18">
        <v>734.5</v>
      </c>
      <c r="F18">
        <v>2</v>
      </c>
      <c r="G18" s="2">
        <f t="shared" si="20"/>
        <v>0.30999999999999983</v>
      </c>
      <c r="H18" s="14" t="s">
        <v>4</v>
      </c>
      <c r="I18" s="14">
        <v>691.45</v>
      </c>
      <c r="J18" s="14">
        <v>708.5</v>
      </c>
      <c r="K18" s="14">
        <v>1</v>
      </c>
      <c r="L18" s="15">
        <v>0.27</v>
      </c>
      <c r="M18" s="14" t="s">
        <v>4</v>
      </c>
      <c r="N18" s="14">
        <v>691.5</v>
      </c>
      <c r="O18" s="14">
        <v>708.5</v>
      </c>
      <c r="P18" s="14">
        <v>1</v>
      </c>
      <c r="Q18" s="14">
        <v>0.61</v>
      </c>
      <c r="R18" s="6">
        <f t="shared" si="16"/>
        <v>0.39666666666666667</v>
      </c>
      <c r="S18" s="2"/>
      <c r="T18" s="2"/>
      <c r="U18" s="1"/>
    </row>
    <row r="19" spans="1:22" x14ac:dyDescent="0.3">
      <c r="A19" t="s">
        <v>6</v>
      </c>
      <c r="B19">
        <v>7600</v>
      </c>
      <c r="C19" t="s">
        <v>14</v>
      </c>
      <c r="D19">
        <v>754.5</v>
      </c>
      <c r="E19">
        <v>775.5</v>
      </c>
      <c r="F19">
        <v>2</v>
      </c>
      <c r="G19" s="2">
        <f t="shared" si="20"/>
        <v>1.19</v>
      </c>
      <c r="H19" s="14" t="s">
        <v>5</v>
      </c>
      <c r="I19" s="14">
        <v>715.11</v>
      </c>
      <c r="J19" s="14">
        <v>734.91</v>
      </c>
      <c r="K19" s="14">
        <v>2</v>
      </c>
      <c r="L19" s="15">
        <v>2.1</v>
      </c>
      <c r="M19" s="14" t="s">
        <v>5</v>
      </c>
      <c r="N19" s="14">
        <v>715.5</v>
      </c>
      <c r="O19" s="14">
        <v>734.5</v>
      </c>
      <c r="P19" s="14">
        <v>2</v>
      </c>
      <c r="Q19" s="14">
        <v>5.16</v>
      </c>
      <c r="R19" s="6">
        <f>AVERAGE(Q19,L19,G19)</f>
        <v>2.8166666666666664</v>
      </c>
      <c r="S19" s="2">
        <f>STDEV(Q19,L19,G19)</f>
        <v>2.0797676152237146</v>
      </c>
      <c r="T19" s="2">
        <f>S19/SQRT(3)</f>
        <v>1.2007543925012778</v>
      </c>
      <c r="U19" s="1">
        <f>T19/R19</f>
        <v>0.4263033346158383</v>
      </c>
      <c r="V19" s="12" t="s">
        <v>23</v>
      </c>
    </row>
    <row r="20" spans="1:22" x14ac:dyDescent="0.3">
      <c r="A20" t="s">
        <v>15</v>
      </c>
      <c r="B20">
        <v>8225</v>
      </c>
      <c r="C20" t="s">
        <v>29</v>
      </c>
      <c r="D20">
        <v>785.5</v>
      </c>
      <c r="E20">
        <v>859.5</v>
      </c>
      <c r="F20">
        <v>4</v>
      </c>
      <c r="G20" s="2">
        <f t="shared" si="20"/>
        <v>20.39</v>
      </c>
      <c r="H20" s="14" t="s">
        <v>14</v>
      </c>
      <c r="I20" s="14">
        <v>756.37</v>
      </c>
      <c r="J20" s="14">
        <v>769.57</v>
      </c>
      <c r="K20" s="14">
        <v>2</v>
      </c>
      <c r="L20" s="15">
        <v>3.62</v>
      </c>
      <c r="M20" s="14" t="s">
        <v>14</v>
      </c>
      <c r="N20" s="14">
        <v>756.5</v>
      </c>
      <c r="O20" s="14">
        <v>769.5</v>
      </c>
      <c r="P20" s="14">
        <v>2</v>
      </c>
      <c r="Q20" s="14">
        <v>3.69</v>
      </c>
      <c r="R20" s="6">
        <f t="shared" ref="R20" si="21">AVERAGE(Q20,L20,G20)</f>
        <v>9.2333333333333343</v>
      </c>
      <c r="S20" s="2">
        <f t="shared" ref="S20" si="22">STDEV(Q20,L20,G20)</f>
        <v>9.6620201476364826</v>
      </c>
      <c r="T20" s="2">
        <f t="shared" ref="T20" si="23">S20/SQRT(3)</f>
        <v>5.5783699331535113</v>
      </c>
      <c r="U20" s="1">
        <f t="shared" ref="U20" si="24">T20/R20</f>
        <v>0.60415558842817807</v>
      </c>
    </row>
    <row r="21" spans="1:22" x14ac:dyDescent="0.3">
      <c r="G21" s="2"/>
      <c r="L21" s="15"/>
      <c r="R21" s="6"/>
      <c r="S21" s="2"/>
      <c r="T21" s="2"/>
      <c r="U21" s="1"/>
      <c r="V21" s="12"/>
    </row>
    <row r="22" spans="1:22" x14ac:dyDescent="0.3">
      <c r="G22" s="2"/>
      <c r="L22" s="15"/>
      <c r="R22" s="6"/>
      <c r="S22" s="2"/>
      <c r="T22" s="2"/>
      <c r="U22" s="1"/>
      <c r="V22" s="12"/>
    </row>
    <row r="24" spans="1:22" x14ac:dyDescent="0.3">
      <c r="A24" t="s">
        <v>16</v>
      </c>
      <c r="G24" s="4">
        <v>1.4</v>
      </c>
      <c r="L24" s="14">
        <v>1.8</v>
      </c>
      <c r="Q24" s="14">
        <v>1.8</v>
      </c>
    </row>
    <row r="25" spans="1:22" s="3" customFormat="1" ht="43.2" x14ac:dyDescent="0.3">
      <c r="A25" s="3" t="s">
        <v>33</v>
      </c>
      <c r="C25" s="3" t="s">
        <v>30</v>
      </c>
      <c r="G25" s="3" t="s">
        <v>30</v>
      </c>
      <c r="H25" s="13" t="s">
        <v>25</v>
      </c>
      <c r="I25" s="13"/>
      <c r="J25" s="13"/>
      <c r="K25" s="13"/>
      <c r="L25" s="13" t="s">
        <v>25</v>
      </c>
      <c r="M25" s="13" t="s">
        <v>26</v>
      </c>
      <c r="N25" s="13"/>
      <c r="O25" s="13"/>
      <c r="P25" s="13"/>
      <c r="Q25" s="13" t="s">
        <v>26</v>
      </c>
      <c r="R25" s="3" t="s">
        <v>7</v>
      </c>
      <c r="S25" s="3" t="s">
        <v>8</v>
      </c>
      <c r="T25" s="3" t="s">
        <v>9</v>
      </c>
      <c r="U25" s="3" t="s">
        <v>10</v>
      </c>
    </row>
    <row r="26" spans="1:22" x14ac:dyDescent="0.3">
      <c r="A26" t="s">
        <v>12</v>
      </c>
      <c r="B26">
        <v>6300</v>
      </c>
      <c r="C26" t="s">
        <v>12</v>
      </c>
      <c r="D26">
        <v>6263.8</v>
      </c>
      <c r="E26">
        <v>635.75</v>
      </c>
      <c r="F26">
        <v>2</v>
      </c>
      <c r="G26" s="2">
        <f>G2/G$24</f>
        <v>0.12142857142857144</v>
      </c>
      <c r="H26" s="14" t="s">
        <v>12</v>
      </c>
      <c r="I26" s="14">
        <v>626.53</v>
      </c>
      <c r="J26" s="14">
        <v>635.88</v>
      </c>
      <c r="K26" s="14">
        <v>2</v>
      </c>
      <c r="L26" s="15">
        <f>L2/L$24</f>
        <v>8.3333333333333329E-2</v>
      </c>
      <c r="M26" s="14" t="s">
        <v>12</v>
      </c>
      <c r="N26" s="14">
        <v>626.53</v>
      </c>
      <c r="O26" s="14">
        <v>635.88</v>
      </c>
      <c r="P26" s="14">
        <v>2</v>
      </c>
      <c r="Q26" s="15"/>
      <c r="R26" s="6">
        <f t="shared" ref="R26:R28" si="25">AVERAGE(Q26,L26,G26)</f>
        <v>0.10238095238095238</v>
      </c>
      <c r="S26" s="2">
        <f t="shared" ref="S26:S27" si="26">STDEV(Q26,L26,G26)</f>
        <v>2.6937401188059037E-2</v>
      </c>
      <c r="T26" s="2">
        <f t="shared" ref="T26:T27" si="27">S26/SQRT(3)</f>
        <v>1.5552315827194831E-2</v>
      </c>
      <c r="U26" s="1">
        <f t="shared" ref="U26:U27" si="28">T26/R26</f>
        <v>0.15190634063771696</v>
      </c>
    </row>
    <row r="27" spans="1:22" x14ac:dyDescent="0.3">
      <c r="A27" t="s">
        <v>3</v>
      </c>
      <c r="B27">
        <v>6860</v>
      </c>
      <c r="C27" t="s">
        <v>13</v>
      </c>
      <c r="D27">
        <v>6842.5</v>
      </c>
      <c r="E27">
        <v>697.48</v>
      </c>
      <c r="F27">
        <v>2</v>
      </c>
      <c r="G27" s="2">
        <f>G3/G$24</f>
        <v>0.34285714285714286</v>
      </c>
      <c r="H27" s="14" t="s">
        <v>13</v>
      </c>
      <c r="I27" s="14">
        <v>684.3</v>
      </c>
      <c r="J27" s="14">
        <v>697.5</v>
      </c>
      <c r="K27" s="14">
        <v>2</v>
      </c>
      <c r="L27" s="15">
        <f>L3/L$24</f>
        <v>0.44444444444444448</v>
      </c>
      <c r="M27" s="14" t="s">
        <v>13</v>
      </c>
      <c r="N27" s="14">
        <v>684.3</v>
      </c>
      <c r="O27" s="14">
        <v>697.5</v>
      </c>
      <c r="P27" s="14">
        <v>2</v>
      </c>
      <c r="Q27" s="15">
        <f>Q3/Q$24</f>
        <v>0.3</v>
      </c>
      <c r="R27" s="6">
        <f t="shared" si="25"/>
        <v>0.3624338624338625</v>
      </c>
      <c r="S27" s="2">
        <f t="shared" si="26"/>
        <v>7.4185479338986171E-2</v>
      </c>
      <c r="T27" s="2">
        <f t="shared" si="27"/>
        <v>4.2831006466325088E-2</v>
      </c>
      <c r="U27" s="1">
        <f t="shared" si="28"/>
        <v>0.11817606163701372</v>
      </c>
    </row>
    <row r="28" spans="1:22" x14ac:dyDescent="0.3">
      <c r="A28" t="s">
        <v>4</v>
      </c>
      <c r="B28">
        <v>7050</v>
      </c>
      <c r="C28" t="s">
        <v>4</v>
      </c>
      <c r="D28">
        <v>6914.0999999999995</v>
      </c>
      <c r="E28">
        <v>708.5</v>
      </c>
      <c r="F28">
        <v>1</v>
      </c>
      <c r="G28" s="2"/>
      <c r="H28" s="14" t="s">
        <v>4</v>
      </c>
      <c r="I28" s="14">
        <v>691.45</v>
      </c>
      <c r="J28" s="14">
        <v>708.5</v>
      </c>
      <c r="K28" s="14">
        <v>1</v>
      </c>
      <c r="L28" s="15">
        <f>L4/L$24</f>
        <v>0.15</v>
      </c>
      <c r="M28" s="14" t="s">
        <v>4</v>
      </c>
      <c r="N28" s="14">
        <v>691.45</v>
      </c>
      <c r="O28" s="14">
        <v>708.5</v>
      </c>
      <c r="P28" s="14">
        <v>1</v>
      </c>
      <c r="Q28" s="15">
        <f>Q4/Q$24</f>
        <v>0.33888888888888885</v>
      </c>
      <c r="R28" s="6">
        <f t="shared" si="25"/>
        <v>0.24444444444444441</v>
      </c>
      <c r="S28" s="2"/>
      <c r="T28" s="2"/>
      <c r="U28" s="1"/>
    </row>
    <row r="29" spans="1:22" x14ac:dyDescent="0.3">
      <c r="A29" t="s">
        <v>5</v>
      </c>
      <c r="B29">
        <v>7200</v>
      </c>
      <c r="C29" t="s">
        <v>5</v>
      </c>
      <c r="D29">
        <v>7151.1</v>
      </c>
      <c r="E29">
        <v>734.95</v>
      </c>
      <c r="F29">
        <v>2</v>
      </c>
      <c r="G29" s="2">
        <f>G5/G$24</f>
        <v>1.7571428571428573</v>
      </c>
      <c r="H29" s="14" t="s">
        <v>5</v>
      </c>
      <c r="I29" s="14">
        <v>715.11</v>
      </c>
      <c r="J29" s="14">
        <v>734.91</v>
      </c>
      <c r="K29" s="14">
        <v>2</v>
      </c>
      <c r="L29" s="15">
        <f>L5/L$24</f>
        <v>1.1666666666666667</v>
      </c>
      <c r="M29" s="14" t="s">
        <v>5</v>
      </c>
      <c r="N29" s="14">
        <v>715.11</v>
      </c>
      <c r="O29" s="14">
        <v>734.91</v>
      </c>
      <c r="P29" s="14">
        <v>2</v>
      </c>
      <c r="Q29" s="15">
        <f>Q5/Q$24</f>
        <v>2.8666666666666667</v>
      </c>
      <c r="R29" s="6">
        <f>AVERAGE(Q29,L29,G29)</f>
        <v>1.9301587301587302</v>
      </c>
      <c r="S29" s="2">
        <f>STDEV(Q29,L29,G29)</f>
        <v>0.8631053639252767</v>
      </c>
      <c r="T29" s="2">
        <f>S29/SQRT(3)</f>
        <v>0.49831411420126842</v>
      </c>
      <c r="U29" s="1">
        <f>T29/R29</f>
        <v>0.25817260850888085</v>
      </c>
    </row>
    <row r="30" spans="1:22" x14ac:dyDescent="0.3">
      <c r="A30" t="s">
        <v>6</v>
      </c>
      <c r="B30">
        <v>7600</v>
      </c>
      <c r="C30" t="s">
        <v>14</v>
      </c>
      <c r="D30">
        <v>7564.5</v>
      </c>
      <c r="E30">
        <v>769.67</v>
      </c>
      <c r="F30">
        <v>2</v>
      </c>
      <c r="G30" s="2">
        <f>G6/G$24</f>
        <v>6.45</v>
      </c>
      <c r="H30" s="14" t="s">
        <v>14</v>
      </c>
      <c r="I30" s="14">
        <v>756.37</v>
      </c>
      <c r="J30" s="14">
        <v>769.57</v>
      </c>
      <c r="K30" s="14">
        <v>2</v>
      </c>
      <c r="L30" s="15">
        <f>L6/L$24</f>
        <v>2.0111111111111111</v>
      </c>
      <c r="M30" s="14" t="s">
        <v>14</v>
      </c>
      <c r="N30" s="14">
        <v>756.37</v>
      </c>
      <c r="O30" s="14">
        <v>769.57</v>
      </c>
      <c r="P30" s="14">
        <v>2</v>
      </c>
      <c r="Q30" s="15">
        <f>Q6/Q$24</f>
        <v>2.0499999999999998</v>
      </c>
      <c r="R30" s="6">
        <f t="shared" ref="R30:R31" si="29">AVERAGE(Q30,L30,G30)</f>
        <v>3.5037037037037035</v>
      </c>
      <c r="S30" s="2">
        <f t="shared" ref="S30:S31" si="30">STDEV(Q30,L30,G30)</f>
        <v>2.5516415276438629</v>
      </c>
      <c r="T30" s="2">
        <f t="shared" ref="T30:T31" si="31">S30/SQRT(3)</f>
        <v>1.4731909228606122</v>
      </c>
      <c r="U30" s="1">
        <f t="shared" ref="U30:U31" si="32">T30/R30</f>
        <v>0.42046675388199289</v>
      </c>
    </row>
    <row r="31" spans="1:22" x14ac:dyDescent="0.3">
      <c r="A31" t="s">
        <v>15</v>
      </c>
      <c r="B31">
        <v>8225</v>
      </c>
      <c r="C31" t="s">
        <v>22</v>
      </c>
      <c r="D31">
        <v>7851</v>
      </c>
      <c r="E31">
        <v>859.51</v>
      </c>
      <c r="F31">
        <v>4</v>
      </c>
      <c r="G31" s="2" t="e">
        <f>#REF!/G$24</f>
        <v>#REF!</v>
      </c>
      <c r="H31" s="14" t="s">
        <v>22</v>
      </c>
      <c r="I31" s="14">
        <v>785.53</v>
      </c>
      <c r="J31" s="14">
        <v>859.8</v>
      </c>
      <c r="K31" s="14">
        <v>4</v>
      </c>
      <c r="L31" s="15" t="e">
        <f>#REF!/L$24</f>
        <v>#REF!</v>
      </c>
      <c r="M31" s="14" t="s">
        <v>22</v>
      </c>
      <c r="N31" s="14">
        <v>785.53</v>
      </c>
      <c r="O31" s="14">
        <v>859.8</v>
      </c>
      <c r="P31" s="14">
        <v>4</v>
      </c>
      <c r="Q31" s="15" t="e">
        <f>#REF!/Q$24</f>
        <v>#REF!</v>
      </c>
      <c r="R31" s="6" t="e">
        <f t="shared" si="29"/>
        <v>#REF!</v>
      </c>
      <c r="S31" s="2" t="e">
        <f t="shared" si="30"/>
        <v>#REF!</v>
      </c>
      <c r="T31" s="2" t="e">
        <f t="shared" si="31"/>
        <v>#REF!</v>
      </c>
      <c r="U31" s="1" t="e">
        <f t="shared" si="32"/>
        <v>#REF!</v>
      </c>
    </row>
    <row r="36" spans="10:10" x14ac:dyDescent="0.3">
      <c r="J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Stellar Lines</vt:lpstr>
      <vt:lpstr>Telluric Bands</vt:lpstr>
      <vt:lpstr>Stellar Chart</vt:lpstr>
      <vt:lpstr>Telluric Chart</vt:lpstr>
      <vt:lpstr>Telluric Chart Airmass Correct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</dc:creator>
  <cp:lastModifiedBy>dude</cp:lastModifiedBy>
  <dcterms:created xsi:type="dcterms:W3CDTF">2014-09-29T20:30:11Z</dcterms:created>
  <dcterms:modified xsi:type="dcterms:W3CDTF">2015-01-22T20:37:56Z</dcterms:modified>
</cp:coreProperties>
</file>