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11520" windowHeight="9135" firstSheet="5" activeTab="7"/>
  </bookViews>
  <sheets>
    <sheet name="W v Wavelength Chart" sheetId="5" r:id="rId1"/>
    <sheet name="W v Band Str. Chart" sheetId="11" r:id="rId2"/>
    <sheet name="N vs Wavelength Chart" sheetId="6" r:id="rId3"/>
    <sheet name="Lin N vs Band Str. Chart" sheetId="12" r:id="rId4"/>
    <sheet name="Lin N vs Band Str. Chart CLN" sheetId="16" r:id="rId5"/>
    <sheet name="Exp N vs Band Str. Chart" sheetId="13" r:id="rId6"/>
    <sheet name="Exp N vs Band Str. Chart CLN" sheetId="14" r:id="rId7"/>
    <sheet name="Summary Albedo" sheetId="4" r:id="rId8"/>
    <sheet name="EW Albedo" sheetId="3" r:id="rId9"/>
    <sheet name="Sheet1" sheetId="15" r:id="rId10"/>
  </sheets>
  <calcPr calcId="145621"/>
</workbook>
</file>

<file path=xl/calcChain.xml><?xml version="1.0" encoding="utf-8"?>
<calcChain xmlns="http://schemas.openxmlformats.org/spreadsheetml/2006/main">
  <c r="D79" i="4"/>
  <c r="H78"/>
  <c r="D78"/>
  <c r="I77"/>
  <c r="I78" s="1"/>
  <c r="I79" s="1"/>
  <c r="H77"/>
  <c r="D77"/>
  <c r="I76"/>
  <c r="H76"/>
  <c r="H79" s="1"/>
  <c r="D76"/>
  <c r="I118"/>
  <c r="I119"/>
  <c r="I120" s="1"/>
  <c r="I121" s="1"/>
  <c r="I71"/>
  <c r="I67"/>
  <c r="I65"/>
  <c r="I64"/>
  <c r="I62"/>
  <c r="I93"/>
  <c r="L112" l="1"/>
  <c r="L113"/>
  <c r="L114"/>
  <c r="H54"/>
  <c r="H55"/>
  <c r="H56"/>
  <c r="D54"/>
  <c r="D55"/>
  <c r="D56"/>
  <c r="C55"/>
  <c r="I29"/>
  <c r="I26"/>
  <c r="C34"/>
  <c r="C95" s="1"/>
  <c r="H15"/>
  <c r="H16"/>
  <c r="H17"/>
  <c r="H18"/>
  <c r="B14"/>
  <c r="D16"/>
  <c r="C10"/>
  <c r="C11"/>
  <c r="C30" s="1"/>
  <c r="C13"/>
  <c r="C32" s="1"/>
  <c r="C93" s="1"/>
  <c r="C14"/>
  <c r="C33" s="1"/>
  <c r="C15"/>
  <c r="C16"/>
  <c r="C35" s="1"/>
  <c r="C54" s="1"/>
  <c r="C18"/>
  <c r="C37" s="1"/>
  <c r="C56" s="1"/>
  <c r="C113" l="1"/>
  <c r="C71"/>
  <c r="E14"/>
  <c r="F14" s="1"/>
  <c r="C51"/>
  <c r="C53"/>
  <c r="C52"/>
  <c r="C94"/>
  <c r="D18"/>
  <c r="I104"/>
  <c r="I109" l="1"/>
  <c r="I107"/>
  <c r="I106"/>
  <c r="I92"/>
  <c r="I90"/>
  <c r="I88"/>
  <c r="I87"/>
  <c r="I85"/>
  <c r="I83"/>
  <c r="F102" i="15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7"/>
  <c r="F8"/>
  <c r="F9"/>
  <c r="F10"/>
  <c r="F11"/>
  <c r="F12"/>
  <c r="F13"/>
  <c r="F14"/>
  <c r="F15"/>
  <c r="F16"/>
  <c r="F17"/>
  <c r="F18"/>
  <c r="F19"/>
  <c r="F20"/>
  <c r="F21"/>
  <c r="F22"/>
  <c r="F23"/>
  <c r="F6"/>
  <c r="B6"/>
  <c r="C6"/>
  <c r="D6"/>
  <c r="E6" l="1"/>
  <c r="D60"/>
  <c r="E60" s="1"/>
  <c r="D61"/>
  <c r="D62"/>
  <c r="D63"/>
  <c r="D64"/>
  <c r="D65"/>
  <c r="D66"/>
  <c r="D67"/>
  <c r="D68"/>
  <c r="D69"/>
  <c r="D70"/>
  <c r="D71"/>
  <c r="D72"/>
  <c r="D73"/>
  <c r="D74"/>
  <c r="D75"/>
  <c r="D76"/>
  <c r="E76" s="1"/>
  <c r="D77"/>
  <c r="D78"/>
  <c r="E78" s="1"/>
  <c r="D79"/>
  <c r="D80"/>
  <c r="D81"/>
  <c r="D82"/>
  <c r="D83"/>
  <c r="D84"/>
  <c r="D85"/>
  <c r="D86"/>
  <c r="E86" s="1"/>
  <c r="D87"/>
  <c r="D88"/>
  <c r="E88" s="1"/>
  <c r="D89"/>
  <c r="D90"/>
  <c r="D91"/>
  <c r="D92"/>
  <c r="E92" s="1"/>
  <c r="D93"/>
  <c r="D94"/>
  <c r="D95"/>
  <c r="D96"/>
  <c r="D97"/>
  <c r="D98"/>
  <c r="D99"/>
  <c r="D100"/>
  <c r="E100" s="1"/>
  <c r="D101"/>
  <c r="D102"/>
  <c r="D35"/>
  <c r="D36"/>
  <c r="E36" s="1"/>
  <c r="D37"/>
  <c r="D38"/>
  <c r="E38" s="1"/>
  <c r="D39"/>
  <c r="D40"/>
  <c r="D41"/>
  <c r="D42"/>
  <c r="E42" s="1"/>
  <c r="D43"/>
  <c r="D44"/>
  <c r="D45"/>
  <c r="D46"/>
  <c r="E46" s="1"/>
  <c r="D47"/>
  <c r="D48"/>
  <c r="E48" s="1"/>
  <c r="D49"/>
  <c r="D50"/>
  <c r="E50" s="1"/>
  <c r="D51"/>
  <c r="D52"/>
  <c r="D53"/>
  <c r="D54"/>
  <c r="E54" s="1"/>
  <c r="D55"/>
  <c r="D56"/>
  <c r="E56" s="1"/>
  <c r="D57"/>
  <c r="D58"/>
  <c r="E58" s="1"/>
  <c r="D59"/>
  <c r="D25"/>
  <c r="D26"/>
  <c r="D27"/>
  <c r="E27" s="1"/>
  <c r="D28"/>
  <c r="D29"/>
  <c r="D30"/>
  <c r="D31"/>
  <c r="D32"/>
  <c r="D33"/>
  <c r="D34"/>
  <c r="D24"/>
  <c r="D7"/>
  <c r="D8"/>
  <c r="D9"/>
  <c r="D10"/>
  <c r="D11"/>
  <c r="D12"/>
  <c r="E12" s="1"/>
  <c r="D13"/>
  <c r="D14"/>
  <c r="E14" s="1"/>
  <c r="D15"/>
  <c r="D16"/>
  <c r="D17"/>
  <c r="D18"/>
  <c r="E18" s="1"/>
  <c r="D19"/>
  <c r="D20"/>
  <c r="D21"/>
  <c r="D22"/>
  <c r="E22" s="1"/>
  <c r="D23"/>
  <c r="B4"/>
  <c r="E8"/>
  <c r="E40"/>
  <c r="E63"/>
  <c r="E85"/>
  <c r="E32"/>
  <c r="E52"/>
  <c r="E24"/>
  <c r="E81"/>
  <c r="B77"/>
  <c r="E77" s="1"/>
  <c r="C77"/>
  <c r="B78"/>
  <c r="C78"/>
  <c r="B79"/>
  <c r="C79"/>
  <c r="E79" s="1"/>
  <c r="B80"/>
  <c r="E80" s="1"/>
  <c r="C80"/>
  <c r="B81"/>
  <c r="C81"/>
  <c r="B82"/>
  <c r="C82"/>
  <c r="B83"/>
  <c r="C83"/>
  <c r="E83" s="1"/>
  <c r="B84"/>
  <c r="C84"/>
  <c r="B85"/>
  <c r="C85"/>
  <c r="B86"/>
  <c r="C86"/>
  <c r="B87"/>
  <c r="C87"/>
  <c r="E87" s="1"/>
  <c r="B88"/>
  <c r="C88"/>
  <c r="B89"/>
  <c r="C89"/>
  <c r="B90"/>
  <c r="E90" s="1"/>
  <c r="C90"/>
  <c r="B91"/>
  <c r="C91"/>
  <c r="E91" s="1"/>
  <c r="B92"/>
  <c r="C92"/>
  <c r="B93"/>
  <c r="E93" s="1"/>
  <c r="C93"/>
  <c r="B94"/>
  <c r="C94"/>
  <c r="B95"/>
  <c r="E95" s="1"/>
  <c r="C95"/>
  <c r="B96"/>
  <c r="E96" s="1"/>
  <c r="C96"/>
  <c r="B97"/>
  <c r="C97"/>
  <c r="E97" s="1"/>
  <c r="B98"/>
  <c r="E98" s="1"/>
  <c r="C98"/>
  <c r="B99"/>
  <c r="C99"/>
  <c r="E99" s="1"/>
  <c r="B100"/>
  <c r="C100"/>
  <c r="B101"/>
  <c r="C101"/>
  <c r="B102"/>
  <c r="C102"/>
  <c r="B59"/>
  <c r="C59"/>
  <c r="E59" s="1"/>
  <c r="B60"/>
  <c r="C60"/>
  <c r="B61"/>
  <c r="E61" s="1"/>
  <c r="C61"/>
  <c r="B62"/>
  <c r="C62"/>
  <c r="B63"/>
  <c r="C63"/>
  <c r="B64"/>
  <c r="C64"/>
  <c r="B65"/>
  <c r="C65"/>
  <c r="E65" s="1"/>
  <c r="B66"/>
  <c r="E66" s="1"/>
  <c r="C66"/>
  <c r="B67"/>
  <c r="C67"/>
  <c r="E67" s="1"/>
  <c r="B68"/>
  <c r="E68" s="1"/>
  <c r="C68"/>
  <c r="B69"/>
  <c r="C69"/>
  <c r="E69" s="1"/>
  <c r="B70"/>
  <c r="C70"/>
  <c r="B71"/>
  <c r="E71" s="1"/>
  <c r="C71"/>
  <c r="B72"/>
  <c r="E72" s="1"/>
  <c r="C72"/>
  <c r="B73"/>
  <c r="C73"/>
  <c r="E73" s="1"/>
  <c r="B74"/>
  <c r="E74" s="1"/>
  <c r="C74"/>
  <c r="B75"/>
  <c r="C75"/>
  <c r="E75" s="1"/>
  <c r="B76"/>
  <c r="C7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I29"/>
  <c r="G30"/>
  <c r="I30"/>
  <c r="G31"/>
  <c r="I31"/>
  <c r="G32"/>
  <c r="I32"/>
  <c r="G33"/>
  <c r="I33"/>
  <c r="G34"/>
  <c r="I34"/>
  <c r="G35"/>
  <c r="I35"/>
  <c r="G36"/>
  <c r="I36"/>
  <c r="G37"/>
  <c r="I37"/>
  <c r="G38"/>
  <c r="I38"/>
  <c r="G39"/>
  <c r="I39"/>
  <c r="G40"/>
  <c r="I40"/>
  <c r="G41"/>
  <c r="I41"/>
  <c r="G42"/>
  <c r="I42"/>
  <c r="G43"/>
  <c r="I43"/>
  <c r="G44"/>
  <c r="I44"/>
  <c r="G45"/>
  <c r="I45"/>
  <c r="G46"/>
  <c r="I46"/>
  <c r="G47"/>
  <c r="I47"/>
  <c r="G48"/>
  <c r="I48"/>
  <c r="G49"/>
  <c r="I49"/>
  <c r="G50"/>
  <c r="I50"/>
  <c r="G51"/>
  <c r="I51"/>
  <c r="G52"/>
  <c r="I52"/>
  <c r="G53"/>
  <c r="I53"/>
  <c r="G54"/>
  <c r="I54"/>
  <c r="G55"/>
  <c r="I55"/>
  <c r="G56"/>
  <c r="I56"/>
  <c r="G57"/>
  <c r="I57"/>
  <c r="G58"/>
  <c r="I58"/>
  <c r="I6"/>
  <c r="H6"/>
  <c r="G6"/>
  <c r="B41"/>
  <c r="H41" s="1"/>
  <c r="C41"/>
  <c r="E41" s="1"/>
  <c r="B42"/>
  <c r="H42" s="1"/>
  <c r="C42"/>
  <c r="B43"/>
  <c r="H43" s="1"/>
  <c r="C43"/>
  <c r="B44"/>
  <c r="H44" s="1"/>
  <c r="C44"/>
  <c r="B45"/>
  <c r="H45" s="1"/>
  <c r="C45"/>
  <c r="E45" s="1"/>
  <c r="B46"/>
  <c r="H46" s="1"/>
  <c r="C46"/>
  <c r="B47"/>
  <c r="H47" s="1"/>
  <c r="C47"/>
  <c r="E47" s="1"/>
  <c r="B48"/>
  <c r="H48" s="1"/>
  <c r="C48"/>
  <c r="B49"/>
  <c r="H49" s="1"/>
  <c r="C49"/>
  <c r="B50"/>
  <c r="H50" s="1"/>
  <c r="C50"/>
  <c r="B51"/>
  <c r="H51" s="1"/>
  <c r="C51"/>
  <c r="B52"/>
  <c r="H52" s="1"/>
  <c r="C52"/>
  <c r="B53"/>
  <c r="H53" s="1"/>
  <c r="C53"/>
  <c r="E53" s="1"/>
  <c r="B54"/>
  <c r="H54" s="1"/>
  <c r="C54"/>
  <c r="B55"/>
  <c r="H55" s="1"/>
  <c r="C55"/>
  <c r="E55" s="1"/>
  <c r="B56"/>
  <c r="H56" s="1"/>
  <c r="C56"/>
  <c r="B57"/>
  <c r="H57" s="1"/>
  <c r="C57"/>
  <c r="B58"/>
  <c r="H58" s="1"/>
  <c r="C58"/>
  <c r="B25"/>
  <c r="H25" s="1"/>
  <c r="C25"/>
  <c r="E25" s="1"/>
  <c r="B26"/>
  <c r="H26" s="1"/>
  <c r="C26"/>
  <c r="E26" s="1"/>
  <c r="B27"/>
  <c r="H27" s="1"/>
  <c r="C27"/>
  <c r="I27" s="1"/>
  <c r="B28"/>
  <c r="H28" s="1"/>
  <c r="C28"/>
  <c r="I28" s="1"/>
  <c r="B29"/>
  <c r="H29" s="1"/>
  <c r="C29"/>
  <c r="E29" s="1"/>
  <c r="B30"/>
  <c r="H30" s="1"/>
  <c r="C30"/>
  <c r="E30" s="1"/>
  <c r="B31"/>
  <c r="H31" s="1"/>
  <c r="C31"/>
  <c r="B32"/>
  <c r="H32" s="1"/>
  <c r="C32"/>
  <c r="B33"/>
  <c r="H33" s="1"/>
  <c r="C33"/>
  <c r="B34"/>
  <c r="H34" s="1"/>
  <c r="C34"/>
  <c r="E34" s="1"/>
  <c r="B35"/>
  <c r="H35" s="1"/>
  <c r="C35"/>
  <c r="E35" s="1"/>
  <c r="B36"/>
  <c r="H36" s="1"/>
  <c r="C36"/>
  <c r="B37"/>
  <c r="H37" s="1"/>
  <c r="C37"/>
  <c r="E37" s="1"/>
  <c r="B38"/>
  <c r="H38" s="1"/>
  <c r="C38"/>
  <c r="B39"/>
  <c r="H39" s="1"/>
  <c r="C39"/>
  <c r="B40"/>
  <c r="H40" s="1"/>
  <c r="C40"/>
  <c r="C7"/>
  <c r="E7" s="1"/>
  <c r="C8"/>
  <c r="I8" s="1"/>
  <c r="C9"/>
  <c r="I9" s="1"/>
  <c r="C10"/>
  <c r="I10" s="1"/>
  <c r="C11"/>
  <c r="I11" s="1"/>
  <c r="C12"/>
  <c r="I12" s="1"/>
  <c r="C13"/>
  <c r="E13" s="1"/>
  <c r="C14"/>
  <c r="I14" s="1"/>
  <c r="C15"/>
  <c r="E15" s="1"/>
  <c r="C16"/>
  <c r="I16" s="1"/>
  <c r="C17"/>
  <c r="I17" s="1"/>
  <c r="C18"/>
  <c r="I18" s="1"/>
  <c r="C19"/>
  <c r="E19" s="1"/>
  <c r="C20"/>
  <c r="I20" s="1"/>
  <c r="C21"/>
  <c r="I21" s="1"/>
  <c r="C22"/>
  <c r="I22" s="1"/>
  <c r="C23"/>
  <c r="I23" s="1"/>
  <c r="C24"/>
  <c r="I24" s="1"/>
  <c r="B24"/>
  <c r="H24" s="1"/>
  <c r="B23"/>
  <c r="H23" s="1"/>
  <c r="B22"/>
  <c r="H22" s="1"/>
  <c r="B21"/>
  <c r="H21" s="1"/>
  <c r="B20"/>
  <c r="H20" s="1"/>
  <c r="B19"/>
  <c r="H19" s="1"/>
  <c r="B18"/>
  <c r="H18" s="1"/>
  <c r="B17"/>
  <c r="H17" s="1"/>
  <c r="B16"/>
  <c r="H16" s="1"/>
  <c r="B15"/>
  <c r="H15" s="1"/>
  <c r="B14"/>
  <c r="H14" s="1"/>
  <c r="B13"/>
  <c r="H13" s="1"/>
  <c r="B12"/>
  <c r="H12" s="1"/>
  <c r="B11"/>
  <c r="H11" s="1"/>
  <c r="B10"/>
  <c r="H10" s="1"/>
  <c r="B9"/>
  <c r="H9" s="1"/>
  <c r="B8"/>
  <c r="H8" s="1"/>
  <c r="B7"/>
  <c r="H7" s="1"/>
  <c r="L107" i="4"/>
  <c r="L83"/>
  <c r="L85"/>
  <c r="L87"/>
  <c r="L88"/>
  <c r="L90"/>
  <c r="L92"/>
  <c r="L111"/>
  <c r="L109"/>
  <c r="L106"/>
  <c r="L104"/>
  <c r="L102"/>
  <c r="I94"/>
  <c r="L93"/>
  <c r="L94"/>
  <c r="L95"/>
  <c r="I43"/>
  <c r="I45"/>
  <c r="I46"/>
  <c r="I48"/>
  <c r="I50"/>
  <c r="H34"/>
  <c r="H53" s="1"/>
  <c r="H4"/>
  <c r="H23" s="1"/>
  <c r="H5"/>
  <c r="H24" s="1"/>
  <c r="H6"/>
  <c r="H25" s="1"/>
  <c r="H7"/>
  <c r="H26" s="1"/>
  <c r="H8"/>
  <c r="H27" s="1"/>
  <c r="H9"/>
  <c r="H28" s="1"/>
  <c r="H10"/>
  <c r="H29" s="1"/>
  <c r="H11"/>
  <c r="H30" s="1"/>
  <c r="H12"/>
  <c r="H13"/>
  <c r="H14"/>
  <c r="H33" s="1"/>
  <c r="H71" s="1"/>
  <c r="H3"/>
  <c r="H22" s="1"/>
  <c r="H31"/>
  <c r="H50" s="1"/>
  <c r="H32"/>
  <c r="C29"/>
  <c r="C67" s="1"/>
  <c r="H43" l="1"/>
  <c r="H62"/>
  <c r="H102"/>
  <c r="H60"/>
  <c r="H48"/>
  <c r="H67"/>
  <c r="H51"/>
  <c r="H93"/>
  <c r="H46"/>
  <c r="H65"/>
  <c r="H45"/>
  <c r="H64"/>
  <c r="C90"/>
  <c r="C48"/>
  <c r="H113"/>
  <c r="H52"/>
  <c r="E57" i="15"/>
  <c r="E49"/>
  <c r="E39"/>
  <c r="E33"/>
  <c r="E11"/>
  <c r="E10"/>
  <c r="E31"/>
  <c r="E102"/>
  <c r="E94"/>
  <c r="E82"/>
  <c r="E70"/>
  <c r="E62"/>
  <c r="I25"/>
  <c r="I19"/>
  <c r="I15"/>
  <c r="I13"/>
  <c r="I7"/>
  <c r="E21"/>
  <c r="E17"/>
  <c r="E9"/>
  <c r="E101"/>
  <c r="E89"/>
  <c r="I113" i="4"/>
  <c r="I52"/>
  <c r="E51" i="15"/>
  <c r="E43"/>
  <c r="E44"/>
  <c r="E20"/>
  <c r="E16"/>
  <c r="E84"/>
  <c r="E64"/>
  <c r="I51" i="4"/>
  <c r="I26" i="15"/>
  <c r="E23"/>
  <c r="C109" i="4"/>
  <c r="H94"/>
  <c r="H92"/>
  <c r="H109"/>
  <c r="H90"/>
  <c r="H107"/>
  <c r="H88"/>
  <c r="H106"/>
  <c r="H87"/>
  <c r="H104"/>
  <c r="H85"/>
  <c r="H41"/>
  <c r="H83"/>
  <c r="H95"/>
  <c r="E28" i="15"/>
  <c r="H118" i="4" l="1"/>
  <c r="H119"/>
  <c r="H120" s="1"/>
  <c r="H121" s="1"/>
  <c r="B7"/>
  <c r="B26" s="1"/>
  <c r="B8"/>
  <c r="B27" s="1"/>
  <c r="B9"/>
  <c r="B28" s="1"/>
  <c r="B10"/>
  <c r="B29" s="1"/>
  <c r="B87" l="1"/>
  <c r="B64"/>
  <c r="B90"/>
  <c r="E90" s="1"/>
  <c r="F90" s="1"/>
  <c r="B67"/>
  <c r="E67" s="1"/>
  <c r="F67" s="1"/>
  <c r="B88"/>
  <c r="B65"/>
  <c r="B48"/>
  <c r="E48" s="1"/>
  <c r="F48" s="1"/>
  <c r="B109"/>
  <c r="E109" s="1"/>
  <c r="F109" s="1"/>
  <c r="B46"/>
  <c r="B107"/>
  <c r="B45"/>
  <c r="B106"/>
  <c r="D27"/>
  <c r="D65" s="1"/>
  <c r="D15"/>
  <c r="D11"/>
  <c r="D30"/>
  <c r="D14"/>
  <c r="G14" s="1"/>
  <c r="B33"/>
  <c r="B71" s="1"/>
  <c r="E71" s="1"/>
  <c r="F71" s="1"/>
  <c r="E29"/>
  <c r="F29" s="1"/>
  <c r="D29"/>
  <c r="D13"/>
  <c r="D28"/>
  <c r="D26"/>
  <c r="D64" s="1"/>
  <c r="D8"/>
  <c r="D7"/>
  <c r="D9"/>
  <c r="D10"/>
  <c r="E10"/>
  <c r="D48" l="1"/>
  <c r="D67"/>
  <c r="G67" s="1"/>
  <c r="B94"/>
  <c r="E94" s="1"/>
  <c r="F94" s="1"/>
  <c r="B113"/>
  <c r="E113" s="1"/>
  <c r="F113" s="1"/>
  <c r="E33"/>
  <c r="F33" s="1"/>
  <c r="D45"/>
  <c r="D106"/>
  <c r="D87"/>
  <c r="G48"/>
  <c r="D109"/>
  <c r="G109" s="1"/>
  <c r="D90"/>
  <c r="G90" s="1"/>
  <c r="D46"/>
  <c r="D107"/>
  <c r="D88"/>
  <c r="D32"/>
  <c r="D93" s="1"/>
  <c r="G29"/>
  <c r="D33"/>
  <c r="D71" s="1"/>
  <c r="G71" s="1"/>
  <c r="B52"/>
  <c r="E52" s="1"/>
  <c r="F52" s="1"/>
  <c r="D34"/>
  <c r="F10"/>
  <c r="G10" s="1"/>
  <c r="D118" l="1"/>
  <c r="D119"/>
  <c r="D120" s="1"/>
  <c r="D121" s="1"/>
  <c r="G33"/>
  <c r="D113"/>
  <c r="G113"/>
  <c r="G52"/>
  <c r="D53"/>
  <c r="D95"/>
  <c r="D52"/>
  <c r="D94"/>
  <c r="G94" s="1"/>
  <c r="D51"/>
</calcChain>
</file>

<file path=xl/sharedStrings.xml><?xml version="1.0" encoding="utf-8"?>
<sst xmlns="http://schemas.openxmlformats.org/spreadsheetml/2006/main" count="118" uniqueCount="45">
  <si>
    <t>Band</t>
  </si>
  <si>
    <t>CH4 4410</t>
  </si>
  <si>
    <t>CH4 4590</t>
  </si>
  <si>
    <t>CH4 4860</t>
  </si>
  <si>
    <t>CH4 5090</t>
  </si>
  <si>
    <t>CH4 5430</t>
  </si>
  <si>
    <t>CH4 5760</t>
  </si>
  <si>
    <t>CH4 5970</t>
  </si>
  <si>
    <t>CH4 6190</t>
  </si>
  <si>
    <t>CH4 6680</t>
  </si>
  <si>
    <t>CH4 6825</t>
  </si>
  <si>
    <t>CH4 7050</t>
  </si>
  <si>
    <t>CH4 7250</t>
  </si>
  <si>
    <t>CH4/NH3? 7900</t>
  </si>
  <si>
    <t>20141028UT</t>
  </si>
  <si>
    <t>Mean</t>
  </si>
  <si>
    <t>Std. Err.</t>
  </si>
  <si>
    <t>Std Err (%)</t>
  </si>
  <si>
    <t>A0</t>
  </si>
  <si>
    <t>S</t>
  </si>
  <si>
    <t>W</t>
  </si>
  <si>
    <t>W/A0</t>
  </si>
  <si>
    <t>LOC II Fit</t>
  </si>
  <si>
    <t>Karkoschka 1993 Data</t>
  </si>
  <si>
    <t>nm</t>
  </si>
  <si>
    <t>cm-1</t>
  </si>
  <si>
    <t>Std. Dev.</t>
  </si>
  <si>
    <t>Kark</t>
  </si>
  <si>
    <t>Band Str</t>
  </si>
  <si>
    <t>Linear km-atm</t>
  </si>
  <si>
    <t>Exp km-atm</t>
  </si>
  <si>
    <t>Exp km-atm Cleaned</t>
  </si>
  <si>
    <t>N(Lin)</t>
  </si>
  <si>
    <t>N(Exp)</t>
  </si>
  <si>
    <t>SN(Lin)/A0</t>
  </si>
  <si>
    <t>SN(Exp)/A0</t>
  </si>
  <si>
    <t>A0/S</t>
  </si>
  <si>
    <t>LOC I+II</t>
  </si>
  <si>
    <t>1996UT</t>
  </si>
  <si>
    <t>CH4 8420</t>
  </si>
  <si>
    <t>CH4 8620</t>
  </si>
  <si>
    <t>CH4 8890</t>
  </si>
  <si>
    <t>20130612UT</t>
  </si>
  <si>
    <t>Linear km-atm Cleaned</t>
  </si>
  <si>
    <t>Std. Err. %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</si>
</sst>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1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2" fillId="2" borderId="3" xfId="1" applyFont="1" applyFill="1" applyBorder="1" applyAlignment="1">
      <alignment horizontal="center"/>
    </xf>
    <xf numFmtId="0" fontId="3" fillId="0" borderId="1" xfId="0" applyFont="1" applyBorder="1"/>
    <xf numFmtId="165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Methane</a:t>
            </a:r>
            <a:r>
              <a:rPr lang="en-US" sz="2000" baseline="0"/>
              <a:t> Band Equivalent Widths for Titan</a:t>
            </a:r>
            <a:endParaRPr lang="en-US" sz="2000"/>
          </a:p>
        </c:rich>
      </c:tx>
    </c:title>
    <c:plotArea>
      <c:layout/>
      <c:scatterChart>
        <c:scatterStyle val="lineMarker"/>
        <c:ser>
          <c:idx val="1"/>
          <c:order val="0"/>
          <c:tx>
            <c:strRef>
              <c:f>'Summary Albedo'!$D$21</c:f>
              <c:strCache>
                <c:ptCount val="1"/>
                <c:pt idx="0">
                  <c:v>Mean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 w="28575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'Summary Albedo'!$A$22:$A$34</c:f>
              <c:numCache>
                <c:formatCode>General</c:formatCode>
                <c:ptCount val="13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  <c:pt idx="8">
                  <c:v>668</c:v>
                </c:pt>
                <c:pt idx="9" formatCode="0">
                  <c:v>682.5</c:v>
                </c:pt>
                <c:pt idx="10">
                  <c:v>705</c:v>
                </c:pt>
                <c:pt idx="11">
                  <c:v>725</c:v>
                </c:pt>
                <c:pt idx="12">
                  <c:v>790</c:v>
                </c:pt>
              </c:numCache>
            </c:numRef>
          </c:xVal>
          <c:yVal>
            <c:numRef>
              <c:f>'Summary Albedo'!$D$22:$D$34</c:f>
              <c:numCache>
                <c:formatCode>0.0</c:formatCode>
                <c:ptCount val="13"/>
                <c:pt idx="4">
                  <c:v>7.1222897143961816</c:v>
                </c:pt>
                <c:pt idx="5">
                  <c:v>5.4253472222222232</c:v>
                </c:pt>
                <c:pt idx="6">
                  <c:v>4.7698009870682281</c:v>
                </c:pt>
                <c:pt idx="7">
                  <c:v>48.282575731872498</c:v>
                </c:pt>
                <c:pt idx="8">
                  <c:v>26.892323138154826</c:v>
                </c:pt>
                <c:pt idx="10">
                  <c:v>11.065841758462856</c:v>
                </c:pt>
                <c:pt idx="11">
                  <c:v>126.80142687277051</c:v>
                </c:pt>
                <c:pt idx="12">
                  <c:v>309.56577471559046</c:v>
                </c:pt>
              </c:numCache>
            </c:numRef>
          </c:yVal>
        </c:ser>
        <c:ser>
          <c:idx val="0"/>
          <c:order val="1"/>
          <c:tx>
            <c:strRef>
              <c:f>'Summary Albedo'!$B$21</c:f>
              <c:strCache>
                <c:ptCount val="1"/>
                <c:pt idx="0">
                  <c:v>1996UT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'Summary Albedo'!$A$22:$A$29</c:f>
              <c:numCache>
                <c:formatCode>General</c:formatCode>
                <c:ptCount val="8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</c:numCache>
            </c:numRef>
          </c:xVal>
          <c:yVal>
            <c:numRef>
              <c:f>'Summary Albedo'!$B$22:$B$29</c:f>
              <c:numCache>
                <c:formatCode>0.0</c:formatCode>
                <c:ptCount val="8"/>
                <c:pt idx="4">
                  <c:v>7.1222897143961816</c:v>
                </c:pt>
                <c:pt idx="5">
                  <c:v>5.4253472222222232</c:v>
                </c:pt>
                <c:pt idx="6">
                  <c:v>4.7698009870682281</c:v>
                </c:pt>
                <c:pt idx="7">
                  <c:v>50.109484002808209</c:v>
                </c:pt>
              </c:numCache>
            </c:numRef>
          </c:yVal>
        </c:ser>
        <c:ser>
          <c:idx val="2"/>
          <c:order val="2"/>
          <c:tx>
            <c:strRef>
              <c:f>'Summary Albedo'!$C$21</c:f>
              <c:strCache>
                <c:ptCount val="1"/>
                <c:pt idx="0">
                  <c:v>20130612UT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'Summary Albedo'!$A$22:$A$29</c:f>
              <c:numCache>
                <c:formatCode>General</c:formatCode>
                <c:ptCount val="8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</c:numCache>
            </c:numRef>
          </c:xVal>
          <c:yVal>
            <c:numRef>
              <c:f>'Summary Albedo'!$C$22:$C$29</c:f>
              <c:numCache>
                <c:formatCode>0.0</c:formatCode>
                <c:ptCount val="8"/>
                <c:pt idx="7">
                  <c:v>46.45566746093678</c:v>
                </c:pt>
              </c:numCache>
            </c:numRef>
          </c:yVal>
        </c:ser>
        <c:ser>
          <c:idx val="4"/>
          <c:order val="3"/>
          <c:tx>
            <c:strRef>
              <c:f>'Summary Albedo'!$I$21</c:f>
              <c:strCache>
                <c:ptCount val="1"/>
                <c:pt idx="0">
                  <c:v>LOC I+II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 w="22225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'Summary Albedo'!$A$22:$A$34</c:f>
              <c:numCache>
                <c:formatCode>General</c:formatCode>
                <c:ptCount val="13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  <c:pt idx="8">
                  <c:v>668</c:v>
                </c:pt>
                <c:pt idx="9" formatCode="0">
                  <c:v>682.5</c:v>
                </c:pt>
                <c:pt idx="10">
                  <c:v>705</c:v>
                </c:pt>
                <c:pt idx="11">
                  <c:v>725</c:v>
                </c:pt>
                <c:pt idx="12">
                  <c:v>790</c:v>
                </c:pt>
              </c:numCache>
            </c:numRef>
          </c:xVal>
          <c:yVal>
            <c:numRef>
              <c:f>'Summary Albedo'!$I$22:$I$34</c:f>
              <c:numCache>
                <c:formatCode>0.0</c:formatCode>
                <c:ptCount val="13"/>
                <c:pt idx="2">
                  <c:v>1.4</c:v>
                </c:pt>
                <c:pt idx="4">
                  <c:v>12</c:v>
                </c:pt>
                <c:pt idx="5">
                  <c:v>4.5</c:v>
                </c:pt>
                <c:pt idx="7">
                  <c:v>55.5</c:v>
                </c:pt>
                <c:pt idx="9">
                  <c:v>10.1</c:v>
                </c:pt>
                <c:pt idx="10">
                  <c:v>44</c:v>
                </c:pt>
                <c:pt idx="11">
                  <c:v>157</c:v>
                </c:pt>
              </c:numCache>
            </c:numRef>
          </c:yVal>
        </c:ser>
        <c:ser>
          <c:idx val="3"/>
          <c:order val="4"/>
          <c:tx>
            <c:strRef>
              <c:f>'Summary Albedo'!$H$21</c:f>
              <c:strCache>
                <c:ptCount val="1"/>
                <c:pt idx="0">
                  <c:v>Kark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 w="28575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'Summary Albedo'!$A$22:$A$34</c:f>
              <c:numCache>
                <c:formatCode>General</c:formatCode>
                <c:ptCount val="13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  <c:pt idx="8">
                  <c:v>668</c:v>
                </c:pt>
                <c:pt idx="9" formatCode="0">
                  <c:v>682.5</c:v>
                </c:pt>
                <c:pt idx="10">
                  <c:v>705</c:v>
                </c:pt>
                <c:pt idx="11">
                  <c:v>725</c:v>
                </c:pt>
                <c:pt idx="12">
                  <c:v>790</c:v>
                </c:pt>
              </c:numCache>
            </c:numRef>
          </c:xVal>
          <c:yVal>
            <c:numRef>
              <c:f>'Summary Albedo'!$H$22:$H$34</c:f>
              <c:numCache>
                <c:formatCode>0.0</c:formatCode>
                <c:ptCount val="13"/>
                <c:pt idx="0">
                  <c:v>0.51418904674492627</c:v>
                </c:pt>
                <c:pt idx="1">
                  <c:v>0.47465124999406683</c:v>
                </c:pt>
                <c:pt idx="2">
                  <c:v>2.5402631712645425</c:v>
                </c:pt>
                <c:pt idx="3">
                  <c:v>0.77195934862070181</c:v>
                </c:pt>
                <c:pt idx="4">
                  <c:v>6.4439764082632127</c:v>
                </c:pt>
                <c:pt idx="5">
                  <c:v>5.1239390432098784</c:v>
                </c:pt>
                <c:pt idx="6">
                  <c:v>1.9640357005575058</c:v>
                </c:pt>
                <c:pt idx="7">
                  <c:v>52.980339857135753</c:v>
                </c:pt>
                <c:pt idx="8">
                  <c:v>38.321560471870626</c:v>
                </c:pt>
                <c:pt idx="9">
                  <c:v>6.2257644675227084</c:v>
                </c:pt>
                <c:pt idx="10">
                  <c:v>26.356823097429707</c:v>
                </c:pt>
                <c:pt idx="11">
                  <c:v>135.45778834720571</c:v>
                </c:pt>
                <c:pt idx="12">
                  <c:v>238.26309886236177</c:v>
                </c:pt>
              </c:numCache>
            </c:numRef>
          </c:yVal>
        </c:ser>
        <c:dLbls/>
        <c:axId val="81469824"/>
        <c:axId val="98230272"/>
      </c:scatterChart>
      <c:valAx>
        <c:axId val="81469824"/>
        <c:scaling>
          <c:orientation val="minMax"/>
          <c:max val="800"/>
          <c:min val="4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Wavelength (nm)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230272"/>
        <c:crossesAt val="1.0000000000000013E-4"/>
        <c:crossBetween val="midCat"/>
      </c:valAx>
      <c:valAx>
        <c:axId val="9823027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Equivalent Width (cm-1)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1469824"/>
        <c:crosses val="autoZero"/>
        <c:crossBetween val="midCat"/>
      </c:valAx>
    </c:plotArea>
    <c:legend>
      <c:legendPos val="b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Methane</a:t>
            </a:r>
            <a:r>
              <a:rPr lang="en-US" sz="2000" baseline="0"/>
              <a:t> Band Equivalent Widths for Titan</a:t>
            </a:r>
            <a:endParaRPr lang="en-US" sz="2000"/>
          </a:p>
        </c:rich>
      </c:tx>
    </c:title>
    <c:plotArea>
      <c:layout/>
      <c:scatterChart>
        <c:scatterStyle val="lineMarker"/>
        <c:ser>
          <c:idx val="1"/>
          <c:order val="0"/>
          <c:tx>
            <c:strRef>
              <c:f>'Summary Albedo'!$D$21</c:f>
              <c:strCache>
                <c:ptCount val="1"/>
                <c:pt idx="0">
                  <c:v>Mean</c:v>
                </c:pt>
              </c:strCache>
            </c:strRef>
          </c:tx>
          <c:spPr>
            <a:ln w="22225">
              <a:noFill/>
            </a:ln>
          </c:spPr>
          <c:marker>
            <c:symbol val="x"/>
            <c:size val="7"/>
            <c:spPr>
              <a:noFill/>
              <a:ln w="28575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'Summary Albedo'!$J$22:$J$34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Albedo'!$D$22:$D$34</c:f>
              <c:numCache>
                <c:formatCode>0.0</c:formatCode>
                <c:ptCount val="13"/>
                <c:pt idx="4">
                  <c:v>7.1222897143961816</c:v>
                </c:pt>
                <c:pt idx="5">
                  <c:v>5.4253472222222232</c:v>
                </c:pt>
                <c:pt idx="6">
                  <c:v>4.7698009870682281</c:v>
                </c:pt>
                <c:pt idx="7">
                  <c:v>48.282575731872498</c:v>
                </c:pt>
                <c:pt idx="8">
                  <c:v>26.892323138154826</c:v>
                </c:pt>
                <c:pt idx="10">
                  <c:v>11.065841758462856</c:v>
                </c:pt>
                <c:pt idx="11">
                  <c:v>126.80142687277051</c:v>
                </c:pt>
                <c:pt idx="12">
                  <c:v>309.56577471559046</c:v>
                </c:pt>
              </c:numCache>
            </c:numRef>
          </c:yVal>
        </c:ser>
        <c:ser>
          <c:idx val="0"/>
          <c:order val="1"/>
          <c:tx>
            <c:strRef>
              <c:f>'Summary Albedo'!$B$21</c:f>
              <c:strCache>
                <c:ptCount val="1"/>
                <c:pt idx="0">
                  <c:v>1996UT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'Summary Albedo'!$J$22:$J$29</c:f>
              <c:numCache>
                <c:formatCode>General</c:formatCode>
                <c:ptCount val="8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</c:numCache>
            </c:numRef>
          </c:xVal>
          <c:yVal>
            <c:numRef>
              <c:f>'Summary Albedo'!$B$22:$B$29</c:f>
              <c:numCache>
                <c:formatCode>0.0</c:formatCode>
                <c:ptCount val="8"/>
                <c:pt idx="4">
                  <c:v>7.1222897143961816</c:v>
                </c:pt>
                <c:pt idx="5">
                  <c:v>5.4253472222222232</c:v>
                </c:pt>
                <c:pt idx="6">
                  <c:v>4.7698009870682281</c:v>
                </c:pt>
                <c:pt idx="7">
                  <c:v>50.109484002808209</c:v>
                </c:pt>
              </c:numCache>
            </c:numRef>
          </c:yVal>
        </c:ser>
        <c:ser>
          <c:idx val="2"/>
          <c:order val="2"/>
          <c:tx>
            <c:strRef>
              <c:f>'Summary Albedo'!$C$21</c:f>
              <c:strCache>
                <c:ptCount val="1"/>
                <c:pt idx="0">
                  <c:v>20130612UT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'Summary Albedo'!$J$22:$J$29</c:f>
              <c:numCache>
                <c:formatCode>General</c:formatCode>
                <c:ptCount val="8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</c:numCache>
            </c:numRef>
          </c:xVal>
          <c:yVal>
            <c:numRef>
              <c:f>'Summary Albedo'!$C$22:$C$29</c:f>
              <c:numCache>
                <c:formatCode>0.0</c:formatCode>
                <c:ptCount val="8"/>
                <c:pt idx="7">
                  <c:v>46.45566746093678</c:v>
                </c:pt>
              </c:numCache>
            </c:numRef>
          </c:yVal>
        </c:ser>
        <c:ser>
          <c:idx val="4"/>
          <c:order val="3"/>
          <c:tx>
            <c:strRef>
              <c:f>'Summary Albedo'!$I$21</c:f>
              <c:strCache>
                <c:ptCount val="1"/>
                <c:pt idx="0">
                  <c:v>LOC I+II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 w="22225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'Summary Albedo'!$J$22:$J$34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Albedo'!$I$22:$I$34</c:f>
              <c:numCache>
                <c:formatCode>0.0</c:formatCode>
                <c:ptCount val="13"/>
                <c:pt idx="2">
                  <c:v>1.4</c:v>
                </c:pt>
                <c:pt idx="4">
                  <c:v>12</c:v>
                </c:pt>
                <c:pt idx="5">
                  <c:v>4.5</c:v>
                </c:pt>
                <c:pt idx="7">
                  <c:v>55.5</c:v>
                </c:pt>
                <c:pt idx="9">
                  <c:v>10.1</c:v>
                </c:pt>
                <c:pt idx="10">
                  <c:v>44</c:v>
                </c:pt>
                <c:pt idx="11">
                  <c:v>157</c:v>
                </c:pt>
              </c:numCache>
            </c:numRef>
          </c:yVal>
        </c:ser>
        <c:ser>
          <c:idx val="3"/>
          <c:order val="4"/>
          <c:tx>
            <c:strRef>
              <c:f>'Summary Albedo'!$H$21</c:f>
              <c:strCache>
                <c:ptCount val="1"/>
                <c:pt idx="0">
                  <c:v>Kark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 w="28575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'Summary Albedo'!$J$22:$J$34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Albedo'!$H$22:$H$34</c:f>
              <c:numCache>
                <c:formatCode>0.0</c:formatCode>
                <c:ptCount val="13"/>
                <c:pt idx="0">
                  <c:v>0.51418904674492627</c:v>
                </c:pt>
                <c:pt idx="1">
                  <c:v>0.47465124999406683</c:v>
                </c:pt>
                <c:pt idx="2">
                  <c:v>2.5402631712645425</c:v>
                </c:pt>
                <c:pt idx="3">
                  <c:v>0.77195934862070181</c:v>
                </c:pt>
                <c:pt idx="4">
                  <c:v>6.4439764082632127</c:v>
                </c:pt>
                <c:pt idx="5">
                  <c:v>5.1239390432098784</c:v>
                </c:pt>
                <c:pt idx="6">
                  <c:v>1.9640357005575058</c:v>
                </c:pt>
                <c:pt idx="7">
                  <c:v>52.980339857135753</c:v>
                </c:pt>
                <c:pt idx="8">
                  <c:v>38.321560471870626</c:v>
                </c:pt>
                <c:pt idx="9">
                  <c:v>6.2257644675227084</c:v>
                </c:pt>
                <c:pt idx="10">
                  <c:v>26.356823097429707</c:v>
                </c:pt>
                <c:pt idx="11">
                  <c:v>135.45778834720571</c:v>
                </c:pt>
                <c:pt idx="12">
                  <c:v>238.26309886236177</c:v>
                </c:pt>
              </c:numCache>
            </c:numRef>
          </c:yVal>
        </c:ser>
        <c:dLbls/>
        <c:axId val="72597888"/>
        <c:axId val="72599808"/>
      </c:scatterChart>
      <c:valAx>
        <c:axId val="7259788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Band Strength (cm-1</a:t>
                </a:r>
                <a:r>
                  <a:rPr lang="en-US" sz="1400" baseline="0"/>
                  <a:t> (km-atm-1))</a:t>
                </a:r>
                <a:endParaRPr lang="en-US" sz="1400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2599808"/>
        <c:crossesAt val="1.0000000000000013E-4"/>
        <c:crossBetween val="midCat"/>
      </c:valAx>
      <c:valAx>
        <c:axId val="7259980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Equivalent Width (cm-1)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2597888"/>
        <c:crosses val="autoZero"/>
        <c:crossBetween val="midCat"/>
      </c:valAx>
    </c:plotArea>
    <c:legend>
      <c:legendPos val="b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Methane Column Density on Neptune</a:t>
            </a:r>
          </a:p>
        </c:rich>
      </c:tx>
    </c:title>
    <c:plotArea>
      <c:layout/>
      <c:scatterChart>
        <c:scatterStyle val="lineMarker"/>
        <c:ser>
          <c:idx val="5"/>
          <c:order val="0"/>
          <c:tx>
            <c:strRef>
              <c:f>'Summary Albedo'!$D$40</c:f>
              <c:strCache>
                <c:ptCount val="1"/>
                <c:pt idx="0">
                  <c:v>Mean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x"/>
            <c:size val="7"/>
            <c:spPr>
              <a:noFill/>
              <a:ln w="28575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'Summary Albedo'!$A$41:$A$53</c:f>
              <c:numCache>
                <c:formatCode>General</c:formatCode>
                <c:ptCount val="13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  <c:pt idx="8">
                  <c:v>668</c:v>
                </c:pt>
                <c:pt idx="9" formatCode="0">
                  <c:v>682.5</c:v>
                </c:pt>
                <c:pt idx="10">
                  <c:v>705</c:v>
                </c:pt>
                <c:pt idx="11">
                  <c:v>725</c:v>
                </c:pt>
                <c:pt idx="12">
                  <c:v>790</c:v>
                </c:pt>
              </c:numCache>
            </c:numRef>
          </c:xVal>
          <c:yVal>
            <c:numRef>
              <c:f>'Summary Albedo'!$D$41:$D$53</c:f>
              <c:numCache>
                <c:formatCode>0.0</c:formatCode>
                <c:ptCount val="13"/>
                <c:pt idx="4" formatCode="0.00">
                  <c:v>0.26675242376015662</c:v>
                </c:pt>
                <c:pt idx="5" formatCode="0.00">
                  <c:v>0.53716309130913098</c:v>
                </c:pt>
                <c:pt idx="7" formatCode="0.00">
                  <c:v>0.39254126611278456</c:v>
                </c:pt>
                <c:pt idx="10" formatCode="0.00">
                  <c:v>0.25149640360142855</c:v>
                </c:pt>
                <c:pt idx="11" formatCode="0.00">
                  <c:v>0.16361474435196194</c:v>
                </c:pt>
                <c:pt idx="12" formatCode="0.00">
                  <c:v>1.2284356139507557</c:v>
                </c:pt>
              </c:numCache>
            </c:numRef>
          </c:yVal>
        </c:ser>
        <c:ser>
          <c:idx val="0"/>
          <c:order val="1"/>
          <c:tx>
            <c:strRef>
              <c:f>'Summary Albedo'!$B$40</c:f>
              <c:strCache>
                <c:ptCount val="1"/>
                <c:pt idx="0">
                  <c:v>1996UT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'Summary Albedo'!$A$41:$A$48</c:f>
              <c:numCache>
                <c:formatCode>General</c:formatCode>
                <c:ptCount val="8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</c:numCache>
            </c:numRef>
          </c:xVal>
          <c:yVal>
            <c:numRef>
              <c:f>'Summary Albedo'!$B$41:$B$48</c:f>
              <c:numCache>
                <c:formatCode>0.0</c:formatCode>
                <c:ptCount val="8"/>
                <c:pt idx="4" formatCode="0.00">
                  <c:v>0.26675242376015662</c:v>
                </c:pt>
                <c:pt idx="5" formatCode="0.00">
                  <c:v>0.53716309130913098</c:v>
                </c:pt>
                <c:pt idx="7" formatCode="0.00">
                  <c:v>0.4073941788846196</c:v>
                </c:pt>
              </c:numCache>
            </c:numRef>
          </c:yVal>
        </c:ser>
        <c:ser>
          <c:idx val="1"/>
          <c:order val="2"/>
          <c:tx>
            <c:strRef>
              <c:f>'Summary Albedo'!$C$40</c:f>
              <c:strCache>
                <c:ptCount val="1"/>
                <c:pt idx="0">
                  <c:v>20130612UT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'Summary Albedo'!$A$41:$A$48</c:f>
              <c:numCache>
                <c:formatCode>General</c:formatCode>
                <c:ptCount val="8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</c:numCache>
            </c:numRef>
          </c:xVal>
          <c:yVal>
            <c:numRef>
              <c:f>'Summary Albedo'!$C$41:$C$48</c:f>
              <c:numCache>
                <c:formatCode>0.00</c:formatCode>
                <c:ptCount val="8"/>
                <c:pt idx="7">
                  <c:v>0.37768835334094941</c:v>
                </c:pt>
              </c:numCache>
            </c:numRef>
          </c:yVal>
        </c:ser>
        <c:ser>
          <c:idx val="3"/>
          <c:order val="3"/>
          <c:tx>
            <c:strRef>
              <c:f>'Summary Albedo'!$I$40</c:f>
              <c:strCache>
                <c:ptCount val="1"/>
                <c:pt idx="0">
                  <c:v>LOC I+II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noFill/>
              <a:ln w="22225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'Summary Albedo'!$A$41:$A$53</c:f>
              <c:numCache>
                <c:formatCode>General</c:formatCode>
                <c:ptCount val="13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  <c:pt idx="8">
                  <c:v>668</c:v>
                </c:pt>
                <c:pt idx="9" formatCode="0">
                  <c:v>682.5</c:v>
                </c:pt>
                <c:pt idx="10">
                  <c:v>705</c:v>
                </c:pt>
                <c:pt idx="11">
                  <c:v>725</c:v>
                </c:pt>
                <c:pt idx="12">
                  <c:v>790</c:v>
                </c:pt>
              </c:numCache>
            </c:numRef>
          </c:xVal>
          <c:yVal>
            <c:numRef>
              <c:f>'Summary Albedo'!$I$41:$I$53</c:f>
              <c:numCache>
                <c:formatCode>0.00</c:formatCode>
                <c:ptCount val="13"/>
                <c:pt idx="2">
                  <c:v>0.24561403508771928</c:v>
                </c:pt>
                <c:pt idx="4">
                  <c:v>0.449438202247191</c:v>
                </c:pt>
                <c:pt idx="5">
                  <c:v>0.44554455445544555</c:v>
                </c:pt>
                <c:pt idx="7">
                  <c:v>0.45121951219512196</c:v>
                </c:pt>
                <c:pt idx="9">
                  <c:v>2.8055555555555554</c:v>
                </c:pt>
                <c:pt idx="10">
                  <c:v>1</c:v>
                </c:pt>
                <c:pt idx="11">
                  <c:v>0.20258064516129032</c:v>
                </c:pt>
              </c:numCache>
            </c:numRef>
          </c:yVal>
        </c:ser>
        <c:ser>
          <c:idx val="2"/>
          <c:order val="4"/>
          <c:tx>
            <c:strRef>
              <c:f>'Summary Albedo'!$H$40</c:f>
              <c:strCache>
                <c:ptCount val="1"/>
                <c:pt idx="0">
                  <c:v>Kark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ln w="22225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'Summary Albedo'!$A$41:$A$53</c:f>
              <c:numCache>
                <c:formatCode>General</c:formatCode>
                <c:ptCount val="13"/>
                <c:pt idx="0">
                  <c:v>441</c:v>
                </c:pt>
                <c:pt idx="1">
                  <c:v>459</c:v>
                </c:pt>
                <c:pt idx="2">
                  <c:v>486</c:v>
                </c:pt>
                <c:pt idx="3">
                  <c:v>509</c:v>
                </c:pt>
                <c:pt idx="4">
                  <c:v>543</c:v>
                </c:pt>
                <c:pt idx="5">
                  <c:v>576</c:v>
                </c:pt>
                <c:pt idx="6">
                  <c:v>597</c:v>
                </c:pt>
                <c:pt idx="7">
                  <c:v>619</c:v>
                </c:pt>
                <c:pt idx="8">
                  <c:v>668</c:v>
                </c:pt>
                <c:pt idx="9" formatCode="0">
                  <c:v>682.5</c:v>
                </c:pt>
                <c:pt idx="10">
                  <c:v>705</c:v>
                </c:pt>
                <c:pt idx="11">
                  <c:v>725</c:v>
                </c:pt>
                <c:pt idx="12">
                  <c:v>790</c:v>
                </c:pt>
              </c:numCache>
            </c:numRef>
          </c:xVal>
          <c:yVal>
            <c:numRef>
              <c:f>'Summary Albedo'!$H$41:$H$53</c:f>
              <c:numCache>
                <c:formatCode>0.00</c:formatCode>
                <c:ptCount val="13"/>
                <c:pt idx="0">
                  <c:v>0.28566058152495905</c:v>
                </c:pt>
                <c:pt idx="2">
                  <c:v>0.44566020548500745</c:v>
                </c:pt>
                <c:pt idx="4">
                  <c:v>0.24134743102109413</c:v>
                </c:pt>
                <c:pt idx="5">
                  <c:v>0.50732069734751273</c:v>
                </c:pt>
                <c:pt idx="7">
                  <c:v>0.43073447038321749</c:v>
                </c:pt>
                <c:pt idx="9">
                  <c:v>1.7293790187563078</c:v>
                </c:pt>
                <c:pt idx="10">
                  <c:v>0.5990187067597661</c:v>
                </c:pt>
                <c:pt idx="11">
                  <c:v>0.17478424302865253</c:v>
                </c:pt>
                <c:pt idx="12">
                  <c:v>0.94548848754905468</c:v>
                </c:pt>
              </c:numCache>
            </c:numRef>
          </c:yVal>
        </c:ser>
        <c:dLbls/>
        <c:axId val="77545472"/>
        <c:axId val="77547392"/>
      </c:scatterChart>
      <c:valAx>
        <c:axId val="77545472"/>
        <c:scaling>
          <c:orientation val="minMax"/>
          <c:max val="800"/>
          <c:min val="4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Wavelength (nm)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7547392"/>
        <c:crossesAt val="1.0000000000000015E-4"/>
        <c:crossBetween val="midCat"/>
      </c:valAx>
      <c:valAx>
        <c:axId val="775473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Column Density - N (km-atm)</a:t>
                </a:r>
              </a:p>
            </c:rich>
          </c:tx>
        </c:title>
        <c:numFmt formatCode="#,##0.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7545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span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Linear Methane Column Density on Titan</a:t>
            </a:r>
          </a:p>
        </c:rich>
      </c:tx>
    </c:title>
    <c:plotArea>
      <c:layout/>
      <c:scatterChart>
        <c:scatterStyle val="lineMarker"/>
        <c:ser>
          <c:idx val="5"/>
          <c:order val="0"/>
          <c:tx>
            <c:strRef>
              <c:f>'Summary Albedo'!$D$40</c:f>
              <c:strCache>
                <c:ptCount val="1"/>
                <c:pt idx="0">
                  <c:v>Mean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x"/>
            <c:size val="7"/>
            <c:spPr>
              <a:noFill/>
              <a:ln w="28575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'Summary Albedo'!$J$41:$J$53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Albedo'!$D$41:$D$53</c:f>
              <c:numCache>
                <c:formatCode>0.0</c:formatCode>
                <c:ptCount val="13"/>
                <c:pt idx="4" formatCode="0.00">
                  <c:v>0.26675242376015662</c:v>
                </c:pt>
                <c:pt idx="5" formatCode="0.00">
                  <c:v>0.53716309130913098</c:v>
                </c:pt>
                <c:pt idx="7" formatCode="0.00">
                  <c:v>0.39254126611278456</c:v>
                </c:pt>
                <c:pt idx="10" formatCode="0.00">
                  <c:v>0.25149640360142855</c:v>
                </c:pt>
                <c:pt idx="11" formatCode="0.00">
                  <c:v>0.16361474435196194</c:v>
                </c:pt>
                <c:pt idx="12" formatCode="0.00">
                  <c:v>1.2284356139507557</c:v>
                </c:pt>
              </c:numCache>
            </c:numRef>
          </c:yVal>
        </c:ser>
        <c:ser>
          <c:idx val="0"/>
          <c:order val="1"/>
          <c:tx>
            <c:strRef>
              <c:f>'Summary Albedo'!$B$40</c:f>
              <c:strCache>
                <c:ptCount val="1"/>
                <c:pt idx="0">
                  <c:v>1996UT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'Summary Albedo'!$J$41:$J$48</c:f>
              <c:numCache>
                <c:formatCode>General</c:formatCode>
                <c:ptCount val="8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</c:numCache>
            </c:numRef>
          </c:xVal>
          <c:yVal>
            <c:numRef>
              <c:f>'Summary Albedo'!$B$41:$B$48</c:f>
              <c:numCache>
                <c:formatCode>0.0</c:formatCode>
                <c:ptCount val="8"/>
                <c:pt idx="4" formatCode="0.00">
                  <c:v>0.26675242376015662</c:v>
                </c:pt>
                <c:pt idx="5" formatCode="0.00">
                  <c:v>0.53716309130913098</c:v>
                </c:pt>
                <c:pt idx="7" formatCode="0.00">
                  <c:v>0.4073941788846196</c:v>
                </c:pt>
              </c:numCache>
            </c:numRef>
          </c:yVal>
        </c:ser>
        <c:ser>
          <c:idx val="1"/>
          <c:order val="2"/>
          <c:tx>
            <c:strRef>
              <c:f>'Summary Albedo'!$C$40</c:f>
              <c:strCache>
                <c:ptCount val="1"/>
                <c:pt idx="0">
                  <c:v>20130612UT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'Summary Albedo'!$J$41:$J$48</c:f>
              <c:numCache>
                <c:formatCode>General</c:formatCode>
                <c:ptCount val="8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</c:numCache>
            </c:numRef>
          </c:xVal>
          <c:yVal>
            <c:numRef>
              <c:f>'Summary Albedo'!$C$41:$C$48</c:f>
              <c:numCache>
                <c:formatCode>0.00</c:formatCode>
                <c:ptCount val="8"/>
                <c:pt idx="7">
                  <c:v>0.37768835334094941</c:v>
                </c:pt>
              </c:numCache>
            </c:numRef>
          </c:yVal>
        </c:ser>
        <c:ser>
          <c:idx val="3"/>
          <c:order val="3"/>
          <c:tx>
            <c:strRef>
              <c:f>'Summary Albedo'!$I$40</c:f>
              <c:strCache>
                <c:ptCount val="1"/>
                <c:pt idx="0">
                  <c:v>LOC I+II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noFill/>
              <a:ln w="22225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'Summary Albedo'!$J$41:$J$53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Albedo'!$I$41:$I$53</c:f>
              <c:numCache>
                <c:formatCode>0.00</c:formatCode>
                <c:ptCount val="13"/>
                <c:pt idx="2">
                  <c:v>0.24561403508771928</c:v>
                </c:pt>
                <c:pt idx="4">
                  <c:v>0.449438202247191</c:v>
                </c:pt>
                <c:pt idx="5">
                  <c:v>0.44554455445544555</c:v>
                </c:pt>
                <c:pt idx="7">
                  <c:v>0.45121951219512196</c:v>
                </c:pt>
                <c:pt idx="9">
                  <c:v>2.8055555555555554</c:v>
                </c:pt>
                <c:pt idx="10">
                  <c:v>1</c:v>
                </c:pt>
                <c:pt idx="11">
                  <c:v>0.20258064516129032</c:v>
                </c:pt>
              </c:numCache>
            </c:numRef>
          </c:yVal>
        </c:ser>
        <c:ser>
          <c:idx val="2"/>
          <c:order val="4"/>
          <c:tx>
            <c:strRef>
              <c:f>'Summary Albedo'!$H$40</c:f>
              <c:strCache>
                <c:ptCount val="1"/>
                <c:pt idx="0">
                  <c:v>Kark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ln w="22225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'Summary Albedo'!$J$41:$J$53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Albedo'!$H$41:$H$53</c:f>
              <c:numCache>
                <c:formatCode>0.00</c:formatCode>
                <c:ptCount val="13"/>
                <c:pt idx="0">
                  <c:v>0.28566058152495905</c:v>
                </c:pt>
                <c:pt idx="2">
                  <c:v>0.44566020548500745</c:v>
                </c:pt>
                <c:pt idx="4">
                  <c:v>0.24134743102109413</c:v>
                </c:pt>
                <c:pt idx="5">
                  <c:v>0.50732069734751273</c:v>
                </c:pt>
                <c:pt idx="7">
                  <c:v>0.43073447038321749</c:v>
                </c:pt>
                <c:pt idx="9">
                  <c:v>1.7293790187563078</c:v>
                </c:pt>
                <c:pt idx="10">
                  <c:v>0.5990187067597661</c:v>
                </c:pt>
                <c:pt idx="11">
                  <c:v>0.17478424302865253</c:v>
                </c:pt>
                <c:pt idx="12">
                  <c:v>0.94548848754905468</c:v>
                </c:pt>
              </c:numCache>
            </c:numRef>
          </c:yVal>
        </c:ser>
        <c:dLbls/>
        <c:axId val="77589888"/>
        <c:axId val="77600256"/>
      </c:scatterChart>
      <c:valAx>
        <c:axId val="7758988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Band Strength (cm-1 (km-atm-1))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7600256"/>
        <c:crossesAt val="1.0000000000000015E-4"/>
        <c:crossBetween val="midCat"/>
      </c:valAx>
      <c:valAx>
        <c:axId val="7760025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Column Density - N (km-atm)</a:t>
                </a:r>
              </a:p>
            </c:rich>
          </c:tx>
        </c:title>
        <c:numFmt formatCode="#,##0.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75898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span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Linear Methane Column Density on Titan</a:t>
            </a:r>
          </a:p>
        </c:rich>
      </c:tx>
      <c:layout/>
    </c:title>
    <c:plotArea>
      <c:layout/>
      <c:scatterChart>
        <c:scatterStyle val="lineMarker"/>
        <c:ser>
          <c:idx val="5"/>
          <c:order val="0"/>
          <c:tx>
            <c:strRef>
              <c:f>'Summary Albedo'!$D$40</c:f>
              <c:strCache>
                <c:ptCount val="1"/>
                <c:pt idx="0">
                  <c:v>Mean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x"/>
            <c:size val="7"/>
            <c:spPr>
              <a:noFill/>
              <a:ln w="28575">
                <a:solidFill>
                  <a:schemeClr val="accent1">
                    <a:lumMod val="75000"/>
                  </a:schemeClr>
                </a:solidFill>
              </a:ln>
            </c:spPr>
          </c:marker>
          <c:trendline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1.7791590364392755E-2"/>
                  <c:y val="6.6288236697685507E-2"/>
                </c:manualLayout>
              </c:layout>
              <c:numFmt formatCode="General" sourceLinked="0"/>
              <c:spPr>
                <a:ln w="19050">
                  <a:solidFill>
                    <a:schemeClr val="accent1">
                      <a:lumMod val="75000"/>
                    </a:schemeClr>
                  </a:solidFill>
                </a:ln>
              </c:spPr>
            </c:trendlineLbl>
          </c:trendline>
          <c:xVal>
            <c:numRef>
              <c:f>'Summary Albedo'!$J$60:$J$71</c:f>
              <c:numCache>
                <c:formatCode>General</c:formatCode>
                <c:ptCount val="12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</c:numCache>
            </c:numRef>
          </c:xVal>
          <c:yVal>
            <c:numRef>
              <c:f>'Summary Albedo'!$D$60:$D$71</c:f>
              <c:numCache>
                <c:formatCode>0.0</c:formatCode>
                <c:ptCount val="12"/>
                <c:pt idx="4" formatCode="0.00">
                  <c:v>0.26675242376015662</c:v>
                </c:pt>
                <c:pt idx="5" formatCode="0.00">
                  <c:v>0.53716309130913098</c:v>
                </c:pt>
                <c:pt idx="7" formatCode="0.00">
                  <c:v>0.39254126611278456</c:v>
                </c:pt>
                <c:pt idx="11" formatCode="0.00">
                  <c:v>0.16361474435196194</c:v>
                </c:pt>
              </c:numCache>
            </c:numRef>
          </c:yVal>
        </c:ser>
        <c:ser>
          <c:idx val="0"/>
          <c:order val="1"/>
          <c:tx>
            <c:strRef>
              <c:f>'Summary Albedo'!$B$40</c:f>
              <c:strCache>
                <c:ptCount val="1"/>
                <c:pt idx="0">
                  <c:v>1996UT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'Summary Albedo'!$J$60:$J$71</c:f>
              <c:numCache>
                <c:formatCode>General</c:formatCode>
                <c:ptCount val="12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</c:numCache>
            </c:numRef>
          </c:xVal>
          <c:yVal>
            <c:numRef>
              <c:f>'Summary Albedo'!$B$60:$B$71</c:f>
              <c:numCache>
                <c:formatCode>0.0</c:formatCode>
                <c:ptCount val="12"/>
                <c:pt idx="4" formatCode="0.00">
                  <c:v>0.26675242376015662</c:v>
                </c:pt>
                <c:pt idx="5" formatCode="0.00">
                  <c:v>0.53716309130913098</c:v>
                </c:pt>
                <c:pt idx="7" formatCode="0.00">
                  <c:v>0.4073941788846196</c:v>
                </c:pt>
                <c:pt idx="11" formatCode="0.00">
                  <c:v>0.15097234475087262</c:v>
                </c:pt>
              </c:numCache>
            </c:numRef>
          </c:yVal>
        </c:ser>
        <c:ser>
          <c:idx val="1"/>
          <c:order val="2"/>
          <c:tx>
            <c:strRef>
              <c:f>'Summary Albedo'!$C$40</c:f>
              <c:strCache>
                <c:ptCount val="1"/>
                <c:pt idx="0">
                  <c:v>20130612UT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'Summary Albedo'!$J$60:$J$71</c:f>
              <c:numCache>
                <c:formatCode>General</c:formatCode>
                <c:ptCount val="12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</c:numCache>
            </c:numRef>
          </c:xVal>
          <c:yVal>
            <c:numRef>
              <c:f>'Summary Albedo'!$C$60:$C$71</c:f>
              <c:numCache>
                <c:formatCode>0.00</c:formatCode>
                <c:ptCount val="12"/>
                <c:pt idx="7">
                  <c:v>0.37768835334094941</c:v>
                </c:pt>
                <c:pt idx="11">
                  <c:v>0.17625714395305125</c:v>
                </c:pt>
              </c:numCache>
            </c:numRef>
          </c:yVal>
        </c:ser>
        <c:ser>
          <c:idx val="3"/>
          <c:order val="3"/>
          <c:tx>
            <c:strRef>
              <c:f>'Summary Albedo'!$I$40</c:f>
              <c:strCache>
                <c:ptCount val="1"/>
                <c:pt idx="0">
                  <c:v>LOC I+II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noFill/>
              <a:ln w="22225">
                <a:solidFill>
                  <a:schemeClr val="accent2">
                    <a:lumMod val="75000"/>
                  </a:schemeClr>
                </a:solidFill>
              </a:ln>
            </c:spPr>
          </c:marker>
          <c:trendline>
            <c:spPr>
              <a:ln w="28575">
                <a:solidFill>
                  <a:schemeClr val="accent2">
                    <a:lumMod val="75000"/>
                    <a:alpha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1.9159054916965308E-4"/>
                  <c:y val="-0.11350338025928577"/>
                </c:manualLayout>
              </c:layout>
              <c:numFmt formatCode="General" sourceLinked="0"/>
              <c:spPr>
                <a:ln w="19050">
                  <a:solidFill>
                    <a:schemeClr val="accent2">
                      <a:lumMod val="75000"/>
                      <a:alpha val="50000"/>
                    </a:schemeClr>
                  </a:solidFill>
                </a:ln>
              </c:spPr>
            </c:trendlineLbl>
          </c:trendline>
          <c:xVal>
            <c:numRef>
              <c:f>'Summary Albedo'!$J$60:$J$71</c:f>
              <c:numCache>
                <c:formatCode>General</c:formatCode>
                <c:ptCount val="12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</c:numCache>
            </c:numRef>
          </c:xVal>
          <c:yVal>
            <c:numRef>
              <c:f>'Summary Albedo'!$I$60:$I$71</c:f>
              <c:numCache>
                <c:formatCode>0.00</c:formatCode>
                <c:ptCount val="12"/>
                <c:pt idx="2">
                  <c:v>0.24561403508771928</c:v>
                </c:pt>
                <c:pt idx="4">
                  <c:v>0.449438202247191</c:v>
                </c:pt>
                <c:pt idx="5">
                  <c:v>0.44554455445544555</c:v>
                </c:pt>
                <c:pt idx="7">
                  <c:v>0.45121951219512196</c:v>
                </c:pt>
                <c:pt idx="11">
                  <c:v>0.20258064516129032</c:v>
                </c:pt>
              </c:numCache>
            </c:numRef>
          </c:yVal>
        </c:ser>
        <c:ser>
          <c:idx val="2"/>
          <c:order val="4"/>
          <c:tx>
            <c:strRef>
              <c:f>'Summary Albedo'!$H$40</c:f>
              <c:strCache>
                <c:ptCount val="1"/>
                <c:pt idx="0">
                  <c:v>Kark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ln w="22225">
                <a:solidFill>
                  <a:schemeClr val="accent6">
                    <a:lumMod val="75000"/>
                  </a:schemeClr>
                </a:solidFill>
              </a:ln>
            </c:spPr>
          </c:marker>
          <c:trendline>
            <c:spPr>
              <a:ln w="28575">
                <a:solidFill>
                  <a:schemeClr val="accent6">
                    <a:lumMod val="75000"/>
                    <a:alpha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4354174127515235"/>
                  <c:y val="9.2229062276306367E-2"/>
                </c:manualLayout>
              </c:layout>
              <c:numFmt formatCode="General" sourceLinked="0"/>
              <c:spPr>
                <a:ln w="19050">
                  <a:solidFill>
                    <a:schemeClr val="accent6">
                      <a:lumMod val="75000"/>
                      <a:alpha val="50000"/>
                    </a:schemeClr>
                  </a:solidFill>
                </a:ln>
              </c:spPr>
            </c:trendlineLbl>
          </c:trendline>
          <c:xVal>
            <c:numRef>
              <c:f>'Summary Albedo'!$J$60:$J$71</c:f>
              <c:numCache>
                <c:formatCode>General</c:formatCode>
                <c:ptCount val="12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</c:numCache>
            </c:numRef>
          </c:xVal>
          <c:yVal>
            <c:numRef>
              <c:f>'Summary Albedo'!$H$60:$H$71</c:f>
              <c:numCache>
                <c:formatCode>0.00</c:formatCode>
                <c:ptCount val="12"/>
                <c:pt idx="0">
                  <c:v>0.28566058152495905</c:v>
                </c:pt>
                <c:pt idx="2">
                  <c:v>0.44566020548500745</c:v>
                </c:pt>
                <c:pt idx="4">
                  <c:v>0.24134743102109413</c:v>
                </c:pt>
                <c:pt idx="5">
                  <c:v>0.50732069734751273</c:v>
                </c:pt>
                <c:pt idx="7">
                  <c:v>0.43073447038321749</c:v>
                </c:pt>
                <c:pt idx="11">
                  <c:v>0.17478424302865253</c:v>
                </c:pt>
              </c:numCache>
            </c:numRef>
          </c:yVal>
        </c:ser>
        <c:dLbls/>
        <c:axId val="77743616"/>
        <c:axId val="77745536"/>
      </c:scatterChart>
      <c:valAx>
        <c:axId val="77743616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Band Strength (cm-1 (km-atm-1))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7745536"/>
        <c:crossesAt val="1.0000000000000015E-4"/>
        <c:crossBetween val="midCat"/>
      </c:valAx>
      <c:valAx>
        <c:axId val="77745536"/>
        <c:scaling>
          <c:orientation val="minMax"/>
          <c:max val="0.70000000000000018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Column Density - N (km-atm)</a:t>
                </a:r>
              </a:p>
            </c:rich>
          </c:tx>
          <c:layout/>
        </c:title>
        <c:numFmt formatCode="#,##0.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7743616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b"/>
      <c:layout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span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Exponential Methane Column Density on Titan</a:t>
            </a:r>
          </a:p>
        </c:rich>
      </c:tx>
    </c:title>
    <c:plotArea>
      <c:layout/>
      <c:scatterChart>
        <c:scatterStyle val="lineMarker"/>
        <c:ser>
          <c:idx val="5"/>
          <c:order val="0"/>
          <c:tx>
            <c:strRef>
              <c:f>'Summary Albedo'!$D$82</c:f>
              <c:strCache>
                <c:ptCount val="1"/>
                <c:pt idx="0">
                  <c:v>Mean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x"/>
            <c:size val="7"/>
            <c:spPr>
              <a:noFill/>
              <a:ln w="28575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'Summary Albedo'!$J$83:$J$95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Albedo'!$D$83:$D$95</c:f>
              <c:numCache>
                <c:formatCode>0.0</c:formatCode>
                <c:ptCount val="13"/>
                <c:pt idx="4" formatCode="0.00">
                  <c:v>0.27000759257626916</c:v>
                </c:pt>
                <c:pt idx="5" formatCode="0.00">
                  <c:v>0.5410392922160977</c:v>
                </c:pt>
                <c:pt idx="7" formatCode="0.00">
                  <c:v>0.42541566149169685</c:v>
                </c:pt>
                <c:pt idx="10" formatCode="0.00">
                  <c:v>0.25526060559163921</c:v>
                </c:pt>
                <c:pt idx="11" formatCode="0.00">
                  <c:v>0.20472695936122376</c:v>
                </c:pt>
                <c:pt idx="12" formatCode="0.00">
                  <c:v>2.6966146445861545</c:v>
                </c:pt>
              </c:numCache>
            </c:numRef>
          </c:yVal>
        </c:ser>
        <c:ser>
          <c:idx val="0"/>
          <c:order val="1"/>
          <c:tx>
            <c:strRef>
              <c:f>'Summary Albedo'!$B$82</c:f>
              <c:strCache>
                <c:ptCount val="1"/>
                <c:pt idx="0">
                  <c:v>1996UT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'Summary Albedo'!$J$83:$J$90</c:f>
              <c:numCache>
                <c:formatCode>General</c:formatCode>
                <c:ptCount val="8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</c:numCache>
            </c:numRef>
          </c:xVal>
          <c:yVal>
            <c:numRef>
              <c:f>'Summary Albedo'!$B$83:$B$90</c:f>
              <c:numCache>
                <c:formatCode>0.0</c:formatCode>
                <c:ptCount val="8"/>
                <c:pt idx="4" formatCode="0.00">
                  <c:v>0.27000759257626916</c:v>
                </c:pt>
                <c:pt idx="5" formatCode="0.00">
                  <c:v>0.5410392922160977</c:v>
                </c:pt>
                <c:pt idx="7" formatCode="0.00">
                  <c:v>0.44287547555509094</c:v>
                </c:pt>
              </c:numCache>
            </c:numRef>
          </c:yVal>
        </c:ser>
        <c:ser>
          <c:idx val="1"/>
          <c:order val="2"/>
          <c:tx>
            <c:strRef>
              <c:f>'Summary Albedo'!$C$82</c:f>
              <c:strCache>
                <c:ptCount val="1"/>
                <c:pt idx="0">
                  <c:v>20130612UT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'Summary Albedo'!$J$83:$J$90</c:f>
              <c:numCache>
                <c:formatCode>General</c:formatCode>
                <c:ptCount val="8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</c:numCache>
            </c:numRef>
          </c:xVal>
          <c:yVal>
            <c:numRef>
              <c:f>'Summary Albedo'!$C$83:$C$90</c:f>
              <c:numCache>
                <c:formatCode>0.0</c:formatCode>
                <c:ptCount val="8"/>
                <c:pt idx="7" formatCode="0.00">
                  <c:v>0.4080624804557465</c:v>
                </c:pt>
              </c:numCache>
            </c:numRef>
          </c:yVal>
        </c:ser>
        <c:ser>
          <c:idx val="3"/>
          <c:order val="3"/>
          <c:tx>
            <c:strRef>
              <c:f>'Summary Albedo'!$I$82</c:f>
              <c:strCache>
                <c:ptCount val="1"/>
                <c:pt idx="0">
                  <c:v>LOC I+II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noFill/>
              <a:ln w="22225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'Summary Albedo'!$J$83:$J$95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Albedo'!$I$83:$I$95</c:f>
              <c:numCache>
                <c:formatCode>0.00</c:formatCode>
                <c:ptCount val="13"/>
                <c:pt idx="0">
                  <c:v>0</c:v>
                </c:pt>
                <c:pt idx="2">
                  <c:v>0.24628044937897728</c:v>
                </c:pt>
                <c:pt idx="4">
                  <c:v>0.45868883936682053</c:v>
                </c:pt>
                <c:pt idx="5">
                  <c:v>0.44821109393412389</c:v>
                </c:pt>
                <c:pt idx="7">
                  <c:v>0.49502586204572813</c:v>
                </c:pt>
                <c:pt idx="9">
                  <c:v>2.8528359566414498</c:v>
                </c:pt>
                <c:pt idx="10">
                  <c:v>1.0603042744082167</c:v>
                </c:pt>
                <c:pt idx="11">
                  <c:v>0.27136660444752453</c:v>
                </c:pt>
              </c:numCache>
            </c:numRef>
          </c:yVal>
        </c:ser>
        <c:ser>
          <c:idx val="2"/>
          <c:order val="4"/>
          <c:tx>
            <c:strRef>
              <c:f>'Summary Albedo'!$H$82</c:f>
              <c:strCache>
                <c:ptCount val="1"/>
                <c:pt idx="0">
                  <c:v>Kark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ln w="22225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'Summary Albedo'!$J$83:$J$95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Albedo'!$H$83:$H$95</c:f>
              <c:numCache>
                <c:formatCode>0.00</c:formatCode>
                <c:ptCount val="13"/>
                <c:pt idx="0">
                  <c:v>0.28590538814763095</c:v>
                </c:pt>
                <c:pt idx="2">
                  <c:v>0.44785439920485098</c:v>
                </c:pt>
                <c:pt idx="4">
                  <c:v>0.24401180550430321</c:v>
                </c:pt>
                <c:pt idx="5">
                  <c:v>0.51077809509289751</c:v>
                </c:pt>
                <c:pt idx="7">
                  <c:v>0.47053062283136426</c:v>
                </c:pt>
                <c:pt idx="9">
                  <c:v>1.7473312587399317</c:v>
                </c:pt>
                <c:pt idx="10">
                  <c:v>0.62046259991236874</c:v>
                </c:pt>
                <c:pt idx="11">
                  <c:v>0.222817071212215</c:v>
                </c:pt>
                <c:pt idx="12" formatCode="0.0">
                  <c:v>1.5996080857741801</c:v>
                </c:pt>
              </c:numCache>
            </c:numRef>
          </c:yVal>
        </c:ser>
        <c:dLbls/>
        <c:axId val="78259328"/>
        <c:axId val="78261248"/>
      </c:scatterChart>
      <c:valAx>
        <c:axId val="7825932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Band Strength (cm-1 (km-atm-1))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8261248"/>
        <c:crossesAt val="1.0000000000000015E-4"/>
        <c:crossBetween val="midCat"/>
      </c:valAx>
      <c:valAx>
        <c:axId val="7826124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Column Density - N (km-atm)</a:t>
                </a:r>
              </a:p>
            </c:rich>
          </c:tx>
        </c:title>
        <c:numFmt formatCode="#,##0.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8259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span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Exponential Methane Column Density on Neptune</a:t>
            </a:r>
          </a:p>
        </c:rich>
      </c:tx>
      <c:layout/>
    </c:title>
    <c:plotArea>
      <c:layout/>
      <c:scatterChart>
        <c:scatterStyle val="lineMarker"/>
        <c:ser>
          <c:idx val="5"/>
          <c:order val="0"/>
          <c:tx>
            <c:strRef>
              <c:f>'Summary Albedo'!$D$101</c:f>
              <c:strCache>
                <c:ptCount val="1"/>
                <c:pt idx="0">
                  <c:v>Mean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x"/>
            <c:size val="6"/>
            <c:spPr>
              <a:noFill/>
              <a:ln w="28575">
                <a:solidFill>
                  <a:schemeClr val="accent1">
                    <a:lumMod val="75000"/>
                  </a:schemeClr>
                </a:solidFill>
              </a:ln>
            </c:spPr>
          </c:marker>
          <c:trendline>
            <c:name>Hill 2013-14</c:name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4.6218506827615724E-3"/>
                  <c:y val="-0.28998952520919713"/>
                </c:manualLayout>
              </c:layout>
              <c:numFmt formatCode="#,##0.0000" sourceLinked="0"/>
              <c:spPr>
                <a:solidFill>
                  <a:schemeClr val="bg1"/>
                </a:solidFill>
                <a:ln w="19050">
                  <a:solidFill>
                    <a:schemeClr val="accent1">
                      <a:lumMod val="75000"/>
                    </a:schemeClr>
                  </a:solidFill>
                </a:ln>
              </c:spPr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'Summary Albedo'!$J$102:$J$114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Albedo'!$D$102:$D$114</c:f>
              <c:numCache>
                <c:formatCode>0.0</c:formatCode>
                <c:ptCount val="13"/>
                <c:pt idx="4" formatCode="0.00">
                  <c:v>0.27000759257626916</c:v>
                </c:pt>
                <c:pt idx="5" formatCode="0.00">
                  <c:v>0.5410392922160977</c:v>
                </c:pt>
                <c:pt idx="7" formatCode="0.00">
                  <c:v>0.42541566149169685</c:v>
                </c:pt>
                <c:pt idx="11" formatCode="0.00">
                  <c:v>0.19224005601908339</c:v>
                </c:pt>
              </c:numCache>
            </c:numRef>
          </c:yVal>
        </c:ser>
        <c:ser>
          <c:idx val="0"/>
          <c:order val="1"/>
          <c:tx>
            <c:strRef>
              <c:f>'Summary Albedo'!$B$101</c:f>
              <c:strCache>
                <c:ptCount val="1"/>
                <c:pt idx="0">
                  <c:v>1996UT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'Summary Albedo'!$J$102:$J$113</c:f>
              <c:numCache>
                <c:formatCode>General</c:formatCode>
                <c:ptCount val="12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</c:numCache>
            </c:numRef>
          </c:xVal>
          <c:yVal>
            <c:numRef>
              <c:f>'Summary Albedo'!$B$102:$B$113</c:f>
              <c:numCache>
                <c:formatCode>0.0</c:formatCode>
                <c:ptCount val="12"/>
                <c:pt idx="4" formatCode="0.00">
                  <c:v>0.27000759257626916</c:v>
                </c:pt>
                <c:pt idx="5" formatCode="0.00">
                  <c:v>0.5410392922160977</c:v>
                </c:pt>
                <c:pt idx="7" formatCode="0.00">
                  <c:v>0.44287547555509094</c:v>
                </c:pt>
                <c:pt idx="11" formatCode="0.00">
                  <c:v>0.17499517849292406</c:v>
                </c:pt>
              </c:numCache>
            </c:numRef>
          </c:yVal>
        </c:ser>
        <c:ser>
          <c:idx val="1"/>
          <c:order val="2"/>
          <c:tx>
            <c:strRef>
              <c:f>'Summary Albedo'!$C$101</c:f>
              <c:strCache>
                <c:ptCount val="1"/>
                <c:pt idx="0">
                  <c:v>20130612UT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'Summary Albedo'!$J$102:$J$113</c:f>
              <c:numCache>
                <c:formatCode>General</c:formatCode>
                <c:ptCount val="12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</c:numCache>
            </c:numRef>
          </c:xVal>
          <c:yVal>
            <c:numRef>
              <c:f>'Summary Albedo'!$C$102:$C$113</c:f>
              <c:numCache>
                <c:formatCode>0.0</c:formatCode>
                <c:ptCount val="12"/>
                <c:pt idx="7" formatCode="0.00">
                  <c:v>0.4080624804557465</c:v>
                </c:pt>
                <c:pt idx="11" formatCode="0.00">
                  <c:v>0.20999676379860102</c:v>
                </c:pt>
              </c:numCache>
            </c:numRef>
          </c:yVal>
        </c:ser>
        <c:ser>
          <c:idx val="3"/>
          <c:order val="3"/>
          <c:tx>
            <c:strRef>
              <c:f>'Summary Albedo'!$I$101</c:f>
              <c:strCache>
                <c:ptCount val="1"/>
                <c:pt idx="0">
                  <c:v>LOC I+II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noFill/>
              <a:ln w="22225">
                <a:solidFill>
                  <a:schemeClr val="accent2">
                    <a:lumMod val="75000"/>
                  </a:schemeClr>
                </a:solidFill>
              </a:ln>
            </c:spPr>
          </c:marker>
          <c:trendline>
            <c:name>LOC I+II</c:name>
            <c:spPr>
              <a:ln w="28575">
                <a:solidFill>
                  <a:schemeClr val="accent2">
                    <a:lumMod val="75000"/>
                    <a:alpha val="50000"/>
                  </a:schemeClr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5.50128921109531E-3"/>
                  <c:y val="-0.19053110773899848"/>
                </c:manualLayout>
              </c:layout>
              <c:numFmt formatCode="#,##0.0000" sourceLinked="0"/>
              <c:spPr>
                <a:solidFill>
                  <a:schemeClr val="bg1"/>
                </a:solidFill>
                <a:ln w="19050">
                  <a:solidFill>
                    <a:schemeClr val="accent2">
                      <a:lumMod val="75000"/>
                      <a:alpha val="50000"/>
                    </a:schemeClr>
                  </a:solidFill>
                </a:ln>
              </c:spPr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'Summary Albedo'!$J$102:$J$114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Albedo'!$I$102:$I$114</c:f>
              <c:numCache>
                <c:formatCode>0.00</c:formatCode>
                <c:ptCount val="13"/>
                <c:pt idx="2">
                  <c:v>0.24628044937897728</c:v>
                </c:pt>
                <c:pt idx="4">
                  <c:v>0.45868883936682053</c:v>
                </c:pt>
                <c:pt idx="5">
                  <c:v>0.44821109393412389</c:v>
                </c:pt>
                <c:pt idx="7">
                  <c:v>0.49502586204572813</c:v>
                </c:pt>
                <c:pt idx="11">
                  <c:v>0.34229478256848045</c:v>
                </c:pt>
              </c:numCache>
            </c:numRef>
          </c:yVal>
        </c:ser>
        <c:ser>
          <c:idx val="2"/>
          <c:order val="4"/>
          <c:tx>
            <c:strRef>
              <c:f>'Summary Albedo'!$H$101</c:f>
              <c:strCache>
                <c:ptCount val="1"/>
                <c:pt idx="0">
                  <c:v>Kark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ln w="22225">
                <a:solidFill>
                  <a:schemeClr val="accent6">
                    <a:lumMod val="75000"/>
                  </a:schemeClr>
                </a:solidFill>
              </a:ln>
            </c:spPr>
          </c:marker>
          <c:trendline>
            <c:name>Karkoschka 1993</c:name>
            <c:spPr>
              <a:ln w="28575">
                <a:solidFill>
                  <a:schemeClr val="accent6">
                    <a:lumMod val="75000"/>
                    <a:alpha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5.2402095112560288E-3"/>
                  <c:y val="-0.4146589718773773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9050">
                  <a:solidFill>
                    <a:schemeClr val="accent6">
                      <a:lumMod val="75000"/>
                      <a:alpha val="50000"/>
                    </a:schemeClr>
                  </a:solidFill>
                </a:ln>
              </c:spPr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'Summary Albedo'!$J$102:$J$114</c:f>
              <c:numCache>
                <c:formatCode>General</c:formatCode>
                <c:ptCount val="13"/>
                <c:pt idx="0">
                  <c:v>1.8</c:v>
                </c:pt>
                <c:pt idx="2">
                  <c:v>5.7</c:v>
                </c:pt>
                <c:pt idx="4">
                  <c:v>26.7</c:v>
                </c:pt>
                <c:pt idx="5">
                  <c:v>10.1</c:v>
                </c:pt>
                <c:pt idx="7">
                  <c:v>123</c:v>
                </c:pt>
                <c:pt idx="9">
                  <c:v>3.6</c:v>
                </c:pt>
                <c:pt idx="10">
                  <c:v>44</c:v>
                </c:pt>
                <c:pt idx="11">
                  <c:v>775</c:v>
                </c:pt>
                <c:pt idx="12">
                  <c:v>252</c:v>
                </c:pt>
              </c:numCache>
            </c:numRef>
          </c:xVal>
          <c:yVal>
            <c:numRef>
              <c:f>'Summary Albedo'!$H$102:$H$114</c:f>
              <c:numCache>
                <c:formatCode>0.00</c:formatCode>
                <c:ptCount val="13"/>
                <c:pt idx="0">
                  <c:v>0.28590538814763095</c:v>
                </c:pt>
                <c:pt idx="2">
                  <c:v>0.44785439920485098</c:v>
                </c:pt>
                <c:pt idx="4">
                  <c:v>0.24401180550430321</c:v>
                </c:pt>
                <c:pt idx="5">
                  <c:v>0.51077809509289751</c:v>
                </c:pt>
                <c:pt idx="7">
                  <c:v>0.47053062283136426</c:v>
                </c:pt>
                <c:pt idx="11">
                  <c:v>0.20790057474979717</c:v>
                </c:pt>
              </c:numCache>
            </c:numRef>
          </c:yVal>
        </c:ser>
        <c:dLbls/>
        <c:axId val="78364032"/>
        <c:axId val="78411264"/>
      </c:scatterChart>
      <c:valAx>
        <c:axId val="7836403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Band Strength (cm-1 (km-atm-1))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8411264"/>
        <c:crossesAt val="1.0000000000000015E-4"/>
        <c:crossBetween val="midCat"/>
      </c:valAx>
      <c:valAx>
        <c:axId val="78411264"/>
        <c:scaling>
          <c:orientation val="minMax"/>
          <c:max val="0.70000000000000018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Column Density - N (km-atm)</a:t>
                </a:r>
              </a:p>
            </c:rich>
          </c:tx>
          <c:layout/>
        </c:title>
        <c:numFmt formatCode="#,##0.0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78364032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b"/>
      <c:layout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span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N(Lin)</c:v>
                </c:pt>
              </c:strCache>
            </c:strRef>
          </c:tx>
          <c:marker>
            <c:symbol val="none"/>
          </c:marker>
          <c:xVal>
            <c:numRef>
              <c:f>Sheet1!$B$6:$B$100</c:f>
              <c:numCache>
                <c:formatCode>General</c:formatCode>
                <c:ptCount val="95"/>
                <c:pt idx="0">
                  <c:v>9.9009900990099015E-2</c:v>
                </c:pt>
                <c:pt idx="1">
                  <c:v>0.19801980198019803</c:v>
                </c:pt>
                <c:pt idx="2">
                  <c:v>0.29702970297029702</c:v>
                </c:pt>
                <c:pt idx="3">
                  <c:v>0.39603960396039606</c:v>
                </c:pt>
                <c:pt idx="4">
                  <c:v>0.49504950495049505</c:v>
                </c:pt>
                <c:pt idx="5">
                  <c:v>0.59405940594059403</c:v>
                </c:pt>
                <c:pt idx="6">
                  <c:v>0.69306930693069313</c:v>
                </c:pt>
                <c:pt idx="7">
                  <c:v>0.79207920792079212</c:v>
                </c:pt>
                <c:pt idx="8">
                  <c:v>0.8910891089108911</c:v>
                </c:pt>
                <c:pt idx="9">
                  <c:v>0.99009900990099009</c:v>
                </c:pt>
                <c:pt idx="10">
                  <c:v>1.9801980198019802</c:v>
                </c:pt>
                <c:pt idx="11">
                  <c:v>2.9702970297029703</c:v>
                </c:pt>
                <c:pt idx="12">
                  <c:v>3.9603960396039604</c:v>
                </c:pt>
                <c:pt idx="13">
                  <c:v>4.9504950495049505</c:v>
                </c:pt>
                <c:pt idx="14">
                  <c:v>5.9405940594059405</c:v>
                </c:pt>
                <c:pt idx="15">
                  <c:v>6.9306930693069306</c:v>
                </c:pt>
                <c:pt idx="16">
                  <c:v>7.9207920792079207</c:v>
                </c:pt>
                <c:pt idx="17">
                  <c:v>8.9108910891089117</c:v>
                </c:pt>
                <c:pt idx="18">
                  <c:v>9.9009900990099009</c:v>
                </c:pt>
                <c:pt idx="19">
                  <c:v>10.891089108910892</c:v>
                </c:pt>
                <c:pt idx="20">
                  <c:v>11.881188118811881</c:v>
                </c:pt>
                <c:pt idx="21">
                  <c:v>12.871287128712872</c:v>
                </c:pt>
                <c:pt idx="22">
                  <c:v>13.861386138613861</c:v>
                </c:pt>
                <c:pt idx="23">
                  <c:v>14.851485148514852</c:v>
                </c:pt>
                <c:pt idx="24">
                  <c:v>15.841584158415841</c:v>
                </c:pt>
                <c:pt idx="25">
                  <c:v>16.831683168316832</c:v>
                </c:pt>
                <c:pt idx="26">
                  <c:v>17.821782178217823</c:v>
                </c:pt>
                <c:pt idx="27">
                  <c:v>18.811881188118811</c:v>
                </c:pt>
                <c:pt idx="28">
                  <c:v>19.801980198019802</c:v>
                </c:pt>
                <c:pt idx="29">
                  <c:v>20.792079207920793</c:v>
                </c:pt>
                <c:pt idx="30">
                  <c:v>21.782178217821784</c:v>
                </c:pt>
                <c:pt idx="31">
                  <c:v>22.772277227722775</c:v>
                </c:pt>
                <c:pt idx="32">
                  <c:v>23.762376237623762</c:v>
                </c:pt>
                <c:pt idx="33">
                  <c:v>24.752475247524753</c:v>
                </c:pt>
                <c:pt idx="34">
                  <c:v>25.742574257425744</c:v>
                </c:pt>
                <c:pt idx="35">
                  <c:v>26.732673267326735</c:v>
                </c:pt>
                <c:pt idx="36">
                  <c:v>27.722772277227723</c:v>
                </c:pt>
                <c:pt idx="37">
                  <c:v>28.712871287128714</c:v>
                </c:pt>
                <c:pt idx="38">
                  <c:v>29.702970297029704</c:v>
                </c:pt>
                <c:pt idx="39">
                  <c:v>30.693069306930695</c:v>
                </c:pt>
                <c:pt idx="40">
                  <c:v>31.683168316831683</c:v>
                </c:pt>
                <c:pt idx="41">
                  <c:v>32.673267326732677</c:v>
                </c:pt>
                <c:pt idx="42">
                  <c:v>33.663366336633665</c:v>
                </c:pt>
                <c:pt idx="43">
                  <c:v>34.653465346534652</c:v>
                </c:pt>
                <c:pt idx="44">
                  <c:v>35.643564356435647</c:v>
                </c:pt>
                <c:pt idx="45">
                  <c:v>36.633663366336634</c:v>
                </c:pt>
                <c:pt idx="46">
                  <c:v>37.623762376237622</c:v>
                </c:pt>
                <c:pt idx="47">
                  <c:v>38.613861386138616</c:v>
                </c:pt>
                <c:pt idx="48">
                  <c:v>39.603960396039604</c:v>
                </c:pt>
                <c:pt idx="49">
                  <c:v>40.594059405940598</c:v>
                </c:pt>
                <c:pt idx="50">
                  <c:v>41.584158415841586</c:v>
                </c:pt>
                <c:pt idx="51">
                  <c:v>42.574257425742573</c:v>
                </c:pt>
                <c:pt idx="52">
                  <c:v>43.564356435643568</c:v>
                </c:pt>
                <c:pt idx="53">
                  <c:v>44.554455445544555</c:v>
                </c:pt>
                <c:pt idx="54">
                  <c:v>45.544554455445549</c:v>
                </c:pt>
                <c:pt idx="55">
                  <c:v>46.534653465346537</c:v>
                </c:pt>
                <c:pt idx="56">
                  <c:v>47.524752475247524</c:v>
                </c:pt>
                <c:pt idx="57">
                  <c:v>48.514851485148519</c:v>
                </c:pt>
                <c:pt idx="58">
                  <c:v>49.504950495049506</c:v>
                </c:pt>
                <c:pt idx="59">
                  <c:v>50.495049504950494</c:v>
                </c:pt>
                <c:pt idx="60">
                  <c:v>51.485148514851488</c:v>
                </c:pt>
                <c:pt idx="61">
                  <c:v>52.475247524752476</c:v>
                </c:pt>
                <c:pt idx="62">
                  <c:v>53.46534653465347</c:v>
                </c:pt>
                <c:pt idx="63">
                  <c:v>54.455445544554458</c:v>
                </c:pt>
                <c:pt idx="64">
                  <c:v>55.445544554455445</c:v>
                </c:pt>
                <c:pt idx="65">
                  <c:v>56.43564356435644</c:v>
                </c:pt>
                <c:pt idx="66">
                  <c:v>57.425742574257427</c:v>
                </c:pt>
                <c:pt idx="67">
                  <c:v>58.415841584158414</c:v>
                </c:pt>
                <c:pt idx="68">
                  <c:v>59.405940594059409</c:v>
                </c:pt>
                <c:pt idx="69">
                  <c:v>60.396039603960396</c:v>
                </c:pt>
                <c:pt idx="70">
                  <c:v>61.386138613861391</c:v>
                </c:pt>
                <c:pt idx="71">
                  <c:v>62.376237623762378</c:v>
                </c:pt>
                <c:pt idx="72">
                  <c:v>63.366336633663366</c:v>
                </c:pt>
                <c:pt idx="73">
                  <c:v>64.356435643564353</c:v>
                </c:pt>
                <c:pt idx="74">
                  <c:v>65.346534653465355</c:v>
                </c:pt>
                <c:pt idx="75">
                  <c:v>66.336633663366342</c:v>
                </c:pt>
                <c:pt idx="76">
                  <c:v>67.32673267326733</c:v>
                </c:pt>
                <c:pt idx="77">
                  <c:v>68.316831683168317</c:v>
                </c:pt>
                <c:pt idx="78">
                  <c:v>69.306930693069305</c:v>
                </c:pt>
                <c:pt idx="79">
                  <c:v>70.297029702970306</c:v>
                </c:pt>
                <c:pt idx="80">
                  <c:v>71.287128712871294</c:v>
                </c:pt>
                <c:pt idx="81">
                  <c:v>72.277227722772281</c:v>
                </c:pt>
                <c:pt idx="82">
                  <c:v>73.267326732673268</c:v>
                </c:pt>
                <c:pt idx="83">
                  <c:v>74.257425742574256</c:v>
                </c:pt>
                <c:pt idx="84">
                  <c:v>75.247524752475243</c:v>
                </c:pt>
                <c:pt idx="85">
                  <c:v>76.237623762376245</c:v>
                </c:pt>
                <c:pt idx="86">
                  <c:v>77.227722772277232</c:v>
                </c:pt>
                <c:pt idx="87">
                  <c:v>78.21782178217822</c:v>
                </c:pt>
                <c:pt idx="88">
                  <c:v>79.207920792079207</c:v>
                </c:pt>
                <c:pt idx="89">
                  <c:v>80.198019801980195</c:v>
                </c:pt>
                <c:pt idx="90">
                  <c:v>81.188118811881196</c:v>
                </c:pt>
                <c:pt idx="91">
                  <c:v>82.178217821782184</c:v>
                </c:pt>
                <c:pt idx="92">
                  <c:v>83.168316831683171</c:v>
                </c:pt>
                <c:pt idx="93">
                  <c:v>84.158415841584159</c:v>
                </c:pt>
                <c:pt idx="94">
                  <c:v>85.148514851485146</c:v>
                </c:pt>
              </c:numCache>
            </c:numRef>
          </c:xVal>
          <c:yVal>
            <c:numRef>
              <c:f>Sheet1!$A$6:$A$100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  <c:pt idx="59">
                  <c:v>510</c:v>
                </c:pt>
                <c:pt idx="60">
                  <c:v>520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  <c:pt idx="64">
                  <c:v>560</c:v>
                </c:pt>
                <c:pt idx="65">
                  <c:v>570</c:v>
                </c:pt>
                <c:pt idx="66">
                  <c:v>580</c:v>
                </c:pt>
                <c:pt idx="67">
                  <c:v>590</c:v>
                </c:pt>
                <c:pt idx="68">
                  <c:v>600</c:v>
                </c:pt>
                <c:pt idx="69">
                  <c:v>610</c:v>
                </c:pt>
                <c:pt idx="70">
                  <c:v>620</c:v>
                </c:pt>
                <c:pt idx="71">
                  <c:v>630</c:v>
                </c:pt>
                <c:pt idx="72">
                  <c:v>640</c:v>
                </c:pt>
                <c:pt idx="73">
                  <c:v>650</c:v>
                </c:pt>
                <c:pt idx="74">
                  <c:v>660</c:v>
                </c:pt>
                <c:pt idx="75">
                  <c:v>670</c:v>
                </c:pt>
                <c:pt idx="76">
                  <c:v>680</c:v>
                </c:pt>
                <c:pt idx="77">
                  <c:v>690</c:v>
                </c:pt>
                <c:pt idx="78">
                  <c:v>700</c:v>
                </c:pt>
                <c:pt idx="79">
                  <c:v>710</c:v>
                </c:pt>
                <c:pt idx="80">
                  <c:v>720</c:v>
                </c:pt>
                <c:pt idx="81">
                  <c:v>730</c:v>
                </c:pt>
                <c:pt idx="82">
                  <c:v>740</c:v>
                </c:pt>
                <c:pt idx="83">
                  <c:v>750</c:v>
                </c:pt>
                <c:pt idx="84">
                  <c:v>760</c:v>
                </c:pt>
                <c:pt idx="85">
                  <c:v>770</c:v>
                </c:pt>
                <c:pt idx="86">
                  <c:v>780</c:v>
                </c:pt>
                <c:pt idx="87">
                  <c:v>790</c:v>
                </c:pt>
                <c:pt idx="88">
                  <c:v>800</c:v>
                </c:pt>
                <c:pt idx="89">
                  <c:v>810</c:v>
                </c:pt>
                <c:pt idx="90">
                  <c:v>820</c:v>
                </c:pt>
                <c:pt idx="91">
                  <c:v>830</c:v>
                </c:pt>
                <c:pt idx="92">
                  <c:v>840</c:v>
                </c:pt>
                <c:pt idx="93">
                  <c:v>850</c:v>
                </c:pt>
                <c:pt idx="94">
                  <c:v>860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N(Exp)</c:v>
                </c:pt>
              </c:strCache>
            </c:strRef>
          </c:tx>
          <c:marker>
            <c:symbol val="none"/>
          </c:marker>
          <c:xVal>
            <c:numRef>
              <c:f>Sheet1!$C$6:$C$100</c:f>
              <c:numCache>
                <c:formatCode>0.0</c:formatCode>
                <c:ptCount val="95"/>
                <c:pt idx="0">
                  <c:v>18.613993048706639</c:v>
                </c:pt>
                <c:pt idx="1">
                  <c:v>18.614388041998531</c:v>
                </c:pt>
                <c:pt idx="2">
                  <c:v>18.6150463827781</c:v>
                </c:pt>
                <c:pt idx="3">
                  <c:v>18.615968098986365</c:v>
                </c:pt>
                <c:pt idx="4">
                  <c:v>18.617153229743511</c:v>
                </c:pt>
                <c:pt idx="5">
                  <c:v>18.618601825351679</c:v>
                </c:pt>
                <c:pt idx="6">
                  <c:v>18.620313947298481</c:v>
                </c:pt>
                <c:pt idx="7">
                  <c:v>18.622289668261406</c:v>
                </c:pt>
                <c:pt idx="8">
                  <c:v>18.624529072112921</c:v>
                </c:pt>
                <c:pt idx="9">
                  <c:v>18.627032253926416</c:v>
                </c:pt>
                <c:pt idx="10">
                  <c:v>18.666600800632168</c:v>
                </c:pt>
                <c:pt idx="11">
                  <c:v>18.732735252502604</c:v>
                </c:pt>
                <c:pt idx="12">
                  <c:v>18.825717311278645</c:v>
                </c:pt>
                <c:pt idx="13">
                  <c:v>18.94594415499704</c:v>
                </c:pt>
                <c:pt idx="14">
                  <c:v>19.09393126690847</c:v>
                </c:pt>
                <c:pt idx="15">
                  <c:v>19.270316120733789</c:v>
                </c:pt>
                <c:pt idx="16">
                  <c:v>19.475862759159593</c:v>
                </c:pt>
                <c:pt idx="17">
                  <c:v>19.711467311629033</c:v>
                </c:pt>
                <c:pt idx="18">
                  <c:v>19.978164507234411</c:v>
                </c:pt>
                <c:pt idx="19">
                  <c:v>20.27713524899448</c:v>
                </c:pt>
                <c:pt idx="20">
                  <c:v>20.609715327143707</c:v>
                </c:pt>
                <c:pt idx="21">
                  <c:v>20.977405361427433</c:v>
                </c:pt>
                <c:pt idx="22">
                  <c:v>21.381882075959098</c:v>
                </c:pt>
                <c:pt idx="23">
                  <c:v>21.825011025143763</c:v>
                </c:pt>
                <c:pt idx="24">
                  <c:v>22.308860905720493</c:v>
                </c:pt>
                <c:pt idx="25">
                  <c:v>22.835719608365597</c:v>
                </c:pt>
                <c:pt idx="26">
                  <c:v>23.408112182799101</c:v>
                </c:pt>
                <c:pt idx="27">
                  <c:v>24.028820913256116</c:v>
                </c:pt>
                <c:pt idx="28">
                  <c:v>24.700907726869261</c:v>
                </c:pt>
                <c:pt idx="29">
                  <c:v>25.427739186353534</c:v>
                </c:pt>
                <c:pt idx="30">
                  <c:v>26.213014350840396</c:v>
                </c:pt>
                <c:pt idx="31">
                  <c:v>27.060795825285933</c:v>
                </c:pt>
                <c:pt idx="32">
                  <c:v>27.975544360164459</c:v>
                </c:pt>
                <c:pt idx="33">
                  <c:v>28.962157409823408</c:v>
                </c:pt>
                <c:pt idx="34">
                  <c:v>30.02601211068443</c:v>
                </c:pt>
                <c:pt idx="35">
                  <c:v>31.173013200308468</c:v>
                </c:pt>
                <c:pt idx="36">
                  <c:v>32.409646466207832</c:v>
                </c:pt>
                <c:pt idx="37">
                  <c:v>33.743038390343962</c:v>
                </c:pt>
                <c:pt idx="38">
                  <c:v>35.181022742828631</c:v>
                </c:pt>
                <c:pt idx="39">
                  <c:v>36.73221497798135</c:v>
                </c:pt>
                <c:pt idx="40">
                  <c:v>38.406095399352324</c:v>
                </c:pt>
                <c:pt idx="41">
                  <c:v>40.21310218963557</c:v>
                </c:pt>
                <c:pt idx="42">
                  <c:v>42.164735548918124</c:v>
                </c:pt>
                <c:pt idx="43">
                  <c:v>44.273674353154462</c:v>
                </c:pt>
                <c:pt idx="44">
                  <c:v>46.553906937253913</c:v>
                </c:pt>
                <c:pt idx="45">
                  <c:v>49.020877827352571</c:v>
                </c:pt>
                <c:pt idx="46">
                  <c:v>51.691652498911445</c:v>
                </c:pt>
                <c:pt idx="47">
                  <c:v>54.585102526104983</c:v>
                </c:pt>
                <c:pt idx="48">
                  <c:v>57.722113819188394</c:v>
                </c:pt>
                <c:pt idx="49">
                  <c:v>61.125821026708159</c:v>
                </c:pt>
                <c:pt idx="50">
                  <c:v>64.821871616165282</c:v>
                </c:pt>
                <c:pt idx="51">
                  <c:v>68.838723648907163</c:v>
                </c:pt>
                <c:pt idx="52">
                  <c:v>73.207981842912858</c:v>
                </c:pt>
                <c:pt idx="53">
                  <c:v>77.964777182753039</c:v>
                </c:pt>
                <c:pt idx="54">
                  <c:v>83.148196103333532</c:v>
                </c:pt>
                <c:pt idx="55">
                  <c:v>88.801766159396976</c:v>
                </c:pt>
                <c:pt idx="56">
                  <c:v>94.974006115218032</c:v>
                </c:pt>
                <c:pt idx="57">
                  <c:v>101.7190495707616</c:v>
                </c:pt>
                <c:pt idx="58">
                  <c:v>109.09735260783933</c:v>
                </c:pt>
                <c:pt idx="59">
                  <c:v>117.17649752300582</c:v>
                </c:pt>
                <c:pt idx="60">
                  <c:v>126.03210654883769</c:v>
                </c:pt>
                <c:pt idx="61">
                  <c:v>135.74888159376539</c:v>
                </c:pt>
                <c:pt idx="62">
                  <c:v>146.42178850200563</c:v>
                </c:pt>
                <c:pt idx="63">
                  <c:v>158.15740720720754</c:v>
                </c:pt>
                <c:pt idx="64">
                  <c:v>171.07547249419591</c:v>
                </c:pt>
                <c:pt idx="65">
                  <c:v>185.31063397272246</c:v>
                </c:pt>
                <c:pt idx="66">
                  <c:v>201.01446839974054</c:v>
                </c:pt>
                <c:pt idx="67">
                  <c:v>218.35778277361712</c:v>
                </c:pt>
                <c:pt idx="68">
                  <c:v>237.5332527961437</c:v>
                </c:pt>
                <c:pt idx="69">
                  <c:v>258.75844851126664</c:v>
                </c:pt>
                <c:pt idx="70">
                  <c:v>282.27930736647608</c:v>
                </c:pt>
                <c:pt idx="71">
                  <c:v>308.37412482074495</c:v>
                </c:pt>
                <c:pt idx="72">
                  <c:v>337.35814419883923</c:v>
                </c:pt>
                <c:pt idx="73">
                  <c:v>369.58884107046731</c:v>
                </c:pt>
                <c:pt idx="74">
                  <c:v>405.47201337580725</c:v>
                </c:pt>
                <c:pt idx="75">
                  <c:v>445.46880725603529</c:v>
                </c:pt>
                <c:pt idx="76">
                  <c:v>490.10383058942784</c:v>
                </c:pt>
                <c:pt idx="77">
                  <c:v>539.97453218836392</c:v>
                </c:pt>
                <c:pt idx="78">
                  <c:v>595.76205520428289</c:v>
                </c:pt>
                <c:pt idx="79">
                  <c:v>658.24380937986871</c:v>
                </c:pt>
                <c:pt idx="80">
                  <c:v>728.30804941104373</c:v>
                </c:pt>
                <c:pt idx="81">
                  <c:v>806.97079706686111</c:v>
                </c:pt>
                <c:pt idx="82">
                  <c:v>895.39550433536499</c:v>
                </c:pt>
                <c:pt idx="83">
                  <c:v>994.91592547996584</c:v>
                </c:pt>
                <c:pt idx="84">
                  <c:v>1107.0627496150853</c:v>
                </c:pt>
                <c:pt idx="85">
                  <c:v>1233.5946447734459</c:v>
                </c:pt>
                <c:pt idx="86">
                  <c:v>1376.5344824795859</c:v>
                </c:pt>
                <c:pt idx="87">
                  <c:v>1538.2116522167444</c:v>
                </c:pt>
                <c:pt idx="88">
                  <c:v>1721.3115422691878</c:v>
                </c:pt>
                <c:pt idx="89">
                  <c:v>1928.9334625273034</c:v>
                </c:pt>
                <c:pt idx="90">
                  <c:v>2164.6585223305301</c:v>
                </c:pt>
                <c:pt idx="91">
                  <c:v>2432.6292599806516</c:v>
                </c:pt>
                <c:pt idx="92">
                  <c:v>2737.6431594669762</c:v>
                </c:pt>
                <c:pt idx="93">
                  <c:v>3085.2625954249193</c:v>
                </c:pt>
                <c:pt idx="94">
                  <c:v>3481.944232974196</c:v>
                </c:pt>
              </c:numCache>
            </c:numRef>
          </c:xVal>
          <c:yVal>
            <c:numRef>
              <c:f>Sheet1!$A$6:$A$100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  <c:pt idx="59">
                  <c:v>510</c:v>
                </c:pt>
                <c:pt idx="60">
                  <c:v>520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  <c:pt idx="64">
                  <c:v>560</c:v>
                </c:pt>
                <c:pt idx="65">
                  <c:v>570</c:v>
                </c:pt>
                <c:pt idx="66">
                  <c:v>580</c:v>
                </c:pt>
                <c:pt idx="67">
                  <c:v>590</c:v>
                </c:pt>
                <c:pt idx="68">
                  <c:v>600</c:v>
                </c:pt>
                <c:pt idx="69">
                  <c:v>610</c:v>
                </c:pt>
                <c:pt idx="70">
                  <c:v>620</c:v>
                </c:pt>
                <c:pt idx="71">
                  <c:v>630</c:v>
                </c:pt>
                <c:pt idx="72">
                  <c:v>640</c:v>
                </c:pt>
                <c:pt idx="73">
                  <c:v>650</c:v>
                </c:pt>
                <c:pt idx="74">
                  <c:v>660</c:v>
                </c:pt>
                <c:pt idx="75">
                  <c:v>670</c:v>
                </c:pt>
                <c:pt idx="76">
                  <c:v>680</c:v>
                </c:pt>
                <c:pt idx="77">
                  <c:v>690</c:v>
                </c:pt>
                <c:pt idx="78">
                  <c:v>700</c:v>
                </c:pt>
                <c:pt idx="79">
                  <c:v>710</c:v>
                </c:pt>
                <c:pt idx="80">
                  <c:v>720</c:v>
                </c:pt>
                <c:pt idx="81">
                  <c:v>730</c:v>
                </c:pt>
                <c:pt idx="82">
                  <c:v>740</c:v>
                </c:pt>
                <c:pt idx="83">
                  <c:v>750</c:v>
                </c:pt>
                <c:pt idx="84">
                  <c:v>760</c:v>
                </c:pt>
                <c:pt idx="85">
                  <c:v>770</c:v>
                </c:pt>
                <c:pt idx="86">
                  <c:v>780</c:v>
                </c:pt>
                <c:pt idx="87">
                  <c:v>790</c:v>
                </c:pt>
                <c:pt idx="88">
                  <c:v>800</c:v>
                </c:pt>
                <c:pt idx="89">
                  <c:v>810</c:v>
                </c:pt>
                <c:pt idx="90">
                  <c:v>820</c:v>
                </c:pt>
                <c:pt idx="91">
                  <c:v>830</c:v>
                </c:pt>
                <c:pt idx="92">
                  <c:v>840</c:v>
                </c:pt>
                <c:pt idx="93">
                  <c:v>850</c:v>
                </c:pt>
                <c:pt idx="94">
                  <c:v>860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N(Exp)</c:v>
                </c:pt>
              </c:strCache>
            </c:strRef>
          </c:tx>
          <c:marker>
            <c:symbol val="none"/>
          </c:marker>
          <c:xVal>
            <c:numRef>
              <c:f>Sheet1!$E$6:$E$100</c:f>
              <c:numCache>
                <c:formatCode>0.0</c:formatCode>
                <c:ptCount val="95"/>
                <c:pt idx="0">
                  <c:v>9.9141564023769224E-2</c:v>
                </c:pt>
                <c:pt idx="1">
                  <c:v>0.19854646529050676</c:v>
                </c:pt>
                <c:pt idx="2">
                  <c:v>0.29821473732783982</c:v>
                </c:pt>
                <c:pt idx="3">
                  <c:v>0.39814643601780514</c:v>
                </c:pt>
                <c:pt idx="4">
                  <c:v>0.49834163960077499</c:v>
                </c:pt>
                <c:pt idx="5">
                  <c:v>0.5988004486810089</c:v>
                </c:pt>
                <c:pt idx="6">
                  <c:v>0.69952298623374776</c:v>
                </c:pt>
                <c:pt idx="7">
                  <c:v>0.80050939761392936</c:v>
                </c:pt>
                <c:pt idx="8">
                  <c:v>0.90175985056643637</c:v>
                </c:pt>
                <c:pt idx="9">
                  <c:v>1.0032745352379657</c:v>
                </c:pt>
                <c:pt idx="10">
                  <c:v>2.0330120076875149</c:v>
                </c:pt>
                <c:pt idx="11">
                  <c:v>3.0895488664509836</c:v>
                </c:pt>
                <c:pt idx="12">
                  <c:v>4.1734484876166338</c:v>
                </c:pt>
                <c:pt idx="13">
                  <c:v>5.2855051010690408</c:v>
                </c:pt>
                <c:pt idx="14">
                  <c:v>6.426749257441168</c:v>
                </c:pt>
                <c:pt idx="15">
                  <c:v>7.5984548012217337</c:v>
                </c:pt>
                <c:pt idx="16">
                  <c:v>8.8021473014076577</c:v>
                </c:pt>
                <c:pt idx="17">
                  <c:v>10.039613872704352</c:v>
                </c:pt>
                <c:pt idx="18">
                  <c:v>11.312914297218855</c:v>
                </c:pt>
                <c:pt idx="19">
                  <c:v>12.624393327941398</c:v>
                </c:pt>
                <c:pt idx="20">
                  <c:v>13.976694020158996</c:v>
                </c:pt>
                <c:pt idx="21">
                  <c:v>15.372771894431633</c:v>
                </c:pt>
                <c:pt idx="22">
                  <c:v>16.815909684151293</c:v>
                </c:pt>
                <c:pt idx="23">
                  <c:v>18.309732361478677</c:v>
                </c:pt>
                <c:pt idx="24">
                  <c:v>19.858222067451667</c:v>
                </c:pt>
                <c:pt idx="25">
                  <c:v>21.465732495672295</c:v>
                </c:pt>
                <c:pt idx="26">
                  <c:v>23.137002195388085</c:v>
                </c:pt>
                <c:pt idx="27">
                  <c:v>24.877166171297436</c:v>
                </c:pt>
                <c:pt idx="28">
                  <c:v>26.691765067860665</c:v>
                </c:pt>
                <c:pt idx="29">
                  <c:v>28.586751141151336</c:v>
                </c:pt>
                <c:pt idx="30">
                  <c:v>30.568490149817507</c:v>
                </c:pt>
                <c:pt idx="31">
                  <c:v>32.643758250307755</c:v>
                </c:pt>
                <c:pt idx="32">
                  <c:v>34.819732975933334</c:v>
                </c:pt>
                <c:pt idx="33">
                  <c:v>37.10397743508625</c:v>
                </c:pt>
                <c:pt idx="34">
                  <c:v>39.504417006837897</c:v>
                </c:pt>
                <c:pt idx="35">
                  <c:v>42.029308073678251</c:v>
                </c:pt>
                <c:pt idx="36">
                  <c:v>44.687198748273175</c:v>
                </c:pt>
                <c:pt idx="37">
                  <c:v>47.486882165234633</c:v>
                </c:pt>
                <c:pt idx="38">
                  <c:v>50.437343763642403</c:v>
                </c:pt>
                <c:pt idx="39">
                  <c:v>53.547705123205262</c:v>
                </c:pt>
                <c:pt idx="40">
                  <c:v>56.827168370012956</c:v>
                </c:pt>
                <c:pt idx="41">
                  <c:v>60.284966952640588</c:v>
                </c:pt>
                <c:pt idx="42">
                  <c:v>63.930330691255307</c:v>
                </c:pt>
                <c:pt idx="43">
                  <c:v>67.772475359873141</c:v>
                </c:pt>
                <c:pt idx="44">
                  <c:v>71.820629547624861</c:v>
                </c:pt>
                <c:pt idx="45">
                  <c:v>76.0841139454743</c:v>
                </c:pt>
                <c:pt idx="46">
                  <c:v>80.572490203762527</c:v>
                </c:pt>
                <c:pt idx="47">
                  <c:v>85.295797675132945</c:v>
                </c:pt>
                <c:pt idx="48">
                  <c:v>90.264896166513168</c:v>
                </c:pt>
                <c:pt idx="49">
                  <c:v>95.491930678662527</c:v>
                </c:pt>
                <c:pt idx="50">
                  <c:v>100.99092943404139</c:v>
                </c:pt>
                <c:pt idx="51">
                  <c:v>106.77853885263768</c:v>
                </c:pt>
                <c:pt idx="52">
                  <c:v>112.87488843368075</c:v>
                </c:pt>
                <c:pt idx="53">
                  <c:v>119.3045652023161</c:v>
                </c:pt>
                <c:pt idx="54">
                  <c:v>126.09766273746411</c:v>
                </c:pt>
                <c:pt idx="55">
                  <c:v>133.29085601151118</c:v>
                </c:pt>
                <c:pt idx="56">
                  <c:v>140.92844347447112</c:v>
                </c:pt>
                <c:pt idx="57">
                  <c:v>149.06329574313506</c:v>
                </c:pt>
                <c:pt idx="58">
                  <c:v>157.75765953227037</c:v>
                </c:pt>
                <c:pt idx="59">
                  <c:v>167.08378846445612</c:v>
                </c:pt>
                <c:pt idx="60">
                  <c:v>177.12440887492096</c:v>
                </c:pt>
                <c:pt idx="61">
                  <c:v>187.9730746413797</c:v>
                </c:pt>
                <c:pt idx="62">
                  <c:v>199.73451219932625</c:v>
                </c:pt>
                <c:pt idx="63">
                  <c:v>212.52509398698433</c:v>
                </c:pt>
                <c:pt idx="64">
                  <c:v>226.47359423892757</c:v>
                </c:pt>
                <c:pt idx="65">
                  <c:v>241.72236816075588</c:v>
                </c:pt>
                <c:pt idx="66">
                  <c:v>258.42905527353514</c:v>
                </c:pt>
                <c:pt idx="67">
                  <c:v>276.7688513972596</c:v>
                </c:pt>
                <c:pt idx="68">
                  <c:v>296.93734009000559</c:v>
                </c:pt>
                <c:pt idx="69">
                  <c:v>319.15384261806133</c:v>
                </c:pt>
                <c:pt idx="70">
                  <c:v>343.66524696094939</c:v>
                </c:pt>
                <c:pt idx="71">
                  <c:v>370.75030893194025</c:v>
                </c:pt>
                <c:pt idx="72">
                  <c:v>400.72446849519628</c:v>
                </c:pt>
                <c:pt idx="73">
                  <c:v>433.94527432155047</c:v>
                </c:pt>
                <c:pt idx="74">
                  <c:v>470.8185476474406</c:v>
                </c:pt>
                <c:pt idx="75">
                  <c:v>511.80544087047645</c:v>
                </c:pt>
                <c:pt idx="76">
                  <c:v>557.43056325780208</c:v>
                </c:pt>
                <c:pt idx="77">
                  <c:v>608.29136387116228</c:v>
                </c:pt>
                <c:pt idx="78">
                  <c:v>665.0689858973318</c:v>
                </c:pt>
                <c:pt idx="79">
                  <c:v>728.54083908283826</c:v>
                </c:pt>
                <c:pt idx="80">
                  <c:v>799.59517812391505</c:v>
                </c:pt>
                <c:pt idx="81">
                  <c:v>879.2480247896334</c:v>
                </c:pt>
                <c:pt idx="82">
                  <c:v>968.66283106803826</c:v>
                </c:pt>
                <c:pt idx="83">
                  <c:v>1069.1733512225401</c:v>
                </c:pt>
                <c:pt idx="84">
                  <c:v>1182.3102743675606</c:v>
                </c:pt>
                <c:pt idx="85">
                  <c:v>1309.8322685358221</c:v>
                </c:pt>
                <c:pt idx="86">
                  <c:v>1453.7622052518632</c:v>
                </c:pt>
                <c:pt idx="87">
                  <c:v>1616.4294739989225</c:v>
                </c:pt>
                <c:pt idx="88">
                  <c:v>1800.5194630612671</c:v>
                </c:pt>
                <c:pt idx="89">
                  <c:v>2009.1314823292837</c:v>
                </c:pt>
                <c:pt idx="90">
                  <c:v>2245.8466411424115</c:v>
                </c:pt>
                <c:pt idx="91">
                  <c:v>2514.8074778024338</c:v>
                </c:pt>
                <c:pt idx="92">
                  <c:v>2820.8114762986593</c:v>
                </c:pt>
                <c:pt idx="93">
                  <c:v>3169.4210112665032</c:v>
                </c:pt>
                <c:pt idx="94">
                  <c:v>3567.0927478256813</c:v>
                </c:pt>
              </c:numCache>
            </c:numRef>
          </c:xVal>
          <c:yVal>
            <c:numRef>
              <c:f>Sheet1!$A$6:$A$100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  <c:pt idx="59">
                  <c:v>510</c:v>
                </c:pt>
                <c:pt idx="60">
                  <c:v>520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  <c:pt idx="64">
                  <c:v>560</c:v>
                </c:pt>
                <c:pt idx="65">
                  <c:v>570</c:v>
                </c:pt>
                <c:pt idx="66">
                  <c:v>580</c:v>
                </c:pt>
                <c:pt idx="67">
                  <c:v>590</c:v>
                </c:pt>
                <c:pt idx="68">
                  <c:v>600</c:v>
                </c:pt>
                <c:pt idx="69">
                  <c:v>610</c:v>
                </c:pt>
                <c:pt idx="70">
                  <c:v>620</c:v>
                </c:pt>
                <c:pt idx="71">
                  <c:v>630</c:v>
                </c:pt>
                <c:pt idx="72">
                  <c:v>640</c:v>
                </c:pt>
                <c:pt idx="73">
                  <c:v>650</c:v>
                </c:pt>
                <c:pt idx="74">
                  <c:v>660</c:v>
                </c:pt>
                <c:pt idx="75">
                  <c:v>670</c:v>
                </c:pt>
                <c:pt idx="76">
                  <c:v>680</c:v>
                </c:pt>
                <c:pt idx="77">
                  <c:v>690</c:v>
                </c:pt>
                <c:pt idx="78">
                  <c:v>700</c:v>
                </c:pt>
                <c:pt idx="79">
                  <c:v>710</c:v>
                </c:pt>
                <c:pt idx="80">
                  <c:v>720</c:v>
                </c:pt>
                <c:pt idx="81">
                  <c:v>730</c:v>
                </c:pt>
                <c:pt idx="82">
                  <c:v>740</c:v>
                </c:pt>
                <c:pt idx="83">
                  <c:v>750</c:v>
                </c:pt>
                <c:pt idx="84">
                  <c:v>760</c:v>
                </c:pt>
                <c:pt idx="85">
                  <c:v>770</c:v>
                </c:pt>
                <c:pt idx="86">
                  <c:v>780</c:v>
                </c:pt>
                <c:pt idx="87">
                  <c:v>790</c:v>
                </c:pt>
                <c:pt idx="88">
                  <c:v>800</c:v>
                </c:pt>
                <c:pt idx="89">
                  <c:v>810</c:v>
                </c:pt>
                <c:pt idx="90">
                  <c:v>820</c:v>
                </c:pt>
                <c:pt idx="91">
                  <c:v>830</c:v>
                </c:pt>
                <c:pt idx="92">
                  <c:v>840</c:v>
                </c:pt>
                <c:pt idx="93">
                  <c:v>850</c:v>
                </c:pt>
                <c:pt idx="94">
                  <c:v>860</c:v>
                </c:pt>
              </c:numCache>
            </c:numRef>
          </c:yVal>
          <c:smooth val="1"/>
        </c:ser>
        <c:dLbls/>
        <c:axId val="81692160"/>
        <c:axId val="81693696"/>
      </c:scatterChart>
      <c:valAx>
        <c:axId val="81692160"/>
        <c:scaling>
          <c:logBase val="10"/>
          <c:orientation val="minMax"/>
        </c:scaling>
        <c:axPos val="b"/>
        <c:numFmt formatCode="General" sourceLinked="1"/>
        <c:tickLblPos val="nextTo"/>
        <c:crossAx val="81693696"/>
        <c:crosses val="autoZero"/>
        <c:crossBetween val="midCat"/>
      </c:valAx>
      <c:valAx>
        <c:axId val="816936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692160"/>
        <c:crossesAt val="1.0000000000000014E-5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Sheet1!$H$5</c:f>
              <c:strCache>
                <c:ptCount val="1"/>
                <c:pt idx="0">
                  <c:v>SN(Lin)/A0</c:v>
                </c:pt>
              </c:strCache>
            </c:strRef>
          </c:tx>
          <c:marker>
            <c:symbol val="none"/>
          </c:marker>
          <c:xVal>
            <c:numRef>
              <c:f>Sheet1!$H$6:$H$58</c:f>
              <c:numCache>
                <c:formatCode>General</c:formatCode>
                <c:ptCount val="53"/>
                <c:pt idx="0">
                  <c:v>5.3191489361702126E-3</c:v>
                </c:pt>
                <c:pt idx="1">
                  <c:v>1.0638297872340425E-2</c:v>
                </c:pt>
                <c:pt idx="2">
                  <c:v>1.5957446808510637E-2</c:v>
                </c:pt>
                <c:pt idx="3">
                  <c:v>2.1276595744680851E-2</c:v>
                </c:pt>
                <c:pt idx="4">
                  <c:v>2.6595744680851064E-2</c:v>
                </c:pt>
                <c:pt idx="5">
                  <c:v>3.1914893617021274E-2</c:v>
                </c:pt>
                <c:pt idx="6">
                  <c:v>3.7234042553191488E-2</c:v>
                </c:pt>
                <c:pt idx="7">
                  <c:v>4.2553191489361701E-2</c:v>
                </c:pt>
                <c:pt idx="8">
                  <c:v>4.7872340425531915E-2</c:v>
                </c:pt>
                <c:pt idx="9">
                  <c:v>5.3191489361702128E-2</c:v>
                </c:pt>
                <c:pt idx="10">
                  <c:v>0.10638297872340426</c:v>
                </c:pt>
                <c:pt idx="11">
                  <c:v>0.15957446808510639</c:v>
                </c:pt>
                <c:pt idx="12">
                  <c:v>0.21276595744680851</c:v>
                </c:pt>
                <c:pt idx="13">
                  <c:v>0.26595744680851063</c:v>
                </c:pt>
                <c:pt idx="14">
                  <c:v>0.31914893617021278</c:v>
                </c:pt>
                <c:pt idx="15">
                  <c:v>0.37234042553191488</c:v>
                </c:pt>
                <c:pt idx="16">
                  <c:v>0.42553191489361702</c:v>
                </c:pt>
                <c:pt idx="17">
                  <c:v>0.47872340425531917</c:v>
                </c:pt>
                <c:pt idx="18">
                  <c:v>0.53191489361702127</c:v>
                </c:pt>
                <c:pt idx="19">
                  <c:v>0.58510638297872342</c:v>
                </c:pt>
                <c:pt idx="20">
                  <c:v>0.63829787234042556</c:v>
                </c:pt>
                <c:pt idx="21">
                  <c:v>0.69148936170212771</c:v>
                </c:pt>
                <c:pt idx="22">
                  <c:v>0.74468085106382975</c:v>
                </c:pt>
                <c:pt idx="23">
                  <c:v>0.7978723404255319</c:v>
                </c:pt>
                <c:pt idx="24">
                  <c:v>0.85106382978723405</c:v>
                </c:pt>
                <c:pt idx="25">
                  <c:v>0.9042553191489362</c:v>
                </c:pt>
                <c:pt idx="26">
                  <c:v>0.95744680851063835</c:v>
                </c:pt>
                <c:pt idx="27">
                  <c:v>1.0106382978723403</c:v>
                </c:pt>
                <c:pt idx="28">
                  <c:v>1.0638297872340425</c:v>
                </c:pt>
                <c:pt idx="29">
                  <c:v>1.1170212765957446</c:v>
                </c:pt>
                <c:pt idx="30">
                  <c:v>1.1702127659574468</c:v>
                </c:pt>
                <c:pt idx="31">
                  <c:v>1.2234042553191491</c:v>
                </c:pt>
                <c:pt idx="32">
                  <c:v>1.2765957446808511</c:v>
                </c:pt>
                <c:pt idx="33">
                  <c:v>1.3297872340425532</c:v>
                </c:pt>
                <c:pt idx="34">
                  <c:v>1.3829787234042554</c:v>
                </c:pt>
                <c:pt idx="35">
                  <c:v>1.4361702127659575</c:v>
                </c:pt>
                <c:pt idx="36">
                  <c:v>1.4893617021276595</c:v>
                </c:pt>
                <c:pt idx="37">
                  <c:v>1.5425531914893618</c:v>
                </c:pt>
                <c:pt idx="38">
                  <c:v>1.5957446808510638</c:v>
                </c:pt>
                <c:pt idx="39">
                  <c:v>1.6489361702127661</c:v>
                </c:pt>
                <c:pt idx="40">
                  <c:v>1.7021276595744681</c:v>
                </c:pt>
                <c:pt idx="41">
                  <c:v>1.7553191489361706</c:v>
                </c:pt>
                <c:pt idx="42">
                  <c:v>1.8085106382978724</c:v>
                </c:pt>
                <c:pt idx="43">
                  <c:v>1.8617021276595744</c:v>
                </c:pt>
                <c:pt idx="44">
                  <c:v>1.9148936170212767</c:v>
                </c:pt>
                <c:pt idx="45">
                  <c:v>1.9680851063829787</c:v>
                </c:pt>
                <c:pt idx="46">
                  <c:v>2.0212765957446805</c:v>
                </c:pt>
                <c:pt idx="47">
                  <c:v>2.0744680851063828</c:v>
                </c:pt>
                <c:pt idx="48">
                  <c:v>2.1276595744680851</c:v>
                </c:pt>
                <c:pt idx="49">
                  <c:v>2.1808510638297873</c:v>
                </c:pt>
                <c:pt idx="50">
                  <c:v>2.2340425531914891</c:v>
                </c:pt>
                <c:pt idx="51">
                  <c:v>2.2872340425531914</c:v>
                </c:pt>
                <c:pt idx="52">
                  <c:v>2.3404255319148937</c:v>
                </c:pt>
              </c:numCache>
            </c:numRef>
          </c:xVal>
          <c:yVal>
            <c:numRef>
              <c:f>Sheet1!$G$6:$G$58</c:f>
              <c:numCache>
                <c:formatCode>General</c:formatCode>
                <c:ptCount val="53"/>
                <c:pt idx="0">
                  <c:v>5.3191489361702126E-3</c:v>
                </c:pt>
                <c:pt idx="1">
                  <c:v>1.0638297872340425E-2</c:v>
                </c:pt>
                <c:pt idx="2">
                  <c:v>1.5957446808510637E-2</c:v>
                </c:pt>
                <c:pt idx="3">
                  <c:v>2.1276595744680851E-2</c:v>
                </c:pt>
                <c:pt idx="4">
                  <c:v>2.6595744680851064E-2</c:v>
                </c:pt>
                <c:pt idx="5">
                  <c:v>3.1914893617021274E-2</c:v>
                </c:pt>
                <c:pt idx="6">
                  <c:v>3.7234042553191488E-2</c:v>
                </c:pt>
                <c:pt idx="7">
                  <c:v>4.2553191489361701E-2</c:v>
                </c:pt>
                <c:pt idx="8">
                  <c:v>4.7872340425531915E-2</c:v>
                </c:pt>
                <c:pt idx="9">
                  <c:v>5.3191489361702128E-2</c:v>
                </c:pt>
                <c:pt idx="10">
                  <c:v>0.10638297872340426</c:v>
                </c:pt>
                <c:pt idx="11">
                  <c:v>0.15957446808510639</c:v>
                </c:pt>
                <c:pt idx="12">
                  <c:v>0.21276595744680851</c:v>
                </c:pt>
                <c:pt idx="13">
                  <c:v>0.26595744680851063</c:v>
                </c:pt>
                <c:pt idx="14">
                  <c:v>0.31914893617021278</c:v>
                </c:pt>
                <c:pt idx="15">
                  <c:v>0.37234042553191488</c:v>
                </c:pt>
                <c:pt idx="16">
                  <c:v>0.42553191489361702</c:v>
                </c:pt>
                <c:pt idx="17">
                  <c:v>0.47872340425531917</c:v>
                </c:pt>
                <c:pt idx="18">
                  <c:v>0.53191489361702127</c:v>
                </c:pt>
                <c:pt idx="19">
                  <c:v>0.58510638297872342</c:v>
                </c:pt>
                <c:pt idx="20">
                  <c:v>0.63829787234042556</c:v>
                </c:pt>
                <c:pt idx="21">
                  <c:v>0.69148936170212771</c:v>
                </c:pt>
                <c:pt idx="22">
                  <c:v>0.74468085106382975</c:v>
                </c:pt>
                <c:pt idx="23">
                  <c:v>0.7978723404255319</c:v>
                </c:pt>
                <c:pt idx="24">
                  <c:v>0.85106382978723405</c:v>
                </c:pt>
                <c:pt idx="25">
                  <c:v>0.9042553191489362</c:v>
                </c:pt>
                <c:pt idx="26">
                  <c:v>0.95744680851063835</c:v>
                </c:pt>
                <c:pt idx="27">
                  <c:v>1.0106382978723405</c:v>
                </c:pt>
                <c:pt idx="28">
                  <c:v>1.0638297872340425</c:v>
                </c:pt>
                <c:pt idx="29">
                  <c:v>1.1170212765957446</c:v>
                </c:pt>
                <c:pt idx="30">
                  <c:v>1.1702127659574468</c:v>
                </c:pt>
                <c:pt idx="31">
                  <c:v>1.2234042553191489</c:v>
                </c:pt>
                <c:pt idx="32">
                  <c:v>1.2765957446808511</c:v>
                </c:pt>
                <c:pt idx="33">
                  <c:v>1.3297872340425532</c:v>
                </c:pt>
                <c:pt idx="34">
                  <c:v>1.3829787234042554</c:v>
                </c:pt>
                <c:pt idx="35">
                  <c:v>1.4361702127659575</c:v>
                </c:pt>
                <c:pt idx="36">
                  <c:v>1.4893617021276595</c:v>
                </c:pt>
                <c:pt idx="37">
                  <c:v>1.5425531914893618</c:v>
                </c:pt>
                <c:pt idx="38">
                  <c:v>1.5957446808510638</c:v>
                </c:pt>
                <c:pt idx="39">
                  <c:v>1.6489361702127661</c:v>
                </c:pt>
                <c:pt idx="40">
                  <c:v>1.7021276595744681</c:v>
                </c:pt>
                <c:pt idx="41">
                  <c:v>1.7553191489361701</c:v>
                </c:pt>
                <c:pt idx="42">
                  <c:v>1.8085106382978724</c:v>
                </c:pt>
                <c:pt idx="43">
                  <c:v>1.8617021276595744</c:v>
                </c:pt>
                <c:pt idx="44">
                  <c:v>1.9148936170212767</c:v>
                </c:pt>
                <c:pt idx="45">
                  <c:v>1.9680851063829787</c:v>
                </c:pt>
                <c:pt idx="46">
                  <c:v>2.021276595744681</c:v>
                </c:pt>
                <c:pt idx="47">
                  <c:v>2.0744680851063828</c:v>
                </c:pt>
                <c:pt idx="48">
                  <c:v>2.1276595744680851</c:v>
                </c:pt>
                <c:pt idx="49">
                  <c:v>2.1808510638297873</c:v>
                </c:pt>
                <c:pt idx="50">
                  <c:v>2.2340425531914891</c:v>
                </c:pt>
                <c:pt idx="51">
                  <c:v>2.2872340425531914</c:v>
                </c:pt>
                <c:pt idx="52">
                  <c:v>2.3404255319148937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SN(Exp)/A0</c:v>
                </c:pt>
              </c:strCache>
            </c:strRef>
          </c:tx>
          <c:marker>
            <c:symbol val="none"/>
          </c:marker>
          <c:xVal>
            <c:numRef>
              <c:f>Sheet1!$I$6:$I$58</c:f>
              <c:numCache>
                <c:formatCode>General</c:formatCode>
                <c:ptCount val="53"/>
                <c:pt idx="0">
                  <c:v>1.0000070733613673</c:v>
                </c:pt>
                <c:pt idx="1">
                  <c:v>1.0000282937456657</c:v>
                </c:pt>
                <c:pt idx="2">
                  <c:v>1.0000636620535044</c:v>
                </c:pt>
                <c:pt idx="3">
                  <c:v>1.0001131797859697</c:v>
                </c:pt>
                <c:pt idx="4">
                  <c:v>1.0001768490447311</c:v>
                </c:pt>
                <c:pt idx="5">
                  <c:v>1.0002546725321912</c:v>
                </c:pt>
                <c:pt idx="6">
                  <c:v>1.0003466535516736</c:v>
                </c:pt>
                <c:pt idx="7">
                  <c:v>1.0004527960076606</c:v>
                </c:pt>
                <c:pt idx="8">
                  <c:v>1.0005731044060664</c:v>
                </c:pt>
                <c:pt idx="9">
                  <c:v>1.0007075838545574</c:v>
                </c:pt>
                <c:pt idx="10">
                  <c:v>1.0028333408850261</c:v>
                </c:pt>
                <c:pt idx="11">
                  <c:v>1.0063863087780653</c:v>
                </c:pt>
                <c:pt idx="12">
                  <c:v>1.0113816215101825</c:v>
                </c:pt>
                <c:pt idx="13">
                  <c:v>1.0178406168376068</c:v>
                </c:pt>
                <c:pt idx="14">
                  <c:v>1.0257909882754019</c:v>
                </c:pt>
                <c:pt idx="15">
                  <c:v>1.0352669830819747</c:v>
                </c:pt>
                <c:pt idx="16">
                  <c:v>1.0463096482314462</c:v>
                </c:pt>
                <c:pt idx="17">
                  <c:v>1.0589671268481555</c:v>
                </c:pt>
                <c:pt idx="18">
                  <c:v>1.073295008101423</c:v>
                </c:pt>
                <c:pt idx="19">
                  <c:v>1.089356734121512</c:v>
                </c:pt>
                <c:pt idx="20">
                  <c:v>1.1072240681071885</c:v>
                </c:pt>
                <c:pt idx="21">
                  <c:v>1.1269776284596653</c:v>
                </c:pt>
                <c:pt idx="22">
                  <c:v>1.1487074945063132</c:v>
                </c:pt>
                <c:pt idx="23">
                  <c:v>1.1725138901805956</c:v>
                </c:pt>
                <c:pt idx="24">
                  <c:v>1.1985079529137073</c:v>
                </c:pt>
                <c:pt idx="25">
                  <c:v>1.2268125959813432</c:v>
                </c:pt>
                <c:pt idx="26">
                  <c:v>1.2575634736503771</c:v>
                </c:pt>
                <c:pt idx="27">
                  <c:v>1.2909100597015253</c:v>
                </c:pt>
                <c:pt idx="28">
                  <c:v>1.3270168512839335</c:v>
                </c:pt>
                <c:pt idx="29">
                  <c:v>1.366064711607291</c:v>
                </c:pt>
                <c:pt idx="30">
                  <c:v>1.4082523667206808</c:v>
                </c:pt>
                <c:pt idx="31">
                  <c:v>1.4537980735924889</c:v>
                </c:pt>
                <c:pt idx="32">
                  <c:v>1.502941478923729</c:v>
                </c:pt>
                <c:pt idx="33">
                  <c:v>1.5559456906341298</c:v>
                </c:pt>
                <c:pt idx="34">
                  <c:v>1.6130995867974081</c:v>
                </c:pt>
                <c:pt idx="35">
                  <c:v>1.6747203900165719</c:v>
                </c:pt>
                <c:pt idx="36">
                  <c:v>1.741156538876059</c:v>
                </c:pt>
                <c:pt idx="37">
                  <c:v>1.8127908922472022</c:v>
                </c:pt>
                <c:pt idx="38">
                  <c:v>1.8900443069285593</c:v>
                </c:pt>
                <c:pt idx="39">
                  <c:v>1.9733796344553811</c:v>
                </c:pt>
                <c:pt idx="40">
                  <c:v>2.0633061890077578</c:v>
                </c:pt>
                <c:pt idx="41">
                  <c:v>2.1603847452942513</c:v>
                </c:pt>
                <c:pt idx="42">
                  <c:v>2.2652331332131546</c:v>
                </c:pt>
                <c:pt idx="43">
                  <c:v>2.3785325051428727</c:v>
                </c:pt>
                <c:pt idx="44">
                  <c:v>2.5010343620545985</c:v>
                </c:pt>
                <c:pt idx="45">
                  <c:v>2.6335684364694729</c:v>
                </c:pt>
                <c:pt idx="46">
                  <c:v>2.7770515438244976</c:v>
                </c:pt>
                <c:pt idx="47">
                  <c:v>2.9324975293279802</c:v>
                </c:pt>
                <c:pt idx="48">
                  <c:v>3.1010284551798022</c:v>
                </c:pt>
                <c:pt idx="49">
                  <c:v>3.2838871934561298</c:v>
                </c:pt>
                <c:pt idx="50">
                  <c:v>3.4824516134216457</c:v>
                </c:pt>
                <c:pt idx="51">
                  <c:v>3.6982505790104381</c:v>
                </c:pt>
                <c:pt idx="52">
                  <c:v>3.9329820032628717</c:v>
                </c:pt>
              </c:numCache>
            </c:numRef>
          </c:xVal>
          <c:yVal>
            <c:numRef>
              <c:f>Sheet1!$G$6:$G$58</c:f>
              <c:numCache>
                <c:formatCode>General</c:formatCode>
                <c:ptCount val="53"/>
                <c:pt idx="0">
                  <c:v>5.3191489361702126E-3</c:v>
                </c:pt>
                <c:pt idx="1">
                  <c:v>1.0638297872340425E-2</c:v>
                </c:pt>
                <c:pt idx="2">
                  <c:v>1.5957446808510637E-2</c:v>
                </c:pt>
                <c:pt idx="3">
                  <c:v>2.1276595744680851E-2</c:v>
                </c:pt>
                <c:pt idx="4">
                  <c:v>2.6595744680851064E-2</c:v>
                </c:pt>
                <c:pt idx="5">
                  <c:v>3.1914893617021274E-2</c:v>
                </c:pt>
                <c:pt idx="6">
                  <c:v>3.7234042553191488E-2</c:v>
                </c:pt>
                <c:pt idx="7">
                  <c:v>4.2553191489361701E-2</c:v>
                </c:pt>
                <c:pt idx="8">
                  <c:v>4.7872340425531915E-2</c:v>
                </c:pt>
                <c:pt idx="9">
                  <c:v>5.3191489361702128E-2</c:v>
                </c:pt>
                <c:pt idx="10">
                  <c:v>0.10638297872340426</c:v>
                </c:pt>
                <c:pt idx="11">
                  <c:v>0.15957446808510639</c:v>
                </c:pt>
                <c:pt idx="12">
                  <c:v>0.21276595744680851</c:v>
                </c:pt>
                <c:pt idx="13">
                  <c:v>0.26595744680851063</c:v>
                </c:pt>
                <c:pt idx="14">
                  <c:v>0.31914893617021278</c:v>
                </c:pt>
                <c:pt idx="15">
                  <c:v>0.37234042553191488</c:v>
                </c:pt>
                <c:pt idx="16">
                  <c:v>0.42553191489361702</c:v>
                </c:pt>
                <c:pt idx="17">
                  <c:v>0.47872340425531917</c:v>
                </c:pt>
                <c:pt idx="18">
                  <c:v>0.53191489361702127</c:v>
                </c:pt>
                <c:pt idx="19">
                  <c:v>0.58510638297872342</c:v>
                </c:pt>
                <c:pt idx="20">
                  <c:v>0.63829787234042556</c:v>
                </c:pt>
                <c:pt idx="21">
                  <c:v>0.69148936170212771</c:v>
                </c:pt>
                <c:pt idx="22">
                  <c:v>0.74468085106382975</c:v>
                </c:pt>
                <c:pt idx="23">
                  <c:v>0.7978723404255319</c:v>
                </c:pt>
                <c:pt idx="24">
                  <c:v>0.85106382978723405</c:v>
                </c:pt>
                <c:pt idx="25">
                  <c:v>0.9042553191489362</c:v>
                </c:pt>
                <c:pt idx="26">
                  <c:v>0.95744680851063835</c:v>
                </c:pt>
                <c:pt idx="27">
                  <c:v>1.0106382978723405</c:v>
                </c:pt>
                <c:pt idx="28">
                  <c:v>1.0638297872340425</c:v>
                </c:pt>
                <c:pt idx="29">
                  <c:v>1.1170212765957446</c:v>
                </c:pt>
                <c:pt idx="30">
                  <c:v>1.1702127659574468</c:v>
                </c:pt>
                <c:pt idx="31">
                  <c:v>1.2234042553191489</c:v>
                </c:pt>
                <c:pt idx="32">
                  <c:v>1.2765957446808511</c:v>
                </c:pt>
                <c:pt idx="33">
                  <c:v>1.3297872340425532</c:v>
                </c:pt>
                <c:pt idx="34">
                  <c:v>1.3829787234042554</c:v>
                </c:pt>
                <c:pt idx="35">
                  <c:v>1.4361702127659575</c:v>
                </c:pt>
                <c:pt idx="36">
                  <c:v>1.4893617021276595</c:v>
                </c:pt>
                <c:pt idx="37">
                  <c:v>1.5425531914893618</c:v>
                </c:pt>
                <c:pt idx="38">
                  <c:v>1.5957446808510638</c:v>
                </c:pt>
                <c:pt idx="39">
                  <c:v>1.6489361702127661</c:v>
                </c:pt>
                <c:pt idx="40">
                  <c:v>1.7021276595744681</c:v>
                </c:pt>
                <c:pt idx="41">
                  <c:v>1.7553191489361701</c:v>
                </c:pt>
                <c:pt idx="42">
                  <c:v>1.8085106382978724</c:v>
                </c:pt>
                <c:pt idx="43">
                  <c:v>1.8617021276595744</c:v>
                </c:pt>
                <c:pt idx="44">
                  <c:v>1.9148936170212767</c:v>
                </c:pt>
                <c:pt idx="45">
                  <c:v>1.9680851063829787</c:v>
                </c:pt>
                <c:pt idx="46">
                  <c:v>2.021276595744681</c:v>
                </c:pt>
                <c:pt idx="47">
                  <c:v>2.0744680851063828</c:v>
                </c:pt>
                <c:pt idx="48">
                  <c:v>2.1276595744680851</c:v>
                </c:pt>
                <c:pt idx="49">
                  <c:v>2.1808510638297873</c:v>
                </c:pt>
                <c:pt idx="50">
                  <c:v>2.2340425531914891</c:v>
                </c:pt>
                <c:pt idx="51">
                  <c:v>2.2872340425531914</c:v>
                </c:pt>
                <c:pt idx="52">
                  <c:v>2.3404255319148937</c:v>
                </c:pt>
              </c:numCache>
            </c:numRef>
          </c:yVal>
          <c:smooth val="1"/>
        </c:ser>
        <c:dLbls/>
        <c:axId val="81866752"/>
        <c:axId val="81868288"/>
      </c:scatterChart>
      <c:valAx>
        <c:axId val="81866752"/>
        <c:scaling>
          <c:logBase val="10"/>
          <c:orientation val="minMax"/>
        </c:scaling>
        <c:axPos val="b"/>
        <c:numFmt formatCode="General" sourceLinked="1"/>
        <c:tickLblPos val="nextTo"/>
        <c:crossAx val="81868288"/>
        <c:crossesAt val="1.0000000000000014E-5"/>
        <c:crossBetween val="midCat"/>
      </c:valAx>
      <c:valAx>
        <c:axId val="818682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866752"/>
        <c:crossesAt val="1.0000000000000009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4</xdr:row>
      <xdr:rowOff>57150</xdr:rowOff>
    </xdr:from>
    <xdr:to>
      <xdr:col>19</xdr:col>
      <xdr:colOff>403860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19</xdr:row>
      <xdr:rowOff>87630</xdr:rowOff>
    </xdr:from>
    <xdr:to>
      <xdr:col>19</xdr:col>
      <xdr:colOff>396240</xdr:colOff>
      <xdr:row>34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5"/>
  <sheetViews>
    <sheetView tabSelected="1" topLeftCell="A57" workbookViewId="0">
      <selection activeCell="J64" sqref="J64"/>
    </sheetView>
  </sheetViews>
  <sheetFormatPr defaultRowHeight="15"/>
  <cols>
    <col min="1" max="1" width="7.7109375" customWidth="1"/>
    <col min="2" max="3" width="11.7109375" customWidth="1"/>
    <col min="4" max="4" width="10.85546875" customWidth="1"/>
    <col min="5" max="5" width="10.7109375" customWidth="1"/>
    <col min="6" max="6" width="7.7109375" customWidth="1"/>
    <col min="7" max="7" width="9.7109375" customWidth="1"/>
    <col min="8" max="9" width="7.7109375" customWidth="1"/>
    <col min="10" max="11" width="10.7109375" customWidth="1"/>
  </cols>
  <sheetData>
    <row r="1" spans="1:11">
      <c r="A1" t="s">
        <v>24</v>
      </c>
    </row>
    <row r="2" spans="1:11">
      <c r="A2" s="5" t="s">
        <v>0</v>
      </c>
      <c r="B2" s="5" t="s">
        <v>38</v>
      </c>
      <c r="C2" s="5" t="s">
        <v>42</v>
      </c>
      <c r="D2" s="6" t="s">
        <v>15</v>
      </c>
      <c r="E2" s="6" t="s">
        <v>26</v>
      </c>
      <c r="F2" s="6" t="s">
        <v>16</v>
      </c>
      <c r="G2" s="6" t="s">
        <v>17</v>
      </c>
      <c r="H2" s="5" t="s">
        <v>27</v>
      </c>
      <c r="I2" s="16"/>
      <c r="J2" s="17"/>
      <c r="K2" s="16"/>
    </row>
    <row r="3" spans="1:11">
      <c r="A3" s="1">
        <v>441</v>
      </c>
      <c r="B3" s="1"/>
      <c r="C3" s="1"/>
      <c r="D3" s="2"/>
      <c r="E3" s="2"/>
      <c r="F3" s="2"/>
      <c r="G3" s="3"/>
      <c r="H3" s="4">
        <f>'EW Albedo'!Q2</f>
        <v>0.01</v>
      </c>
      <c r="I3" s="15"/>
      <c r="J3" s="10"/>
      <c r="K3" s="8"/>
    </row>
    <row r="4" spans="1:11">
      <c r="A4" s="1">
        <v>459</v>
      </c>
      <c r="B4" s="1"/>
      <c r="C4" s="1"/>
      <c r="D4" s="2"/>
      <c r="E4" s="2"/>
      <c r="F4" s="2"/>
      <c r="G4" s="3"/>
      <c r="H4" s="4">
        <f>'EW Albedo'!Q3</f>
        <v>0.01</v>
      </c>
      <c r="I4" s="15"/>
      <c r="J4" s="10"/>
      <c r="K4" s="8"/>
    </row>
    <row r="5" spans="1:11">
      <c r="A5" s="1">
        <v>486</v>
      </c>
      <c r="B5" s="1"/>
      <c r="C5" s="1"/>
      <c r="D5" s="2"/>
      <c r="E5" s="2"/>
      <c r="F5" s="2"/>
      <c r="G5" s="3"/>
      <c r="H5" s="4">
        <f>'EW Albedo'!Q4</f>
        <v>0.06</v>
      </c>
      <c r="I5" s="15"/>
      <c r="J5" s="10"/>
      <c r="K5" s="8"/>
    </row>
    <row r="6" spans="1:11">
      <c r="A6" s="1">
        <v>509</v>
      </c>
      <c r="B6" s="1"/>
      <c r="C6" s="1"/>
      <c r="D6" s="2"/>
      <c r="E6" s="2"/>
      <c r="F6" s="2"/>
      <c r="G6" s="3"/>
      <c r="H6" s="4">
        <f>'EW Albedo'!Q5</f>
        <v>0.02</v>
      </c>
      <c r="I6" s="15"/>
      <c r="J6" s="10"/>
      <c r="K6" s="8"/>
    </row>
    <row r="7" spans="1:11">
      <c r="A7" s="1">
        <v>543</v>
      </c>
      <c r="B7" s="1">
        <f>'EW Albedo'!E6</f>
        <v>0.21</v>
      </c>
      <c r="C7" s="1"/>
      <c r="D7" s="2">
        <f t="shared" ref="D7:D18" si="0">AVERAGE(B7:C7)</f>
        <v>0.21</v>
      </c>
      <c r="E7" s="2"/>
      <c r="F7" s="2"/>
      <c r="G7" s="3"/>
      <c r="H7" s="4">
        <f>'EW Albedo'!Q6</f>
        <v>0.19</v>
      </c>
      <c r="I7" s="15"/>
      <c r="J7" s="10"/>
      <c r="K7" s="8"/>
    </row>
    <row r="8" spans="1:11">
      <c r="A8" s="1">
        <v>576</v>
      </c>
      <c r="B8" s="1">
        <f>'EW Albedo'!E7</f>
        <v>0.18</v>
      </c>
      <c r="C8" s="1"/>
      <c r="D8" s="2">
        <f t="shared" si="0"/>
        <v>0.18</v>
      </c>
      <c r="E8" s="2"/>
      <c r="F8" s="2"/>
      <c r="G8" s="3"/>
      <c r="H8" s="4">
        <f>'EW Albedo'!Q7</f>
        <v>0.17</v>
      </c>
      <c r="I8" s="15"/>
      <c r="J8" s="10"/>
      <c r="K8" s="8"/>
    </row>
    <row r="9" spans="1:11">
      <c r="A9" s="1">
        <v>597</v>
      </c>
      <c r="B9" s="1">
        <f>'EW Albedo'!E8</f>
        <v>0.17</v>
      </c>
      <c r="C9" s="1"/>
      <c r="D9" s="2">
        <f t="shared" si="0"/>
        <v>0.17</v>
      </c>
      <c r="E9" s="2"/>
      <c r="F9" s="2"/>
      <c r="G9" s="3"/>
      <c r="H9" s="4">
        <f>'EW Albedo'!Q8</f>
        <v>7.0000000000000007E-2</v>
      </c>
      <c r="I9" s="15"/>
      <c r="J9" s="10"/>
      <c r="K9" s="8"/>
    </row>
    <row r="10" spans="1:11">
      <c r="A10" s="1">
        <v>619</v>
      </c>
      <c r="B10" s="1">
        <f>'EW Albedo'!E9</f>
        <v>1.92</v>
      </c>
      <c r="C10" s="1">
        <f>'EW Albedo'!K9</f>
        <v>1.78</v>
      </c>
      <c r="D10" s="2">
        <f t="shared" si="0"/>
        <v>1.85</v>
      </c>
      <c r="E10" s="2">
        <f t="shared" ref="E10" si="1">STDEV(B10:C10)</f>
        <v>9.899494936611658E-2</v>
      </c>
      <c r="F10" s="2">
        <f t="shared" ref="F10" si="2">E10/SQRT(COUNT(B10:C10))</f>
        <v>6.9999999999999937E-2</v>
      </c>
      <c r="G10" s="3">
        <f t="shared" ref="G10" si="3">F10/D10</f>
        <v>3.7837837837837805E-2</v>
      </c>
      <c r="H10" s="4">
        <f>'EW Albedo'!Q9</f>
        <v>2.0299999999999998</v>
      </c>
      <c r="I10" s="15"/>
      <c r="J10" s="10"/>
      <c r="K10" s="8"/>
    </row>
    <row r="11" spans="1:11">
      <c r="A11" s="1">
        <v>668</v>
      </c>
      <c r="B11" s="1"/>
      <c r="C11" s="1">
        <f>'EW Albedo'!K10</f>
        <v>1.2</v>
      </c>
      <c r="D11" s="2">
        <f t="shared" si="0"/>
        <v>1.2</v>
      </c>
      <c r="E11" s="2"/>
      <c r="F11" s="2"/>
      <c r="G11" s="3"/>
      <c r="H11" s="4">
        <f>'EW Albedo'!Q10</f>
        <v>1.71</v>
      </c>
      <c r="I11" s="15"/>
      <c r="J11" s="10"/>
      <c r="K11" s="8"/>
    </row>
    <row r="12" spans="1:11">
      <c r="A12" s="7">
        <v>682.5</v>
      </c>
      <c r="B12" s="1"/>
      <c r="C12" s="1"/>
      <c r="D12" s="2"/>
      <c r="E12" s="3"/>
      <c r="F12" s="2"/>
      <c r="G12" s="3"/>
      <c r="H12" s="4">
        <f>'EW Albedo'!Q11</f>
        <v>0.28999999999999998</v>
      </c>
      <c r="I12" s="15"/>
      <c r="J12" s="10"/>
      <c r="K12" s="8"/>
    </row>
    <row r="13" spans="1:11">
      <c r="A13" s="1">
        <v>705</v>
      </c>
      <c r="B13" s="1"/>
      <c r="C13" s="1">
        <f>'EW Albedo'!K12</f>
        <v>0.55000000000000004</v>
      </c>
      <c r="D13" s="2">
        <f t="shared" si="0"/>
        <v>0.55000000000000004</v>
      </c>
      <c r="E13" s="3"/>
      <c r="F13" s="2"/>
      <c r="G13" s="3"/>
      <c r="H13" s="4">
        <f>'EW Albedo'!Q12</f>
        <v>1.31</v>
      </c>
      <c r="I13" s="15"/>
      <c r="J13" s="10"/>
      <c r="K13" s="8"/>
    </row>
    <row r="14" spans="1:11">
      <c r="A14" s="1">
        <v>725</v>
      </c>
      <c r="B14" s="1">
        <f>'EW Albedo'!E13</f>
        <v>6.15</v>
      </c>
      <c r="C14" s="1">
        <f>'EW Albedo'!K13</f>
        <v>7.18</v>
      </c>
      <c r="D14" s="2">
        <f t="shared" si="0"/>
        <v>6.665</v>
      </c>
      <c r="E14" s="2">
        <f t="shared" ref="E14" si="4">STDEV(B14:C14)</f>
        <v>0.72831998462214342</v>
      </c>
      <c r="F14" s="2">
        <f t="shared" ref="F14" si="5">E14/SQRT(COUNT(B14:C14))</f>
        <v>0.51499999999999957</v>
      </c>
      <c r="G14" s="3">
        <f t="shared" ref="G14" si="6">F14/D14</f>
        <v>7.7269317329332274E-2</v>
      </c>
      <c r="H14" s="4">
        <f>'EW Albedo'!Q13</f>
        <v>7.12</v>
      </c>
      <c r="I14" s="15"/>
      <c r="J14" s="10"/>
      <c r="K14" s="8"/>
    </row>
    <row r="15" spans="1:11">
      <c r="A15" s="1">
        <v>790</v>
      </c>
      <c r="B15" s="1"/>
      <c r="C15" s="1">
        <f>'EW Albedo'!K14</f>
        <v>19.32</v>
      </c>
      <c r="D15" s="2">
        <f t="shared" si="0"/>
        <v>19.32</v>
      </c>
      <c r="E15" s="3"/>
      <c r="F15" s="2"/>
      <c r="G15" s="3"/>
      <c r="H15" s="4">
        <f>'EW Albedo'!Q14</f>
        <v>14.87</v>
      </c>
      <c r="I15" s="8"/>
      <c r="J15" s="10"/>
      <c r="K15" s="8"/>
    </row>
    <row r="16" spans="1:11">
      <c r="A16" s="1">
        <v>842</v>
      </c>
      <c r="B16" s="1"/>
      <c r="C16" s="1">
        <f>'EW Albedo'!K15</f>
        <v>0.51</v>
      </c>
      <c r="D16" s="2">
        <f t="shared" si="0"/>
        <v>0.51</v>
      </c>
      <c r="E16" s="3"/>
      <c r="F16" s="2"/>
      <c r="G16" s="3"/>
      <c r="H16" s="4">
        <f>'EW Albedo'!Q15</f>
        <v>2.41</v>
      </c>
      <c r="I16" s="8"/>
      <c r="J16" s="8"/>
      <c r="K16" s="8"/>
    </row>
    <row r="17" spans="1:11">
      <c r="A17" s="1">
        <v>862</v>
      </c>
      <c r="B17" s="1"/>
      <c r="C17" s="1"/>
      <c r="D17" s="2"/>
      <c r="E17" s="3"/>
      <c r="F17" s="2"/>
      <c r="G17" s="3"/>
      <c r="H17" s="4">
        <f>'EW Albedo'!Q16</f>
        <v>3.56</v>
      </c>
      <c r="I17" s="8"/>
      <c r="J17" s="8"/>
      <c r="K17" s="8"/>
    </row>
    <row r="18" spans="1:11">
      <c r="A18" s="1">
        <v>889</v>
      </c>
      <c r="B18" s="1"/>
      <c r="C18" s="1">
        <f>'EW Albedo'!K17</f>
        <v>16.14</v>
      </c>
      <c r="D18" s="2">
        <f t="shared" si="0"/>
        <v>16.14</v>
      </c>
      <c r="E18" s="3"/>
      <c r="F18" s="2"/>
      <c r="G18" s="3"/>
      <c r="H18" s="4">
        <f>'EW Albedo'!Q17</f>
        <v>10.79</v>
      </c>
      <c r="I18" s="8"/>
      <c r="J18" s="8"/>
      <c r="K18" s="8"/>
    </row>
    <row r="19" spans="1:11">
      <c r="A19" s="8"/>
      <c r="B19" s="8"/>
      <c r="C19" s="8"/>
      <c r="D19" s="9"/>
      <c r="E19" s="10"/>
      <c r="F19" s="9"/>
      <c r="G19" s="10"/>
      <c r="H19" s="8"/>
      <c r="I19" s="8"/>
      <c r="J19" s="8"/>
      <c r="K19" s="8"/>
    </row>
    <row r="20" spans="1:11">
      <c r="A20" t="s">
        <v>25</v>
      </c>
    </row>
    <row r="21" spans="1:11">
      <c r="A21" s="5" t="s">
        <v>0</v>
      </c>
      <c r="B21" s="5" t="s">
        <v>38</v>
      </c>
      <c r="C21" s="5" t="s">
        <v>42</v>
      </c>
      <c r="D21" s="6" t="s">
        <v>15</v>
      </c>
      <c r="E21" s="6" t="s">
        <v>26</v>
      </c>
      <c r="F21" s="6" t="s">
        <v>16</v>
      </c>
      <c r="G21" s="6" t="s">
        <v>17</v>
      </c>
      <c r="H21" s="13" t="s">
        <v>27</v>
      </c>
      <c r="I21" s="13" t="s">
        <v>37</v>
      </c>
      <c r="J21" s="13" t="s">
        <v>28</v>
      </c>
    </row>
    <row r="22" spans="1:11">
      <c r="A22" s="1">
        <v>441</v>
      </c>
      <c r="B22" s="12"/>
      <c r="C22" s="12"/>
      <c r="D22" s="11"/>
      <c r="E22" s="11"/>
      <c r="F22" s="2"/>
      <c r="G22" s="3"/>
      <c r="H22" s="12">
        <f>(H3*((1/($A22*0.0000000001*100))/$A22))/10</f>
        <v>0.51418904674492627</v>
      </c>
      <c r="I22" s="14"/>
      <c r="J22" s="28">
        <v>1.8</v>
      </c>
    </row>
    <row r="23" spans="1:11">
      <c r="A23" s="1">
        <v>459</v>
      </c>
      <c r="B23" s="12"/>
      <c r="C23" s="12"/>
      <c r="D23" s="11"/>
      <c r="E23" s="11"/>
      <c r="F23" s="2"/>
      <c r="G23" s="3"/>
      <c r="H23" s="12">
        <f t="shared" ref="H23:H34" si="7">(H4*((1/($A23*0.0000000001*100))/$A23))/10</f>
        <v>0.47465124999406683</v>
      </c>
      <c r="I23" s="14"/>
      <c r="J23" s="28"/>
    </row>
    <row r="24" spans="1:11">
      <c r="A24" s="1">
        <v>486</v>
      </c>
      <c r="B24" s="12"/>
      <c r="C24" s="12"/>
      <c r="D24" s="11"/>
      <c r="E24" s="11"/>
      <c r="F24" s="2"/>
      <c r="G24" s="3"/>
      <c r="H24" s="12">
        <f t="shared" si="7"/>
        <v>2.5402631712645425</v>
      </c>
      <c r="I24" s="14">
        <v>1.4</v>
      </c>
      <c r="J24" s="28">
        <v>5.7</v>
      </c>
    </row>
    <row r="25" spans="1:11">
      <c r="A25" s="1">
        <v>509</v>
      </c>
      <c r="B25" s="12"/>
      <c r="C25" s="12"/>
      <c r="D25" s="11"/>
      <c r="E25" s="11"/>
      <c r="F25" s="2"/>
      <c r="G25" s="3"/>
      <c r="H25" s="12">
        <f t="shared" si="7"/>
        <v>0.77195934862070181</v>
      </c>
      <c r="I25" s="14"/>
      <c r="J25" s="28"/>
    </row>
    <row r="26" spans="1:11">
      <c r="A26" s="1">
        <v>543</v>
      </c>
      <c r="B26" s="12">
        <f t="shared" ref="B26" si="8">(B7*((1/($A26*0.0000000001*100))/$A26))/10</f>
        <v>7.1222897143961816</v>
      </c>
      <c r="C26" s="12"/>
      <c r="D26" s="11">
        <f t="shared" ref="D26:D34" si="9">AVERAGE(B26:C26)</f>
        <v>7.1222897143961816</v>
      </c>
      <c r="E26" s="11"/>
      <c r="F26" s="2"/>
      <c r="G26" s="3"/>
      <c r="H26" s="12">
        <f t="shared" si="7"/>
        <v>6.4439764082632127</v>
      </c>
      <c r="I26" s="14">
        <f>AVERAGE(14.4,9.6)</f>
        <v>12</v>
      </c>
      <c r="J26" s="28">
        <v>26.7</v>
      </c>
    </row>
    <row r="27" spans="1:11">
      <c r="A27" s="1">
        <v>576</v>
      </c>
      <c r="B27" s="12">
        <f t="shared" ref="B27" si="10">(B8*((1/($A27*0.0000000001*100))/$A27))/10</f>
        <v>5.4253472222222232</v>
      </c>
      <c r="C27" s="12"/>
      <c r="D27" s="11">
        <f t="shared" si="9"/>
        <v>5.4253472222222232</v>
      </c>
      <c r="E27" s="11"/>
      <c r="F27" s="2"/>
      <c r="G27" s="3"/>
      <c r="H27" s="12">
        <f t="shared" si="7"/>
        <v>5.1239390432098784</v>
      </c>
      <c r="I27" s="14">
        <v>4.5</v>
      </c>
      <c r="J27" s="28">
        <v>10.1</v>
      </c>
    </row>
    <row r="28" spans="1:11">
      <c r="A28" s="1">
        <v>597</v>
      </c>
      <c r="B28" s="12">
        <f t="shared" ref="B28" si="11">(B9*((1/($A28*0.0000000001*100))/$A28))/10</f>
        <v>4.7698009870682281</v>
      </c>
      <c r="C28" s="12"/>
      <c r="D28" s="11">
        <f t="shared" si="9"/>
        <v>4.7698009870682281</v>
      </c>
      <c r="E28" s="11"/>
      <c r="F28" s="2"/>
      <c r="G28" s="3"/>
      <c r="H28" s="12">
        <f t="shared" si="7"/>
        <v>1.9640357005575058</v>
      </c>
      <c r="I28" s="14"/>
      <c r="J28" s="28"/>
    </row>
    <row r="29" spans="1:11">
      <c r="A29" s="1">
        <v>619</v>
      </c>
      <c r="B29" s="12">
        <f t="shared" ref="B29:C30" si="12">(B10*((1/($A29*0.0000000001*100))/$A29))/10</f>
        <v>50.109484002808209</v>
      </c>
      <c r="C29" s="12">
        <f t="shared" si="12"/>
        <v>46.45566746093678</v>
      </c>
      <c r="D29" s="11">
        <f t="shared" si="9"/>
        <v>48.282575731872498</v>
      </c>
      <c r="E29" s="11">
        <f t="shared" ref="E29" si="13">STDEV(B29:C29)</f>
        <v>2.5836384539688679</v>
      </c>
      <c r="F29" s="2">
        <f t="shared" ref="F29" si="14">E29/SQRT(COUNT(B29:C29))</f>
        <v>1.8269082709357141</v>
      </c>
      <c r="G29" s="3">
        <f t="shared" ref="G29" si="15">F29/D29</f>
        <v>3.7837837837837791E-2</v>
      </c>
      <c r="H29" s="12">
        <f t="shared" si="7"/>
        <v>52.980339857135753</v>
      </c>
      <c r="I29" s="14">
        <f>AVERAGE(63,48)</f>
        <v>55.5</v>
      </c>
      <c r="J29" s="28">
        <v>123</v>
      </c>
    </row>
    <row r="30" spans="1:11">
      <c r="A30" s="1">
        <v>668</v>
      </c>
      <c r="B30" s="12"/>
      <c r="C30" s="12">
        <f t="shared" si="12"/>
        <v>26.892323138154826</v>
      </c>
      <c r="D30" s="11">
        <f t="shared" si="9"/>
        <v>26.892323138154826</v>
      </c>
      <c r="E30" s="11"/>
      <c r="F30" s="2"/>
      <c r="G30" s="3"/>
      <c r="H30" s="12">
        <f t="shared" si="7"/>
        <v>38.321560471870626</v>
      </c>
      <c r="I30" s="14"/>
      <c r="J30" s="28"/>
    </row>
    <row r="31" spans="1:11">
      <c r="A31" s="7">
        <v>682.5</v>
      </c>
      <c r="B31" s="12"/>
      <c r="C31" s="12"/>
      <c r="D31" s="11"/>
      <c r="E31" s="11"/>
      <c r="F31" s="2"/>
      <c r="G31" s="3"/>
      <c r="H31" s="12">
        <f t="shared" si="7"/>
        <v>6.2257644675227084</v>
      </c>
      <c r="I31" s="14">
        <v>10.1</v>
      </c>
      <c r="J31" s="28">
        <v>3.6</v>
      </c>
    </row>
    <row r="32" spans="1:11">
      <c r="A32" s="1">
        <v>705</v>
      </c>
      <c r="B32" s="12"/>
      <c r="C32" s="12">
        <f t="shared" ref="B32:C33" si="16">(C13*((1/($A32*0.0000000001*100))/$A32))/10</f>
        <v>11.065841758462856</v>
      </c>
      <c r="D32" s="11">
        <f t="shared" si="9"/>
        <v>11.065841758462856</v>
      </c>
      <c r="E32" s="11"/>
      <c r="F32" s="2"/>
      <c r="G32" s="3"/>
      <c r="H32" s="12">
        <f t="shared" si="7"/>
        <v>26.356823097429707</v>
      </c>
      <c r="I32" s="14">
        <v>44</v>
      </c>
      <c r="J32" s="28">
        <v>44</v>
      </c>
    </row>
    <row r="33" spans="1:10">
      <c r="A33" s="1">
        <v>725</v>
      </c>
      <c r="B33" s="12">
        <f t="shared" si="16"/>
        <v>117.00356718192629</v>
      </c>
      <c r="C33" s="12">
        <f t="shared" si="16"/>
        <v>136.59928656361473</v>
      </c>
      <c r="D33" s="11">
        <f t="shared" si="9"/>
        <v>126.80142687277051</v>
      </c>
      <c r="E33" s="11">
        <f t="shared" ref="E33" si="17">STDEV(B33:C33)</f>
        <v>13.856266057020557</v>
      </c>
      <c r="F33" s="2">
        <f t="shared" ref="F33" si="18">E33/SQRT(COUNT(B33:C33))</f>
        <v>9.7978596908442199</v>
      </c>
      <c r="G33" s="3">
        <f t="shared" ref="G33" si="19">F33/D33</f>
        <v>7.7269317329332232E-2</v>
      </c>
      <c r="H33" s="12">
        <f t="shared" si="7"/>
        <v>135.45778834720571</v>
      </c>
      <c r="I33" s="14">
        <v>157</v>
      </c>
      <c r="J33" s="28">
        <v>775</v>
      </c>
    </row>
    <row r="34" spans="1:10">
      <c r="A34" s="1">
        <v>790</v>
      </c>
      <c r="B34" s="12"/>
      <c r="C34" s="12">
        <f t="shared" ref="C34" si="20">(C15*((1/($A34*0.0000000001*100))/$A34))/10</f>
        <v>309.56577471559046</v>
      </c>
      <c r="D34" s="11">
        <f t="shared" si="9"/>
        <v>309.56577471559046</v>
      </c>
      <c r="E34" s="11"/>
      <c r="F34" s="2"/>
      <c r="G34" s="3"/>
      <c r="H34" s="12">
        <f t="shared" si="7"/>
        <v>238.26309886236177</v>
      </c>
      <c r="I34" s="14"/>
      <c r="J34" s="28">
        <v>252</v>
      </c>
    </row>
    <row r="35" spans="1:10">
      <c r="A35" s="1">
        <v>842</v>
      </c>
      <c r="B35" s="12"/>
      <c r="C35" s="12">
        <f t="shared" ref="C35" si="21">(C16*((1/($A35*0.0000000001*100))/$A35))/10</f>
        <v>7.1935951613904221</v>
      </c>
      <c r="D35" s="11"/>
      <c r="E35" s="11"/>
      <c r="F35" s="2"/>
      <c r="G35" s="3"/>
      <c r="H35" s="12"/>
      <c r="I35" s="14"/>
      <c r="J35" s="28">
        <v>100</v>
      </c>
    </row>
    <row r="36" spans="1:10">
      <c r="A36" s="1">
        <v>862</v>
      </c>
      <c r="B36" s="12"/>
      <c r="C36" s="12"/>
      <c r="D36" s="11"/>
      <c r="E36" s="11"/>
      <c r="F36" s="2"/>
      <c r="G36" s="3"/>
      <c r="H36" s="12"/>
      <c r="I36" s="14"/>
      <c r="J36" s="28">
        <v>600</v>
      </c>
    </row>
    <row r="37" spans="1:10">
      <c r="A37" s="1">
        <v>889</v>
      </c>
      <c r="B37" s="12"/>
      <c r="C37" s="12">
        <f t="shared" ref="C37" si="22">(C18*((1/($A37*0.0000000001*100))/$A37))/10</f>
        <v>204.22081660489849</v>
      </c>
      <c r="D37" s="11"/>
      <c r="E37" s="11"/>
      <c r="F37" s="2"/>
      <c r="G37" s="3"/>
      <c r="H37" s="12"/>
      <c r="I37" s="14"/>
      <c r="J37" s="28">
        <v>5000</v>
      </c>
    </row>
    <row r="39" spans="1:10">
      <c r="A39" t="s">
        <v>29</v>
      </c>
    </row>
    <row r="40" spans="1:10">
      <c r="A40" s="5" t="s">
        <v>0</v>
      </c>
      <c r="B40" s="5" t="s">
        <v>38</v>
      </c>
      <c r="C40" s="5" t="s">
        <v>42</v>
      </c>
      <c r="D40" s="6" t="s">
        <v>15</v>
      </c>
      <c r="E40" s="6" t="s">
        <v>26</v>
      </c>
      <c r="F40" s="6" t="s">
        <v>16</v>
      </c>
      <c r="G40" s="6" t="s">
        <v>17</v>
      </c>
      <c r="H40" s="13" t="s">
        <v>27</v>
      </c>
      <c r="I40" s="13" t="s">
        <v>37</v>
      </c>
      <c r="J40" s="13" t="s">
        <v>28</v>
      </c>
    </row>
    <row r="41" spans="1:10">
      <c r="A41" s="1">
        <v>441</v>
      </c>
      <c r="B41" s="12"/>
      <c r="C41" s="4"/>
      <c r="D41" s="12"/>
      <c r="E41" s="11"/>
      <c r="F41" s="2"/>
      <c r="G41" s="3"/>
      <c r="H41" s="4">
        <f>H22/$J41</f>
        <v>0.28566058152495905</v>
      </c>
      <c r="I41" s="4"/>
      <c r="J41" s="18">
        <v>1.8</v>
      </c>
    </row>
    <row r="42" spans="1:10">
      <c r="A42" s="1">
        <v>459</v>
      </c>
      <c r="B42" s="12"/>
      <c r="C42" s="4"/>
      <c r="D42" s="12"/>
      <c r="E42" s="11"/>
      <c r="F42" s="2"/>
      <c r="G42" s="3"/>
      <c r="H42" s="4"/>
      <c r="I42" s="4"/>
      <c r="J42" s="18"/>
    </row>
    <row r="43" spans="1:10">
      <c r="A43" s="1">
        <v>486</v>
      </c>
      <c r="B43" s="12"/>
      <c r="C43" s="4"/>
      <c r="D43" s="12"/>
      <c r="E43" s="11"/>
      <c r="F43" s="2"/>
      <c r="G43" s="3"/>
      <c r="H43" s="4">
        <f t="shared" ref="H43:H56" si="23">H24/$J43</f>
        <v>0.44566020548500745</v>
      </c>
      <c r="I43" s="4">
        <f t="shared" ref="I43" si="24">I24/$J43</f>
        <v>0.24561403508771928</v>
      </c>
      <c r="J43" s="18">
        <v>5.7</v>
      </c>
    </row>
    <row r="44" spans="1:10">
      <c r="A44" s="1">
        <v>509</v>
      </c>
      <c r="B44" s="12"/>
      <c r="C44" s="4"/>
      <c r="D44" s="12"/>
      <c r="E44" s="11"/>
      <c r="F44" s="2"/>
      <c r="G44" s="3"/>
      <c r="H44" s="4"/>
      <c r="I44" s="4"/>
      <c r="J44" s="18"/>
    </row>
    <row r="45" spans="1:10">
      <c r="A45" s="1">
        <v>543</v>
      </c>
      <c r="B45" s="4">
        <f t="shared" ref="B45:D45" si="25">B26/$J45</f>
        <v>0.26675242376015662</v>
      </c>
      <c r="C45" s="4"/>
      <c r="D45" s="4">
        <f t="shared" si="25"/>
        <v>0.26675242376015662</v>
      </c>
      <c r="E45" s="11"/>
      <c r="F45" s="2"/>
      <c r="G45" s="3"/>
      <c r="H45" s="4">
        <f t="shared" si="23"/>
        <v>0.24134743102109413</v>
      </c>
      <c r="I45" s="4">
        <f t="shared" ref="I45" si="26">I26/$J45</f>
        <v>0.449438202247191</v>
      </c>
      <c r="J45" s="18">
        <v>26.7</v>
      </c>
    </row>
    <row r="46" spans="1:10">
      <c r="A46" s="1">
        <v>576</v>
      </c>
      <c r="B46" s="4">
        <f t="shared" ref="B46:D46" si="27">B27/$J46</f>
        <v>0.53716309130913098</v>
      </c>
      <c r="C46" s="4"/>
      <c r="D46" s="4">
        <f t="shared" si="27"/>
        <v>0.53716309130913098</v>
      </c>
      <c r="E46" s="11"/>
      <c r="F46" s="2"/>
      <c r="G46" s="3"/>
      <c r="H46" s="4">
        <f t="shared" si="23"/>
        <v>0.50732069734751273</v>
      </c>
      <c r="I46" s="4">
        <f t="shared" ref="I46" si="28">I27/$J46</f>
        <v>0.44554455445544555</v>
      </c>
      <c r="J46" s="18">
        <v>10.1</v>
      </c>
    </row>
    <row r="47" spans="1:10">
      <c r="A47" s="1">
        <v>597</v>
      </c>
      <c r="B47" s="4"/>
      <c r="C47" s="4"/>
      <c r="D47" s="4"/>
      <c r="E47" s="11"/>
      <c r="F47" s="2"/>
      <c r="G47" s="3"/>
      <c r="H47" s="4"/>
      <c r="I47" s="4"/>
      <c r="J47" s="18"/>
    </row>
    <row r="48" spans="1:10">
      <c r="A48" s="1">
        <v>619</v>
      </c>
      <c r="B48" s="4">
        <f t="shared" ref="B48:D48" si="29">B29/$J48</f>
        <v>0.4073941788846196</v>
      </c>
      <c r="C48" s="4">
        <f t="shared" si="29"/>
        <v>0.37768835334094941</v>
      </c>
      <c r="D48" s="4">
        <f t="shared" si="29"/>
        <v>0.39254126611278456</v>
      </c>
      <c r="E48" s="2">
        <f>STDEV(B48:C48)</f>
        <v>2.1005190682673747E-2</v>
      </c>
      <c r="F48" s="2">
        <f>E48/SQRT(COUNT(B48:C48))</f>
        <v>1.4852912771835092E-2</v>
      </c>
      <c r="G48" s="3">
        <f t="shared" ref="G48" si="30">F48/D48</f>
        <v>3.783783783783784E-2</v>
      </c>
      <c r="H48" s="4">
        <f t="shared" si="23"/>
        <v>0.43073447038321749</v>
      </c>
      <c r="I48" s="4">
        <f t="shared" ref="I48" si="31">I29/$J48</f>
        <v>0.45121951219512196</v>
      </c>
      <c r="J48" s="18">
        <v>123</v>
      </c>
    </row>
    <row r="49" spans="1:10">
      <c r="A49" s="1">
        <v>668</v>
      </c>
      <c r="B49" s="4"/>
      <c r="C49" s="4"/>
      <c r="D49" s="4"/>
      <c r="E49" s="2"/>
      <c r="F49" s="2"/>
      <c r="G49" s="3"/>
      <c r="H49" s="4"/>
      <c r="I49" s="4"/>
      <c r="J49" s="18"/>
    </row>
    <row r="50" spans="1:10">
      <c r="A50" s="7">
        <v>682.5</v>
      </c>
      <c r="B50" s="4"/>
      <c r="C50" s="29"/>
      <c r="D50" s="4"/>
      <c r="E50" s="2"/>
      <c r="F50" s="2"/>
      <c r="G50" s="3"/>
      <c r="H50" s="4">
        <f t="shared" si="23"/>
        <v>1.7293790187563078</v>
      </c>
      <c r="I50" s="4">
        <f t="shared" ref="I50" si="32">I31/$J50</f>
        <v>2.8055555555555554</v>
      </c>
      <c r="J50" s="18">
        <v>3.6</v>
      </c>
    </row>
    <row r="51" spans="1:10">
      <c r="A51" s="1">
        <v>705</v>
      </c>
      <c r="B51" s="4"/>
      <c r="C51" s="4">
        <f t="shared" ref="C51" si="33">C32/$J51</f>
        <v>0.25149640360142855</v>
      </c>
      <c r="D51" s="4">
        <f t="shared" ref="D51" si="34">D32/$J51</f>
        <v>0.25149640360142855</v>
      </c>
      <c r="E51" s="2"/>
      <c r="F51" s="2"/>
      <c r="G51" s="3"/>
      <c r="H51" s="4">
        <f t="shared" si="23"/>
        <v>0.5990187067597661</v>
      </c>
      <c r="I51" s="4">
        <f t="shared" ref="I51" si="35">I32/$J51</f>
        <v>1</v>
      </c>
      <c r="J51" s="18">
        <v>44</v>
      </c>
    </row>
    <row r="52" spans="1:10">
      <c r="A52" s="1">
        <v>725</v>
      </c>
      <c r="B52" s="4">
        <f t="shared" ref="B52:D52" si="36">B33/$J52</f>
        <v>0.15097234475087262</v>
      </c>
      <c r="C52" s="4">
        <f t="shared" si="36"/>
        <v>0.17625714395305125</v>
      </c>
      <c r="D52" s="4">
        <f t="shared" si="36"/>
        <v>0.16361474435196194</v>
      </c>
      <c r="E52" s="2">
        <f>STDEV(B52:C52)</f>
        <v>1.7879052976800716E-2</v>
      </c>
      <c r="F52" s="2">
        <f>E52/SQRT(COUNT(B52:C52))</f>
        <v>1.2642399601089314E-2</v>
      </c>
      <c r="G52" s="3">
        <f t="shared" ref="G52" si="37">F52/D52</f>
        <v>7.7269317329332218E-2</v>
      </c>
      <c r="H52" s="4">
        <f t="shared" si="23"/>
        <v>0.17478424302865253</v>
      </c>
      <c r="I52" s="4">
        <f t="shared" ref="I52" si="38">I33/$J52</f>
        <v>0.20258064516129032</v>
      </c>
      <c r="J52" s="18">
        <v>775</v>
      </c>
    </row>
    <row r="53" spans="1:10">
      <c r="A53" s="1">
        <v>790</v>
      </c>
      <c r="B53" s="12"/>
      <c r="C53" s="4">
        <f t="shared" ref="C53" si="39">C34/$J53</f>
        <v>1.2284356139507557</v>
      </c>
      <c r="D53" s="4">
        <f t="shared" ref="D53" si="40">D34/$J53</f>
        <v>1.2284356139507557</v>
      </c>
      <c r="E53" s="11"/>
      <c r="F53" s="2"/>
      <c r="G53" s="3"/>
      <c r="H53" s="4">
        <f t="shared" si="23"/>
        <v>0.94548848754905468</v>
      </c>
      <c r="I53" s="4"/>
      <c r="J53" s="18">
        <v>252</v>
      </c>
    </row>
    <row r="54" spans="1:10">
      <c r="A54" s="1">
        <v>842</v>
      </c>
      <c r="B54" s="12"/>
      <c r="C54" s="4">
        <f t="shared" ref="C54:D55" si="41">C35/$J54</f>
        <v>7.1935951613904217E-2</v>
      </c>
      <c r="D54" s="4">
        <f t="shared" si="41"/>
        <v>0</v>
      </c>
      <c r="E54" s="11"/>
      <c r="F54" s="2"/>
      <c r="G54" s="3"/>
      <c r="H54" s="4">
        <f t="shared" si="23"/>
        <v>0</v>
      </c>
      <c r="I54" s="4"/>
      <c r="J54" s="18">
        <v>100</v>
      </c>
    </row>
    <row r="55" spans="1:10">
      <c r="A55" s="1">
        <v>862</v>
      </c>
      <c r="B55" s="12"/>
      <c r="C55" s="4">
        <f t="shared" si="41"/>
        <v>0</v>
      </c>
      <c r="D55" s="4">
        <f t="shared" si="41"/>
        <v>0</v>
      </c>
      <c r="E55" s="11"/>
      <c r="F55" s="2"/>
      <c r="G55" s="3"/>
      <c r="H55" s="4">
        <f t="shared" si="23"/>
        <v>0</v>
      </c>
      <c r="I55" s="4"/>
      <c r="J55" s="18">
        <v>600</v>
      </c>
    </row>
    <row r="56" spans="1:10">
      <c r="A56" s="1">
        <v>889</v>
      </c>
      <c r="B56" s="12"/>
      <c r="C56" s="4">
        <f t="shared" ref="C56:D56" si="42">C37/$J56</f>
        <v>4.0844163320979697E-2</v>
      </c>
      <c r="D56" s="4">
        <f t="shared" si="42"/>
        <v>0</v>
      </c>
      <c r="E56" s="11"/>
      <c r="F56" s="2"/>
      <c r="G56" s="3"/>
      <c r="H56" s="4">
        <f t="shared" si="23"/>
        <v>0</v>
      </c>
      <c r="I56" s="4"/>
      <c r="J56" s="18">
        <v>5000</v>
      </c>
    </row>
    <row r="57" spans="1:10">
      <c r="A57" s="8"/>
      <c r="B57" s="25"/>
      <c r="C57" s="15"/>
      <c r="D57" s="15"/>
      <c r="E57" s="24"/>
      <c r="F57" s="9"/>
      <c r="G57" s="10"/>
      <c r="H57" s="15"/>
      <c r="I57" s="15"/>
      <c r="J57" s="19"/>
    </row>
    <row r="58" spans="1:10">
      <c r="A58" t="s">
        <v>43</v>
      </c>
    </row>
    <row r="59" spans="1:10">
      <c r="A59" s="5" t="s">
        <v>0</v>
      </c>
      <c r="B59" s="5" t="s">
        <v>38</v>
      </c>
      <c r="C59" s="5" t="s">
        <v>42</v>
      </c>
      <c r="D59" s="6" t="s">
        <v>15</v>
      </c>
      <c r="E59" s="6" t="s">
        <v>26</v>
      </c>
      <c r="F59" s="6" t="s">
        <v>16</v>
      </c>
      <c r="G59" s="6" t="s">
        <v>17</v>
      </c>
      <c r="H59" s="13" t="s">
        <v>27</v>
      </c>
      <c r="I59" s="13" t="s">
        <v>37</v>
      </c>
      <c r="J59" s="13" t="s">
        <v>28</v>
      </c>
    </row>
    <row r="60" spans="1:10">
      <c r="A60" s="1">
        <v>441</v>
      </c>
      <c r="B60" s="12"/>
      <c r="C60" s="4"/>
      <c r="D60" s="12"/>
      <c r="E60" s="11"/>
      <c r="F60" s="2"/>
      <c r="G60" s="3"/>
      <c r="H60" s="4">
        <f>H22/$J41</f>
        <v>0.28566058152495905</v>
      </c>
      <c r="I60" s="4"/>
      <c r="J60" s="18">
        <v>1.8</v>
      </c>
    </row>
    <row r="61" spans="1:10">
      <c r="A61" s="1">
        <v>459</v>
      </c>
      <c r="B61" s="12"/>
      <c r="C61" s="4"/>
      <c r="D61" s="12"/>
      <c r="E61" s="11"/>
      <c r="F61" s="2"/>
      <c r="G61" s="3"/>
      <c r="H61" s="4"/>
      <c r="I61" s="4"/>
      <c r="J61" s="18"/>
    </row>
    <row r="62" spans="1:10">
      <c r="A62" s="1">
        <v>486</v>
      </c>
      <c r="B62" s="12"/>
      <c r="C62" s="4"/>
      <c r="D62" s="12"/>
      <c r="E62" s="11"/>
      <c r="F62" s="2"/>
      <c r="G62" s="3"/>
      <c r="H62" s="4">
        <f>H24/$J43</f>
        <v>0.44566020548500745</v>
      </c>
      <c r="I62" s="4">
        <f>I24/$J43</f>
        <v>0.24561403508771928</v>
      </c>
      <c r="J62" s="18">
        <v>5.7</v>
      </c>
    </row>
    <row r="63" spans="1:10">
      <c r="A63" s="1">
        <v>509</v>
      </c>
      <c r="B63" s="12"/>
      <c r="C63" s="4"/>
      <c r="D63" s="12"/>
      <c r="E63" s="11"/>
      <c r="F63" s="2"/>
      <c r="G63" s="3"/>
      <c r="H63" s="4"/>
      <c r="I63" s="4"/>
      <c r="J63" s="18"/>
    </row>
    <row r="64" spans="1:10">
      <c r="A64" s="1">
        <v>543</v>
      </c>
      <c r="B64" s="4">
        <f>B26/$J45</f>
        <v>0.26675242376015662</v>
      </c>
      <c r="C64" s="4"/>
      <c r="D64" s="4">
        <f>D26/$J45</f>
        <v>0.26675242376015662</v>
      </c>
      <c r="E64" s="11"/>
      <c r="F64" s="2"/>
      <c r="G64" s="3"/>
      <c r="H64" s="4">
        <f>H26/$J45</f>
        <v>0.24134743102109413</v>
      </c>
      <c r="I64" s="4">
        <f>I26/$J45</f>
        <v>0.449438202247191</v>
      </c>
      <c r="J64" s="18">
        <v>26.7</v>
      </c>
    </row>
    <row r="65" spans="1:10">
      <c r="A65" s="1">
        <v>576</v>
      </c>
      <c r="B65" s="4">
        <f>B27/$J46</f>
        <v>0.53716309130913098</v>
      </c>
      <c r="C65" s="4"/>
      <c r="D65" s="4">
        <f>D27/$J46</f>
        <v>0.53716309130913098</v>
      </c>
      <c r="E65" s="11"/>
      <c r="F65" s="2"/>
      <c r="G65" s="3"/>
      <c r="H65" s="4">
        <f>H27/$J46</f>
        <v>0.50732069734751273</v>
      </c>
      <c r="I65" s="4">
        <f>I27/$J46</f>
        <v>0.44554455445544555</v>
      </c>
      <c r="J65" s="18">
        <v>10.1</v>
      </c>
    </row>
    <row r="66" spans="1:10">
      <c r="A66" s="1">
        <v>597</v>
      </c>
      <c r="B66" s="4"/>
      <c r="C66" s="4"/>
      <c r="D66" s="4"/>
      <c r="E66" s="11"/>
      <c r="F66" s="2"/>
      <c r="G66" s="3"/>
      <c r="H66" s="4"/>
      <c r="I66" s="4"/>
      <c r="J66" s="18"/>
    </row>
    <row r="67" spans="1:10">
      <c r="A67" s="1">
        <v>619</v>
      </c>
      <c r="B67" s="4">
        <f>B29/$J48</f>
        <v>0.4073941788846196</v>
      </c>
      <c r="C67" s="4">
        <f>C29/$J48</f>
        <v>0.37768835334094941</v>
      </c>
      <c r="D67" s="4">
        <f>D29/$J48</f>
        <v>0.39254126611278456</v>
      </c>
      <c r="E67" s="2">
        <f>STDEV(B67:C67)</f>
        <v>2.1005190682673747E-2</v>
      </c>
      <c r="F67" s="2">
        <f>E67/SQRT(COUNT(B67:C67))</f>
        <v>1.4852912771835092E-2</v>
      </c>
      <c r="G67" s="3">
        <f t="shared" ref="G67" si="43">F67/D67</f>
        <v>3.783783783783784E-2</v>
      </c>
      <c r="H67" s="4">
        <f>H29/$J48</f>
        <v>0.43073447038321749</v>
      </c>
      <c r="I67" s="4">
        <f>I29/$J48</f>
        <v>0.45121951219512196</v>
      </c>
      <c r="J67" s="18">
        <v>123</v>
      </c>
    </row>
    <row r="68" spans="1:10">
      <c r="A68" s="1">
        <v>668</v>
      </c>
      <c r="B68" s="4"/>
      <c r="C68" s="4"/>
      <c r="D68" s="4"/>
      <c r="E68" s="2"/>
      <c r="F68" s="2"/>
      <c r="G68" s="3"/>
      <c r="H68" s="4"/>
      <c r="I68" s="4"/>
      <c r="J68" s="18"/>
    </row>
    <row r="69" spans="1:10">
      <c r="A69" s="7">
        <v>682.5</v>
      </c>
      <c r="B69" s="4"/>
      <c r="C69" s="29"/>
      <c r="D69" s="4"/>
      <c r="E69" s="2"/>
      <c r="F69" s="2"/>
      <c r="G69" s="3"/>
      <c r="H69" s="4"/>
      <c r="I69" s="4"/>
      <c r="J69" s="18">
        <v>3.6</v>
      </c>
    </row>
    <row r="70" spans="1:10">
      <c r="A70" s="1">
        <v>705</v>
      </c>
      <c r="B70" s="4"/>
      <c r="C70" s="4"/>
      <c r="D70" s="4"/>
      <c r="E70" s="2"/>
      <c r="F70" s="2"/>
      <c r="G70" s="3"/>
      <c r="H70" s="4"/>
      <c r="I70" s="4"/>
      <c r="J70" s="18">
        <v>44</v>
      </c>
    </row>
    <row r="71" spans="1:10">
      <c r="A71" s="1">
        <v>725</v>
      </c>
      <c r="B71" s="4">
        <f>B33/$J52</f>
        <v>0.15097234475087262</v>
      </c>
      <c r="C71" s="4">
        <f>C33/$J52</f>
        <v>0.17625714395305125</v>
      </c>
      <c r="D71" s="4">
        <f>D33/$J52</f>
        <v>0.16361474435196194</v>
      </c>
      <c r="E71" s="2">
        <f>STDEV(B71:C71)</f>
        <v>1.7879052976800716E-2</v>
      </c>
      <c r="F71" s="2">
        <f>E71/SQRT(COUNT(B71:C71))</f>
        <v>1.2642399601089314E-2</v>
      </c>
      <c r="G71" s="3">
        <f t="shared" ref="G71" si="44">F71/D71</f>
        <v>7.7269317329332218E-2</v>
      </c>
      <c r="H71" s="4">
        <f>H33/$J52</f>
        <v>0.17478424302865253</v>
      </c>
      <c r="I71" s="4">
        <f>I33/$J52</f>
        <v>0.20258064516129032</v>
      </c>
      <c r="J71" s="18">
        <v>775</v>
      </c>
    </row>
    <row r="72" spans="1:10">
      <c r="A72" s="1">
        <v>790</v>
      </c>
      <c r="B72" s="12"/>
      <c r="C72" s="4"/>
      <c r="D72" s="4"/>
      <c r="E72" s="11"/>
      <c r="F72" s="2"/>
      <c r="G72" s="3"/>
      <c r="H72" s="4"/>
      <c r="I72" s="4"/>
      <c r="J72" s="18">
        <v>252</v>
      </c>
    </row>
    <row r="73" spans="1:10">
      <c r="A73" s="1">
        <v>842</v>
      </c>
      <c r="B73" s="12"/>
      <c r="C73" s="4"/>
      <c r="D73" s="4"/>
      <c r="E73" s="11"/>
      <c r="F73" s="2"/>
      <c r="G73" s="3"/>
      <c r="H73" s="4"/>
      <c r="I73" s="4"/>
      <c r="J73" s="18">
        <v>100</v>
      </c>
    </row>
    <row r="74" spans="1:10">
      <c r="A74" s="1">
        <v>862</v>
      </c>
      <c r="B74" s="12"/>
      <c r="C74" s="4"/>
      <c r="D74" s="4"/>
      <c r="E74" s="11"/>
      <c r="F74" s="2"/>
      <c r="G74" s="3"/>
      <c r="H74" s="4"/>
      <c r="I74" s="4"/>
      <c r="J74" s="18">
        <v>600</v>
      </c>
    </row>
    <row r="75" spans="1:10">
      <c r="A75" s="1">
        <v>889</v>
      </c>
      <c r="B75" s="12"/>
      <c r="C75" s="4"/>
      <c r="D75" s="4"/>
      <c r="E75" s="11"/>
      <c r="F75" s="2"/>
      <c r="G75" s="3"/>
      <c r="H75" s="4"/>
      <c r="I75" s="4"/>
      <c r="J75" s="18">
        <v>5000</v>
      </c>
    </row>
    <row r="76" spans="1:10">
      <c r="A76" s="8"/>
      <c r="B76" s="25"/>
      <c r="C76" s="19" t="s">
        <v>15</v>
      </c>
      <c r="D76" s="31">
        <f>AVERAGE(D60:D75)</f>
        <v>0.34001788138350852</v>
      </c>
      <c r="E76" s="8"/>
      <c r="F76" s="19"/>
      <c r="G76" s="23"/>
      <c r="H76" s="31">
        <f t="shared" ref="H76" si="45">AVERAGE(H60:H75)</f>
        <v>0.34758460479840725</v>
      </c>
      <c r="I76" s="31">
        <f t="shared" ref="I76" si="46">AVERAGE(I60:I75)</f>
        <v>0.35887938982935363</v>
      </c>
      <c r="J76" s="19"/>
    </row>
    <row r="77" spans="1:10">
      <c r="A77" s="8"/>
      <c r="B77" s="25"/>
      <c r="C77" s="19" t="s">
        <v>26</v>
      </c>
      <c r="D77" s="31">
        <f>STDEV(D60:D75)</f>
        <v>0.16135967461478409</v>
      </c>
      <c r="E77" s="8"/>
      <c r="F77" s="19"/>
      <c r="G77" s="23"/>
      <c r="H77" s="31">
        <f>STDEV(H60:H75)</f>
        <v>0.13193121665321322</v>
      </c>
      <c r="I77" s="31">
        <f>STDEV(I60:I75)</f>
        <v>0.12399272724063537</v>
      </c>
      <c r="J77" s="19"/>
    </row>
    <row r="78" spans="1:10">
      <c r="A78" s="8"/>
      <c r="B78" s="25"/>
      <c r="C78" s="19" t="s">
        <v>16</v>
      </c>
      <c r="D78" s="31">
        <f>D77/SQRT(COUNT(D64:D71))</f>
        <v>8.0679837307392047E-2</v>
      </c>
      <c r="E78" s="8"/>
      <c r="F78" s="19"/>
      <c r="G78" s="23"/>
      <c r="H78" s="31">
        <f>H77/SQRT(COUNT(H64:H71))</f>
        <v>6.5965608326606612E-2</v>
      </c>
      <c r="I78" s="31">
        <f>I77/SQRT(COUNT(I64:I71))</f>
        <v>6.1996363620317685E-2</v>
      </c>
      <c r="J78" s="19"/>
    </row>
    <row r="79" spans="1:10">
      <c r="A79" s="8"/>
      <c r="B79" s="25"/>
      <c r="C79" s="32" t="s">
        <v>44</v>
      </c>
      <c r="D79" s="10">
        <f>D78/D76</f>
        <v>0.23728115997638577</v>
      </c>
      <c r="E79" s="8"/>
      <c r="F79" s="19"/>
      <c r="G79" s="23"/>
      <c r="H79" s="10">
        <f>H78/H76</f>
        <v>0.18978288283183734</v>
      </c>
      <c r="I79" s="10">
        <f>I78/I76</f>
        <v>0.17274985796703685</v>
      </c>
      <c r="J79" s="19"/>
    </row>
    <row r="81" spans="1:12">
      <c r="A81" t="s">
        <v>30</v>
      </c>
    </row>
    <row r="82" spans="1:12">
      <c r="A82" s="26" t="s">
        <v>0</v>
      </c>
      <c r="B82" s="5" t="s">
        <v>38</v>
      </c>
      <c r="C82" s="5" t="s">
        <v>42</v>
      </c>
      <c r="D82" s="27" t="s">
        <v>15</v>
      </c>
      <c r="E82" s="27" t="s">
        <v>26</v>
      </c>
      <c r="F82" s="27" t="s">
        <v>16</v>
      </c>
      <c r="G82" s="27" t="s">
        <v>17</v>
      </c>
      <c r="H82" s="13" t="s">
        <v>27</v>
      </c>
      <c r="I82" s="13" t="s">
        <v>37</v>
      </c>
      <c r="J82" s="13" t="s">
        <v>28</v>
      </c>
      <c r="K82" s="13" t="s">
        <v>18</v>
      </c>
      <c r="L82" s="13" t="s">
        <v>22</v>
      </c>
    </row>
    <row r="83" spans="1:12">
      <c r="A83" s="1">
        <v>441</v>
      </c>
      <c r="B83" s="12"/>
      <c r="C83" s="12"/>
      <c r="D83" s="12"/>
      <c r="E83" s="11"/>
      <c r="F83" s="2"/>
      <c r="G83" s="3"/>
      <c r="H83" s="4">
        <f>H22/$J83+(1-EXP(1-EXP((H22/(2*$K83))^2)))*$K83/$J83*EXP((0.5*H22/$K83)^2)</f>
        <v>0.28590538814763095</v>
      </c>
      <c r="I83" s="4">
        <f>I22/$J83+(1-EXP(1-EXP((I22/(2*$K83))^2)))*$K83/$J83*EXP((0.5*I22/$K83)^2)</f>
        <v>0</v>
      </c>
      <c r="J83" s="18">
        <v>1.8</v>
      </c>
      <c r="K83" s="7">
        <v>150</v>
      </c>
      <c r="L83" s="11">
        <f>10^(0.7-0.41*LOG(J83/K83))</f>
        <v>30.728098699165148</v>
      </c>
    </row>
    <row r="84" spans="1:12">
      <c r="A84" s="1">
        <v>459</v>
      </c>
      <c r="B84" s="12"/>
      <c r="C84" s="12"/>
      <c r="D84" s="12"/>
      <c r="E84" s="11"/>
      <c r="F84" s="2"/>
      <c r="G84" s="3"/>
      <c r="H84" s="4"/>
      <c r="I84" s="4"/>
      <c r="J84" s="18"/>
      <c r="K84" s="7"/>
      <c r="L84" s="11"/>
    </row>
    <row r="85" spans="1:12">
      <c r="A85" s="1">
        <v>486</v>
      </c>
      <c r="B85" s="12"/>
      <c r="C85" s="12"/>
      <c r="D85" s="12"/>
      <c r="E85" s="11"/>
      <c r="F85" s="2"/>
      <c r="G85" s="3"/>
      <c r="H85" s="4">
        <f>H24/$J85+(1-EXP(1-EXP((H24/(2*$K85))^2)))*$K85/$J85*EXP((0.5*H24/$K85)^2)</f>
        <v>0.44785439920485098</v>
      </c>
      <c r="I85" s="4">
        <f>I24/$J85+(1-EXP(1-EXP((I24/(2*$K85))^2)))*$K85/$J85*EXP((0.5*I24/$K85)^2)</f>
        <v>0.24628044937897728</v>
      </c>
      <c r="J85" s="18">
        <v>5.7</v>
      </c>
      <c r="K85" s="7">
        <v>129</v>
      </c>
      <c r="L85" s="11">
        <f t="shared" ref="L85:L95" si="47">10^(0.7-0.41*LOG(J85/K85))</f>
        <v>18.006656934122692</v>
      </c>
    </row>
    <row r="86" spans="1:12">
      <c r="A86" s="1">
        <v>509</v>
      </c>
      <c r="B86" s="4"/>
      <c r="C86" s="12"/>
      <c r="D86" s="12"/>
      <c r="E86" s="11"/>
      <c r="F86" s="2"/>
      <c r="G86" s="3"/>
      <c r="H86" s="4"/>
      <c r="I86" s="4"/>
      <c r="J86" s="18"/>
      <c r="K86" s="7"/>
      <c r="L86" s="11"/>
    </row>
    <row r="87" spans="1:12">
      <c r="A87" s="1">
        <v>543</v>
      </c>
      <c r="B87" s="4">
        <f>B26/$J87+(1-EXP(1-EXP((B26/(2*$K87))^2)))*$K87/$J87*EXP((0.5*B26/$K87)^2)</f>
        <v>0.27000759257626916</v>
      </c>
      <c r="C87" s="4"/>
      <c r="D87" s="4">
        <f t="shared" ref="D87" si="48">D26/$J87+(1-EXP(1-EXP((D26/(2*$K87))^2)))*$K87/$J87*EXP((0.5*D26/$K87)^2)</f>
        <v>0.27000759257626916</v>
      </c>
      <c r="E87" s="11"/>
      <c r="F87" s="2"/>
      <c r="G87" s="3"/>
      <c r="H87" s="4">
        <f>H26/$J87+(1-EXP(1-EXP((H26/(2*$K87))^2)))*$K87/$J87*EXP((0.5*H26/$K87)^2)</f>
        <v>0.24401180550430321</v>
      </c>
      <c r="I87" s="4">
        <f>I26/$J87+(1-EXP(1-EXP((I26/(2*$K87))^2)))*$K87/$J87*EXP((0.5*I26/$K87)^2)</f>
        <v>0.45868883936682053</v>
      </c>
      <c r="J87" s="18">
        <v>26.7</v>
      </c>
      <c r="K87" s="7">
        <v>146</v>
      </c>
      <c r="L87" s="11">
        <f t="shared" si="47"/>
        <v>10.058079261676577</v>
      </c>
    </row>
    <row r="88" spans="1:12">
      <c r="A88" s="1">
        <v>576</v>
      </c>
      <c r="B88" s="4">
        <f>B27/$J88+(1-EXP(1-EXP((B27/(2*$K88))^2)))*$K88/$J88*EXP((0.5*B27/$K88)^2)</f>
        <v>0.5410392922160977</v>
      </c>
      <c r="C88" s="4"/>
      <c r="D88" s="4">
        <f t="shared" ref="D88" si="49">D27/$J88+(1-EXP(1-EXP((D27/(2*$K88))^2)))*$K88/$J88*EXP((0.5*D27/$K88)^2)</f>
        <v>0.5410392922160977</v>
      </c>
      <c r="E88" s="11"/>
      <c r="F88" s="2"/>
      <c r="G88" s="3"/>
      <c r="H88" s="4">
        <f>H27/$J88+(1-EXP(1-EXP((H27/(2*$K88))^2)))*$K88/$J88*EXP((0.5*H27/$K88)^2)</f>
        <v>0.51077809509289751</v>
      </c>
      <c r="I88" s="4">
        <f>I27/$J88+(1-EXP(1-EXP((I27/(2*$K88))^2)))*$K88/$J88*EXP((0.5*I27/$K88)^2)</f>
        <v>0.44821109393412389</v>
      </c>
      <c r="J88" s="18">
        <v>10.1</v>
      </c>
      <c r="K88" s="7">
        <v>188</v>
      </c>
      <c r="L88" s="11">
        <f t="shared" si="47"/>
        <v>16.620074069712167</v>
      </c>
    </row>
    <row r="89" spans="1:12">
      <c r="A89" s="1">
        <v>597</v>
      </c>
      <c r="B89" s="4"/>
      <c r="C89" s="4"/>
      <c r="D89" s="4"/>
      <c r="E89" s="11"/>
      <c r="F89" s="2"/>
      <c r="G89" s="3"/>
      <c r="H89" s="4"/>
      <c r="I89" s="4"/>
      <c r="J89" s="18"/>
      <c r="K89" s="7"/>
      <c r="L89" s="11"/>
    </row>
    <row r="90" spans="1:12">
      <c r="A90" s="1">
        <v>619</v>
      </c>
      <c r="B90" s="4">
        <f>B29/$J90+(1-EXP(1-EXP((B29/(2*$K90))^2)))*$K90/$J90*EXP((0.5*B29/$K90)^2)</f>
        <v>0.44287547555509094</v>
      </c>
      <c r="C90" s="4">
        <f>C29/$J90+(1-EXP(1-EXP((C29/(2*$K90))^2)))*$K90/$J90*EXP((0.5*C29/$K90)^2)</f>
        <v>0.4080624804557465</v>
      </c>
      <c r="D90" s="4">
        <f t="shared" ref="D90" si="50">D29/$J90+(1-EXP(1-EXP((D29/(2*$K90))^2)))*$K90/$J90*EXP((0.5*D29/$K90)^2)</f>
        <v>0.42541566149169685</v>
      </c>
      <c r="E90" s="2">
        <f>STDEV(B90:C90)</f>
        <v>2.4616504908160496E-2</v>
      </c>
      <c r="F90" s="2">
        <f>E90/SQRT(COUNT(B90:C90))</f>
        <v>1.7406497549672214E-2</v>
      </c>
      <c r="G90" s="3">
        <f t="shared" ref="G90" si="51">F90/D90</f>
        <v>4.0916447430819257E-2</v>
      </c>
      <c r="H90" s="4">
        <f>H29/$J90+(1-EXP(1-EXP((H29/(2*$K90))^2)))*$K90/$J90*EXP((0.5*H29/$K90)^2)</f>
        <v>0.47053062283136426</v>
      </c>
      <c r="I90" s="4">
        <f>I29/$J90+(1-EXP(1-EXP((I29/(2*$K90))^2)))*$K90/$J90*EXP((0.5*I29/$K90)^2)</f>
        <v>0.49502586204572813</v>
      </c>
      <c r="J90" s="18">
        <v>123</v>
      </c>
      <c r="K90" s="7">
        <v>148</v>
      </c>
      <c r="L90" s="11">
        <f t="shared" si="47"/>
        <v>5.4068734843662414</v>
      </c>
    </row>
    <row r="91" spans="1:12">
      <c r="A91" s="1">
        <v>668</v>
      </c>
      <c r="B91" s="4"/>
      <c r="C91" s="4"/>
      <c r="D91" s="4"/>
      <c r="E91" s="2"/>
      <c r="F91" s="2"/>
      <c r="G91" s="3"/>
      <c r="H91" s="4"/>
      <c r="I91" s="4"/>
      <c r="J91" s="18"/>
      <c r="K91" s="7"/>
      <c r="L91" s="11"/>
    </row>
    <row r="92" spans="1:12">
      <c r="A92" s="7">
        <v>682.5</v>
      </c>
      <c r="B92" s="4"/>
      <c r="C92" s="4"/>
      <c r="D92" s="4"/>
      <c r="E92" s="2"/>
      <c r="F92" s="2"/>
      <c r="G92" s="3"/>
      <c r="H92" s="4">
        <f t="shared" ref="H92:I92" si="52">H31/$J92+(1-EXP(1-EXP((H31/(2*$K92))^2)))*$K92/$J92*EXP((0.5*H31/$K92)^2)</f>
        <v>1.7473312587399317</v>
      </c>
      <c r="I92" s="4">
        <f t="shared" si="52"/>
        <v>2.8528359566414498</v>
      </c>
      <c r="J92" s="18">
        <v>3.6</v>
      </c>
      <c r="K92" s="7">
        <v>150</v>
      </c>
      <c r="L92" s="11">
        <f t="shared" si="47"/>
        <v>23.126685310522284</v>
      </c>
    </row>
    <row r="93" spans="1:12">
      <c r="A93" s="1">
        <v>705</v>
      </c>
      <c r="B93" s="4"/>
      <c r="C93" s="4">
        <f t="shared" ref="C93" si="53">C32/$J93+(1-EXP(1-EXP((C32/(2*$K93))^2)))*$K93/$J93*EXP((0.5*C32/$K93)^2)</f>
        <v>0.25526060559163921</v>
      </c>
      <c r="D93" s="4">
        <f t="shared" ref="D93" si="54">D32/$J93+(1-EXP(1-EXP((D32/(2*$K93))^2)))*$K93/$J93*EXP((0.5*D32/$K93)^2)</f>
        <v>0.25526060559163921</v>
      </c>
      <c r="E93" s="2"/>
      <c r="F93" s="2"/>
      <c r="G93" s="3"/>
      <c r="H93" s="4">
        <f t="shared" ref="H93:I93" si="55">H32/$J93+(1-EXP(1-EXP((H32/(2*$K93))^2)))*$K93/$J93*EXP((0.5*H32/$K93)^2)</f>
        <v>0.62046259991236874</v>
      </c>
      <c r="I93" s="4">
        <f t="shared" si="55"/>
        <v>1.0603042744082167</v>
      </c>
      <c r="J93" s="18">
        <v>44</v>
      </c>
      <c r="K93" s="7">
        <v>185</v>
      </c>
      <c r="L93" s="11">
        <f t="shared" si="47"/>
        <v>9.0307706173446007</v>
      </c>
    </row>
    <row r="94" spans="1:12">
      <c r="A94" s="1">
        <v>725</v>
      </c>
      <c r="B94" s="4">
        <f>B33/$J94+(1-EXP(1-EXP((B33/(2*$K94))^2)))*$K94/$J94*EXP((0.5*B33/$K94)^2)</f>
        <v>0.18511269019359911</v>
      </c>
      <c r="C94" s="4">
        <f>C33/$J94+(1-EXP(1-EXP((C33/(2*$K94))^2)))*$K94/$J94*EXP((0.5*C33/$K94)^2)</f>
        <v>0.22525930524737567</v>
      </c>
      <c r="D94" s="4">
        <f t="shared" ref="D94" si="56">D33/$J94+(1-EXP(1-EXP((D33/(2*$K94))^2)))*$K94/$J94*EXP((0.5*D33/$K94)^2)</f>
        <v>0.20472695936122376</v>
      </c>
      <c r="E94" s="2">
        <f>STDEV(B94:C94)</f>
        <v>2.8387943746211342E-2</v>
      </c>
      <c r="F94" s="2">
        <f>E94/SQRT(COUNT(B94:C94))</f>
        <v>2.0073307526888282E-2</v>
      </c>
      <c r="G94" s="3">
        <f t="shared" ref="G94" si="57">F94/D94</f>
        <v>9.8049165530127338E-2</v>
      </c>
      <c r="H94" s="4">
        <f t="shared" ref="H94:I94" si="58">H33/$J94+(1-EXP(1-EXP((H33/(2*$K94))^2)))*$K94/$J94*EXP((0.5*H33/$K94)^2)</f>
        <v>0.222817071212215</v>
      </c>
      <c r="I94" s="4">
        <f t="shared" si="58"/>
        <v>0.27136660444752453</v>
      </c>
      <c r="J94" s="18">
        <v>775</v>
      </c>
      <c r="K94" s="7">
        <v>150</v>
      </c>
      <c r="L94" s="11">
        <f t="shared" si="47"/>
        <v>2.5561345951555139</v>
      </c>
    </row>
    <row r="95" spans="1:12">
      <c r="A95" s="1">
        <v>790</v>
      </c>
      <c r="B95" s="4"/>
      <c r="C95" s="4">
        <f t="shared" ref="C95" si="59">C34/$J95+(1-EXP(1-EXP((C34/(2*$K95))^2)))*$K95/$J95*EXP((0.5*C34/$K95)^2)</f>
        <v>2.6966146445861545</v>
      </c>
      <c r="D95" s="4">
        <f t="shared" ref="D95" si="60">D34/$J95+(1-EXP(1-EXP((D34/(2*$K95))^2)))*$K95/$J95*EXP((0.5*D34/$K95)^2)</f>
        <v>2.6966146445861545</v>
      </c>
      <c r="E95" s="11"/>
      <c r="F95" s="2"/>
      <c r="G95" s="3"/>
      <c r="H95" s="12">
        <f>H34/$J95+(1-EXP(1-EXP((H34/(2*$K95))^2)))*$K95/$J95*EXP((0.5*H34/$K95)^2)</f>
        <v>1.5996080857741801</v>
      </c>
      <c r="I95" s="12"/>
      <c r="J95" s="18">
        <v>252</v>
      </c>
      <c r="K95" s="7">
        <v>150</v>
      </c>
      <c r="L95" s="11">
        <f t="shared" si="47"/>
        <v>4.0515685798224652</v>
      </c>
    </row>
    <row r="96" spans="1:12">
      <c r="A96" s="1">
        <v>842</v>
      </c>
      <c r="B96" s="12"/>
      <c r="C96" s="4"/>
      <c r="D96" s="11"/>
      <c r="E96" s="11"/>
      <c r="F96" s="2"/>
      <c r="G96" s="3"/>
      <c r="H96" s="12"/>
      <c r="I96" s="14"/>
      <c r="J96" s="18">
        <v>100</v>
      </c>
      <c r="K96" s="7"/>
      <c r="L96" s="11"/>
    </row>
    <row r="97" spans="1:17">
      <c r="A97" s="1">
        <v>862</v>
      </c>
      <c r="B97" s="12"/>
      <c r="C97" s="4"/>
      <c r="D97" s="11"/>
      <c r="E97" s="11"/>
      <c r="F97" s="2"/>
      <c r="G97" s="3"/>
      <c r="H97" s="12"/>
      <c r="I97" s="14"/>
      <c r="J97" s="18">
        <v>600</v>
      </c>
      <c r="K97" s="7"/>
      <c r="L97" s="11"/>
    </row>
    <row r="98" spans="1:17">
      <c r="A98" s="1">
        <v>889</v>
      </c>
      <c r="B98" s="12"/>
      <c r="C98" s="4"/>
      <c r="D98" s="11"/>
      <c r="E98" s="11"/>
      <c r="F98" s="2"/>
      <c r="G98" s="3"/>
      <c r="H98" s="12"/>
      <c r="I98" s="14"/>
      <c r="J98" s="18">
        <v>5000</v>
      </c>
      <c r="K98" s="7"/>
      <c r="L98" s="11"/>
    </row>
    <row r="100" spans="1:17" s="19" customFormat="1">
      <c r="A100" t="s">
        <v>31</v>
      </c>
      <c r="B100"/>
      <c r="C100"/>
      <c r="D100"/>
      <c r="E100"/>
      <c r="F100"/>
      <c r="G100"/>
      <c r="H100"/>
      <c r="I100"/>
      <c r="J100"/>
      <c r="K100"/>
      <c r="L100"/>
    </row>
    <row r="101" spans="1:17" s="19" customFormat="1">
      <c r="A101" s="5" t="s">
        <v>0</v>
      </c>
      <c r="B101" s="5" t="s">
        <v>38</v>
      </c>
      <c r="C101" s="5" t="s">
        <v>42</v>
      </c>
      <c r="D101" s="6" t="s">
        <v>15</v>
      </c>
      <c r="E101" s="6" t="s">
        <v>26</v>
      </c>
      <c r="F101" s="6" t="s">
        <v>16</v>
      </c>
      <c r="G101" s="6" t="s">
        <v>17</v>
      </c>
      <c r="H101" s="13" t="s">
        <v>27</v>
      </c>
      <c r="I101" s="13" t="s">
        <v>37</v>
      </c>
      <c r="J101" s="13" t="s">
        <v>28</v>
      </c>
      <c r="K101" s="13" t="s">
        <v>18</v>
      </c>
      <c r="L101" s="13" t="s">
        <v>22</v>
      </c>
    </row>
    <row r="102" spans="1:17" s="19" customFormat="1">
      <c r="A102" s="1">
        <v>441</v>
      </c>
      <c r="B102" s="12"/>
      <c r="C102" s="12"/>
      <c r="D102" s="12"/>
      <c r="E102" s="11"/>
      <c r="F102" s="2"/>
      <c r="G102" s="3"/>
      <c r="H102" s="4">
        <f>H22/$J102+(1-EXP(1-EXP((H22/(2*$K102))^2)))*$K102/$J102*EXP((0.5*H22/$K102)^2)</f>
        <v>0.28590538814763095</v>
      </c>
      <c r="I102" s="4"/>
      <c r="J102" s="18">
        <v>1.8</v>
      </c>
      <c r="K102" s="7">
        <v>150</v>
      </c>
      <c r="L102" s="11">
        <f>10^(0.7-0.41*LOG(J102/K102))</f>
        <v>30.728098699165148</v>
      </c>
    </row>
    <row r="103" spans="1:17" s="19" customFormat="1">
      <c r="A103" s="1">
        <v>459</v>
      </c>
      <c r="B103" s="12"/>
      <c r="C103" s="12"/>
      <c r="D103" s="12"/>
      <c r="E103" s="11"/>
      <c r="F103" s="2"/>
      <c r="G103" s="3"/>
      <c r="H103" s="4"/>
      <c r="I103" s="4"/>
      <c r="J103" s="18"/>
      <c r="K103" s="7"/>
      <c r="L103" s="11"/>
    </row>
    <row r="104" spans="1:17" s="19" customFormat="1">
      <c r="A104" s="1">
        <v>486</v>
      </c>
      <c r="B104" s="12"/>
      <c r="C104" s="12"/>
      <c r="D104" s="12"/>
      <c r="E104" s="11"/>
      <c r="F104" s="2"/>
      <c r="G104" s="3"/>
      <c r="H104" s="4">
        <f>H24/$J104+(1-EXP(1-EXP((H24/(2*$K104))^2)))*$K104/$J104*EXP((0.5*H24/$K104)^2)</f>
        <v>0.44785439920485098</v>
      </c>
      <c r="I104" s="4">
        <f>I24/$J104+(1-EXP(1-EXP((I24/(2*$K104))^2)))*$K104/$J104*EXP((0.5*I24/$K104)^2)</f>
        <v>0.24628044937897728</v>
      </c>
      <c r="J104" s="18">
        <v>5.7</v>
      </c>
      <c r="K104" s="7">
        <v>129</v>
      </c>
      <c r="L104" s="11">
        <f t="shared" ref="L104" si="61">10^(0.7-0.41*LOG(J104/K104))</f>
        <v>18.006656934122692</v>
      </c>
    </row>
    <row r="105" spans="1:17" s="19" customFormat="1">
      <c r="A105" s="1">
        <v>509</v>
      </c>
      <c r="B105" s="4"/>
      <c r="C105" s="4"/>
      <c r="D105" s="4"/>
      <c r="E105" s="2"/>
      <c r="F105" s="2"/>
      <c r="G105" s="3"/>
      <c r="H105" s="4"/>
      <c r="I105" s="4"/>
      <c r="J105" s="18"/>
      <c r="K105" s="7"/>
      <c r="L105" s="11"/>
    </row>
    <row r="106" spans="1:17" s="19" customFormat="1">
      <c r="A106" s="1">
        <v>543</v>
      </c>
      <c r="B106" s="4">
        <f t="shared" ref="B106:D106" si="62">B26/$J106+(1-EXP(1-EXP((B26/(2*$K106))^2)))*$K106/$J106*EXP((0.5*B26/$K106)^2)</f>
        <v>0.27000759257626916</v>
      </c>
      <c r="C106" s="4"/>
      <c r="D106" s="4">
        <f t="shared" si="62"/>
        <v>0.27000759257626916</v>
      </c>
      <c r="E106" s="2"/>
      <c r="F106" s="2"/>
      <c r="G106" s="3"/>
      <c r="H106" s="4">
        <f t="shared" ref="H106:I106" si="63">H26/$J106+(1-EXP(1-EXP((H26/(2*$K106))^2)))*$K106/$J106*EXP((0.5*H26/$K106)^2)</f>
        <v>0.24401180550430321</v>
      </c>
      <c r="I106" s="4">
        <f t="shared" si="63"/>
        <v>0.45868883936682053</v>
      </c>
      <c r="J106" s="18">
        <v>26.7</v>
      </c>
      <c r="K106" s="7">
        <v>146</v>
      </c>
      <c r="L106" s="11">
        <f t="shared" ref="L106:L107" si="64">10^(0.7-0.41*LOG(J106/K106))</f>
        <v>10.058079261676577</v>
      </c>
    </row>
    <row r="107" spans="1:17" s="19" customFormat="1">
      <c r="A107" s="1">
        <v>576</v>
      </c>
      <c r="B107" s="4">
        <f t="shared" ref="B107:D107" si="65">B27/$J107+(1-EXP(1-EXP((B27/(2*$K107))^2)))*$K107/$J107*EXP((0.5*B27/$K107)^2)</f>
        <v>0.5410392922160977</v>
      </c>
      <c r="C107" s="4"/>
      <c r="D107" s="4">
        <f t="shared" si="65"/>
        <v>0.5410392922160977</v>
      </c>
      <c r="E107" s="2"/>
      <c r="F107" s="2"/>
      <c r="G107" s="3"/>
      <c r="H107" s="4">
        <f t="shared" ref="H107:I107" si="66">H27/$J107+(1-EXP(1-EXP((H27/(2*$K107))^2)))*$K107/$J107*EXP((0.5*H27/$K107)^2)</f>
        <v>0.51077809509289751</v>
      </c>
      <c r="I107" s="4">
        <f t="shared" si="66"/>
        <v>0.44821109393412389</v>
      </c>
      <c r="J107" s="18">
        <v>10.1</v>
      </c>
      <c r="K107" s="7">
        <v>188</v>
      </c>
      <c r="L107" s="11">
        <f t="shared" si="64"/>
        <v>16.620074069712167</v>
      </c>
    </row>
    <row r="108" spans="1:17" s="19" customFormat="1">
      <c r="A108" s="1">
        <v>597</v>
      </c>
      <c r="B108" s="4"/>
      <c r="C108" s="4"/>
      <c r="D108" s="4"/>
      <c r="E108" s="2"/>
      <c r="F108" s="2"/>
      <c r="G108" s="3"/>
      <c r="H108" s="4"/>
      <c r="I108" s="4"/>
      <c r="J108" s="18"/>
      <c r="K108" s="7"/>
      <c r="L108" s="11"/>
    </row>
    <row r="109" spans="1:17" s="20" customFormat="1">
      <c r="A109" s="1">
        <v>619</v>
      </c>
      <c r="B109" s="4">
        <f t="shared" ref="B109:D109" si="67">B29/$J109+(1-EXP(1-EXP((B29/(2*$K109))^2)))*$K109/$J109*EXP((0.5*B29/$K109)^2)</f>
        <v>0.44287547555509094</v>
      </c>
      <c r="C109" s="4">
        <f t="shared" si="67"/>
        <v>0.4080624804557465</v>
      </c>
      <c r="D109" s="4">
        <f t="shared" si="67"/>
        <v>0.42541566149169685</v>
      </c>
      <c r="E109" s="2">
        <f>STDEV(B109:C109)</f>
        <v>2.4616504908160496E-2</v>
      </c>
      <c r="F109" s="2">
        <f>E109/SQRT(COUNT(B109:C109))</f>
        <v>1.7406497549672214E-2</v>
      </c>
      <c r="G109" s="3">
        <f t="shared" ref="G109" si="68">F109/D109</f>
        <v>4.0916447430819257E-2</v>
      </c>
      <c r="H109" s="4">
        <f t="shared" ref="H109:I109" si="69">H29/$J109+(1-EXP(1-EXP((H29/(2*$K109))^2)))*$K109/$J109*EXP((0.5*H29/$K109)^2)</f>
        <v>0.47053062283136426</v>
      </c>
      <c r="I109" s="4">
        <f t="shared" si="69"/>
        <v>0.49502586204572813</v>
      </c>
      <c r="J109" s="18">
        <v>123</v>
      </c>
      <c r="K109" s="7">
        <v>148</v>
      </c>
      <c r="L109" s="11">
        <f t="shared" ref="L109" si="70">10^(0.7-0.41*LOG(J109/K109))</f>
        <v>5.4068734843662414</v>
      </c>
      <c r="M109" s="21"/>
      <c r="N109" s="21"/>
      <c r="O109" s="21"/>
    </row>
    <row r="110" spans="1:17" s="19" customFormat="1">
      <c r="A110" s="1">
        <v>668</v>
      </c>
      <c r="B110" s="4"/>
      <c r="C110" s="4"/>
      <c r="D110" s="4"/>
      <c r="E110" s="2"/>
      <c r="F110" s="2"/>
      <c r="G110" s="3"/>
      <c r="H110" s="4"/>
      <c r="I110" s="4"/>
      <c r="J110" s="18"/>
      <c r="K110" s="7"/>
      <c r="L110" s="11"/>
      <c r="M110" s="8"/>
      <c r="N110" s="8"/>
      <c r="O110" s="8"/>
      <c r="P110" s="8"/>
      <c r="Q110" s="8"/>
    </row>
    <row r="111" spans="1:17" s="19" customFormat="1">
      <c r="A111" s="7">
        <v>682.5</v>
      </c>
      <c r="B111" s="4"/>
      <c r="C111" s="4"/>
      <c r="D111" s="4"/>
      <c r="E111" s="2"/>
      <c r="F111" s="2"/>
      <c r="G111" s="3"/>
      <c r="H111" s="4"/>
      <c r="I111" s="4"/>
      <c r="J111" s="18">
        <v>3.6</v>
      </c>
      <c r="K111" s="7">
        <v>150</v>
      </c>
      <c r="L111" s="11">
        <f t="shared" ref="L111:L114" si="71">10^(0.7-0.41*LOG(J111/K111))</f>
        <v>23.126685310522284</v>
      </c>
      <c r="M111" s="8"/>
      <c r="N111" s="8"/>
      <c r="O111" s="8"/>
      <c r="P111" s="8"/>
      <c r="Q111" s="8"/>
    </row>
    <row r="112" spans="1:17" s="19" customFormat="1">
      <c r="A112" s="1">
        <v>705</v>
      </c>
      <c r="B112" s="4"/>
      <c r="C112" s="4"/>
      <c r="D112" s="2"/>
      <c r="E112" s="2"/>
      <c r="F112" s="2"/>
      <c r="G112" s="3"/>
      <c r="H112" s="4"/>
      <c r="I112" s="4"/>
      <c r="J112" s="18">
        <v>44</v>
      </c>
      <c r="K112" s="7">
        <v>185</v>
      </c>
      <c r="L112" s="11">
        <f t="shared" si="71"/>
        <v>9.0307706173446007</v>
      </c>
      <c r="M112" s="8"/>
      <c r="N112" s="8"/>
      <c r="O112" s="8"/>
      <c r="P112" s="8"/>
    </row>
    <row r="113" spans="1:16" s="19" customFormat="1">
      <c r="A113" s="1">
        <v>725</v>
      </c>
      <c r="B113" s="4">
        <f>B33/$J113+(1-EXP(1-EXP((B33/(2*$K113))^2)))*$K113/$J113*EXP((0.5*B33/$K113)^2)</f>
        <v>0.17499517849292406</v>
      </c>
      <c r="C113" s="4">
        <f>C33/$J113+(1-EXP(1-EXP((C33/(2*$K113))^2)))*$K113/$J113*EXP((0.5*C33/$K113)^2)</f>
        <v>0.20999676379860102</v>
      </c>
      <c r="D113" s="4">
        <f>D33/$J113+(1-EXP(1-EXP((D33/(2*$K113))^2)))*$K113/$J113*EXP((0.5*D33/$K113)^2)</f>
        <v>0.19224005601908339</v>
      </c>
      <c r="E113" s="2">
        <f>STDEV(B113:C113)</f>
        <v>2.4749858321923592E-2</v>
      </c>
      <c r="F113" s="2">
        <f>E113/SQRT(COUNT(B113:C113))</f>
        <v>1.7500792652838475E-2</v>
      </c>
      <c r="G113" s="3">
        <f t="shared" ref="G113" si="72">F113/D113</f>
        <v>9.1036139997281301E-2</v>
      </c>
      <c r="H113" s="4">
        <f t="shared" ref="H113" si="73">H33/$J113+(1-EXP(1-EXP((H33/(2*$K113))^2)))*$K113/$J113*EXP((0.5*H33/$K113)^2)</f>
        <v>0.20790057474979717</v>
      </c>
      <c r="I113" s="4">
        <f>(I32+I33)/$J113+(1-EXP(1-EXP(((I32+I33)/(2*$K113))^2)))*$K113/$J113*EXP((0.5*(I32+I33)/$K113)^2)</f>
        <v>0.34229478256848045</v>
      </c>
      <c r="J113" s="18">
        <v>775</v>
      </c>
      <c r="K113" s="7">
        <v>200</v>
      </c>
      <c r="L113" s="11">
        <f t="shared" si="71"/>
        <v>2.8761305833926416</v>
      </c>
      <c r="M113" s="8"/>
      <c r="N113" s="8"/>
      <c r="O113" s="8"/>
      <c r="P113" s="8"/>
    </row>
    <row r="114" spans="1:16" s="19" customFormat="1">
      <c r="A114" s="1">
        <v>790</v>
      </c>
      <c r="B114" s="4"/>
      <c r="C114" s="4"/>
      <c r="D114" s="4"/>
      <c r="E114" s="2"/>
      <c r="F114" s="2"/>
      <c r="G114" s="3"/>
      <c r="H114" s="4"/>
      <c r="I114" s="4"/>
      <c r="J114" s="18">
        <v>252</v>
      </c>
      <c r="K114" s="7">
        <v>150</v>
      </c>
      <c r="L114" s="11">
        <f t="shared" si="71"/>
        <v>4.0515685798224652</v>
      </c>
      <c r="M114" s="8"/>
      <c r="N114" s="8"/>
      <c r="O114" s="8"/>
      <c r="P114" s="8"/>
    </row>
    <row r="115" spans="1:16" s="19" customFormat="1">
      <c r="A115" s="1">
        <v>842</v>
      </c>
      <c r="B115" s="4"/>
      <c r="C115" s="4"/>
      <c r="D115" s="2"/>
      <c r="E115" s="2"/>
      <c r="F115" s="2"/>
      <c r="G115" s="3"/>
      <c r="H115" s="4"/>
      <c r="I115" s="30"/>
      <c r="J115" s="18">
        <v>100</v>
      </c>
      <c r="K115" s="7"/>
      <c r="L115" s="11"/>
      <c r="M115" s="8"/>
      <c r="N115" s="8"/>
      <c r="O115" s="8"/>
      <c r="P115" s="8"/>
    </row>
    <row r="116" spans="1:16" s="19" customFormat="1">
      <c r="A116" s="1">
        <v>862</v>
      </c>
      <c r="B116" s="12"/>
      <c r="C116" s="12"/>
      <c r="D116" s="11"/>
      <c r="E116" s="11"/>
      <c r="F116" s="2"/>
      <c r="G116" s="3"/>
      <c r="H116" s="12"/>
      <c r="I116" s="14"/>
      <c r="J116" s="18">
        <v>600</v>
      </c>
      <c r="K116" s="7"/>
      <c r="L116" s="11"/>
      <c r="M116" s="8"/>
      <c r="N116" s="8"/>
      <c r="O116" s="8"/>
      <c r="P116" s="8"/>
    </row>
    <row r="117" spans="1:16" s="19" customFormat="1">
      <c r="A117" s="1">
        <v>889</v>
      </c>
      <c r="B117" s="12"/>
      <c r="C117" s="12"/>
      <c r="D117" s="11"/>
      <c r="E117" s="11"/>
      <c r="F117" s="2"/>
      <c r="G117" s="3"/>
      <c r="H117" s="12"/>
      <c r="I117" s="14"/>
      <c r="J117" s="18">
        <v>5000</v>
      </c>
      <c r="K117" s="7"/>
      <c r="L117" s="11"/>
      <c r="M117" s="8"/>
      <c r="N117" s="8"/>
      <c r="O117" s="8"/>
      <c r="P117" s="8"/>
    </row>
    <row r="118" spans="1:16" s="19" customFormat="1">
      <c r="B118" s="15"/>
      <c r="C118" s="19" t="s">
        <v>15</v>
      </c>
      <c r="D118" s="31">
        <f>AVERAGE(D102:D117)</f>
        <v>0.35717565057578676</v>
      </c>
      <c r="E118" s="8"/>
      <c r="G118" s="23"/>
      <c r="H118" s="31">
        <f t="shared" ref="H118:I118" si="74">AVERAGE(H102:H117)</f>
        <v>0.36116348092180733</v>
      </c>
      <c r="I118" s="31">
        <f t="shared" si="74"/>
        <v>0.39810020545882602</v>
      </c>
      <c r="K118" s="10"/>
      <c r="L118" s="10"/>
      <c r="M118" s="8"/>
      <c r="N118" s="8"/>
      <c r="O118" s="8"/>
      <c r="P118" s="8"/>
    </row>
    <row r="119" spans="1:16" s="19" customFormat="1">
      <c r="B119" s="15"/>
      <c r="C119" s="19" t="s">
        <v>26</v>
      </c>
      <c r="D119" s="31">
        <f>STDEV(D102:D117)</f>
        <v>0.15627386057198953</v>
      </c>
      <c r="E119" s="8"/>
      <c r="G119" s="23"/>
      <c r="H119" s="31">
        <f>STDEV(H102:H117)</f>
        <v>0.13018358867784521</v>
      </c>
      <c r="I119" s="31">
        <f>STDEV(I102:I117)</f>
        <v>0.10215203151129443</v>
      </c>
      <c r="K119" s="10"/>
      <c r="L119" s="10"/>
      <c r="M119" s="8"/>
      <c r="N119" s="8"/>
      <c r="O119" s="8"/>
      <c r="P119" s="8"/>
    </row>
    <row r="120" spans="1:16" s="19" customFormat="1">
      <c r="B120" s="15"/>
      <c r="C120" s="19" t="s">
        <v>16</v>
      </c>
      <c r="D120" s="31">
        <f>D119/SQRT(COUNT(D106:D113))</f>
        <v>7.8136930285994763E-2</v>
      </c>
      <c r="E120" s="8"/>
      <c r="G120" s="23"/>
      <c r="H120" s="31">
        <f>H119/SQRT(COUNT(H106:H113))</f>
        <v>6.5091794338922607E-2</v>
      </c>
      <c r="I120" s="31">
        <f>I119/SQRT(COUNT(I106:I113))</f>
        <v>5.1076015755647214E-2</v>
      </c>
      <c r="K120" s="10"/>
      <c r="L120" s="10"/>
      <c r="M120" s="8"/>
      <c r="N120" s="8"/>
      <c r="O120" s="8"/>
      <c r="P120" s="8"/>
    </row>
    <row r="121" spans="1:16" s="19" customFormat="1">
      <c r="B121" s="15"/>
      <c r="C121" s="32" t="s">
        <v>44</v>
      </c>
      <c r="D121" s="10">
        <f>D120/D118</f>
        <v>0.21876331760027243</v>
      </c>
      <c r="E121" s="8"/>
      <c r="G121" s="23"/>
      <c r="H121" s="10">
        <f>H120/H118</f>
        <v>0.18022806229684976</v>
      </c>
      <c r="I121" s="10">
        <f>I120/I118</f>
        <v>0.12829939561769407</v>
      </c>
      <c r="K121" s="10"/>
      <c r="L121" s="10"/>
      <c r="M121" s="8"/>
      <c r="N121" s="8"/>
      <c r="O121" s="8"/>
      <c r="P121" s="8"/>
    </row>
    <row r="122" spans="1:16" s="19" customFormat="1">
      <c r="B122" s="15"/>
      <c r="D122" s="22"/>
      <c r="E122" s="8"/>
      <c r="G122" s="23"/>
      <c r="H122" s="24"/>
      <c r="I122" s="24"/>
      <c r="K122" s="10"/>
      <c r="L122" s="10"/>
      <c r="M122" s="8"/>
      <c r="N122" s="8"/>
      <c r="O122" s="8"/>
      <c r="P122" s="8"/>
    </row>
    <row r="123" spans="1:16" s="19" customFormat="1">
      <c r="B123" s="15"/>
      <c r="D123" s="22"/>
      <c r="E123" s="8"/>
      <c r="G123" s="23"/>
      <c r="H123" s="24"/>
      <c r="I123" s="24"/>
      <c r="K123" s="10"/>
      <c r="L123" s="10"/>
      <c r="M123" s="8"/>
      <c r="N123" s="8"/>
      <c r="O123" s="8"/>
      <c r="P123" s="8"/>
    </row>
    <row r="124" spans="1:16" s="19" customFormat="1">
      <c r="B124" s="15"/>
      <c r="D124" s="22"/>
      <c r="E124" s="8"/>
      <c r="G124" s="23"/>
      <c r="H124" s="24"/>
      <c r="I124" s="24"/>
      <c r="K124" s="10"/>
      <c r="L124" s="10"/>
      <c r="M124" s="8"/>
      <c r="N124" s="8"/>
      <c r="O124" s="8"/>
      <c r="P124" s="8"/>
    </row>
    <row r="125" spans="1:16" s="19" customFormat="1">
      <c r="B125" s="15"/>
      <c r="D125" s="22"/>
      <c r="E125" s="8"/>
      <c r="G125" s="23"/>
      <c r="H125" s="24"/>
      <c r="I125" s="24"/>
      <c r="K125" s="10"/>
      <c r="L125" s="10"/>
      <c r="M125" s="8"/>
      <c r="N125" s="8"/>
      <c r="O125" s="8"/>
      <c r="P125" s="8"/>
    </row>
    <row r="126" spans="1:16" s="19" customFormat="1">
      <c r="I126" s="10"/>
    </row>
    <row r="127" spans="1:16" s="19" customFormat="1">
      <c r="I127" s="8"/>
    </row>
    <row r="128" spans="1:16" s="19" customFormat="1">
      <c r="I128" s="8"/>
    </row>
    <row r="129" spans="9:9" s="19" customFormat="1">
      <c r="I129" s="8"/>
    </row>
    <row r="130" spans="9:9" s="19" customFormat="1">
      <c r="I130" s="8"/>
    </row>
    <row r="131" spans="9:9" s="19" customFormat="1">
      <c r="I131" s="10"/>
    </row>
    <row r="132" spans="9:9" s="19" customFormat="1">
      <c r="I132" s="24"/>
    </row>
    <row r="133" spans="9:9" s="19" customFormat="1">
      <c r="I133" s="24"/>
    </row>
    <row r="134" spans="9:9" s="19" customFormat="1">
      <c r="I134" s="24"/>
    </row>
    <row r="135" spans="9:9" s="19" customFormat="1">
      <c r="I135" s="24"/>
    </row>
    <row r="136" spans="9:9" s="19" customFormat="1">
      <c r="I136" s="24"/>
    </row>
    <row r="137" spans="9:9" s="19" customFormat="1">
      <c r="I137" s="24"/>
    </row>
    <row r="138" spans="9:9" s="19" customFormat="1">
      <c r="I138" s="24"/>
    </row>
    <row r="139" spans="9:9" s="19" customFormat="1">
      <c r="I139" s="24"/>
    </row>
    <row r="140" spans="9:9" s="19" customFormat="1">
      <c r="I140" s="24"/>
    </row>
    <row r="141" spans="9:9" s="19" customFormat="1">
      <c r="I141" s="24"/>
    </row>
    <row r="142" spans="9:9" s="19" customFormat="1">
      <c r="I142" s="24"/>
    </row>
    <row r="143" spans="9:9" s="19" customFormat="1">
      <c r="I143" s="24"/>
    </row>
    <row r="144" spans="9:9" s="19" customFormat="1"/>
    <row r="145" spans="9:9" s="19" customFormat="1"/>
    <row r="146" spans="9:9" s="19" customFormat="1"/>
    <row r="147" spans="9:9" s="19" customFormat="1"/>
    <row r="148" spans="9:9" s="19" customFormat="1"/>
    <row r="149" spans="9:9" s="19" customFormat="1"/>
    <row r="150" spans="9:9" s="19" customFormat="1"/>
    <row r="151" spans="9:9" s="19" customFormat="1">
      <c r="I151" s="10"/>
    </row>
    <row r="152" spans="9:9" s="19" customFormat="1">
      <c r="I152" s="24"/>
    </row>
    <row r="153" spans="9:9" s="19" customFormat="1">
      <c r="I153" s="24"/>
    </row>
    <row r="154" spans="9:9" s="19" customFormat="1">
      <c r="I154" s="24"/>
    </row>
    <row r="155" spans="9:9" s="19" customFormat="1">
      <c r="I155" s="24"/>
    </row>
    <row r="156" spans="9:9" s="19" customFormat="1">
      <c r="I156" s="24"/>
    </row>
    <row r="157" spans="9:9" s="19" customFormat="1">
      <c r="I157" s="24"/>
    </row>
    <row r="158" spans="9:9" s="19" customFormat="1">
      <c r="I158" s="24"/>
    </row>
    <row r="159" spans="9:9" s="19" customFormat="1">
      <c r="I159" s="24"/>
    </row>
    <row r="160" spans="9:9" s="19" customFormat="1">
      <c r="I160" s="24"/>
    </row>
    <row r="161" spans="9:9" s="19" customFormat="1">
      <c r="I161" s="24"/>
    </row>
    <row r="162" spans="9:9" s="19" customFormat="1">
      <c r="I162" s="24"/>
    </row>
    <row r="163" spans="9:9" s="19" customFormat="1">
      <c r="I163" s="24"/>
    </row>
    <row r="164" spans="9:9" s="19" customFormat="1"/>
    <row r="165" spans="9:9" s="19" customFormat="1"/>
  </sheetData>
  <sortState ref="A45:J60">
    <sortCondition ref="C45:C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M6" sqref="M6:Q7"/>
    </sheetView>
  </sheetViews>
  <sheetFormatPr defaultRowHeight="15"/>
  <sheetData>
    <row r="1" spans="1:17">
      <c r="A1" t="s">
        <v>38</v>
      </c>
      <c r="G1" t="s">
        <v>14</v>
      </c>
      <c r="M1" t="s">
        <v>23</v>
      </c>
    </row>
    <row r="2" spans="1:17">
      <c r="M2" t="s">
        <v>1</v>
      </c>
      <c r="N2">
        <v>439.2</v>
      </c>
      <c r="O2">
        <v>445.6</v>
      </c>
      <c r="P2">
        <v>2</v>
      </c>
      <c r="Q2">
        <v>0.01</v>
      </c>
    </row>
    <row r="3" spans="1:17">
      <c r="M3" t="s">
        <v>2</v>
      </c>
      <c r="N3">
        <v>456.4</v>
      </c>
      <c r="O3">
        <v>461.6</v>
      </c>
      <c r="P3">
        <v>3</v>
      </c>
      <c r="Q3">
        <v>0.01</v>
      </c>
    </row>
    <row r="4" spans="1:17">
      <c r="M4" t="s">
        <v>3</v>
      </c>
      <c r="N4">
        <v>475.2</v>
      </c>
      <c r="O4">
        <v>489.6</v>
      </c>
      <c r="P4">
        <v>3</v>
      </c>
      <c r="Q4">
        <v>0.06</v>
      </c>
    </row>
    <row r="5" spans="1:17">
      <c r="M5" t="s">
        <v>4</v>
      </c>
      <c r="N5">
        <v>501.2</v>
      </c>
      <c r="O5">
        <v>514.79999999999995</v>
      </c>
      <c r="P5">
        <v>3</v>
      </c>
      <c r="Q5">
        <v>0.02</v>
      </c>
    </row>
    <row r="6" spans="1:17">
      <c r="A6" t="s">
        <v>5</v>
      </c>
      <c r="B6">
        <v>539.04999999999995</v>
      </c>
      <c r="C6">
        <v>549.89</v>
      </c>
      <c r="D6">
        <v>2</v>
      </c>
      <c r="E6">
        <v>0.21</v>
      </c>
      <c r="M6" t="s">
        <v>5</v>
      </c>
      <c r="N6">
        <v>529.20000000000005</v>
      </c>
      <c r="O6">
        <v>549.6</v>
      </c>
      <c r="P6">
        <v>2</v>
      </c>
      <c r="Q6">
        <v>0.19</v>
      </c>
    </row>
    <row r="7" spans="1:17">
      <c r="A7" t="s">
        <v>6</v>
      </c>
      <c r="B7">
        <v>567.08000000000004</v>
      </c>
      <c r="C7">
        <v>581.88</v>
      </c>
      <c r="D7">
        <v>3</v>
      </c>
      <c r="E7">
        <v>0.18</v>
      </c>
      <c r="M7" t="s">
        <v>6</v>
      </c>
      <c r="N7">
        <v>567.20000000000005</v>
      </c>
      <c r="O7">
        <v>581.6</v>
      </c>
      <c r="P7">
        <v>3</v>
      </c>
      <c r="Q7">
        <v>0.17</v>
      </c>
    </row>
    <row r="8" spans="1:17">
      <c r="A8" t="s">
        <v>7</v>
      </c>
      <c r="B8">
        <v>588.1</v>
      </c>
      <c r="C8">
        <v>603.96</v>
      </c>
      <c r="D8">
        <v>3</v>
      </c>
      <c r="E8">
        <v>0.17</v>
      </c>
      <c r="M8" t="s">
        <v>7</v>
      </c>
      <c r="N8">
        <v>588.4</v>
      </c>
      <c r="O8">
        <v>603.6</v>
      </c>
      <c r="P8">
        <v>3</v>
      </c>
      <c r="Q8">
        <v>7.0000000000000007E-2</v>
      </c>
    </row>
    <row r="9" spans="1:17">
      <c r="A9" t="s">
        <v>8</v>
      </c>
      <c r="B9">
        <v>604.09</v>
      </c>
      <c r="C9">
        <v>631.99</v>
      </c>
      <c r="D9">
        <v>2</v>
      </c>
      <c r="E9">
        <v>1.92</v>
      </c>
      <c r="G9" t="s">
        <v>8</v>
      </c>
      <c r="H9">
        <v>606.5</v>
      </c>
      <c r="I9">
        <v>639.5</v>
      </c>
      <c r="J9">
        <v>3</v>
      </c>
      <c r="K9">
        <v>1.78</v>
      </c>
      <c r="M9" t="s">
        <v>8</v>
      </c>
      <c r="N9">
        <v>604.4</v>
      </c>
      <c r="O9">
        <v>631.6</v>
      </c>
      <c r="P9">
        <v>2</v>
      </c>
      <c r="Q9">
        <v>2.0299999999999998</v>
      </c>
    </row>
    <row r="10" spans="1:17">
      <c r="G10" t="s">
        <v>9</v>
      </c>
      <c r="H10">
        <v>646.5</v>
      </c>
      <c r="I10">
        <v>676.5</v>
      </c>
      <c r="J10">
        <v>2</v>
      </c>
      <c r="K10">
        <v>1.2</v>
      </c>
      <c r="M10" t="s">
        <v>9</v>
      </c>
      <c r="N10">
        <v>646.4</v>
      </c>
      <c r="O10">
        <v>676.8</v>
      </c>
      <c r="P10">
        <v>2</v>
      </c>
      <c r="Q10">
        <v>1.71</v>
      </c>
    </row>
    <row r="11" spans="1:17">
      <c r="G11" t="s">
        <v>10</v>
      </c>
      <c r="H11">
        <v>678.5</v>
      </c>
      <c r="I11">
        <v>689.5</v>
      </c>
      <c r="J11">
        <v>2</v>
      </c>
      <c r="K11">
        <v>-0.36</v>
      </c>
      <c r="M11" t="s">
        <v>10</v>
      </c>
      <c r="N11">
        <v>678.4</v>
      </c>
      <c r="O11">
        <v>689.6</v>
      </c>
      <c r="P11">
        <v>2</v>
      </c>
      <c r="Q11">
        <v>0.28999999999999998</v>
      </c>
    </row>
    <row r="12" spans="1:17">
      <c r="G12" t="s">
        <v>11</v>
      </c>
      <c r="H12">
        <v>692.5</v>
      </c>
      <c r="I12">
        <v>711.5</v>
      </c>
      <c r="J12">
        <v>2</v>
      </c>
      <c r="K12">
        <v>0.55000000000000004</v>
      </c>
      <c r="M12" t="s">
        <v>11</v>
      </c>
      <c r="N12">
        <v>692.4</v>
      </c>
      <c r="O12">
        <v>711.6</v>
      </c>
      <c r="P12">
        <v>2</v>
      </c>
      <c r="Q12">
        <v>1.31</v>
      </c>
    </row>
    <row r="13" spans="1:17">
      <c r="A13" t="s">
        <v>12</v>
      </c>
      <c r="B13">
        <v>713.02</v>
      </c>
      <c r="C13">
        <v>745</v>
      </c>
      <c r="D13">
        <v>3</v>
      </c>
      <c r="E13">
        <v>6.15</v>
      </c>
      <c r="G13" t="s">
        <v>12</v>
      </c>
      <c r="H13">
        <v>712.5</v>
      </c>
      <c r="I13">
        <v>755.5</v>
      </c>
      <c r="J13">
        <v>3</v>
      </c>
      <c r="K13">
        <v>7.18</v>
      </c>
      <c r="M13" t="s">
        <v>12</v>
      </c>
      <c r="N13">
        <v>713.2</v>
      </c>
      <c r="O13">
        <v>744.8</v>
      </c>
      <c r="P13">
        <v>3</v>
      </c>
      <c r="Q13">
        <v>7.12</v>
      </c>
    </row>
    <row r="14" spans="1:17">
      <c r="G14" t="s">
        <v>13</v>
      </c>
      <c r="H14">
        <v>756.5</v>
      </c>
      <c r="I14">
        <v>825.5</v>
      </c>
      <c r="J14">
        <v>3</v>
      </c>
      <c r="K14">
        <v>19.32</v>
      </c>
      <c r="M14" t="s">
        <v>13</v>
      </c>
      <c r="N14">
        <v>756.4</v>
      </c>
      <c r="O14">
        <v>825.6</v>
      </c>
      <c r="P14">
        <v>3</v>
      </c>
      <c r="Q14">
        <v>14.87</v>
      </c>
    </row>
    <row r="15" spans="1:17">
      <c r="G15" t="s">
        <v>39</v>
      </c>
      <c r="H15">
        <v>830.5</v>
      </c>
      <c r="I15">
        <v>847.5</v>
      </c>
      <c r="J15">
        <v>3</v>
      </c>
      <c r="K15">
        <v>0.51</v>
      </c>
      <c r="M15" t="s">
        <v>39</v>
      </c>
      <c r="N15">
        <v>830.4</v>
      </c>
      <c r="O15">
        <v>847.6</v>
      </c>
      <c r="P15">
        <v>3</v>
      </c>
      <c r="Q15">
        <v>2.41</v>
      </c>
    </row>
    <row r="16" spans="1:17">
      <c r="G16" t="s">
        <v>40</v>
      </c>
      <c r="H16">
        <v>848.5</v>
      </c>
      <c r="I16">
        <v>873.5</v>
      </c>
      <c r="J16">
        <v>3</v>
      </c>
      <c r="K16">
        <v>-0.89</v>
      </c>
      <c r="M16" t="s">
        <v>40</v>
      </c>
      <c r="N16">
        <v>848.4</v>
      </c>
      <c r="O16">
        <v>873.6</v>
      </c>
      <c r="P16">
        <v>3</v>
      </c>
      <c r="Q16">
        <v>3.56</v>
      </c>
    </row>
    <row r="17" spans="7:17">
      <c r="G17" t="s">
        <v>41</v>
      </c>
      <c r="H17">
        <v>874.5</v>
      </c>
      <c r="I17">
        <v>912.5</v>
      </c>
      <c r="J17">
        <v>3</v>
      </c>
      <c r="K17">
        <v>16.14</v>
      </c>
      <c r="M17" t="s">
        <v>41</v>
      </c>
      <c r="N17">
        <v>874.4</v>
      </c>
      <c r="O17">
        <v>912.8</v>
      </c>
      <c r="P17">
        <v>3</v>
      </c>
      <c r="Q17">
        <v>10.79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02"/>
  <sheetViews>
    <sheetView workbookViewId="0">
      <selection activeCell="F6" sqref="F6"/>
    </sheetView>
  </sheetViews>
  <sheetFormatPr defaultRowHeight="15"/>
  <cols>
    <col min="6" max="6" width="18.85546875" customWidth="1"/>
  </cols>
  <sheetData>
    <row r="2" spans="1:9">
      <c r="A2" t="s">
        <v>19</v>
      </c>
      <c r="B2">
        <v>10.1</v>
      </c>
    </row>
    <row r="3" spans="1:9">
      <c r="A3" t="s">
        <v>18</v>
      </c>
      <c r="B3">
        <v>188</v>
      </c>
    </row>
    <row r="4" spans="1:9">
      <c r="A4" t="s">
        <v>36</v>
      </c>
      <c r="B4">
        <f>B3/B2</f>
        <v>18.613861386138616</v>
      </c>
    </row>
    <row r="5" spans="1:9">
      <c r="A5" t="s">
        <v>20</v>
      </c>
      <c r="B5" t="s">
        <v>32</v>
      </c>
      <c r="C5" t="s">
        <v>33</v>
      </c>
      <c r="G5" t="s">
        <v>21</v>
      </c>
      <c r="H5" t="s">
        <v>34</v>
      </c>
      <c r="I5" t="s">
        <v>35</v>
      </c>
    </row>
    <row r="6" spans="1:9">
      <c r="A6">
        <v>1</v>
      </c>
      <c r="B6">
        <f>$A6/$B$2</f>
        <v>9.9009900990099015E-2</v>
      </c>
      <c r="C6" s="12">
        <f>$B$3/$B$2*EXP((0.5*$A6/$B$3)^2)</f>
        <v>18.613993048706639</v>
      </c>
      <c r="D6" s="25">
        <f>1-EXP(1-EXP(($A6/(2*$B$3))^2))</f>
        <v>7.0733363510822045E-6</v>
      </c>
      <c r="E6" s="25">
        <f>D6*C6+B6</f>
        <v>9.9141564023769224E-2</v>
      </c>
      <c r="F6" s="25">
        <f>$A6/$B$2+(1-EXP(1-EXP(($A6/(2*$B$3))^2)))*$B$3/$B$2*EXP((0.5*$A6/$B$3)^2)</f>
        <v>9.9141564023769224E-2</v>
      </c>
      <c r="G6">
        <f>A6/B$3</f>
        <v>5.3191489361702126E-3</v>
      </c>
      <c r="H6">
        <f>B6*$B$2/$B$3</f>
        <v>5.3191489361702126E-3</v>
      </c>
      <c r="I6">
        <f>C6*$B$2/$B$3</f>
        <v>1.0000070733613673</v>
      </c>
    </row>
    <row r="7" spans="1:9">
      <c r="A7">
        <v>2</v>
      </c>
      <c r="B7">
        <f t="shared" ref="B7:B70" si="0">A7/B$2</f>
        <v>0.19801980198019803</v>
      </c>
      <c r="C7" s="12">
        <f t="shared" ref="C7:C24" si="1">B$3/B$2*EXP((0.5*A7/B$3)^2)</f>
        <v>18.614388041998531</v>
      </c>
      <c r="D7" s="25">
        <f t="shared" ref="D7:D23" si="2">1-EXP(1-EXP((A7/(2*B$3))^2))</f>
        <v>2.8293345401442238E-5</v>
      </c>
      <c r="E7" s="25">
        <f t="shared" ref="E7:E70" si="3">D7*C7+B7</f>
        <v>0.19854646529050676</v>
      </c>
      <c r="F7" s="25">
        <f t="shared" ref="F7:F70" si="4">$A7/$B$2+(1-EXP(1-EXP(($A7/(2*$B$3))^2)))*$B$3/$B$2*EXP((0.5*$A7/$B$3)^2)</f>
        <v>0.19854646529050676</v>
      </c>
      <c r="G7">
        <f t="shared" ref="G7:G58" si="5">A7/B$3</f>
        <v>1.0638297872340425E-2</v>
      </c>
      <c r="H7">
        <f t="shared" ref="H7:H58" si="6">B7*$B$2/$B$3</f>
        <v>1.0638297872340425E-2</v>
      </c>
      <c r="I7">
        <f t="shared" ref="I7:I58" si="7">C7*$B$2/$B$3</f>
        <v>1.0000282937456657</v>
      </c>
    </row>
    <row r="8" spans="1:9">
      <c r="A8">
        <v>3</v>
      </c>
      <c r="B8">
        <f t="shared" si="0"/>
        <v>0.29702970297029702</v>
      </c>
      <c r="C8" s="12">
        <f t="shared" si="1"/>
        <v>18.6150463827781</v>
      </c>
      <c r="D8" s="25">
        <f t="shared" si="2"/>
        <v>6.3660027118661588E-5</v>
      </c>
      <c r="E8" s="25">
        <f t="shared" si="3"/>
        <v>0.29821473732783982</v>
      </c>
      <c r="F8" s="25">
        <f t="shared" si="4"/>
        <v>0.29821473732783982</v>
      </c>
      <c r="G8">
        <f t="shared" si="5"/>
        <v>1.5957446808510637E-2</v>
      </c>
      <c r="H8">
        <f t="shared" si="6"/>
        <v>1.5957446808510637E-2</v>
      </c>
      <c r="I8">
        <f t="shared" si="7"/>
        <v>1.0000636620535044</v>
      </c>
    </row>
    <row r="9" spans="1:9">
      <c r="A9">
        <v>4</v>
      </c>
      <c r="B9">
        <f t="shared" si="0"/>
        <v>0.39603960396039606</v>
      </c>
      <c r="C9" s="12">
        <f t="shared" si="1"/>
        <v>18.615968098986365</v>
      </c>
      <c r="D9" s="25">
        <f t="shared" si="2"/>
        <v>1.1317338137917243E-4</v>
      </c>
      <c r="E9" s="25">
        <f t="shared" si="3"/>
        <v>0.39814643601780514</v>
      </c>
      <c r="F9" s="25">
        <f t="shared" si="4"/>
        <v>0.39814643601780514</v>
      </c>
      <c r="G9">
        <f t="shared" si="5"/>
        <v>2.1276595744680851E-2</v>
      </c>
      <c r="H9">
        <f t="shared" si="6"/>
        <v>2.1276595744680851E-2</v>
      </c>
      <c r="I9">
        <f t="shared" si="7"/>
        <v>1.0001131797859697</v>
      </c>
    </row>
    <row r="10" spans="1:9">
      <c r="A10">
        <v>5</v>
      </c>
      <c r="B10">
        <f t="shared" si="0"/>
        <v>0.49504950495049505</v>
      </c>
      <c r="C10" s="12">
        <f t="shared" si="1"/>
        <v>18.617153229743511</v>
      </c>
      <c r="D10" s="25">
        <f t="shared" si="2"/>
        <v>1.7683340786067703E-4</v>
      </c>
      <c r="E10" s="25">
        <f t="shared" si="3"/>
        <v>0.49834163960077499</v>
      </c>
      <c r="F10" s="25">
        <f t="shared" si="4"/>
        <v>0.49834163960077499</v>
      </c>
      <c r="G10">
        <f t="shared" si="5"/>
        <v>2.6595744680851064E-2</v>
      </c>
      <c r="H10">
        <f t="shared" si="6"/>
        <v>2.6595744680851064E-2</v>
      </c>
      <c r="I10">
        <f t="shared" si="7"/>
        <v>1.0001768490447311</v>
      </c>
    </row>
    <row r="11" spans="1:9">
      <c r="A11">
        <v>6</v>
      </c>
      <c r="B11">
        <f t="shared" si="0"/>
        <v>0.59405940594059403</v>
      </c>
      <c r="C11" s="12">
        <f t="shared" si="1"/>
        <v>18.618601825351679</v>
      </c>
      <c r="D11" s="25">
        <f t="shared" si="2"/>
        <v>2.5464010589448804E-4</v>
      </c>
      <c r="E11" s="25">
        <f t="shared" si="3"/>
        <v>0.5988004486810089</v>
      </c>
      <c r="F11" s="25">
        <f t="shared" si="4"/>
        <v>0.5988004486810089</v>
      </c>
      <c r="G11">
        <f t="shared" si="5"/>
        <v>3.1914893617021274E-2</v>
      </c>
      <c r="H11">
        <f t="shared" si="6"/>
        <v>3.1914893617021274E-2</v>
      </c>
      <c r="I11">
        <f t="shared" si="7"/>
        <v>1.0002546725321912</v>
      </c>
    </row>
    <row r="12" spans="1:9">
      <c r="A12">
        <v>7</v>
      </c>
      <c r="B12">
        <f t="shared" si="0"/>
        <v>0.69306930693069313</v>
      </c>
      <c r="C12" s="12">
        <f t="shared" si="1"/>
        <v>18.620313947298481</v>
      </c>
      <c r="D12" s="25">
        <f t="shared" si="2"/>
        <v>3.4659347427334897E-4</v>
      </c>
      <c r="E12" s="25">
        <f t="shared" si="3"/>
        <v>0.69952298623374776</v>
      </c>
      <c r="F12" s="25">
        <f t="shared" si="4"/>
        <v>0.69952298623374776</v>
      </c>
      <c r="G12">
        <f t="shared" si="5"/>
        <v>3.7234042553191488E-2</v>
      </c>
      <c r="H12">
        <f t="shared" si="6"/>
        <v>3.7234042553191488E-2</v>
      </c>
      <c r="I12">
        <f t="shared" si="7"/>
        <v>1.0003466535516736</v>
      </c>
    </row>
    <row r="13" spans="1:9">
      <c r="A13">
        <v>8</v>
      </c>
      <c r="B13">
        <f t="shared" si="0"/>
        <v>0.79207920792079212</v>
      </c>
      <c r="C13" s="12">
        <f t="shared" si="1"/>
        <v>18.622289668261406</v>
      </c>
      <c r="D13" s="25">
        <f t="shared" si="2"/>
        <v>4.5269351101895339E-4</v>
      </c>
      <c r="E13" s="25">
        <f t="shared" si="3"/>
        <v>0.80050939761392936</v>
      </c>
      <c r="F13" s="25">
        <f t="shared" si="4"/>
        <v>0.80050939761392936</v>
      </c>
      <c r="G13">
        <f t="shared" si="5"/>
        <v>4.2553191489361701E-2</v>
      </c>
      <c r="H13">
        <f t="shared" si="6"/>
        <v>4.2553191489361701E-2</v>
      </c>
      <c r="I13">
        <f t="shared" si="7"/>
        <v>1.0004527960076606</v>
      </c>
    </row>
    <row r="14" spans="1:9">
      <c r="A14">
        <v>9</v>
      </c>
      <c r="B14">
        <f t="shared" si="0"/>
        <v>0.8910891089108911</v>
      </c>
      <c r="C14" s="12">
        <f t="shared" si="1"/>
        <v>18.624529072112921</v>
      </c>
      <c r="D14" s="25">
        <f t="shared" si="2"/>
        <v>5.7294021310438925E-4</v>
      </c>
      <c r="E14" s="25">
        <f t="shared" si="3"/>
        <v>0.90175985056643637</v>
      </c>
      <c r="F14" s="25">
        <f t="shared" si="4"/>
        <v>0.90175985056643637</v>
      </c>
      <c r="G14">
        <f t="shared" si="5"/>
        <v>4.7872340425531915E-2</v>
      </c>
      <c r="H14">
        <f t="shared" si="6"/>
        <v>4.7872340425531915E-2</v>
      </c>
      <c r="I14">
        <f t="shared" si="7"/>
        <v>1.0005731044060664</v>
      </c>
    </row>
    <row r="15" spans="1:9">
      <c r="A15">
        <v>10</v>
      </c>
      <c r="B15">
        <f t="shared" si="0"/>
        <v>0.99009900990099009</v>
      </c>
      <c r="C15" s="12">
        <f t="shared" si="1"/>
        <v>18.627032253926416</v>
      </c>
      <c r="D15" s="25">
        <f t="shared" si="2"/>
        <v>7.0733357613628201E-4</v>
      </c>
      <c r="E15" s="25">
        <f t="shared" si="3"/>
        <v>1.0032745352379657</v>
      </c>
      <c r="F15" s="25">
        <f t="shared" si="4"/>
        <v>1.0032745352379657</v>
      </c>
      <c r="G15">
        <f t="shared" si="5"/>
        <v>5.3191489361702128E-2</v>
      </c>
      <c r="H15">
        <f t="shared" si="6"/>
        <v>5.3191489361702128E-2</v>
      </c>
      <c r="I15">
        <f t="shared" si="7"/>
        <v>1.0007075838545574</v>
      </c>
    </row>
    <row r="16" spans="1:9">
      <c r="A16">
        <v>20</v>
      </c>
      <c r="B16">
        <f t="shared" si="0"/>
        <v>1.9801980198019802</v>
      </c>
      <c r="C16" s="12">
        <f t="shared" si="1"/>
        <v>18.666600800632168</v>
      </c>
      <c r="D16" s="25">
        <f t="shared" si="2"/>
        <v>2.8293307629820852E-3</v>
      </c>
      <c r="E16" s="25">
        <f t="shared" si="3"/>
        <v>2.0330120076875149</v>
      </c>
      <c r="F16" s="25">
        <f t="shared" si="4"/>
        <v>2.0330120076875149</v>
      </c>
      <c r="G16">
        <f t="shared" si="5"/>
        <v>0.10638297872340426</v>
      </c>
      <c r="H16">
        <f t="shared" si="6"/>
        <v>0.10638297872340426</v>
      </c>
      <c r="I16">
        <f t="shared" si="7"/>
        <v>1.0028333408850261</v>
      </c>
    </row>
    <row r="17" spans="1:9">
      <c r="A17">
        <v>30</v>
      </c>
      <c r="B17">
        <f t="shared" si="0"/>
        <v>2.9702970297029703</v>
      </c>
      <c r="C17" s="12">
        <f t="shared" si="1"/>
        <v>18.732735252502604</v>
      </c>
      <c r="D17" s="25">
        <f t="shared" si="2"/>
        <v>6.3659596498104598E-3</v>
      </c>
      <c r="E17" s="25">
        <f t="shared" si="3"/>
        <v>3.0895488664509836</v>
      </c>
      <c r="F17" s="25">
        <f t="shared" si="4"/>
        <v>3.0895488664509836</v>
      </c>
      <c r="G17">
        <f t="shared" si="5"/>
        <v>0.15957446808510639</v>
      </c>
      <c r="H17">
        <f t="shared" si="6"/>
        <v>0.15957446808510639</v>
      </c>
      <c r="I17">
        <f t="shared" si="7"/>
        <v>1.0063863087780653</v>
      </c>
    </row>
    <row r="18" spans="1:9">
      <c r="A18">
        <v>40</v>
      </c>
      <c r="B18">
        <f t="shared" si="0"/>
        <v>3.9603960396039604</v>
      </c>
      <c r="C18" s="12">
        <f t="shared" si="1"/>
        <v>18.825717311278645</v>
      </c>
      <c r="D18" s="25">
        <f t="shared" si="2"/>
        <v>1.1317095890154061E-2</v>
      </c>
      <c r="E18" s="25">
        <f t="shared" si="3"/>
        <v>4.1734484876166338</v>
      </c>
      <c r="F18" s="25">
        <f t="shared" si="4"/>
        <v>4.1734484876166338</v>
      </c>
      <c r="G18">
        <f t="shared" si="5"/>
        <v>0.21276595744680851</v>
      </c>
      <c r="H18">
        <f t="shared" si="6"/>
        <v>0.21276595744680851</v>
      </c>
      <c r="I18">
        <f t="shared" si="7"/>
        <v>1.0113816215101825</v>
      </c>
    </row>
    <row r="19" spans="1:9">
      <c r="A19">
        <v>50</v>
      </c>
      <c r="B19">
        <f t="shared" si="0"/>
        <v>4.9504950495049505</v>
      </c>
      <c r="C19" s="12">
        <f t="shared" si="1"/>
        <v>18.94594415499704</v>
      </c>
      <c r="D19" s="25">
        <f t="shared" si="2"/>
        <v>1.7682415234805293E-2</v>
      </c>
      <c r="E19" s="25">
        <f t="shared" si="3"/>
        <v>5.2855051010690408</v>
      </c>
      <c r="F19" s="25">
        <f t="shared" si="4"/>
        <v>5.2855051010690399</v>
      </c>
      <c r="G19">
        <f t="shared" si="5"/>
        <v>0.26595744680851063</v>
      </c>
      <c r="H19">
        <f t="shared" si="6"/>
        <v>0.26595744680851063</v>
      </c>
      <c r="I19">
        <f t="shared" si="7"/>
        <v>1.0178406168376068</v>
      </c>
    </row>
    <row r="20" spans="1:9">
      <c r="A20">
        <v>60</v>
      </c>
      <c r="B20">
        <f t="shared" si="0"/>
        <v>5.9405940594059405</v>
      </c>
      <c r="C20" s="12">
        <f t="shared" si="1"/>
        <v>19.09393126690847</v>
      </c>
      <c r="D20" s="25">
        <f t="shared" si="2"/>
        <v>2.5461241649998967E-2</v>
      </c>
      <c r="E20" s="25">
        <f t="shared" si="3"/>
        <v>6.426749257441168</v>
      </c>
      <c r="F20" s="25">
        <f t="shared" si="4"/>
        <v>6.426749257441168</v>
      </c>
      <c r="G20">
        <f t="shared" si="5"/>
        <v>0.31914893617021278</v>
      </c>
      <c r="H20">
        <f t="shared" si="6"/>
        <v>0.31914893617021278</v>
      </c>
      <c r="I20">
        <f t="shared" si="7"/>
        <v>1.0257909882754019</v>
      </c>
    </row>
    <row r="21" spans="1:9">
      <c r="A21">
        <v>70</v>
      </c>
      <c r="B21">
        <f t="shared" si="0"/>
        <v>6.9306930693069306</v>
      </c>
      <c r="C21" s="12">
        <f t="shared" si="1"/>
        <v>19.270316120733789</v>
      </c>
      <c r="D21" s="25">
        <f t="shared" si="2"/>
        <v>3.4652349641339231E-2</v>
      </c>
      <c r="E21" s="25">
        <f t="shared" si="3"/>
        <v>7.5984548012217337</v>
      </c>
      <c r="F21" s="25">
        <f t="shared" si="4"/>
        <v>7.5984548012217337</v>
      </c>
      <c r="G21">
        <f t="shared" si="5"/>
        <v>0.37234042553191488</v>
      </c>
      <c r="H21">
        <f t="shared" si="6"/>
        <v>0.37234042553191488</v>
      </c>
      <c r="I21">
        <f t="shared" si="7"/>
        <v>1.0352669830819747</v>
      </c>
    </row>
    <row r="22" spans="1:9">
      <c r="A22">
        <v>80</v>
      </c>
      <c r="B22">
        <f t="shared" si="0"/>
        <v>7.9207920792079207</v>
      </c>
      <c r="C22" s="12">
        <f t="shared" si="1"/>
        <v>19.475862759159593</v>
      </c>
      <c r="D22" s="25">
        <f t="shared" si="2"/>
        <v>4.5253719082880228E-2</v>
      </c>
      <c r="E22" s="25">
        <f t="shared" si="3"/>
        <v>8.8021473014076577</v>
      </c>
      <c r="F22" s="25">
        <f t="shared" si="4"/>
        <v>8.8021473014076577</v>
      </c>
      <c r="G22">
        <f t="shared" si="5"/>
        <v>0.42553191489361702</v>
      </c>
      <c r="H22">
        <f t="shared" si="6"/>
        <v>0.42553191489361702</v>
      </c>
      <c r="I22">
        <f t="shared" si="7"/>
        <v>1.0463096482314462</v>
      </c>
    </row>
    <row r="23" spans="1:9">
      <c r="A23">
        <v>90</v>
      </c>
      <c r="B23">
        <f t="shared" si="0"/>
        <v>8.9108910891089117</v>
      </c>
      <c r="C23" s="12">
        <f t="shared" si="1"/>
        <v>19.711467311629033</v>
      </c>
      <c r="D23" s="25">
        <f t="shared" si="2"/>
        <v>5.7262240590761904E-2</v>
      </c>
      <c r="E23" s="25">
        <f t="shared" si="3"/>
        <v>10.039613872704352</v>
      </c>
      <c r="F23" s="25">
        <f t="shared" si="4"/>
        <v>10.039613872704352</v>
      </c>
      <c r="G23">
        <f t="shared" si="5"/>
        <v>0.47872340425531917</v>
      </c>
      <c r="H23">
        <f t="shared" si="6"/>
        <v>0.47872340425531917</v>
      </c>
      <c r="I23">
        <f t="shared" si="7"/>
        <v>1.0589671268481555</v>
      </c>
    </row>
    <row r="24" spans="1:9">
      <c r="A24">
        <v>100</v>
      </c>
      <c r="B24">
        <f t="shared" si="0"/>
        <v>9.9009900990099009</v>
      </c>
      <c r="C24" s="12">
        <f t="shared" si="1"/>
        <v>19.978164507234411</v>
      </c>
      <c r="D24" s="25">
        <f>1-EXP(1-EXP((A24/(2*B$3))^2))</f>
        <v>7.067336930265411E-2</v>
      </c>
      <c r="E24" s="25">
        <f t="shared" si="3"/>
        <v>11.312914297218855</v>
      </c>
      <c r="F24" s="25">
        <f t="shared" si="4"/>
        <v>11.312914297218855</v>
      </c>
      <c r="G24">
        <f t="shared" si="5"/>
        <v>0.53191489361702127</v>
      </c>
      <c r="H24">
        <f t="shared" si="6"/>
        <v>0.53191489361702127</v>
      </c>
      <c r="I24">
        <f t="shared" si="7"/>
        <v>1.073295008101423</v>
      </c>
    </row>
    <row r="25" spans="1:9">
      <c r="A25">
        <v>110</v>
      </c>
      <c r="B25">
        <f t="shared" si="0"/>
        <v>10.891089108910892</v>
      </c>
      <c r="C25" s="12">
        <f t="shared" ref="C25:C40" si="8">B$3/B$2*EXP((0.5*A25/B$3)^2)</f>
        <v>20.27713524899448</v>
      </c>
      <c r="D25" s="25">
        <f>1-EXP(1-EXP((A25/(2*B$3))^2))</f>
        <v>8.5480724853204237E-2</v>
      </c>
      <c r="E25" s="25">
        <f t="shared" si="3"/>
        <v>12.624393327941398</v>
      </c>
      <c r="F25" s="25">
        <f t="shared" si="4"/>
        <v>12.624393327941398</v>
      </c>
      <c r="G25">
        <f t="shared" si="5"/>
        <v>0.58510638297872342</v>
      </c>
      <c r="H25">
        <f t="shared" si="6"/>
        <v>0.58510638297872342</v>
      </c>
      <c r="I25">
        <f t="shared" si="7"/>
        <v>1.089356734121512</v>
      </c>
    </row>
    <row r="26" spans="1:9">
      <c r="A26">
        <v>120</v>
      </c>
      <c r="B26">
        <f t="shared" si="0"/>
        <v>11.881188118811881</v>
      </c>
      <c r="C26" s="12">
        <f t="shared" si="8"/>
        <v>20.609715327143707</v>
      </c>
      <c r="D26" s="25">
        <f t="shared" ref="D26:D34" si="9">1-EXP(1-EXP((A26/(2*B$3))^2))</f>
        <v>0.10167563540226399</v>
      </c>
      <c r="E26" s="25">
        <f t="shared" si="3"/>
        <v>13.976694020158996</v>
      </c>
      <c r="F26" s="25">
        <f t="shared" si="4"/>
        <v>13.976694020158996</v>
      </c>
      <c r="G26">
        <f t="shared" si="5"/>
        <v>0.63829787234042556</v>
      </c>
      <c r="H26">
        <f t="shared" si="6"/>
        <v>0.63829787234042556</v>
      </c>
      <c r="I26">
        <f t="shared" si="7"/>
        <v>1.1072240681071885</v>
      </c>
    </row>
    <row r="27" spans="1:9">
      <c r="A27">
        <v>130</v>
      </c>
      <c r="B27">
        <f t="shared" si="0"/>
        <v>12.871287128712872</v>
      </c>
      <c r="C27" s="12">
        <f t="shared" si="8"/>
        <v>20.977405361427433</v>
      </c>
      <c r="D27" s="25">
        <f t="shared" si="9"/>
        <v>0.11924662381356321</v>
      </c>
      <c r="E27" s="25">
        <f t="shared" si="3"/>
        <v>15.372771894431633</v>
      </c>
      <c r="F27" s="25">
        <f t="shared" si="4"/>
        <v>15.372771894431633</v>
      </c>
      <c r="G27">
        <f t="shared" si="5"/>
        <v>0.69148936170212771</v>
      </c>
      <c r="H27">
        <f t="shared" si="6"/>
        <v>0.69148936170212771</v>
      </c>
      <c r="I27">
        <f t="shared" si="7"/>
        <v>1.1269776284596653</v>
      </c>
    </row>
    <row r="28" spans="1:9">
      <c r="A28">
        <v>140</v>
      </c>
      <c r="B28">
        <f t="shared" si="0"/>
        <v>13.861386138613861</v>
      </c>
      <c r="C28" s="12">
        <f t="shared" si="8"/>
        <v>21.381882075959098</v>
      </c>
      <c r="D28" s="25">
        <f t="shared" si="9"/>
        <v>0.1381788345404531</v>
      </c>
      <c r="E28" s="25">
        <f t="shared" si="3"/>
        <v>16.815909684151293</v>
      </c>
      <c r="F28" s="25">
        <f t="shared" si="4"/>
        <v>16.815909684151293</v>
      </c>
      <c r="G28">
        <f t="shared" si="5"/>
        <v>0.74468085106382975</v>
      </c>
      <c r="H28">
        <f t="shared" si="6"/>
        <v>0.74468085106382975</v>
      </c>
      <c r="I28">
        <f t="shared" si="7"/>
        <v>1.1487074945063132</v>
      </c>
    </row>
    <row r="29" spans="1:9">
      <c r="A29">
        <v>150</v>
      </c>
      <c r="B29">
        <f t="shared" si="0"/>
        <v>14.851485148514852</v>
      </c>
      <c r="C29" s="12">
        <f t="shared" si="8"/>
        <v>21.825011025143763</v>
      </c>
      <c r="D29" s="25">
        <f t="shared" si="9"/>
        <v>0.15845340050365653</v>
      </c>
      <c r="E29" s="25">
        <f t="shared" si="3"/>
        <v>18.309732361478677</v>
      </c>
      <c r="F29" s="25">
        <f t="shared" si="4"/>
        <v>18.309732361478677</v>
      </c>
      <c r="G29">
        <f t="shared" si="5"/>
        <v>0.7978723404255319</v>
      </c>
      <c r="H29">
        <f t="shared" si="6"/>
        <v>0.7978723404255319</v>
      </c>
      <c r="I29">
        <f t="shared" si="7"/>
        <v>1.1725138901805956</v>
      </c>
    </row>
    <row r="30" spans="1:9">
      <c r="A30">
        <v>160</v>
      </c>
      <c r="B30">
        <f t="shared" si="0"/>
        <v>15.841584158415841</v>
      </c>
      <c r="C30" s="12">
        <f t="shared" si="8"/>
        <v>22.308860905720493</v>
      </c>
      <c r="D30" s="25">
        <f t="shared" si="9"/>
        <v>0.18004675030296458</v>
      </c>
      <c r="E30" s="25">
        <f t="shared" si="3"/>
        <v>19.858222067451667</v>
      </c>
      <c r="F30" s="25">
        <f t="shared" si="4"/>
        <v>19.858222067451667</v>
      </c>
      <c r="G30">
        <f t="shared" si="5"/>
        <v>0.85106382978723405</v>
      </c>
      <c r="H30">
        <f t="shared" si="6"/>
        <v>0.85106382978723405</v>
      </c>
      <c r="I30">
        <f t="shared" si="7"/>
        <v>1.1985079529137073</v>
      </c>
    </row>
    <row r="31" spans="1:9">
      <c r="A31">
        <v>170</v>
      </c>
      <c r="B31">
        <f t="shared" si="0"/>
        <v>16.831683168316832</v>
      </c>
      <c r="C31" s="12">
        <f t="shared" si="8"/>
        <v>22.835719608365597</v>
      </c>
      <c r="D31" s="25">
        <f t="shared" si="9"/>
        <v>0.2029298575577988</v>
      </c>
      <c r="E31" s="25">
        <f t="shared" si="3"/>
        <v>21.465732495672295</v>
      </c>
      <c r="F31" s="25">
        <f t="shared" si="4"/>
        <v>21.465732495672295</v>
      </c>
      <c r="G31">
        <f t="shared" si="5"/>
        <v>0.9042553191489362</v>
      </c>
      <c r="H31">
        <f t="shared" si="6"/>
        <v>0.9042553191489362</v>
      </c>
      <c r="I31">
        <f t="shared" si="7"/>
        <v>1.2268125959813432</v>
      </c>
    </row>
    <row r="32" spans="1:9">
      <c r="A32">
        <v>180</v>
      </c>
      <c r="B32">
        <f t="shared" si="0"/>
        <v>17.821782178217823</v>
      </c>
      <c r="C32" s="12">
        <f t="shared" si="8"/>
        <v>23.408112182799101</v>
      </c>
      <c r="D32" s="25">
        <f t="shared" si="9"/>
        <v>0.22706743609491176</v>
      </c>
      <c r="E32" s="25">
        <f t="shared" si="3"/>
        <v>23.137002195388085</v>
      </c>
      <c r="F32" s="25">
        <f t="shared" si="4"/>
        <v>23.137002195388085</v>
      </c>
      <c r="G32">
        <f t="shared" si="5"/>
        <v>0.95744680851063835</v>
      </c>
      <c r="H32">
        <f t="shared" si="6"/>
        <v>0.95744680851063835</v>
      </c>
      <c r="I32">
        <f t="shared" si="7"/>
        <v>1.2575634736503771</v>
      </c>
    </row>
    <row r="33" spans="1:9">
      <c r="A33">
        <v>190</v>
      </c>
      <c r="B33">
        <f t="shared" si="0"/>
        <v>18.811881188118811</v>
      </c>
      <c r="C33" s="12">
        <f t="shared" si="8"/>
        <v>24.028820913256116</v>
      </c>
      <c r="D33" s="25">
        <f t="shared" si="9"/>
        <v>0.25241708717519951</v>
      </c>
      <c r="E33" s="25">
        <f t="shared" si="3"/>
        <v>24.877166171297436</v>
      </c>
      <c r="F33" s="25">
        <f t="shared" si="4"/>
        <v>24.877166171297436</v>
      </c>
      <c r="G33">
        <f t="shared" si="5"/>
        <v>1.0106382978723405</v>
      </c>
      <c r="H33">
        <f t="shared" si="6"/>
        <v>1.0106382978723403</v>
      </c>
      <c r="I33">
        <f t="shared" si="7"/>
        <v>1.2909100597015253</v>
      </c>
    </row>
    <row r="34" spans="1:9">
      <c r="A34">
        <v>200</v>
      </c>
      <c r="B34">
        <f t="shared" si="0"/>
        <v>19.801980198019802</v>
      </c>
      <c r="C34" s="12">
        <f t="shared" si="8"/>
        <v>24.700907726869261</v>
      </c>
      <c r="D34" s="25">
        <f t="shared" si="9"/>
        <v>0.27892840805790564</v>
      </c>
      <c r="E34" s="25">
        <f t="shared" si="3"/>
        <v>26.691765067860665</v>
      </c>
      <c r="F34" s="25">
        <f t="shared" si="4"/>
        <v>26.691765067860665</v>
      </c>
      <c r="G34">
        <f t="shared" si="5"/>
        <v>1.0638297872340425</v>
      </c>
      <c r="H34">
        <f t="shared" si="6"/>
        <v>1.0638297872340425</v>
      </c>
      <c r="I34">
        <f t="shared" si="7"/>
        <v>1.3270168512839335</v>
      </c>
    </row>
    <row r="35" spans="1:9">
      <c r="A35">
        <v>210</v>
      </c>
      <c r="B35">
        <f t="shared" si="0"/>
        <v>20.792079207920793</v>
      </c>
      <c r="C35" s="12">
        <f t="shared" si="8"/>
        <v>25.427739186353534</v>
      </c>
      <c r="D35" s="25">
        <f>1-EXP(1-EXP((A35/(2*B$3))^2))</f>
        <v>0.3065420750191491</v>
      </c>
      <c r="E35" s="25">
        <f t="shared" si="3"/>
        <v>28.586751141151336</v>
      </c>
      <c r="F35" s="25">
        <f t="shared" si="4"/>
        <v>28.586751141151336</v>
      </c>
      <c r="G35">
        <f t="shared" si="5"/>
        <v>1.1170212765957446</v>
      </c>
      <c r="H35">
        <f t="shared" si="6"/>
        <v>1.1170212765957446</v>
      </c>
      <c r="I35">
        <f t="shared" si="7"/>
        <v>1.366064711607291</v>
      </c>
    </row>
    <row r="36" spans="1:9">
      <c r="A36">
        <v>220</v>
      </c>
      <c r="B36">
        <f t="shared" si="0"/>
        <v>21.782178217821784</v>
      </c>
      <c r="C36" s="12">
        <f t="shared" si="8"/>
        <v>26.213014350840396</v>
      </c>
      <c r="D36" s="25">
        <f t="shared" ref="D36:D52" si="10">1-EXP(1-EXP((A36/(2*B$3))^2))</f>
        <v>0.33518891854244259</v>
      </c>
      <c r="E36" s="25">
        <f t="shared" si="3"/>
        <v>30.568490149817507</v>
      </c>
      <c r="F36" s="25">
        <f t="shared" si="4"/>
        <v>30.568490149817507</v>
      </c>
      <c r="G36">
        <f t="shared" si="5"/>
        <v>1.1702127659574468</v>
      </c>
      <c r="H36">
        <f t="shared" si="6"/>
        <v>1.1702127659574468</v>
      </c>
      <c r="I36">
        <f t="shared" si="7"/>
        <v>1.4082523667206808</v>
      </c>
    </row>
    <row r="37" spans="1:9">
      <c r="A37">
        <v>230</v>
      </c>
      <c r="B37">
        <f t="shared" si="0"/>
        <v>22.772277227722775</v>
      </c>
      <c r="C37" s="12">
        <f t="shared" si="8"/>
        <v>27.060795825285933</v>
      </c>
      <c r="D37" s="25">
        <f t="shared" si="10"/>
        <v>0.3647890138308848</v>
      </c>
      <c r="E37" s="25">
        <f t="shared" si="3"/>
        <v>32.643758250307755</v>
      </c>
      <c r="F37" s="25">
        <f t="shared" si="4"/>
        <v>32.643758250307755</v>
      </c>
      <c r="G37">
        <f t="shared" si="5"/>
        <v>1.2234042553191489</v>
      </c>
      <c r="H37">
        <f t="shared" si="6"/>
        <v>1.2234042553191491</v>
      </c>
      <c r="I37">
        <f t="shared" si="7"/>
        <v>1.4537980735924889</v>
      </c>
    </row>
    <row r="38" spans="1:9">
      <c r="A38">
        <v>240</v>
      </c>
      <c r="B38">
        <f t="shared" si="0"/>
        <v>23.762376237623762</v>
      </c>
      <c r="C38" s="12">
        <f t="shared" si="8"/>
        <v>27.975544360164459</v>
      </c>
      <c r="D38" s="25">
        <f t="shared" si="10"/>
        <v>0.39525081606828705</v>
      </c>
      <c r="E38" s="25">
        <f t="shared" si="3"/>
        <v>34.819732975933334</v>
      </c>
      <c r="F38" s="25">
        <f t="shared" si="4"/>
        <v>34.819732975933327</v>
      </c>
      <c r="G38">
        <f t="shared" si="5"/>
        <v>1.2765957446808511</v>
      </c>
      <c r="H38">
        <f t="shared" si="6"/>
        <v>1.2765957446808511</v>
      </c>
      <c r="I38">
        <f t="shared" si="7"/>
        <v>1.502941478923729</v>
      </c>
    </row>
    <row r="39" spans="1:9">
      <c r="A39">
        <v>250</v>
      </c>
      <c r="B39">
        <f t="shared" si="0"/>
        <v>24.752475247524753</v>
      </c>
      <c r="C39" s="12">
        <f t="shared" si="8"/>
        <v>28.962157409823408</v>
      </c>
      <c r="D39" s="25">
        <f t="shared" si="10"/>
        <v>0.42647037693994805</v>
      </c>
      <c r="E39" s="25">
        <f t="shared" si="3"/>
        <v>37.10397743508625</v>
      </c>
      <c r="F39" s="25">
        <f t="shared" si="4"/>
        <v>37.10397743508625</v>
      </c>
      <c r="G39">
        <f t="shared" si="5"/>
        <v>1.3297872340425532</v>
      </c>
      <c r="H39">
        <f t="shared" si="6"/>
        <v>1.3297872340425532</v>
      </c>
      <c r="I39">
        <f t="shared" si="7"/>
        <v>1.5559456906341298</v>
      </c>
    </row>
    <row r="40" spans="1:9">
      <c r="A40">
        <v>260</v>
      </c>
      <c r="B40">
        <f t="shared" si="0"/>
        <v>25.742574257425744</v>
      </c>
      <c r="C40" s="12">
        <f t="shared" si="8"/>
        <v>30.02601211068443</v>
      </c>
      <c r="D40" s="25">
        <f t="shared" si="10"/>
        <v>0.4583306866953254</v>
      </c>
      <c r="E40" s="25">
        <f t="shared" si="3"/>
        <v>39.504417006837897</v>
      </c>
      <c r="F40" s="25">
        <f t="shared" si="4"/>
        <v>39.504417006837897</v>
      </c>
      <c r="G40">
        <f t="shared" si="5"/>
        <v>1.3829787234042554</v>
      </c>
      <c r="H40">
        <f t="shared" si="6"/>
        <v>1.3829787234042554</v>
      </c>
      <c r="I40">
        <f t="shared" si="7"/>
        <v>1.6130995867974081</v>
      </c>
    </row>
    <row r="41" spans="1:9">
      <c r="A41">
        <v>270</v>
      </c>
      <c r="B41">
        <f t="shared" si="0"/>
        <v>26.732673267326735</v>
      </c>
      <c r="C41" s="12">
        <f t="shared" ref="C41:C58" si="11">B$3/B$2*EXP((0.5*A41/B$3)^2)</f>
        <v>31.173013200308468</v>
      </c>
      <c r="D41" s="25">
        <f t="shared" si="10"/>
        <v>0.49070119426889902</v>
      </c>
      <c r="E41" s="25">
        <f t="shared" si="3"/>
        <v>42.029308073678251</v>
      </c>
      <c r="F41" s="25">
        <f t="shared" si="4"/>
        <v>42.029308073678251</v>
      </c>
      <c r="G41">
        <f t="shared" si="5"/>
        <v>1.4361702127659575</v>
      </c>
      <c r="H41">
        <f t="shared" si="6"/>
        <v>1.4361702127659575</v>
      </c>
      <c r="I41">
        <f t="shared" si="7"/>
        <v>1.6747203900165719</v>
      </c>
    </row>
    <row r="42" spans="1:9">
      <c r="A42">
        <v>280</v>
      </c>
      <c r="B42">
        <f t="shared" si="0"/>
        <v>27.722772277227723</v>
      </c>
      <c r="C42" s="12">
        <f t="shared" si="11"/>
        <v>32.409646466207832</v>
      </c>
      <c r="D42" s="25">
        <f t="shared" si="10"/>
        <v>0.52343756630401828</v>
      </c>
      <c r="E42" s="25">
        <f t="shared" si="3"/>
        <v>44.687198748273175</v>
      </c>
      <c r="F42" s="25">
        <f t="shared" si="4"/>
        <v>44.687198748273175</v>
      </c>
      <c r="G42">
        <f t="shared" si="5"/>
        <v>1.4893617021276595</v>
      </c>
      <c r="H42">
        <f t="shared" si="6"/>
        <v>1.4893617021276595</v>
      </c>
      <c r="I42">
        <f t="shared" si="7"/>
        <v>1.741156538876059</v>
      </c>
    </row>
    <row r="43" spans="1:9">
      <c r="A43">
        <v>290</v>
      </c>
      <c r="B43">
        <f t="shared" si="0"/>
        <v>28.712871287128714</v>
      </c>
      <c r="C43" s="12">
        <f t="shared" si="11"/>
        <v>33.743038390343962</v>
      </c>
      <c r="D43" s="25">
        <f t="shared" si="10"/>
        <v>0.55638175379838839</v>
      </c>
      <c r="E43" s="25">
        <f t="shared" si="3"/>
        <v>47.486882165234633</v>
      </c>
      <c r="F43" s="25">
        <f t="shared" si="4"/>
        <v>47.486882165234633</v>
      </c>
      <c r="G43">
        <f t="shared" si="5"/>
        <v>1.5425531914893618</v>
      </c>
      <c r="H43">
        <f t="shared" si="6"/>
        <v>1.5425531914893618</v>
      </c>
      <c r="I43">
        <f t="shared" si="7"/>
        <v>1.8127908922472022</v>
      </c>
    </row>
    <row r="44" spans="1:9">
      <c r="A44">
        <v>300</v>
      </c>
      <c r="B44">
        <f t="shared" si="0"/>
        <v>29.702970297029704</v>
      </c>
      <c r="C44" s="12">
        <f t="shared" si="11"/>
        <v>35.181022742828631</v>
      </c>
      <c r="D44" s="25">
        <f t="shared" si="10"/>
        <v>0.58936244173968011</v>
      </c>
      <c r="E44" s="25">
        <f t="shared" si="3"/>
        <v>50.437343763642403</v>
      </c>
      <c r="F44" s="25">
        <f t="shared" si="4"/>
        <v>50.437343763642403</v>
      </c>
      <c r="G44">
        <f t="shared" si="5"/>
        <v>1.5957446808510638</v>
      </c>
      <c r="H44">
        <f t="shared" si="6"/>
        <v>1.5957446808510638</v>
      </c>
      <c r="I44">
        <f t="shared" si="7"/>
        <v>1.8900443069285593</v>
      </c>
    </row>
    <row r="45" spans="1:9">
      <c r="A45">
        <v>310</v>
      </c>
      <c r="B45">
        <f t="shared" si="0"/>
        <v>30.693069306930695</v>
      </c>
      <c r="C45" s="12">
        <f t="shared" si="11"/>
        <v>36.73221497798135</v>
      </c>
      <c r="D45" s="25">
        <f t="shared" si="10"/>
        <v>0.62219596150067402</v>
      </c>
      <c r="E45" s="25">
        <f t="shared" si="3"/>
        <v>53.547705123205262</v>
      </c>
      <c r="F45" s="25">
        <f t="shared" si="4"/>
        <v>53.547705123205262</v>
      </c>
      <c r="G45">
        <f t="shared" si="5"/>
        <v>1.6489361702127661</v>
      </c>
      <c r="H45">
        <f t="shared" si="6"/>
        <v>1.6489361702127661</v>
      </c>
      <c r="I45">
        <f t="shared" si="7"/>
        <v>1.9733796344553811</v>
      </c>
    </row>
    <row r="46" spans="1:9">
      <c r="A46">
        <v>320</v>
      </c>
      <c r="B46">
        <f t="shared" si="0"/>
        <v>31.683168316831683</v>
      </c>
      <c r="C46" s="12">
        <f t="shared" si="11"/>
        <v>38.406095399352324</v>
      </c>
      <c r="D46" s="25">
        <f t="shared" si="10"/>
        <v>0.65468774661235929</v>
      </c>
      <c r="E46" s="25">
        <f t="shared" si="3"/>
        <v>56.827168370012956</v>
      </c>
      <c r="F46" s="25">
        <f t="shared" si="4"/>
        <v>56.827168370012956</v>
      </c>
      <c r="G46">
        <f t="shared" si="5"/>
        <v>1.7021276595744681</v>
      </c>
      <c r="H46">
        <f t="shared" si="6"/>
        <v>1.7021276595744681</v>
      </c>
      <c r="I46">
        <f t="shared" si="7"/>
        <v>2.0633061890077578</v>
      </c>
    </row>
    <row r="47" spans="1:9">
      <c r="A47">
        <v>330</v>
      </c>
      <c r="B47">
        <f t="shared" si="0"/>
        <v>32.673267326732677</v>
      </c>
      <c r="C47" s="12">
        <f t="shared" si="11"/>
        <v>40.21310218963557</v>
      </c>
      <c r="D47" s="25">
        <f t="shared" si="10"/>
        <v>0.68663440825076372</v>
      </c>
      <c r="E47" s="25">
        <f t="shared" si="3"/>
        <v>60.284966952640588</v>
      </c>
      <c r="F47" s="25">
        <f t="shared" si="4"/>
        <v>60.284966952640588</v>
      </c>
      <c r="G47">
        <f t="shared" si="5"/>
        <v>1.7553191489361701</v>
      </c>
      <c r="H47">
        <f t="shared" si="6"/>
        <v>1.7553191489361706</v>
      </c>
      <c r="I47">
        <f t="shared" si="7"/>
        <v>2.1603847452942513</v>
      </c>
    </row>
    <row r="48" spans="1:9">
      <c r="A48">
        <v>340</v>
      </c>
      <c r="B48">
        <f t="shared" si="0"/>
        <v>33.663366336633665</v>
      </c>
      <c r="C48" s="12">
        <f t="shared" si="11"/>
        <v>42.164735548918124</v>
      </c>
      <c r="D48" s="25">
        <f t="shared" si="10"/>
        <v>0.71782649554405287</v>
      </c>
      <c r="E48" s="25">
        <f t="shared" si="3"/>
        <v>63.930330691255307</v>
      </c>
      <c r="F48" s="25">
        <f t="shared" si="4"/>
        <v>63.930330691255307</v>
      </c>
      <c r="G48">
        <f t="shared" si="5"/>
        <v>1.8085106382978724</v>
      </c>
      <c r="H48">
        <f t="shared" si="6"/>
        <v>1.8085106382978724</v>
      </c>
      <c r="I48">
        <f t="shared" si="7"/>
        <v>2.2652331332131546</v>
      </c>
    </row>
    <row r="49" spans="1:9">
      <c r="A49">
        <v>350</v>
      </c>
      <c r="B49">
        <f t="shared" si="0"/>
        <v>34.653465346534652</v>
      </c>
      <c r="C49" s="12">
        <f t="shared" si="11"/>
        <v>44.273674353154462</v>
      </c>
      <c r="D49" s="25">
        <f t="shared" si="10"/>
        <v>0.74805198568252096</v>
      </c>
      <c r="E49" s="25">
        <f t="shared" si="3"/>
        <v>67.772475359873141</v>
      </c>
      <c r="F49" s="25">
        <f t="shared" si="4"/>
        <v>67.772475359873141</v>
      </c>
      <c r="G49">
        <f t="shared" si="5"/>
        <v>1.8617021276595744</v>
      </c>
      <c r="H49">
        <f t="shared" si="6"/>
        <v>1.8617021276595744</v>
      </c>
      <c r="I49">
        <f t="shared" si="7"/>
        <v>2.3785325051428727</v>
      </c>
    </row>
    <row r="50" spans="1:9">
      <c r="A50">
        <v>360</v>
      </c>
      <c r="B50">
        <f t="shared" si="0"/>
        <v>35.643564356435647</v>
      </c>
      <c r="C50" s="12">
        <f t="shared" si="11"/>
        <v>46.553906937253913</v>
      </c>
      <c r="D50" s="25">
        <f t="shared" si="10"/>
        <v>0.77710051789958734</v>
      </c>
      <c r="E50" s="25">
        <f t="shared" si="3"/>
        <v>71.820629547624861</v>
      </c>
      <c r="F50" s="25">
        <f t="shared" si="4"/>
        <v>71.820629547624847</v>
      </c>
      <c r="G50">
        <f t="shared" si="5"/>
        <v>1.9148936170212767</v>
      </c>
      <c r="H50">
        <f t="shared" si="6"/>
        <v>1.9148936170212767</v>
      </c>
      <c r="I50">
        <f t="shared" si="7"/>
        <v>2.5010343620545985</v>
      </c>
    </row>
    <row r="51" spans="1:9">
      <c r="A51">
        <v>370</v>
      </c>
      <c r="B51">
        <f t="shared" si="0"/>
        <v>36.633663366336634</v>
      </c>
      <c r="C51" s="12">
        <f t="shared" si="11"/>
        <v>49.020877827352571</v>
      </c>
      <c r="D51" s="25">
        <f t="shared" si="10"/>
        <v>0.80476834213534187</v>
      </c>
      <c r="E51" s="25">
        <f t="shared" si="3"/>
        <v>76.0841139454743</v>
      </c>
      <c r="F51" s="25">
        <f t="shared" si="4"/>
        <v>76.0841139454743</v>
      </c>
      <c r="G51">
        <f t="shared" si="5"/>
        <v>1.9680851063829787</v>
      </c>
      <c r="H51">
        <f t="shared" si="6"/>
        <v>1.9680851063829787</v>
      </c>
      <c r="I51">
        <f t="shared" si="7"/>
        <v>2.6335684364694729</v>
      </c>
    </row>
    <row r="52" spans="1:9">
      <c r="A52">
        <v>380</v>
      </c>
      <c r="B52">
        <f t="shared" si="0"/>
        <v>37.623762376237622</v>
      </c>
      <c r="C52" s="12">
        <f t="shared" si="11"/>
        <v>51.691652498911445</v>
      </c>
      <c r="D52" s="25">
        <f t="shared" si="10"/>
        <v>0.83086389680479544</v>
      </c>
      <c r="E52" s="25">
        <f t="shared" si="3"/>
        <v>80.572490203762527</v>
      </c>
      <c r="F52" s="25">
        <f t="shared" si="4"/>
        <v>80.572490203762527</v>
      </c>
      <c r="G52">
        <f t="shared" si="5"/>
        <v>2.021276595744681</v>
      </c>
      <c r="H52">
        <f t="shared" si="6"/>
        <v>2.0212765957446805</v>
      </c>
      <c r="I52">
        <f t="shared" si="7"/>
        <v>2.7770515438244976</v>
      </c>
    </row>
    <row r="53" spans="1:9">
      <c r="A53">
        <v>390</v>
      </c>
      <c r="B53">
        <f t="shared" si="0"/>
        <v>38.613861386138616</v>
      </c>
      <c r="C53" s="12">
        <f t="shared" si="11"/>
        <v>54.585102526104983</v>
      </c>
      <c r="D53" s="25">
        <f>1-EXP(1-EXP((A53/(2*B$3))^2))</f>
        <v>0.85521386108359865</v>
      </c>
      <c r="E53" s="25">
        <f t="shared" si="3"/>
        <v>85.295797675132945</v>
      </c>
      <c r="F53" s="25">
        <f t="shared" si="4"/>
        <v>85.295797675132945</v>
      </c>
      <c r="G53">
        <f t="shared" si="5"/>
        <v>2.0744680851063828</v>
      </c>
      <c r="H53">
        <f t="shared" si="6"/>
        <v>2.0744680851063828</v>
      </c>
      <c r="I53">
        <f t="shared" si="7"/>
        <v>2.9324975293279802</v>
      </c>
    </row>
    <row r="54" spans="1:9">
      <c r="A54">
        <v>400</v>
      </c>
      <c r="B54">
        <f t="shared" si="0"/>
        <v>39.603960396039604</v>
      </c>
      <c r="C54" s="12">
        <f t="shared" si="11"/>
        <v>57.722113819188394</v>
      </c>
      <c r="D54" s="25">
        <f>1-EXP(1-EXP((A54/(2*B$3))^2))</f>
        <v>0.87766944795484081</v>
      </c>
      <c r="E54" s="25">
        <f t="shared" si="3"/>
        <v>90.264896166513168</v>
      </c>
      <c r="F54" s="25">
        <f t="shared" si="4"/>
        <v>90.264896166513154</v>
      </c>
      <c r="G54">
        <f t="shared" si="5"/>
        <v>2.1276595744680851</v>
      </c>
      <c r="H54">
        <f t="shared" si="6"/>
        <v>2.1276595744680851</v>
      </c>
      <c r="I54">
        <f t="shared" si="7"/>
        <v>3.1010284551798022</v>
      </c>
    </row>
    <row r="55" spans="1:9">
      <c r="A55">
        <v>410</v>
      </c>
      <c r="B55">
        <f t="shared" si="0"/>
        <v>40.594059405940598</v>
      </c>
      <c r="C55" s="12">
        <f t="shared" si="11"/>
        <v>61.125821026708159</v>
      </c>
      <c r="D55" s="25">
        <f t="shared" ref="D55:D59" si="12">1-EXP(1-EXP((A55/(2*B$3))^2))</f>
        <v>0.89811262001266212</v>
      </c>
      <c r="E55" s="25">
        <f t="shared" si="3"/>
        <v>95.491930678662527</v>
      </c>
      <c r="F55" s="25">
        <f t="shared" si="4"/>
        <v>95.491930678662527</v>
      </c>
      <c r="G55">
        <f t="shared" si="5"/>
        <v>2.1808510638297873</v>
      </c>
      <c r="H55">
        <f t="shared" si="6"/>
        <v>2.1808510638297873</v>
      </c>
      <c r="I55">
        <f t="shared" si="7"/>
        <v>3.2838871934561298</v>
      </c>
    </row>
    <row r="56" spans="1:9">
      <c r="A56">
        <v>420</v>
      </c>
      <c r="B56">
        <f t="shared" si="0"/>
        <v>41.584158415841586</v>
      </c>
      <c r="C56" s="12">
        <f t="shared" si="11"/>
        <v>64.821871616165282</v>
      </c>
      <c r="D56" s="25">
        <f t="shared" si="12"/>
        <v>0.91646182896368189</v>
      </c>
      <c r="E56" s="25">
        <f t="shared" si="3"/>
        <v>100.99092943404139</v>
      </c>
      <c r="F56" s="25">
        <f t="shared" si="4"/>
        <v>100.99092943404139</v>
      </c>
      <c r="G56">
        <f t="shared" si="5"/>
        <v>2.2340425531914891</v>
      </c>
      <c r="H56">
        <f t="shared" si="6"/>
        <v>2.2340425531914891</v>
      </c>
      <c r="I56">
        <f t="shared" si="7"/>
        <v>3.4824516134216457</v>
      </c>
    </row>
    <row r="57" spans="1:9">
      <c r="A57">
        <v>430</v>
      </c>
      <c r="B57">
        <f t="shared" si="0"/>
        <v>42.574257425742573</v>
      </c>
      <c r="C57" s="12">
        <f t="shared" si="11"/>
        <v>68.838723648907163</v>
      </c>
      <c r="D57" s="25">
        <f t="shared" si="12"/>
        <v>0.93267681362529697</v>
      </c>
      <c r="E57" s="25">
        <f t="shared" si="3"/>
        <v>106.77853885263768</v>
      </c>
      <c r="F57" s="25">
        <f t="shared" si="4"/>
        <v>106.77853885263767</v>
      </c>
      <c r="G57">
        <f t="shared" si="5"/>
        <v>2.2872340425531914</v>
      </c>
      <c r="H57">
        <f t="shared" si="6"/>
        <v>2.2872340425531914</v>
      </c>
      <c r="I57">
        <f t="shared" si="7"/>
        <v>3.6982505790104381</v>
      </c>
    </row>
    <row r="58" spans="1:9">
      <c r="A58">
        <v>440</v>
      </c>
      <c r="B58">
        <f t="shared" si="0"/>
        <v>43.564356435643568</v>
      </c>
      <c r="C58" s="12">
        <f t="shared" si="11"/>
        <v>73.207981842912858</v>
      </c>
      <c r="D58" s="25">
        <f t="shared" si="12"/>
        <v>0.94676195482019043</v>
      </c>
      <c r="E58" s="25">
        <f t="shared" si="3"/>
        <v>112.87488843368075</v>
      </c>
      <c r="F58" s="25">
        <f t="shared" si="4"/>
        <v>112.87488843368075</v>
      </c>
      <c r="G58">
        <f t="shared" si="5"/>
        <v>2.3404255319148937</v>
      </c>
      <c r="H58">
        <f t="shared" si="6"/>
        <v>2.3404255319148937</v>
      </c>
      <c r="I58">
        <f t="shared" si="7"/>
        <v>3.9329820032628717</v>
      </c>
    </row>
    <row r="59" spans="1:9">
      <c r="A59">
        <v>450</v>
      </c>
      <c r="B59">
        <f t="shared" si="0"/>
        <v>44.554455445544555</v>
      </c>
      <c r="C59" s="12">
        <f t="shared" ref="C59:C76" si="13">B$3/B$2*EXP((0.5*A59/B$3)^2)</f>
        <v>77.964777182753039</v>
      </c>
      <c r="D59" s="25">
        <f t="shared" si="12"/>
        <v>0.95876769559096964</v>
      </c>
      <c r="E59" s="25">
        <f t="shared" si="3"/>
        <v>119.3045652023161</v>
      </c>
      <c r="F59" s="25">
        <f t="shared" si="4"/>
        <v>119.3045652023161</v>
      </c>
    </row>
    <row r="60" spans="1:9">
      <c r="A60">
        <v>460</v>
      </c>
      <c r="B60">
        <f t="shared" si="0"/>
        <v>45.544554455445549</v>
      </c>
      <c r="C60" s="12">
        <f t="shared" si="13"/>
        <v>83.148196103333532</v>
      </c>
      <c r="D60" s="25">
        <f>1-EXP(1-EXP((A60/(2*B$3))^2))</f>
        <v>0.9687896076772381</v>
      </c>
      <c r="E60" s="25">
        <f t="shared" si="3"/>
        <v>126.09766273746411</v>
      </c>
      <c r="F60" s="25">
        <f t="shared" si="4"/>
        <v>126.09766273746409</v>
      </c>
    </row>
    <row r="61" spans="1:9">
      <c r="A61">
        <v>470</v>
      </c>
      <c r="B61">
        <f t="shared" si="0"/>
        <v>46.534653465346537</v>
      </c>
      <c r="C61" s="12">
        <f t="shared" si="13"/>
        <v>88.801766159396976</v>
      </c>
      <c r="D61" s="25">
        <f t="shared" ref="D61:D77" si="14">1-EXP(1-EXP((A61/(2*B$3))^2))</f>
        <v>0.97696483187552152</v>
      </c>
      <c r="E61" s="25">
        <f t="shared" si="3"/>
        <v>133.29085601151118</v>
      </c>
      <c r="F61" s="25">
        <f t="shared" si="4"/>
        <v>133.29085601151118</v>
      </c>
    </row>
    <row r="62" spans="1:9">
      <c r="A62">
        <v>480</v>
      </c>
      <c r="B62">
        <f t="shared" si="0"/>
        <v>47.524752475247524</v>
      </c>
      <c r="C62" s="12">
        <f t="shared" si="13"/>
        <v>94.974006115218032</v>
      </c>
      <c r="D62" s="25">
        <f t="shared" si="14"/>
        <v>0.98346584312670338</v>
      </c>
      <c r="E62" s="25">
        <f t="shared" si="3"/>
        <v>140.92844347447112</v>
      </c>
      <c r="F62" s="25">
        <f t="shared" si="4"/>
        <v>140.92844347447112</v>
      </c>
    </row>
    <row r="63" spans="1:9">
      <c r="A63">
        <v>490</v>
      </c>
      <c r="B63">
        <f t="shared" si="0"/>
        <v>48.514851485148519</v>
      </c>
      <c r="C63" s="12">
        <f t="shared" si="13"/>
        <v>101.7190495707616</v>
      </c>
      <c r="D63" s="25">
        <f t="shared" si="14"/>
        <v>0.98849177889771056</v>
      </c>
      <c r="E63" s="25">
        <f t="shared" si="3"/>
        <v>149.06329574313506</v>
      </c>
      <c r="F63" s="25">
        <f t="shared" si="4"/>
        <v>149.06329574313506</v>
      </c>
    </row>
    <row r="64" spans="1:9">
      <c r="A64">
        <v>500</v>
      </c>
      <c r="B64">
        <f t="shared" si="0"/>
        <v>49.504950495049506</v>
      </c>
      <c r="C64" s="12">
        <f t="shared" si="13"/>
        <v>109.09735260783933</v>
      </c>
      <c r="D64" s="25">
        <f t="shared" si="14"/>
        <v>0.99225789122807939</v>
      </c>
      <c r="E64" s="25">
        <f t="shared" si="3"/>
        <v>157.75765953227037</v>
      </c>
      <c r="F64" s="25">
        <f t="shared" si="4"/>
        <v>157.75765953227037</v>
      </c>
    </row>
    <row r="65" spans="1:6">
      <c r="A65">
        <v>510</v>
      </c>
      <c r="B65">
        <f t="shared" si="0"/>
        <v>50.495049504950494</v>
      </c>
      <c r="C65" s="12">
        <f t="shared" si="13"/>
        <v>117.17649752300582</v>
      </c>
      <c r="D65" s="25">
        <f t="shared" si="14"/>
        <v>0.99498398931590526</v>
      </c>
      <c r="E65" s="25">
        <f t="shared" si="3"/>
        <v>167.08378846445612</v>
      </c>
      <c r="F65" s="25">
        <f t="shared" si="4"/>
        <v>167.08378846445612</v>
      </c>
    </row>
    <row r="66" spans="1:6">
      <c r="A66">
        <v>520</v>
      </c>
      <c r="B66">
        <f t="shared" si="0"/>
        <v>51.485148514851488</v>
      </c>
      <c r="C66" s="12">
        <f t="shared" si="13"/>
        <v>126.03210654883769</v>
      </c>
      <c r="D66" s="25">
        <f t="shared" si="14"/>
        <v>0.99688296736819226</v>
      </c>
      <c r="E66" s="25">
        <f t="shared" si="3"/>
        <v>177.12440887492096</v>
      </c>
      <c r="F66" s="25">
        <f t="shared" si="4"/>
        <v>177.12440887492096</v>
      </c>
    </row>
    <row r="67" spans="1:6">
      <c r="A67">
        <v>530</v>
      </c>
      <c r="B67">
        <f t="shared" si="0"/>
        <v>52.475247524752476</v>
      </c>
      <c r="C67" s="12">
        <f t="shared" si="13"/>
        <v>135.74888159376539</v>
      </c>
      <c r="D67" s="25">
        <f t="shared" si="14"/>
        <v>0.99815059634974046</v>
      </c>
      <c r="E67" s="25">
        <f t="shared" si="3"/>
        <v>187.9730746413797</v>
      </c>
      <c r="F67" s="25">
        <f t="shared" si="4"/>
        <v>187.9730746413797</v>
      </c>
    </row>
    <row r="68" spans="1:6">
      <c r="A68">
        <v>540</v>
      </c>
      <c r="B68">
        <f t="shared" si="0"/>
        <v>53.46534653465347</v>
      </c>
      <c r="C68" s="12">
        <f t="shared" si="13"/>
        <v>146.42178850200563</v>
      </c>
      <c r="D68" s="25">
        <f t="shared" si="14"/>
        <v>0.99895764941205634</v>
      </c>
      <c r="E68" s="25">
        <f t="shared" si="3"/>
        <v>199.73451219932625</v>
      </c>
      <c r="F68" s="25">
        <f t="shared" si="4"/>
        <v>199.73451219932625</v>
      </c>
    </row>
    <row r="69" spans="1:6">
      <c r="A69">
        <v>550</v>
      </c>
      <c r="B69">
        <f t="shared" si="0"/>
        <v>54.455445544554458</v>
      </c>
      <c r="C69" s="12">
        <f t="shared" si="13"/>
        <v>158.15740720720754</v>
      </c>
      <c r="D69" s="25">
        <f t="shared" si="14"/>
        <v>0.99944511758047028</v>
      </c>
      <c r="E69" s="25">
        <f t="shared" si="3"/>
        <v>212.52509398698433</v>
      </c>
      <c r="F69" s="25">
        <f t="shared" si="4"/>
        <v>212.52509398698427</v>
      </c>
    </row>
    <row r="70" spans="1:6">
      <c r="A70">
        <v>560</v>
      </c>
      <c r="B70">
        <f t="shared" si="0"/>
        <v>55.445544554455445</v>
      </c>
      <c r="C70" s="12">
        <f t="shared" si="13"/>
        <v>171.07547249419591</v>
      </c>
      <c r="D70" s="25">
        <f t="shared" si="14"/>
        <v>0.99972279597400859</v>
      </c>
      <c r="E70" s="25">
        <f t="shared" si="3"/>
        <v>226.47359423892757</v>
      </c>
      <c r="F70" s="25">
        <f t="shared" si="4"/>
        <v>226.47359423892755</v>
      </c>
    </row>
    <row r="71" spans="1:6">
      <c r="A71">
        <v>570</v>
      </c>
      <c r="B71">
        <f t="shared" ref="B71:B102" si="15">A71/B$2</f>
        <v>56.43564356435644</v>
      </c>
      <c r="C71" s="12">
        <f t="shared" si="13"/>
        <v>185.31063397272246</v>
      </c>
      <c r="D71" s="25">
        <f t="shared" si="14"/>
        <v>0.99987097677121684</v>
      </c>
      <c r="E71" s="25">
        <f t="shared" ref="E71:E102" si="16">D71*C71+B71</f>
        <v>241.72236816075588</v>
      </c>
      <c r="F71" s="25">
        <f t="shared" ref="F71:F102" si="17">$A71/$B$2+(1-EXP(1-EXP(($A71/(2*$B$3))^2)))*$B$3/$B$2*EXP((0.5*$A71/$B$3)^2)</f>
        <v>241.72236816075585</v>
      </c>
    </row>
    <row r="72" spans="1:6">
      <c r="A72">
        <v>580</v>
      </c>
      <c r="B72">
        <f t="shared" si="15"/>
        <v>57.425742574257427</v>
      </c>
      <c r="C72" s="12">
        <f t="shared" si="13"/>
        <v>201.01446839974054</v>
      </c>
      <c r="D72" s="25">
        <f t="shared" si="14"/>
        <v>0.99994450299746274</v>
      </c>
      <c r="E72" s="25">
        <f t="shared" si="16"/>
        <v>258.42905527353514</v>
      </c>
      <c r="F72" s="25">
        <f t="shared" si="17"/>
        <v>258.42905527353514</v>
      </c>
    </row>
    <row r="73" spans="1:6">
      <c r="A73">
        <v>590</v>
      </c>
      <c r="B73">
        <f t="shared" si="15"/>
        <v>58.415841584158414</v>
      </c>
      <c r="C73" s="12">
        <f t="shared" si="13"/>
        <v>218.35778277361712</v>
      </c>
      <c r="D73" s="25">
        <f t="shared" si="14"/>
        <v>0.99997814155989639</v>
      </c>
      <c r="E73" s="25">
        <f t="shared" si="16"/>
        <v>276.7688513972596</v>
      </c>
      <c r="F73" s="25">
        <f t="shared" si="17"/>
        <v>276.7688513972596</v>
      </c>
    </row>
    <row r="74" spans="1:6">
      <c r="A74">
        <v>600</v>
      </c>
      <c r="B74">
        <f t="shared" si="15"/>
        <v>59.405940594059409</v>
      </c>
      <c r="C74" s="12">
        <f t="shared" si="13"/>
        <v>237.5332527961437</v>
      </c>
      <c r="D74" s="25">
        <f t="shared" si="14"/>
        <v>0.99999219772315806</v>
      </c>
      <c r="E74" s="25">
        <f t="shared" si="16"/>
        <v>296.93734009000559</v>
      </c>
      <c r="F74" s="25">
        <f t="shared" si="17"/>
        <v>296.93734009000559</v>
      </c>
    </row>
    <row r="75" spans="1:6">
      <c r="A75">
        <v>610</v>
      </c>
      <c r="B75">
        <f t="shared" si="15"/>
        <v>60.396039603960396</v>
      </c>
      <c r="C75" s="12">
        <f t="shared" si="13"/>
        <v>258.75844851126664</v>
      </c>
      <c r="D75" s="25">
        <f t="shared" si="14"/>
        <v>0.99999750540641508</v>
      </c>
      <c r="E75" s="25">
        <f t="shared" si="16"/>
        <v>319.15384261806133</v>
      </c>
      <c r="F75" s="25">
        <f t="shared" si="17"/>
        <v>319.15384261806133</v>
      </c>
    </row>
    <row r="76" spans="1:6">
      <c r="A76">
        <v>620</v>
      </c>
      <c r="B76">
        <f t="shared" si="15"/>
        <v>61.386138613861391</v>
      </c>
      <c r="C76" s="12">
        <f t="shared" si="13"/>
        <v>282.27930736647608</v>
      </c>
      <c r="D76" s="25">
        <f t="shared" si="14"/>
        <v>0.99999929495580109</v>
      </c>
      <c r="E76" s="25">
        <f t="shared" si="16"/>
        <v>343.66524696094939</v>
      </c>
      <c r="F76" s="25">
        <f t="shared" si="17"/>
        <v>343.66524696094928</v>
      </c>
    </row>
    <row r="77" spans="1:6">
      <c r="A77">
        <v>630</v>
      </c>
      <c r="B77">
        <f t="shared" si="15"/>
        <v>62.376237623762378</v>
      </c>
      <c r="C77" s="12">
        <f t="shared" ref="C77:C102" si="18">B$3/B$2*EXP((0.5*A77/B$3)^2)</f>
        <v>308.37412482074495</v>
      </c>
      <c r="D77" s="25">
        <f t="shared" si="14"/>
        <v>0.99999982646868601</v>
      </c>
      <c r="E77" s="25">
        <f t="shared" si="16"/>
        <v>370.75030893194025</v>
      </c>
      <c r="F77" s="25">
        <f t="shared" si="17"/>
        <v>370.7503089319402</v>
      </c>
    </row>
    <row r="78" spans="1:6">
      <c r="A78">
        <v>640</v>
      </c>
      <c r="B78">
        <f t="shared" si="15"/>
        <v>63.366336633663366</v>
      </c>
      <c r="C78" s="12">
        <f t="shared" si="18"/>
        <v>337.35814419883923</v>
      </c>
      <c r="D78" s="25">
        <f>1-EXP(1-EXP((A78/(2*B$3))^2))</f>
        <v>0.99999996342964725</v>
      </c>
      <c r="E78" s="25">
        <f t="shared" si="16"/>
        <v>400.72446849519628</v>
      </c>
      <c r="F78" s="25">
        <f t="shared" si="17"/>
        <v>400.72446849519616</v>
      </c>
    </row>
    <row r="79" spans="1:6">
      <c r="A79">
        <v>650</v>
      </c>
      <c r="B79">
        <f t="shared" si="15"/>
        <v>64.356435643564353</v>
      </c>
      <c r="C79" s="12">
        <f t="shared" si="18"/>
        <v>369.58884107046731</v>
      </c>
      <c r="D79" s="25">
        <f>1-EXP(1-EXP((A79/(2*B$3))^2))</f>
        <v>0.99999999352664115</v>
      </c>
      <c r="E79" s="25">
        <f t="shared" si="16"/>
        <v>433.94527432155047</v>
      </c>
      <c r="F79" s="25">
        <f t="shared" si="17"/>
        <v>433.94527432155047</v>
      </c>
    </row>
    <row r="80" spans="1:6">
      <c r="A80">
        <v>660</v>
      </c>
      <c r="B80">
        <f t="shared" si="15"/>
        <v>65.346534653465355</v>
      </c>
      <c r="C80" s="12">
        <f t="shared" si="18"/>
        <v>405.47201337580725</v>
      </c>
      <c r="D80" s="25">
        <f t="shared" ref="D80:D88" si="19">1-EXP(1-EXP((A80/(2*B$3))^2))</f>
        <v>0.99999999905830239</v>
      </c>
      <c r="E80" s="25">
        <f t="shared" si="16"/>
        <v>470.8185476474406</v>
      </c>
      <c r="F80" s="25">
        <f t="shared" si="17"/>
        <v>470.81854764744054</v>
      </c>
    </row>
    <row r="81" spans="1:6">
      <c r="A81">
        <v>670</v>
      </c>
      <c r="B81">
        <f t="shared" si="15"/>
        <v>66.336633663366342</v>
      </c>
      <c r="C81" s="12">
        <f t="shared" si="18"/>
        <v>445.46880725603529</v>
      </c>
      <c r="D81" s="25">
        <f t="shared" si="19"/>
        <v>0.99999999989017152</v>
      </c>
      <c r="E81" s="25">
        <f t="shared" si="16"/>
        <v>511.80544087047645</v>
      </c>
      <c r="F81" s="25">
        <f t="shared" si="17"/>
        <v>511.80544087047639</v>
      </c>
    </row>
    <row r="82" spans="1:6">
      <c r="A82">
        <v>680</v>
      </c>
      <c r="B82">
        <f t="shared" si="15"/>
        <v>67.32673267326733</v>
      </c>
      <c r="C82" s="12">
        <f t="shared" si="18"/>
        <v>490.10383058942784</v>
      </c>
      <c r="D82" s="25">
        <f t="shared" si="19"/>
        <v>0.9999999999900161</v>
      </c>
      <c r="E82" s="25">
        <f t="shared" si="16"/>
        <v>557.43056325780208</v>
      </c>
      <c r="F82" s="25">
        <f t="shared" si="17"/>
        <v>557.43056325780208</v>
      </c>
    </row>
    <row r="83" spans="1:6">
      <c r="A83">
        <v>690</v>
      </c>
      <c r="B83">
        <f t="shared" si="15"/>
        <v>68.316831683168317</v>
      </c>
      <c r="C83" s="12">
        <f t="shared" si="18"/>
        <v>539.97453218836392</v>
      </c>
      <c r="D83" s="25">
        <f t="shared" si="19"/>
        <v>0.99999999999931499</v>
      </c>
      <c r="E83" s="25">
        <f t="shared" si="16"/>
        <v>608.29136387116228</v>
      </c>
      <c r="F83" s="25">
        <f t="shared" si="17"/>
        <v>608.29136387116239</v>
      </c>
    </row>
    <row r="84" spans="1:6">
      <c r="A84">
        <v>700</v>
      </c>
      <c r="B84">
        <f t="shared" si="15"/>
        <v>69.306930693069305</v>
      </c>
      <c r="C84" s="12">
        <f t="shared" si="18"/>
        <v>595.76205520428289</v>
      </c>
      <c r="D84" s="25">
        <f t="shared" si="19"/>
        <v>0.99999999999996581</v>
      </c>
      <c r="E84" s="25">
        <f t="shared" si="16"/>
        <v>665.0689858973318</v>
      </c>
      <c r="F84" s="25">
        <f t="shared" si="17"/>
        <v>665.0689858973318</v>
      </c>
    </row>
    <row r="85" spans="1:6">
      <c r="A85">
        <v>710</v>
      </c>
      <c r="B85">
        <f t="shared" si="15"/>
        <v>70.297029702970306</v>
      </c>
      <c r="C85" s="12">
        <f t="shared" si="18"/>
        <v>658.24380937986871</v>
      </c>
      <c r="D85" s="25">
        <f t="shared" si="19"/>
        <v>0.99999999999999878</v>
      </c>
      <c r="E85" s="25">
        <f t="shared" si="16"/>
        <v>728.54083908283826</v>
      </c>
      <c r="F85" s="25">
        <f t="shared" si="17"/>
        <v>728.54083908283815</v>
      </c>
    </row>
    <row r="86" spans="1:6">
      <c r="A86">
        <v>720</v>
      </c>
      <c r="B86">
        <f t="shared" si="15"/>
        <v>71.287128712871294</v>
      </c>
      <c r="C86" s="12">
        <f t="shared" si="18"/>
        <v>728.30804941104373</v>
      </c>
      <c r="D86" s="25">
        <f t="shared" si="19"/>
        <v>1</v>
      </c>
      <c r="E86" s="25">
        <f t="shared" si="16"/>
        <v>799.59517812391505</v>
      </c>
      <c r="F86" s="25">
        <f t="shared" si="17"/>
        <v>799.59517812391505</v>
      </c>
    </row>
    <row r="87" spans="1:6">
      <c r="A87">
        <v>730</v>
      </c>
      <c r="B87">
        <f t="shared" si="15"/>
        <v>72.277227722772281</v>
      </c>
      <c r="C87" s="12">
        <f t="shared" si="18"/>
        <v>806.97079706686111</v>
      </c>
      <c r="D87" s="25">
        <f t="shared" si="19"/>
        <v>1</v>
      </c>
      <c r="E87" s="25">
        <f t="shared" si="16"/>
        <v>879.2480247896334</v>
      </c>
      <c r="F87" s="25">
        <f t="shared" si="17"/>
        <v>879.2480247896334</v>
      </c>
    </row>
    <row r="88" spans="1:6">
      <c r="A88">
        <v>740</v>
      </c>
      <c r="B88">
        <f t="shared" si="15"/>
        <v>73.267326732673268</v>
      </c>
      <c r="C88" s="12">
        <f t="shared" si="18"/>
        <v>895.39550433536499</v>
      </c>
      <c r="D88" s="25">
        <f t="shared" si="19"/>
        <v>1</v>
      </c>
      <c r="E88" s="25">
        <f t="shared" si="16"/>
        <v>968.66283106803826</v>
      </c>
      <c r="F88" s="25">
        <f t="shared" si="17"/>
        <v>968.66283106803826</v>
      </c>
    </row>
    <row r="89" spans="1:6">
      <c r="A89">
        <v>750</v>
      </c>
      <c r="B89">
        <f t="shared" si="15"/>
        <v>74.257425742574256</v>
      </c>
      <c r="C89" s="12">
        <f t="shared" si="18"/>
        <v>994.91592547996584</v>
      </c>
      <c r="D89" s="25">
        <f>1-EXP(1-EXP((A89/(2*B$3))^2))</f>
        <v>1</v>
      </c>
      <c r="E89" s="25">
        <f t="shared" si="16"/>
        <v>1069.1733512225401</v>
      </c>
      <c r="F89" s="25">
        <f t="shared" si="17"/>
        <v>1069.1733512225401</v>
      </c>
    </row>
    <row r="90" spans="1:6">
      <c r="A90">
        <v>760</v>
      </c>
      <c r="B90">
        <f t="shared" si="15"/>
        <v>75.247524752475243</v>
      </c>
      <c r="C90" s="12">
        <f t="shared" si="18"/>
        <v>1107.0627496150853</v>
      </c>
      <c r="D90" s="25">
        <f t="shared" ref="D90:D102" si="20">1-EXP(1-EXP((A90/(2*B$3))^2))</f>
        <v>1</v>
      </c>
      <c r="E90" s="25">
        <f t="shared" si="16"/>
        <v>1182.3102743675606</v>
      </c>
      <c r="F90" s="25">
        <f t="shared" si="17"/>
        <v>1182.3102743675606</v>
      </c>
    </row>
    <row r="91" spans="1:6">
      <c r="A91">
        <v>770</v>
      </c>
      <c r="B91">
        <f t="shared" si="15"/>
        <v>76.237623762376245</v>
      </c>
      <c r="C91" s="12">
        <f t="shared" si="18"/>
        <v>1233.5946447734459</v>
      </c>
      <c r="D91" s="25">
        <f t="shared" si="20"/>
        <v>1</v>
      </c>
      <c r="E91" s="25">
        <f t="shared" si="16"/>
        <v>1309.8322685358221</v>
      </c>
      <c r="F91" s="25">
        <f t="shared" si="17"/>
        <v>1309.8322685358221</v>
      </c>
    </row>
    <row r="92" spans="1:6">
      <c r="A92">
        <v>780</v>
      </c>
      <c r="B92">
        <f t="shared" si="15"/>
        <v>77.227722772277232</v>
      </c>
      <c r="C92" s="12">
        <f t="shared" si="18"/>
        <v>1376.5344824795859</v>
      </c>
      <c r="D92" s="25">
        <f t="shared" si="20"/>
        <v>1</v>
      </c>
      <c r="E92" s="25">
        <f t="shared" si="16"/>
        <v>1453.7622052518632</v>
      </c>
      <c r="F92" s="25">
        <f t="shared" si="17"/>
        <v>1453.7622052518632</v>
      </c>
    </row>
    <row r="93" spans="1:6">
      <c r="A93">
        <v>790</v>
      </c>
      <c r="B93">
        <f t="shared" si="15"/>
        <v>78.21782178217822</v>
      </c>
      <c r="C93" s="12">
        <f t="shared" si="18"/>
        <v>1538.2116522167444</v>
      </c>
      <c r="D93" s="25">
        <f t="shared" si="20"/>
        <v>1</v>
      </c>
      <c r="E93" s="25">
        <f t="shared" si="16"/>
        <v>1616.4294739989225</v>
      </c>
      <c r="F93" s="25">
        <f t="shared" si="17"/>
        <v>1616.4294739989225</v>
      </c>
    </row>
    <row r="94" spans="1:6">
      <c r="A94">
        <v>800</v>
      </c>
      <c r="B94">
        <f t="shared" si="15"/>
        <v>79.207920792079207</v>
      </c>
      <c r="C94" s="12">
        <f t="shared" si="18"/>
        <v>1721.3115422691878</v>
      </c>
      <c r="D94" s="25">
        <f t="shared" si="20"/>
        <v>1</v>
      </c>
      <c r="E94" s="25">
        <f t="shared" si="16"/>
        <v>1800.5194630612671</v>
      </c>
      <c r="F94" s="25">
        <f t="shared" si="17"/>
        <v>1800.5194630612671</v>
      </c>
    </row>
    <row r="95" spans="1:6">
      <c r="A95">
        <v>810</v>
      </c>
      <c r="B95">
        <f t="shared" si="15"/>
        <v>80.198019801980195</v>
      </c>
      <c r="C95" s="12">
        <f t="shared" si="18"/>
        <v>1928.9334625273034</v>
      </c>
      <c r="D95" s="25">
        <f t="shared" si="20"/>
        <v>1</v>
      </c>
      <c r="E95" s="25">
        <f t="shared" si="16"/>
        <v>2009.1314823292837</v>
      </c>
      <c r="F95" s="25">
        <f t="shared" si="17"/>
        <v>2009.1314823292837</v>
      </c>
    </row>
    <row r="96" spans="1:6">
      <c r="A96">
        <v>820</v>
      </c>
      <c r="B96">
        <f t="shared" si="15"/>
        <v>81.188118811881196</v>
      </c>
      <c r="C96" s="12">
        <f t="shared" si="18"/>
        <v>2164.6585223305301</v>
      </c>
      <c r="D96" s="25">
        <f t="shared" si="20"/>
        <v>1</v>
      </c>
      <c r="E96" s="25">
        <f t="shared" si="16"/>
        <v>2245.8466411424115</v>
      </c>
      <c r="F96" s="25">
        <f t="shared" si="17"/>
        <v>2245.8466411424115</v>
      </c>
    </row>
    <row r="97" spans="1:6">
      <c r="A97">
        <v>830</v>
      </c>
      <c r="B97">
        <f t="shared" si="15"/>
        <v>82.178217821782184</v>
      </c>
      <c r="C97" s="12">
        <f t="shared" si="18"/>
        <v>2432.6292599806516</v>
      </c>
      <c r="D97" s="25">
        <f t="shared" si="20"/>
        <v>1</v>
      </c>
      <c r="E97" s="25">
        <f t="shared" si="16"/>
        <v>2514.8074778024338</v>
      </c>
      <c r="F97" s="25">
        <f t="shared" si="17"/>
        <v>2514.8074778024338</v>
      </c>
    </row>
    <row r="98" spans="1:6">
      <c r="A98">
        <v>840</v>
      </c>
      <c r="B98">
        <f t="shared" si="15"/>
        <v>83.168316831683171</v>
      </c>
      <c r="C98" s="12">
        <f t="shared" si="18"/>
        <v>2737.6431594669762</v>
      </c>
      <c r="D98" s="25">
        <f t="shared" si="20"/>
        <v>1</v>
      </c>
      <c r="E98" s="25">
        <f t="shared" si="16"/>
        <v>2820.8114762986593</v>
      </c>
      <c r="F98" s="25">
        <f t="shared" si="17"/>
        <v>2820.8114762986593</v>
      </c>
    </row>
    <row r="99" spans="1:6">
      <c r="A99">
        <v>850</v>
      </c>
      <c r="B99">
        <f t="shared" si="15"/>
        <v>84.158415841584159</v>
      </c>
      <c r="C99" s="12">
        <f t="shared" si="18"/>
        <v>3085.2625954249193</v>
      </c>
      <c r="D99" s="25">
        <f t="shared" si="20"/>
        <v>1</v>
      </c>
      <c r="E99" s="25">
        <f t="shared" si="16"/>
        <v>3169.4210112665032</v>
      </c>
      <c r="F99" s="25">
        <f t="shared" si="17"/>
        <v>3169.4210112665032</v>
      </c>
    </row>
    <row r="100" spans="1:6">
      <c r="A100">
        <v>860</v>
      </c>
      <c r="B100">
        <f t="shared" si="15"/>
        <v>85.148514851485146</v>
      </c>
      <c r="C100" s="12">
        <f t="shared" si="18"/>
        <v>3481.944232974196</v>
      </c>
      <c r="D100" s="25">
        <f t="shared" si="20"/>
        <v>1</v>
      </c>
      <c r="E100" s="25">
        <f t="shared" si="16"/>
        <v>3567.0927478256813</v>
      </c>
      <c r="F100" s="25">
        <f t="shared" si="17"/>
        <v>3567.0927478256813</v>
      </c>
    </row>
    <row r="101" spans="1:6">
      <c r="A101">
        <v>870</v>
      </c>
      <c r="B101">
        <f t="shared" si="15"/>
        <v>86.138613861386148</v>
      </c>
      <c r="C101" s="12">
        <f t="shared" si="18"/>
        <v>3935.1914912927623</v>
      </c>
      <c r="D101" s="25">
        <f t="shared" si="20"/>
        <v>1</v>
      </c>
      <c r="E101" s="25">
        <f t="shared" si="16"/>
        <v>4021.3301051541484</v>
      </c>
      <c r="F101" s="25">
        <f t="shared" si="17"/>
        <v>4021.3301051541484</v>
      </c>
    </row>
    <row r="102" spans="1:6">
      <c r="A102">
        <v>880</v>
      </c>
      <c r="B102">
        <f t="shared" si="15"/>
        <v>87.128712871287135</v>
      </c>
      <c r="C102" s="12">
        <f t="shared" si="18"/>
        <v>4453.7343785072981</v>
      </c>
      <c r="D102" s="25">
        <f t="shared" si="20"/>
        <v>1</v>
      </c>
      <c r="E102" s="25">
        <f t="shared" si="16"/>
        <v>4540.8630913785855</v>
      </c>
      <c r="F102" s="25">
        <f t="shared" si="17"/>
        <v>4540.8630913785855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7</vt:i4>
      </vt:variant>
    </vt:vector>
  </HeadingPairs>
  <TitlesOfParts>
    <vt:vector size="10" baseType="lpstr">
      <vt:lpstr>Summary Albedo</vt:lpstr>
      <vt:lpstr>EW Albedo</vt:lpstr>
      <vt:lpstr>Sheet1</vt:lpstr>
      <vt:lpstr>W v Wavelength Chart</vt:lpstr>
      <vt:lpstr>W v Band Str. Chart</vt:lpstr>
      <vt:lpstr>N vs Wavelength Chart</vt:lpstr>
      <vt:lpstr>Lin N vs Band Str. Chart</vt:lpstr>
      <vt:lpstr>Lin N vs Band Str. Chart CLN</vt:lpstr>
      <vt:lpstr>Exp N vs Band Str. Chart</vt:lpstr>
      <vt:lpstr>Exp N vs Band Str. Chart CLN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2014-11-03T13:41:40Z</dcterms:created>
  <dcterms:modified xsi:type="dcterms:W3CDTF">2015-01-22T05:52:56Z</dcterms:modified>
</cp:coreProperties>
</file>