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2"/>
  <workbookPr/>
  <mc:AlternateContent xmlns:mc="http://schemas.openxmlformats.org/markup-compatibility/2006">
    <mc:Choice Requires="x15">
      <x15ac:absPath xmlns:x15ac="http://schemas.microsoft.com/office/spreadsheetml/2010/11/ac" url="/Users/smilelee/Documents/"/>
    </mc:Choice>
  </mc:AlternateContent>
  <xr:revisionPtr revIDLastSave="0" documentId="13_ncr:1_{77D52307-97E6-344A-BD1C-7E90DAC9ECBD}" xr6:coauthVersionLast="47" xr6:coauthVersionMax="47" xr10:uidLastSave="{00000000-0000-0000-0000-000000000000}"/>
  <bookViews>
    <workbookView xWindow="3580" yWindow="780" windowWidth="30620" windowHeight="19600" xr2:uid="{00000000-000D-0000-FFFF-FFFF00000000}"/>
  </bookViews>
  <sheets>
    <sheet name="Sheet1" sheetId="1" r:id="rId1"/>
    <sheet name="to brin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37" i="2" l="1"/>
  <c r="Z38" i="2"/>
  <c r="V38" i="2"/>
  <c r="Z34" i="2"/>
  <c r="Z33" i="2"/>
  <c r="V37" i="2"/>
  <c r="V36" i="2"/>
  <c r="Z36" i="2" s="1"/>
  <c r="L52" i="2"/>
  <c r="H52" i="2"/>
  <c r="P30" i="2"/>
  <c r="N29" i="2"/>
  <c r="N25" i="2"/>
  <c r="X35" i="2"/>
  <c r="X36" i="2" s="1"/>
  <c r="V40" i="2"/>
  <c r="V41" i="2"/>
  <c r="V42" i="2"/>
  <c r="V39" i="2"/>
  <c r="V35" i="2"/>
  <c r="Z35" i="2" s="1"/>
  <c r="V33" i="2"/>
  <c r="V34" i="2"/>
  <c r="Q37" i="2"/>
  <c r="Q35" i="2"/>
  <c r="P41" i="2"/>
  <c r="N45" i="2"/>
  <c r="N42" i="2"/>
  <c r="H39" i="2"/>
  <c r="C36" i="2"/>
  <c r="C35" i="2"/>
  <c r="B37" i="2"/>
  <c r="B33" i="2"/>
  <c r="N27" i="1"/>
  <c r="N29" i="1"/>
  <c r="P10" i="1"/>
  <c r="P23" i="1"/>
  <c r="T27" i="2" l="1"/>
  <c r="E3" i="1"/>
  <c r="E4" i="1" s="1"/>
</calcChain>
</file>

<file path=xl/sharedStrings.xml><?xml version="1.0" encoding="utf-8"?>
<sst xmlns="http://schemas.openxmlformats.org/spreadsheetml/2006/main" count="118" uniqueCount="83">
  <si>
    <t xml:space="preserve">Las vegas </t>
  </si>
  <si>
    <t>boston</t>
  </si>
  <si>
    <t>delta</t>
  </si>
  <si>
    <t>Boston</t>
  </si>
  <si>
    <t xml:space="preserve">Salt lake </t>
  </si>
  <si>
    <t>11:12am-7:40pm</t>
  </si>
  <si>
    <t>9:32am-12:45pm</t>
  </si>
  <si>
    <t>West yellowstone</t>
  </si>
  <si>
    <t>Flight</t>
  </si>
  <si>
    <t>Itiarary</t>
  </si>
  <si>
    <t>Arches national park</t>
  </si>
  <si>
    <t>monument valley</t>
  </si>
  <si>
    <t>Antelop canyon</t>
  </si>
  <si>
    <t>Grand canyon</t>
  </si>
  <si>
    <t>Zion National Park</t>
  </si>
  <si>
    <t>Las vegas</t>
  </si>
  <si>
    <t>Bryce Canyon National Park</t>
  </si>
  <si>
    <t>From</t>
  </si>
  <si>
    <t>To</t>
  </si>
  <si>
    <t>Time</t>
  </si>
  <si>
    <t>Monument Valley</t>
  </si>
  <si>
    <t>3hr 7 mins</t>
  </si>
  <si>
    <t>Antelop Canyon</t>
  </si>
  <si>
    <t>2hr 14 min</t>
  </si>
  <si>
    <t>Zion national park</t>
  </si>
  <si>
    <t>Bryce canyon</t>
  </si>
  <si>
    <t>Hotel</t>
  </si>
  <si>
    <t>Grand teton</t>
  </si>
  <si>
    <t>Lava Hot Springs</t>
  </si>
  <si>
    <t>5hr 42mins</t>
  </si>
  <si>
    <t>Salt Lake</t>
  </si>
  <si>
    <t>5 hr</t>
  </si>
  <si>
    <t>Yellowstone Westgate Hotel</t>
  </si>
  <si>
    <t>yellowstone north</t>
  </si>
  <si>
    <t>yellowstone east</t>
  </si>
  <si>
    <t>yellowstone south</t>
  </si>
  <si>
    <t>on the way</t>
  </si>
  <si>
    <t>Monument Vallue</t>
  </si>
  <si>
    <t>Zion National park</t>
  </si>
  <si>
    <t>242 Main Street, Lava Hot Springs, ID 83246</t>
  </si>
  <si>
    <t>2511 Redcliff Road -, Moab, UT 84532, United States</t>
  </si>
  <si>
    <t>airbnb</t>
  </si>
  <si>
    <t>1000 Main Street, Oljato-Monument Valley, UT, 85436</t>
  </si>
  <si>
    <t>Goulding's Lodge</t>
  </si>
  <si>
    <t>orbitz</t>
  </si>
  <si>
    <t>396 W Stonecliff Dr, Page, AZ 86040</t>
  </si>
  <si>
    <t>Antelop canyon, hoseshoe bend</t>
  </si>
  <si>
    <t>45 West 400 South, Kanab, UT 84741</t>
  </si>
  <si>
    <t>The Venetian Resort Las Vegas</t>
  </si>
  <si>
    <t>las vegas</t>
  </si>
  <si>
    <t>Togwotee Mountain Lodge</t>
  </si>
  <si>
    <t>Grand Teton</t>
  </si>
  <si>
    <t>1 hr 20 min</t>
  </si>
  <si>
    <t>Kanab</t>
  </si>
  <si>
    <t>3 hr 12 min</t>
  </si>
  <si>
    <t>3 hr 35 min</t>
  </si>
  <si>
    <t>Price</t>
  </si>
  <si>
    <t>Activity</t>
  </si>
  <si>
    <t>Maswik Lodge - Inside the Park</t>
  </si>
  <si>
    <t>自拍杆</t>
  </si>
  <si>
    <t>雨伞</t>
  </si>
  <si>
    <t>泳衣</t>
  </si>
  <si>
    <t>防晒霜</t>
  </si>
  <si>
    <t>after bite</t>
  </si>
  <si>
    <t>充电线</t>
  </si>
  <si>
    <t>插线板</t>
  </si>
  <si>
    <t>Yellowstone South</t>
  </si>
  <si>
    <t>Ken-69559</t>
  </si>
  <si>
    <t>1-Day Personal Vehicle Timed Entry</t>
  </si>
  <si>
    <t>6075 Leupp Road, Flagstaff, AZ 86004</t>
  </si>
  <si>
    <t>2hr 10 min</t>
  </si>
  <si>
    <t>墨镜</t>
  </si>
  <si>
    <t>鱼儿耳机</t>
  </si>
  <si>
    <t>自己的耳机</t>
  </si>
  <si>
    <t>垃圾袋</t>
  </si>
  <si>
    <t>小风扇</t>
  </si>
  <si>
    <t>鱼儿 手表 充电线</t>
  </si>
  <si>
    <t>go pro （充）</t>
  </si>
  <si>
    <t>拖鞋 * 3</t>
  </si>
  <si>
    <t>护照 X3</t>
  </si>
  <si>
    <t>绿卡</t>
  </si>
  <si>
    <t>Costco membership</t>
  </si>
  <si>
    <t>浮潜的东东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</si>
</sst>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"/>
    <numFmt numFmtId="165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164" fontId="0" fillId="0" borderId="0" xfId="0" applyNumberFormat="1"/>
    <xf numFmtId="16" fontId="0" fillId="0" borderId="0" xfId="0" applyNumberFormat="1"/>
    <xf numFmtId="0" fontId="1" fillId="0" borderId="0" xfId="0" applyFont="1"/>
    <xf numFmtId="165" fontId="0" fillId="0" borderId="0" xfId="0" applyNumberFormat="1"/>
    <xf numFmtId="0" fontId="2" fillId="0" borderId="0" xfId="1"/>
    <xf numFmtId="0" fontId="0" fillId="2" borderId="0" xfId="0" applyFill="1"/>
    <xf numFmtId="9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link.mailer.orbitz.com/c/7/eyJhaSI6NTI3MTY4OTgsImUiOiJ5aWJhbmJhQGdtYWlsLmNvbSIsInJpIjoiT1JCSVRaLVVTLlBULkVWRU5UVFJJR0dFUkVETUFJTElORy5FTlNQVVJDSEFTRUNPTkZJUk1BVElPTi5IT1RFTCZFTUxEVEw9REFURTIwMjQwNTA2LUlTU1VYLlNJRFguS0VZOTYyNjE1NTIxMDguUEFJRFguTEFOR0VOX1VTLk1DSURYLlRFU1QzLlZFUlNYLk1JRFMxLTcxMzY0XzItNzUzMzlfMy0xMTY5NjNfNC05MDQ3NV81LTc0NDA2XzYtOTE0NjZfNy0xNTg2NjciLCJycSI6IjAyLWMyNDEyNi0yZWVkYmY4YWI2YmU0M2U5ODgzNDc1MTJkZDZjYjQzMyIsInBoIjpudWxsLCJtIjpmYWxzZSwidWkiOiIiLCJ1biI6IiIsInUiOiJodHRwczovL3d3dy5vcmJpdHouY29tL2l0aW4uaDExODk5MDMzLkhvdGVsLUluZm9ybWF0aW9uP2xhbmdpZD0xMDMzJkVNTENJRD1PUkJJVFotVVMuUFQuRVZFTlRUUklHR0VSRURNQUlMSU5HLkVOU1BVUkNIQVNFQ09ORklSTUFUSU9OLkhPVEVMJkVNTERUTD1EQVRFMjAyNDA1MDYtSVNTVVguU0lEWC5LRVk5NjI2MTU1MjEwOC5QQUlEWC5MQU5HRU5fVVMuTUNJRFguVEVTVDMuVkVSU1guTUlEUzEtNzEzNjRfMi03NTMzOV8zLTExNjk2M180LTkwNDc1XzUtNzQ0MDZfNi05MTQ2Nl83LTE1ODY2Ny5NT0QyODUzLTE0LTcwMjAxLTAtRU1BSUwtSEVSTy1FTi1VU19TMi1QMTFfUE9TMF9MTksyNCJ9/6luS6xyf1-sN9zOrhvyDg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9"/>
  <sheetViews>
    <sheetView tabSelected="1" workbookViewId="0">
      <selection activeCell="I9" sqref="I9:I20"/>
    </sheetView>
  </sheetViews>
  <sheetFormatPr baseColWidth="10" defaultColWidth="8.83203125" defaultRowHeight="15" x14ac:dyDescent="0.2"/>
  <cols>
    <col min="1" max="1" width="19" customWidth="1"/>
    <col min="2" max="2" width="34.5" customWidth="1"/>
    <col min="5" max="5" width="20.33203125" customWidth="1"/>
    <col min="6" max="6" width="21.1640625" customWidth="1"/>
    <col min="12" max="12" width="14.83203125" customWidth="1"/>
    <col min="13" max="13" width="19.83203125" customWidth="1"/>
  </cols>
  <sheetData>
    <row r="1" spans="1:18" ht="19" x14ac:dyDescent="0.25">
      <c r="A1" s="3" t="s">
        <v>8</v>
      </c>
    </row>
    <row r="2" spans="1:18" x14ac:dyDescent="0.2">
      <c r="A2" t="s">
        <v>3</v>
      </c>
      <c r="B2" t="s">
        <v>4</v>
      </c>
      <c r="C2" s="1">
        <v>398.1</v>
      </c>
      <c r="D2" t="s">
        <v>2</v>
      </c>
      <c r="E2" s="1">
        <v>1741</v>
      </c>
      <c r="G2" t="s">
        <v>6</v>
      </c>
    </row>
    <row r="3" spans="1:18" x14ac:dyDescent="0.2">
      <c r="A3" t="s">
        <v>0</v>
      </c>
      <c r="B3" t="s">
        <v>1</v>
      </c>
      <c r="C3" s="1">
        <v>213.1</v>
      </c>
      <c r="D3" t="s">
        <v>2</v>
      </c>
      <c r="E3" s="1">
        <f>C3*5</f>
        <v>1065.5</v>
      </c>
      <c r="G3" t="s">
        <v>5</v>
      </c>
    </row>
    <row r="4" spans="1:18" x14ac:dyDescent="0.2">
      <c r="E4" s="1">
        <f>SUM(E2:E3)</f>
        <v>2806.5</v>
      </c>
    </row>
    <row r="6" spans="1:18" x14ac:dyDescent="0.2">
      <c r="A6" t="s">
        <v>9</v>
      </c>
      <c r="B6" s="6"/>
      <c r="C6" s="6"/>
      <c r="D6" s="6"/>
      <c r="E6" s="6" t="s">
        <v>17</v>
      </c>
      <c r="F6" s="6" t="s">
        <v>18</v>
      </c>
      <c r="G6" s="6" t="s">
        <v>19</v>
      </c>
      <c r="H6" s="6"/>
      <c r="I6" s="6" t="s">
        <v>26</v>
      </c>
      <c r="J6" s="6"/>
      <c r="K6" s="6"/>
      <c r="L6" s="6"/>
      <c r="M6" s="6" t="s">
        <v>57</v>
      </c>
      <c r="N6" s="6"/>
      <c r="O6" s="6"/>
      <c r="P6" s="6" t="s">
        <v>56</v>
      </c>
    </row>
    <row r="7" spans="1:18" x14ac:dyDescent="0.2">
      <c r="A7" s="2">
        <v>45462</v>
      </c>
      <c r="B7" t="s">
        <v>7</v>
      </c>
      <c r="E7" t="s">
        <v>30</v>
      </c>
      <c r="F7" t="s">
        <v>7</v>
      </c>
      <c r="G7" t="s">
        <v>31</v>
      </c>
      <c r="I7" t="s">
        <v>32</v>
      </c>
      <c r="P7" s="4">
        <v>2128.86</v>
      </c>
    </row>
    <row r="8" spans="1:18" x14ac:dyDescent="0.2">
      <c r="A8" s="2">
        <v>45463</v>
      </c>
      <c r="B8" t="s">
        <v>7</v>
      </c>
      <c r="I8" t="s">
        <v>32</v>
      </c>
      <c r="M8" t="s">
        <v>33</v>
      </c>
      <c r="P8" s="4">
        <v>0</v>
      </c>
    </row>
    <row r="9" spans="1:18" x14ac:dyDescent="0.2">
      <c r="A9" s="2">
        <v>45464</v>
      </c>
      <c r="B9" t="s">
        <v>7</v>
      </c>
      <c r="I9" t="s">
        <v>32</v>
      </c>
      <c r="M9" t="s">
        <v>34</v>
      </c>
      <c r="P9" s="4">
        <v>0</v>
      </c>
    </row>
    <row r="10" spans="1:18" x14ac:dyDescent="0.2">
      <c r="A10" s="2">
        <v>45465</v>
      </c>
      <c r="B10" t="s">
        <v>66</v>
      </c>
      <c r="I10" t="s">
        <v>50</v>
      </c>
      <c r="M10" t="s">
        <v>35</v>
      </c>
      <c r="P10" s="4">
        <f>278.24*2+55</f>
        <v>611.48</v>
      </c>
    </row>
    <row r="11" spans="1:18" x14ac:dyDescent="0.2">
      <c r="A11" s="2">
        <v>45466</v>
      </c>
      <c r="B11" t="s">
        <v>51</v>
      </c>
      <c r="E11" t="s">
        <v>27</v>
      </c>
      <c r="F11" t="s">
        <v>28</v>
      </c>
      <c r="I11" t="s">
        <v>39</v>
      </c>
      <c r="M11" t="s">
        <v>27</v>
      </c>
      <c r="P11" s="4">
        <v>294.02999999999997</v>
      </c>
      <c r="Q11" t="s">
        <v>41</v>
      </c>
    </row>
    <row r="12" spans="1:18" x14ac:dyDescent="0.2">
      <c r="A12" s="2">
        <v>45467</v>
      </c>
      <c r="B12" t="s">
        <v>10</v>
      </c>
      <c r="E12" t="s">
        <v>28</v>
      </c>
      <c r="F12" t="s">
        <v>10</v>
      </c>
      <c r="G12" t="s">
        <v>29</v>
      </c>
      <c r="I12" t="s">
        <v>40</v>
      </c>
      <c r="M12" t="s">
        <v>36</v>
      </c>
      <c r="P12" s="4">
        <v>311.52</v>
      </c>
      <c r="Q12" t="s">
        <v>41</v>
      </c>
    </row>
    <row r="13" spans="1:18" x14ac:dyDescent="0.2">
      <c r="A13" s="2">
        <v>45468</v>
      </c>
      <c r="B13" t="s">
        <v>11</v>
      </c>
      <c r="E13" t="s">
        <v>10</v>
      </c>
      <c r="F13" t="s">
        <v>20</v>
      </c>
      <c r="G13" t="s">
        <v>21</v>
      </c>
      <c r="I13" t="s">
        <v>42</v>
      </c>
      <c r="M13" t="s">
        <v>10</v>
      </c>
      <c r="N13" t="s">
        <v>68</v>
      </c>
      <c r="P13" s="4">
        <v>257.94</v>
      </c>
      <c r="Q13" t="s">
        <v>44</v>
      </c>
      <c r="R13" s="5" t="s">
        <v>43</v>
      </c>
    </row>
    <row r="14" spans="1:18" x14ac:dyDescent="0.2">
      <c r="A14" s="2">
        <v>45469</v>
      </c>
      <c r="B14" t="s">
        <v>46</v>
      </c>
      <c r="E14" t="s">
        <v>20</v>
      </c>
      <c r="F14" t="s">
        <v>22</v>
      </c>
      <c r="G14" t="s">
        <v>23</v>
      </c>
      <c r="I14" t="s">
        <v>45</v>
      </c>
      <c r="M14" t="s">
        <v>37</v>
      </c>
      <c r="P14" s="4">
        <v>307.14999999999998</v>
      </c>
      <c r="Q14" t="s">
        <v>41</v>
      </c>
    </row>
    <row r="15" spans="1:18" x14ac:dyDescent="0.2">
      <c r="A15" s="2">
        <v>45470</v>
      </c>
      <c r="B15" t="s">
        <v>13</v>
      </c>
      <c r="E15" t="s">
        <v>22</v>
      </c>
      <c r="F15" t="s">
        <v>13</v>
      </c>
      <c r="G15" t="s">
        <v>70</v>
      </c>
      <c r="I15" t="s">
        <v>69</v>
      </c>
      <c r="M15" t="s">
        <v>12</v>
      </c>
      <c r="N15" t="s">
        <v>67</v>
      </c>
      <c r="P15" s="4">
        <v>272.83</v>
      </c>
      <c r="Q15" t="s">
        <v>41</v>
      </c>
    </row>
    <row r="16" spans="1:18" x14ac:dyDescent="0.2">
      <c r="A16" s="2">
        <v>45471</v>
      </c>
      <c r="B16" t="s">
        <v>13</v>
      </c>
      <c r="E16" t="s">
        <v>13</v>
      </c>
      <c r="F16" t="s">
        <v>13</v>
      </c>
      <c r="I16" t="s">
        <v>58</v>
      </c>
      <c r="M16" t="s">
        <v>13</v>
      </c>
      <c r="P16" s="4">
        <v>684.29</v>
      </c>
      <c r="Q16" t="s">
        <v>44</v>
      </c>
    </row>
    <row r="17" spans="1:17" x14ac:dyDescent="0.2">
      <c r="A17" s="2">
        <v>45472</v>
      </c>
      <c r="B17" t="s">
        <v>14</v>
      </c>
      <c r="E17" t="s">
        <v>13</v>
      </c>
      <c r="F17" t="s">
        <v>24</v>
      </c>
      <c r="G17" t="s">
        <v>55</v>
      </c>
      <c r="I17" t="s">
        <v>47</v>
      </c>
      <c r="M17" t="s">
        <v>13</v>
      </c>
      <c r="P17" s="4">
        <v>519.16999999999996</v>
      </c>
      <c r="Q17" t="s">
        <v>41</v>
      </c>
    </row>
    <row r="18" spans="1:17" x14ac:dyDescent="0.2">
      <c r="A18" s="2">
        <v>45473</v>
      </c>
      <c r="B18" t="s">
        <v>16</v>
      </c>
      <c r="E18" t="s">
        <v>24</v>
      </c>
      <c r="F18" t="s">
        <v>25</v>
      </c>
      <c r="G18" t="s">
        <v>52</v>
      </c>
      <c r="I18" t="s">
        <v>47</v>
      </c>
      <c r="M18" t="s">
        <v>38</v>
      </c>
      <c r="P18" s="4">
        <v>0</v>
      </c>
    </row>
    <row r="19" spans="1:17" x14ac:dyDescent="0.2">
      <c r="A19" s="2">
        <v>45474</v>
      </c>
      <c r="B19" t="s">
        <v>15</v>
      </c>
      <c r="E19" t="s">
        <v>53</v>
      </c>
      <c r="F19" t="s">
        <v>15</v>
      </c>
      <c r="G19" t="s">
        <v>54</v>
      </c>
      <c r="I19" t="s">
        <v>48</v>
      </c>
      <c r="M19" t="s">
        <v>49</v>
      </c>
      <c r="P19" s="4">
        <v>787.96</v>
      </c>
      <c r="Q19" t="s">
        <v>44</v>
      </c>
    </row>
    <row r="20" spans="1:17" x14ac:dyDescent="0.2">
      <c r="A20" s="2">
        <v>45475</v>
      </c>
      <c r="B20" t="s">
        <v>15</v>
      </c>
      <c r="E20" t="s">
        <v>15</v>
      </c>
      <c r="F20" t="s">
        <v>15</v>
      </c>
      <c r="I20" t="s">
        <v>48</v>
      </c>
      <c r="M20" t="s">
        <v>49</v>
      </c>
      <c r="P20" s="4">
        <v>0</v>
      </c>
      <c r="Q20" t="s">
        <v>44</v>
      </c>
    </row>
    <row r="21" spans="1:17" x14ac:dyDescent="0.2">
      <c r="A21" s="2">
        <v>45476</v>
      </c>
      <c r="P21" s="4"/>
    </row>
    <row r="22" spans="1:17" x14ac:dyDescent="0.2">
      <c r="P22" s="4"/>
    </row>
    <row r="23" spans="1:17" x14ac:dyDescent="0.2">
      <c r="P23" s="1">
        <f>SUM(P7:P21)</f>
        <v>6175.2300000000005</v>
      </c>
    </row>
    <row r="26" spans="1:17" x14ac:dyDescent="0.2">
      <c r="M26">
        <v>6200</v>
      </c>
    </row>
    <row r="27" spans="1:17" x14ac:dyDescent="0.2">
      <c r="M27">
        <v>14</v>
      </c>
      <c r="N27">
        <f>M26/M27</f>
        <v>442.85714285714283</v>
      </c>
    </row>
    <row r="29" spans="1:17" x14ac:dyDescent="0.2">
      <c r="N29">
        <f>5000/14</f>
        <v>357.14285714285717</v>
      </c>
    </row>
  </sheetData>
  <hyperlinks>
    <hyperlink ref="R13" r:id="rId1" display="https://link.mailer.orbitz.com/c/7/eyJhaSI6NTI3MTY4OTgsImUiOiJ5aWJhbmJhQGdtYWlsLmNvbSIsInJpIjoiT1JCSVRaLVVTLlBULkVWRU5UVFJJR0dFUkVETUFJTElORy5FTlNQVVJDSEFTRUNPTkZJUk1BVElPTi5IT1RFTCZFTUxEVEw9REFURTIwMjQwNTA2LUlTU1VYLlNJRFguS0VZOTYyNjE1NTIxMDguUEFJRFguTEFOR0VOX1VTLk1DSURYLlRFU1QzLlZFUlNYLk1JRFMxLTcxMzY0XzItNzUzMzlfMy0xMTY5NjNfNC05MDQ3NV81LTc0NDA2XzYtOTE0NjZfNy0xNTg2NjciLCJycSI6IjAyLWMyNDEyNi0yZWVkYmY4YWI2YmU0M2U5ODgzNDc1MTJkZDZjYjQzMyIsInBoIjpudWxsLCJtIjpmYWxzZSwidWkiOiIiLCJ1biI6IiIsInUiOiJodHRwczovL3d3dy5vcmJpdHouY29tL2l0aW4uaDExODk5MDMzLkhvdGVsLUluZm9ybWF0aW9uP2xhbmdpZD0xMDMzJkVNTENJRD1PUkJJVFotVVMuUFQuRVZFTlRUUklHR0VSRURNQUlMSU5HLkVOU1BVUkNIQVNFQ09ORklSTUFUSU9OLkhPVEVMJkVNTERUTD1EQVRFMjAyNDA1MDYtSVNTVVguU0lEWC5LRVk5NjI2MTU1MjEwOC5QQUlEWC5MQU5HRU5fVVMuTUNJRFguVEVTVDMuVkVSU1guTUlEUzEtNzEzNjRfMi03NTMzOV8zLTExNjk2M180LTkwNDc1XzUtNzQ0MDZfNi05MTQ2Nl83LTE1ODY2Ny5NT0QyODUzLTE0LTcwMjAxLTAtRU1BSUwtSEVSTy1FTi1VU19TMi1QMTFfUE9TMF9MTksyNCJ9/6luS6xyf1-sN9zOrhvyDgg" xr:uid="{00000000-0004-0000-0000-000000000000}"/>
  </hyperlinks>
  <pageMargins left="0.7" right="0.7" top="0.75" bottom="0.75" header="0.3" footer="0.3"/>
  <pageSetup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4:Z52"/>
  <sheetViews>
    <sheetView workbookViewId="0">
      <selection activeCell="Z38" sqref="Z37:Z38"/>
    </sheetView>
  </sheetViews>
  <sheetFormatPr baseColWidth="10" defaultColWidth="8.83203125" defaultRowHeight="15" x14ac:dyDescent="0.2"/>
  <sheetData>
    <row r="4" spans="1:10" x14ac:dyDescent="0.2">
      <c r="A4" t="s">
        <v>77</v>
      </c>
      <c r="J4" t="s">
        <v>59</v>
      </c>
    </row>
    <row r="5" spans="1:10" x14ac:dyDescent="0.2">
      <c r="J5" t="s">
        <v>74</v>
      </c>
    </row>
    <row r="6" spans="1:10" x14ac:dyDescent="0.2">
      <c r="A6" t="s">
        <v>64</v>
      </c>
      <c r="J6" t="s">
        <v>72</v>
      </c>
    </row>
    <row r="7" spans="1:10" x14ac:dyDescent="0.2">
      <c r="J7" t="s">
        <v>76</v>
      </c>
    </row>
    <row r="9" spans="1:10" x14ac:dyDescent="0.2">
      <c r="J9" t="s">
        <v>71</v>
      </c>
    </row>
    <row r="10" spans="1:10" x14ac:dyDescent="0.2">
      <c r="A10" t="s">
        <v>73</v>
      </c>
      <c r="J10" t="s">
        <v>75</v>
      </c>
    </row>
    <row r="11" spans="1:10" x14ac:dyDescent="0.2">
      <c r="J11" t="s">
        <v>65</v>
      </c>
    </row>
    <row r="12" spans="1:10" x14ac:dyDescent="0.2">
      <c r="J12" t="s">
        <v>61</v>
      </c>
    </row>
    <row r="13" spans="1:10" x14ac:dyDescent="0.2">
      <c r="J13" t="s">
        <v>82</v>
      </c>
    </row>
    <row r="15" spans="1:10" x14ac:dyDescent="0.2">
      <c r="J15" t="s">
        <v>63</v>
      </c>
    </row>
    <row r="16" spans="1:10" x14ac:dyDescent="0.2">
      <c r="J16" t="s">
        <v>62</v>
      </c>
    </row>
    <row r="17" spans="2:20" x14ac:dyDescent="0.2">
      <c r="J17" t="s">
        <v>78</v>
      </c>
    </row>
    <row r="18" spans="2:20" x14ac:dyDescent="0.2">
      <c r="J18" t="s">
        <v>60</v>
      </c>
    </row>
    <row r="20" spans="2:20" x14ac:dyDescent="0.2">
      <c r="J20" t="s">
        <v>79</v>
      </c>
    </row>
    <row r="21" spans="2:20" x14ac:dyDescent="0.2">
      <c r="J21" t="s">
        <v>80</v>
      </c>
    </row>
    <row r="22" spans="2:20" x14ac:dyDescent="0.2">
      <c r="J22" t="s">
        <v>81</v>
      </c>
    </row>
    <row r="25" spans="2:20" x14ac:dyDescent="0.2">
      <c r="N25">
        <f>47780*0.05</f>
        <v>2389</v>
      </c>
    </row>
    <row r="27" spans="2:20" x14ac:dyDescent="0.2">
      <c r="T27">
        <f>V35/N34</f>
        <v>0.47557555462536627</v>
      </c>
    </row>
    <row r="29" spans="2:20" x14ac:dyDescent="0.2">
      <c r="N29">
        <f>N34*1.5%</f>
        <v>716.69999999999993</v>
      </c>
    </row>
    <row r="30" spans="2:20" x14ac:dyDescent="0.2">
      <c r="P30">
        <f>538/N34</f>
        <v>1.1259941398074508E-2</v>
      </c>
    </row>
    <row r="31" spans="2:20" x14ac:dyDescent="0.2">
      <c r="B31">
        <v>48580</v>
      </c>
    </row>
    <row r="33" spans="2:26" x14ac:dyDescent="0.2">
      <c r="B33">
        <f>635*36</f>
        <v>22860</v>
      </c>
      <c r="C33" s="7">
        <v>0.4</v>
      </c>
      <c r="S33">
        <v>0</v>
      </c>
      <c r="T33">
        <v>631</v>
      </c>
      <c r="U33">
        <v>36</v>
      </c>
      <c r="V33">
        <f>S33+T33*U33</f>
        <v>22716</v>
      </c>
      <c r="W33">
        <v>47780</v>
      </c>
      <c r="Z33">
        <f>V33/W33</f>
        <v>0.47542904981163669</v>
      </c>
    </row>
    <row r="34" spans="2:26" x14ac:dyDescent="0.2">
      <c r="N34">
        <v>47780</v>
      </c>
      <c r="S34">
        <v>1230</v>
      </c>
      <c r="T34">
        <v>593</v>
      </c>
      <c r="U34">
        <v>36</v>
      </c>
      <c r="V34">
        <f>S34+T34*U34</f>
        <v>22578</v>
      </c>
      <c r="W34">
        <v>47780</v>
      </c>
      <c r="Z34">
        <f t="shared" ref="Z34:Z38" si="0">V34/W34</f>
        <v>0.47254081205525322</v>
      </c>
    </row>
    <row r="35" spans="2:26" x14ac:dyDescent="0.2">
      <c r="B35" s="7">
        <v>0.45</v>
      </c>
      <c r="C35">
        <f>B31*0.4</f>
        <v>19432</v>
      </c>
      <c r="H35">
        <v>600</v>
      </c>
      <c r="Q35">
        <f>N34*0.4</f>
        <v>19112</v>
      </c>
      <c r="S35">
        <v>2995</v>
      </c>
      <c r="T35">
        <v>548</v>
      </c>
      <c r="U35">
        <v>36</v>
      </c>
      <c r="V35">
        <f>S35+T35*U35</f>
        <v>22723</v>
      </c>
      <c r="W35">
        <v>47780</v>
      </c>
      <c r="X35">
        <f>V35+360</f>
        <v>23083</v>
      </c>
      <c r="Z35">
        <f t="shared" si="0"/>
        <v>0.47557555462536627</v>
      </c>
    </row>
    <row r="36" spans="2:26" x14ac:dyDescent="0.2">
      <c r="C36">
        <f>C35/36</f>
        <v>539.77777777777783</v>
      </c>
      <c r="H36">
        <v>400</v>
      </c>
      <c r="N36">
        <v>2995</v>
      </c>
      <c r="S36">
        <v>2995</v>
      </c>
      <c r="T36">
        <v>559</v>
      </c>
      <c r="U36">
        <v>36</v>
      </c>
      <c r="V36">
        <f>S36+T36*U36</f>
        <v>23119</v>
      </c>
      <c r="W36">
        <v>48455</v>
      </c>
      <c r="X36">
        <f>X35*2</f>
        <v>46166</v>
      </c>
      <c r="Z36">
        <f t="shared" si="0"/>
        <v>0.47712310391084511</v>
      </c>
    </row>
    <row r="37" spans="2:26" x14ac:dyDescent="0.2">
      <c r="B37">
        <f>B31*B35/36</f>
        <v>607.25</v>
      </c>
      <c r="Q37">
        <f>(Q35-N36)/36</f>
        <v>447.69444444444446</v>
      </c>
      <c r="S37">
        <v>2995</v>
      </c>
      <c r="T37">
        <v>550</v>
      </c>
      <c r="U37">
        <v>36</v>
      </c>
      <c r="V37">
        <f>S37+T37*U37</f>
        <v>22795</v>
      </c>
      <c r="W37">
        <v>48455</v>
      </c>
      <c r="Z37">
        <f>V37/W37</f>
        <v>0.47043648746259414</v>
      </c>
    </row>
    <row r="38" spans="2:26" x14ac:dyDescent="0.2">
      <c r="H38">
        <v>200</v>
      </c>
      <c r="N38">
        <v>538</v>
      </c>
      <c r="S38">
        <v>5000</v>
      </c>
      <c r="T38">
        <v>496</v>
      </c>
      <c r="U38">
        <v>36</v>
      </c>
      <c r="V38">
        <f>S38+T38*U38</f>
        <v>22856</v>
      </c>
      <c r="W38">
        <v>48455</v>
      </c>
      <c r="Z38">
        <f t="shared" si="0"/>
        <v>0.47169538747291301</v>
      </c>
    </row>
    <row r="39" spans="2:26" x14ac:dyDescent="0.2">
      <c r="H39">
        <f>H38*36</f>
        <v>7200</v>
      </c>
      <c r="S39">
        <v>3000</v>
      </c>
      <c r="T39">
        <v>576</v>
      </c>
      <c r="U39">
        <v>36</v>
      </c>
      <c r="V39">
        <f t="shared" ref="V36:V42" si="1">S39+T39*U39</f>
        <v>23736</v>
      </c>
    </row>
    <row r="40" spans="2:26" x14ac:dyDescent="0.2">
      <c r="V40">
        <f t="shared" si="1"/>
        <v>0</v>
      </c>
    </row>
    <row r="41" spans="2:26" x14ac:dyDescent="0.2">
      <c r="P41">
        <f>N45/N34</f>
        <v>0.46804102134784431</v>
      </c>
      <c r="V41">
        <f t="shared" si="1"/>
        <v>0</v>
      </c>
    </row>
    <row r="42" spans="2:26" x14ac:dyDescent="0.2">
      <c r="N42">
        <f>2995</f>
        <v>2995</v>
      </c>
      <c r="S42">
        <v>635</v>
      </c>
      <c r="T42">
        <v>624</v>
      </c>
      <c r="U42">
        <v>36</v>
      </c>
      <c r="V42">
        <f t="shared" si="1"/>
        <v>23099</v>
      </c>
    </row>
    <row r="43" spans="2:26" x14ac:dyDescent="0.2">
      <c r="H43">
        <v>2995</v>
      </c>
    </row>
    <row r="44" spans="2:26" x14ac:dyDescent="0.2">
      <c r="H44">
        <v>290.79000000000002</v>
      </c>
    </row>
    <row r="45" spans="2:26" x14ac:dyDescent="0.2">
      <c r="H45">
        <v>650</v>
      </c>
      <c r="N45">
        <f>N36+N38*36</f>
        <v>22363</v>
      </c>
    </row>
    <row r="46" spans="2:26" x14ac:dyDescent="0.2">
      <c r="H46">
        <v>499</v>
      </c>
    </row>
    <row r="47" spans="2:26" x14ac:dyDescent="0.2">
      <c r="H47">
        <v>75</v>
      </c>
    </row>
    <row r="48" spans="2:26" x14ac:dyDescent="0.2">
      <c r="H48">
        <v>60</v>
      </c>
    </row>
    <row r="49" spans="8:12" x14ac:dyDescent="0.2">
      <c r="H49">
        <v>35</v>
      </c>
    </row>
    <row r="50" spans="8:12" x14ac:dyDescent="0.2">
      <c r="H50">
        <v>5</v>
      </c>
    </row>
    <row r="52" spans="8:12" x14ac:dyDescent="0.2">
      <c r="H52">
        <f>SUM(H43:H50)</f>
        <v>4609.79</v>
      </c>
      <c r="J52">
        <v>534.92999999999995</v>
      </c>
      <c r="L52">
        <f>H52+J52</f>
        <v>5144.72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to bring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 li</dc:creator>
  <cp:lastModifiedBy>xiao li</cp:lastModifiedBy>
  <dcterms:created xsi:type="dcterms:W3CDTF">2024-03-31T22:15:23Z</dcterms:created>
  <dcterms:modified xsi:type="dcterms:W3CDTF">2025-03-09T23:00:39Z</dcterms:modified>
</cp:coreProperties>
</file>