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 checkCompatibility="1"/>
  <mc:AlternateContent xmlns:mc="http://schemas.openxmlformats.org/markup-compatibility/2006">
    <mc:Choice Requires="x15">
      <x15ac:absPath xmlns:x15ac="http://schemas.microsoft.com/office/spreadsheetml/2010/11/ac" url="/Users/ivan/Desktop/Примеры работы/"/>
    </mc:Choice>
  </mc:AlternateContent>
  <bookViews>
    <workbookView xWindow="0" yWindow="460" windowWidth="28800" windowHeight="16420" activeTab="2"/>
  </bookViews>
  <sheets>
    <sheet name="Contacts" sheetId="5" r:id="rId1"/>
    <sheet name="Cover" sheetId="6" r:id="rId2"/>
    <sheet name="Value" sheetId="7" r:id="rId3"/>
    <sheet name="CaPex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1" i="8" l="1"/>
  <c r="F19" i="8"/>
  <c r="F20" i="8"/>
  <c r="F21" i="8"/>
  <c r="F22" i="8"/>
  <c r="F25" i="8"/>
  <c r="F31" i="8"/>
  <c r="F42" i="8"/>
  <c r="F47" i="8"/>
  <c r="G19" i="8"/>
  <c r="G20" i="8"/>
  <c r="G21" i="8"/>
  <c r="G22" i="8"/>
  <c r="G25" i="8"/>
  <c r="G31" i="8"/>
  <c r="G42" i="8"/>
  <c r="G47" i="8"/>
  <c r="I47" i="8"/>
  <c r="I65" i="8"/>
  <c r="I62" i="8"/>
  <c r="E21" i="8"/>
  <c r="E19" i="8"/>
  <c r="E20" i="8"/>
  <c r="E22" i="8"/>
  <c r="E27" i="8"/>
  <c r="E33" i="8"/>
  <c r="E44" i="8"/>
  <c r="E49" i="8"/>
  <c r="F27" i="8"/>
  <c r="F33" i="8"/>
  <c r="F44" i="8"/>
  <c r="F49" i="8"/>
  <c r="G27" i="8"/>
  <c r="G33" i="8"/>
  <c r="G44" i="8"/>
  <c r="G49" i="8"/>
  <c r="I49" i="8"/>
  <c r="I66" i="8"/>
  <c r="I67" i="8"/>
  <c r="J61" i="8"/>
  <c r="J65" i="8"/>
  <c r="J62" i="8"/>
  <c r="J66" i="8"/>
  <c r="J67" i="8"/>
  <c r="K61" i="8"/>
  <c r="K65" i="8"/>
  <c r="K62" i="8"/>
  <c r="K66" i="8"/>
  <c r="K67" i="8"/>
  <c r="L61" i="8"/>
  <c r="L65" i="8"/>
  <c r="L62" i="8"/>
  <c r="L66" i="8"/>
  <c r="L67" i="8"/>
  <c r="M61" i="8"/>
  <c r="M65" i="8"/>
  <c r="M62" i="8"/>
  <c r="M66" i="8"/>
  <c r="M67" i="8"/>
  <c r="N67" i="8"/>
  <c r="J51" i="8"/>
  <c r="K51" i="8"/>
  <c r="L51" i="8"/>
  <c r="M51" i="8"/>
  <c r="J49" i="8"/>
  <c r="B49" i="8"/>
  <c r="G26" i="8"/>
  <c r="G32" i="8"/>
  <c r="G43" i="8"/>
  <c r="G48" i="8"/>
  <c r="F26" i="8"/>
  <c r="F32" i="8"/>
  <c r="F43" i="8"/>
  <c r="F48" i="8"/>
  <c r="E26" i="8"/>
  <c r="E32" i="8"/>
  <c r="E43" i="8"/>
  <c r="E48" i="8"/>
  <c r="B48" i="8"/>
  <c r="J47" i="8"/>
  <c r="E25" i="8"/>
  <c r="E31" i="8"/>
  <c r="E42" i="8"/>
  <c r="E47" i="8"/>
  <c r="B47" i="8"/>
  <c r="G16" i="8"/>
  <c r="F16" i="8"/>
  <c r="E16" i="8"/>
  <c r="D16" i="8"/>
  <c r="E9" i="8"/>
  <c r="F9" i="8"/>
  <c r="G9" i="8"/>
  <c r="H25" i="7"/>
  <c r="H23" i="7"/>
  <c r="H28" i="7"/>
  <c r="G25" i="7"/>
  <c r="G23" i="7"/>
  <c r="G28" i="7"/>
  <c r="H27" i="7"/>
  <c r="G27" i="7"/>
  <c r="H24" i="7"/>
  <c r="H26" i="7"/>
  <c r="G24" i="7"/>
  <c r="G26" i="7"/>
  <c r="F11" i="7"/>
  <c r="G11" i="7"/>
  <c r="H11" i="7"/>
</calcChain>
</file>

<file path=xl/sharedStrings.xml><?xml version="1.0" encoding="utf-8"?>
<sst xmlns="http://schemas.openxmlformats.org/spreadsheetml/2006/main" count="115" uniqueCount="51">
  <si>
    <t>Revenue</t>
  </si>
  <si>
    <t>Interest expense</t>
  </si>
  <si>
    <t>CaPex</t>
  </si>
  <si>
    <t xml:space="preserve">AV Moscow </t>
  </si>
  <si>
    <t>AV St. Pete</t>
  </si>
  <si>
    <t>AV Daily</t>
  </si>
  <si>
    <t>Selling space, ths sqm</t>
  </si>
  <si>
    <t>Growth Selling space, ths sqm</t>
  </si>
  <si>
    <t>CaPex to Growth Selling space, million</t>
  </si>
  <si>
    <t>Share of Selling space, %</t>
  </si>
  <si>
    <t>Number of Stores, eop</t>
  </si>
  <si>
    <t>Growth Number of Stores, eop</t>
  </si>
  <si>
    <t>CaPex per Stores, million</t>
  </si>
  <si>
    <t>Average</t>
  </si>
  <si>
    <t>Mediana</t>
  </si>
  <si>
    <t>Value Calculated</t>
  </si>
  <si>
    <t>EBITDA</t>
  </si>
  <si>
    <t>Net income</t>
  </si>
  <si>
    <t>CAPEX</t>
  </si>
  <si>
    <t>Net Debt / EBITDA</t>
  </si>
  <si>
    <t>Total Debt / EBITDA</t>
  </si>
  <si>
    <t>ROE</t>
  </si>
  <si>
    <t xml:space="preserve">EBIT/ Interest  </t>
  </si>
  <si>
    <t xml:space="preserve"> </t>
  </si>
  <si>
    <t>Units</t>
  </si>
  <si>
    <t>RUB mln</t>
  </si>
  <si>
    <t>x</t>
  </si>
  <si>
    <t>%</t>
  </si>
  <si>
    <t>Equity</t>
  </si>
  <si>
    <t>Net Debt</t>
  </si>
  <si>
    <t>Total Debt</t>
  </si>
  <si>
    <t>Cash</t>
  </si>
  <si>
    <t>Cost of debt</t>
  </si>
  <si>
    <t xml:space="preserve">Total Debt / Equity </t>
  </si>
  <si>
    <t>Вводные данные</t>
  </si>
  <si>
    <t>Расчеты</t>
  </si>
  <si>
    <t>CaPEex Forecast</t>
  </si>
  <si>
    <t>AV Daily Moscow</t>
  </si>
  <si>
    <t>AV Daily  St. Pete</t>
  </si>
  <si>
    <t>&lt;&lt; Делаем допущение, что CaPex на открытие AV Daily в Москве и Питере одинаковы.</t>
  </si>
  <si>
    <t>Store opening program</t>
  </si>
  <si>
    <t>AV Daily Moscow &amp; St. Pete</t>
  </si>
  <si>
    <t>&lt;&lt; Делаем допущение, что CaPex на открытие AV в Москве и Питере одинаковы.</t>
  </si>
  <si>
    <t>AV Moscow &amp; St. Pete</t>
  </si>
  <si>
    <t>Store opening program adjusted</t>
  </si>
  <si>
    <t>sqm</t>
  </si>
  <si>
    <t>#</t>
  </si>
  <si>
    <t>Сумма</t>
  </si>
  <si>
    <t>+ 7 985 358 8877</t>
  </si>
  <si>
    <t>ivan@kapustyanskiy.ru</t>
  </si>
  <si>
    <t>kapustyanskiy.ru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</si>
</sst>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#,##0;\(#,##0\);\-"/>
    <numFmt numFmtId="165" formatCode="#,##0.0;\(#,##0.0\);\-"/>
    <numFmt numFmtId="166" formatCode="0.0\x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sz val="9"/>
      <color theme="1"/>
      <name val="Montserrat"/>
    </font>
    <font>
      <sz val="12"/>
      <color theme="1"/>
      <name val="Montserrat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0" fillId="3" borderId="0" xfId="0" applyFill="1"/>
    <xf numFmtId="0" fontId="5" fillId="2" borderId="0" xfId="0" applyFont="1" applyFill="1"/>
    <xf numFmtId="0" fontId="5" fillId="3" borderId="0" xfId="0" applyFont="1" applyFill="1"/>
    <xf numFmtId="0" fontId="6" fillId="3" borderId="0" xfId="0" applyFont="1" applyFill="1" applyBorder="1"/>
    <xf numFmtId="164" fontId="4" fillId="3" borderId="0" xfId="1" applyNumberFormat="1" applyFont="1" applyFill="1" applyBorder="1" applyAlignment="1">
      <alignment horizontal="right" vertical="center" wrapText="1"/>
    </xf>
    <xf numFmtId="0" fontId="6" fillId="3" borderId="0" xfId="0" applyFont="1" applyFill="1"/>
    <xf numFmtId="0" fontId="5" fillId="3" borderId="0" xfId="0" applyFont="1" applyFill="1" applyBorder="1"/>
    <xf numFmtId="165" fontId="7" fillId="3" borderId="0" xfId="0" applyNumberFormat="1" applyFont="1" applyFill="1"/>
    <xf numFmtId="1" fontId="5" fillId="3" borderId="0" xfId="0" applyNumberFormat="1" applyFont="1" applyFill="1"/>
    <xf numFmtId="0" fontId="5" fillId="3" borderId="0" xfId="2" applyNumberFormat="1" applyFont="1" applyFill="1"/>
    <xf numFmtId="9" fontId="5" fillId="3" borderId="0" xfId="2" applyFont="1" applyFill="1"/>
    <xf numFmtId="0" fontId="7" fillId="3" borderId="0" xfId="0" applyFont="1" applyFill="1"/>
    <xf numFmtId="0" fontId="6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164" fontId="7" fillId="3" borderId="0" xfId="1" applyNumberFormat="1" applyFont="1" applyFill="1" applyBorder="1" applyAlignment="1">
      <alignment horizontal="right" vertical="center" wrapText="1"/>
    </xf>
    <xf numFmtId="166" fontId="7" fillId="3" borderId="0" xfId="0" quotePrefix="1" applyNumberFormat="1" applyFont="1" applyFill="1"/>
    <xf numFmtId="9" fontId="7" fillId="3" borderId="0" xfId="0" applyNumberFormat="1" applyFont="1" applyFill="1"/>
    <xf numFmtId="167" fontId="5" fillId="3" borderId="0" xfId="2" applyNumberFormat="1" applyFont="1" applyFill="1"/>
    <xf numFmtId="3" fontId="4" fillId="3" borderId="0" xfId="1" applyNumberFormat="1" applyFont="1" applyFill="1" applyBorder="1" applyAlignment="1">
      <alignment horizontal="right" vertical="center" wrapText="1"/>
    </xf>
    <xf numFmtId="3" fontId="7" fillId="3" borderId="0" xfId="0" applyNumberFormat="1" applyFont="1" applyFill="1"/>
    <xf numFmtId="3" fontId="5" fillId="3" borderId="0" xfId="2" applyNumberFormat="1" applyFont="1" applyFill="1"/>
    <xf numFmtId="0" fontId="2" fillId="2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wrapText="1"/>
    </xf>
    <xf numFmtId="0" fontId="0" fillId="2" borderId="0" xfId="0" applyFill="1"/>
    <xf numFmtId="0" fontId="5" fillId="3" borderId="0" xfId="0" applyFont="1" applyFill="1" applyBorder="1" applyAlignment="1">
      <alignment horizontal="center"/>
    </xf>
    <xf numFmtId="3" fontId="6" fillId="4" borderId="0" xfId="0" applyNumberFormat="1" applyFont="1" applyFill="1"/>
    <xf numFmtId="3" fontId="6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3" fontId="5" fillId="3" borderId="0" xfId="0" applyNumberFormat="1" applyFont="1" applyFill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kapustyanskiy.ru" TargetMode="External"/><Relationship Id="rId2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.av.ru/ru/investors/company_presentation/" TargetMode="External"/><Relationship Id="rId2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.av.ru/ru/investors/company_presentation/" TargetMode="External"/><Relationship Id="rId2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.av.ru/ru/investors/company_presentation/" TargetMode="Externa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1</xdr:row>
      <xdr:rowOff>241300</xdr:rowOff>
    </xdr:from>
    <xdr:to>
      <xdr:col>3</xdr:col>
      <xdr:colOff>806450</xdr:colOff>
      <xdr:row>5</xdr:row>
      <xdr:rowOff>69215</xdr:rowOff>
    </xdr:to>
    <xdr:pic>
      <xdr:nvPicPr>
        <xdr:cNvPr id="3" name="Рисунок 2" descr="1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1800"/>
          <a:ext cx="2851150" cy="84391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66675</xdr:rowOff>
    </xdr:from>
    <xdr:to>
      <xdr:col>5</xdr:col>
      <xdr:colOff>520700</xdr:colOff>
      <xdr:row>7</xdr:row>
      <xdr:rowOff>30092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3308350" cy="1296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66675</xdr:rowOff>
    </xdr:from>
    <xdr:to>
      <xdr:col>4</xdr:col>
      <xdr:colOff>0</xdr:colOff>
      <xdr:row>7</xdr:row>
      <xdr:rowOff>30092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3308350" cy="1296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66675</xdr:rowOff>
    </xdr:from>
    <xdr:to>
      <xdr:col>1</xdr:col>
      <xdr:colOff>3213100</xdr:colOff>
      <xdr:row>7</xdr:row>
      <xdr:rowOff>30092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3308350" cy="1296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kapustyanskiy.r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8"/>
  <sheetViews>
    <sheetView workbookViewId="0">
      <selection activeCell="C35" sqref="C35"/>
    </sheetView>
  </sheetViews>
  <sheetFormatPr baseColWidth="10" defaultRowHeight="15" x14ac:dyDescent="0.2"/>
  <cols>
    <col min="1" max="5" width="10.83203125" style="3"/>
    <col min="6" max="6" width="27.33203125" style="3" customWidth="1"/>
    <col min="7" max="16384" width="10.83203125" style="3"/>
  </cols>
  <sheetData>
    <row r="2" spans="6:8" ht="19" customHeight="1" x14ac:dyDescent="0.2"/>
    <row r="3" spans="6:8" ht="22" customHeight="1" x14ac:dyDescent="0.2">
      <c r="F3" s="35" t="s">
        <v>48</v>
      </c>
    </row>
    <row r="4" spans="6:8" ht="18" customHeight="1" x14ac:dyDescent="0.2">
      <c r="F4" s="35" t="s">
        <v>49</v>
      </c>
    </row>
    <row r="5" spans="6:8" ht="21" customHeight="1" x14ac:dyDescent="0.2">
      <c r="F5" s="35" t="s">
        <v>50</v>
      </c>
      <c r="G5" s="34"/>
      <c r="H5" s="34"/>
    </row>
    <row r="6" spans="6:8" x14ac:dyDescent="0.2">
      <c r="G6" s="34"/>
      <c r="H6" s="34"/>
    </row>
    <row r="7" spans="6:8" x14ac:dyDescent="0.2">
      <c r="G7" s="34"/>
      <c r="H7" s="34"/>
    </row>
    <row r="8" spans="6:8" x14ac:dyDescent="0.2">
      <c r="G8" s="34"/>
      <c r="H8" s="34"/>
    </row>
  </sheetData>
  <phoneticPr fontId="10" type="noConversion"/>
  <hyperlinks>
    <hyperlink ref="F5" r:id="rId1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D11"/>
  <sheetViews>
    <sheetView workbookViewId="0">
      <selection activeCell="D44" sqref="D44"/>
    </sheetView>
  </sheetViews>
  <sheetFormatPr baseColWidth="10" defaultColWidth="8.83203125" defaultRowHeight="15" x14ac:dyDescent="0.2"/>
  <cols>
    <col min="1" max="1" width="8" style="3" customWidth="1"/>
    <col min="2" max="2" width="8.83203125" style="3"/>
    <col min="3" max="4" width="8.83203125" style="3" customWidth="1"/>
    <col min="5" max="5" width="8.83203125" style="3"/>
    <col min="6" max="8" width="8.83203125" style="3" customWidth="1"/>
    <col min="9" max="16384" width="8.83203125" style="3"/>
  </cols>
  <sheetData>
    <row r="9" spans="2:4" x14ac:dyDescent="0.2">
      <c r="B9" s="5" t="s">
        <v>34</v>
      </c>
      <c r="D9" s="20">
        <v>1000</v>
      </c>
    </row>
    <row r="10" spans="2:4" x14ac:dyDescent="0.2">
      <c r="B10" s="5" t="s">
        <v>35</v>
      </c>
      <c r="D10" s="19">
        <v>565</v>
      </c>
    </row>
    <row r="11" spans="2:4" x14ac:dyDescent="0.2">
      <c r="B11" s="5" t="s">
        <v>47</v>
      </c>
      <c r="D11" s="32">
        <v>658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28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8" style="3" customWidth="1"/>
    <col min="2" max="2" width="8.83203125" style="3"/>
    <col min="3" max="3" width="17.6640625" style="3" customWidth="1"/>
    <col min="4" max="4" width="15.6640625" style="3" customWidth="1"/>
    <col min="5" max="5" width="19.83203125" style="3" customWidth="1"/>
    <col min="6" max="8" width="8.83203125" style="3" customWidth="1"/>
    <col min="9" max="16384" width="8.83203125" style="3"/>
  </cols>
  <sheetData>
    <row r="9" spans="2:8" ht="20" x14ac:dyDescent="0.2">
      <c r="B9" s="2" t="s">
        <v>15</v>
      </c>
      <c r="C9" s="5"/>
      <c r="D9" s="5"/>
      <c r="E9" s="5"/>
      <c r="F9" s="5"/>
      <c r="G9" s="5"/>
      <c r="H9" s="5"/>
    </row>
    <row r="10" spans="2:8" x14ac:dyDescent="0.2">
      <c r="B10" s="5"/>
      <c r="C10" s="5"/>
      <c r="D10" s="5"/>
      <c r="E10" s="5"/>
      <c r="F10" s="5"/>
      <c r="G10" s="5"/>
      <c r="H10" s="5"/>
    </row>
    <row r="11" spans="2:8" x14ac:dyDescent="0.2">
      <c r="B11" s="4"/>
      <c r="C11" s="4"/>
      <c r="D11" s="27" t="s">
        <v>24</v>
      </c>
      <c r="E11" s="1">
        <v>2015</v>
      </c>
      <c r="F11" s="1">
        <f>E11+1</f>
        <v>2016</v>
      </c>
      <c r="G11" s="1">
        <f>F11+1</f>
        <v>2017</v>
      </c>
      <c r="H11" s="1">
        <f>G11+1</f>
        <v>2018</v>
      </c>
    </row>
    <row r="12" spans="2:8" x14ac:dyDescent="0.2">
      <c r="B12" s="5" t="s">
        <v>0</v>
      </c>
      <c r="C12" s="5"/>
      <c r="D12" s="18" t="s">
        <v>25</v>
      </c>
      <c r="E12" s="20">
        <v>45496</v>
      </c>
      <c r="F12" s="20">
        <v>49632</v>
      </c>
      <c r="G12" s="20">
        <v>53529</v>
      </c>
      <c r="H12" s="20">
        <v>61171</v>
      </c>
    </row>
    <row r="13" spans="2:8" x14ac:dyDescent="0.2">
      <c r="B13" s="5" t="s">
        <v>16</v>
      </c>
      <c r="C13" s="5"/>
      <c r="D13" s="18" t="s">
        <v>26</v>
      </c>
      <c r="E13" s="20">
        <v>3455</v>
      </c>
      <c r="F13" s="20">
        <v>4225</v>
      </c>
      <c r="G13" s="20">
        <v>3246</v>
      </c>
      <c r="H13" s="20">
        <v>2970</v>
      </c>
    </row>
    <row r="14" spans="2:8" x14ac:dyDescent="0.2">
      <c r="B14" s="5" t="s">
        <v>17</v>
      </c>
      <c r="C14" s="5"/>
      <c r="D14" s="18" t="s">
        <v>25</v>
      </c>
      <c r="E14" s="20">
        <v>614</v>
      </c>
      <c r="F14" s="20">
        <v>1261</v>
      </c>
      <c r="G14" s="20">
        <v>180</v>
      </c>
      <c r="H14" s="20">
        <v>-456</v>
      </c>
    </row>
    <row r="15" spans="2:8" x14ac:dyDescent="0.2">
      <c r="B15" s="5" t="s">
        <v>18</v>
      </c>
      <c r="C15" s="5"/>
      <c r="D15" s="18" t="s">
        <v>25</v>
      </c>
      <c r="E15" s="20">
        <v>805</v>
      </c>
      <c r="F15" s="20">
        <v>1123</v>
      </c>
      <c r="G15" s="20">
        <v>4246</v>
      </c>
      <c r="H15" s="20">
        <v>1654</v>
      </c>
    </row>
    <row r="16" spans="2:8" x14ac:dyDescent="0.2">
      <c r="B16" s="5" t="s">
        <v>19</v>
      </c>
      <c r="C16" s="5"/>
      <c r="D16" s="18" t="s">
        <v>26</v>
      </c>
      <c r="E16" s="21">
        <v>2.5</v>
      </c>
      <c r="F16" s="21">
        <v>1.8</v>
      </c>
      <c r="G16" s="21">
        <v>3.6</v>
      </c>
      <c r="H16" s="21">
        <v>4</v>
      </c>
    </row>
    <row r="17" spans="2:8" x14ac:dyDescent="0.2">
      <c r="B17" s="5" t="s">
        <v>20</v>
      </c>
      <c r="C17" s="5"/>
      <c r="D17" s="18" t="s">
        <v>26</v>
      </c>
      <c r="E17" s="14"/>
      <c r="F17" s="14"/>
      <c r="G17" s="21">
        <v>3.8</v>
      </c>
      <c r="H17" s="21">
        <v>4.3</v>
      </c>
    </row>
    <row r="18" spans="2:8" x14ac:dyDescent="0.2">
      <c r="B18" s="5" t="s">
        <v>21</v>
      </c>
      <c r="C18" s="5"/>
      <c r="D18" s="18" t="s">
        <v>27</v>
      </c>
      <c r="E18" s="14"/>
      <c r="F18" s="14"/>
      <c r="G18" s="22">
        <v>0.11</v>
      </c>
      <c r="H18" s="22">
        <v>-0.39</v>
      </c>
    </row>
    <row r="19" spans="2:8" x14ac:dyDescent="0.2">
      <c r="B19" s="5" t="s">
        <v>22</v>
      </c>
      <c r="C19" s="5"/>
      <c r="D19" s="18" t="s">
        <v>26</v>
      </c>
      <c r="E19" s="14" t="s">
        <v>23</v>
      </c>
      <c r="F19" s="14"/>
      <c r="G19" s="14">
        <v>1.5</v>
      </c>
      <c r="H19" s="14">
        <v>0.9</v>
      </c>
    </row>
    <row r="20" spans="2:8" x14ac:dyDescent="0.2">
      <c r="B20" s="5" t="s">
        <v>1</v>
      </c>
      <c r="C20" s="5"/>
      <c r="D20" s="18" t="s">
        <v>25</v>
      </c>
      <c r="E20" s="14"/>
      <c r="F20" s="14"/>
      <c r="G20" s="20">
        <v>1138</v>
      </c>
      <c r="H20" s="20">
        <v>1203</v>
      </c>
    </row>
    <row r="21" spans="2:8" x14ac:dyDescent="0.2">
      <c r="B21" s="5"/>
      <c r="C21" s="5"/>
      <c r="D21" s="5"/>
      <c r="E21" s="5"/>
      <c r="F21" s="5"/>
      <c r="G21" s="5"/>
      <c r="H21" s="5"/>
    </row>
    <row r="22" spans="2:8" x14ac:dyDescent="0.2">
      <c r="B22" s="5"/>
      <c r="C22" s="5"/>
      <c r="D22" s="5"/>
      <c r="E22" s="19"/>
      <c r="F22" s="19"/>
      <c r="G22" s="19"/>
      <c r="H22" s="19"/>
    </row>
    <row r="23" spans="2:8" x14ac:dyDescent="0.2">
      <c r="B23" s="5" t="s">
        <v>28</v>
      </c>
      <c r="C23" s="5"/>
      <c r="D23" s="18" t="s">
        <v>25</v>
      </c>
      <c r="E23" s="19"/>
      <c r="F23" s="19"/>
      <c r="G23" s="19">
        <f>G14/G18</f>
        <v>1636.3636363636363</v>
      </c>
      <c r="H23" s="19">
        <f>H14/H18</f>
        <v>1169.2307692307693</v>
      </c>
    </row>
    <row r="24" spans="2:8" x14ac:dyDescent="0.2">
      <c r="B24" s="5" t="s">
        <v>29</v>
      </c>
      <c r="C24" s="5"/>
      <c r="D24" s="18" t="s">
        <v>25</v>
      </c>
      <c r="E24" s="19"/>
      <c r="F24" s="19"/>
      <c r="G24" s="19">
        <f>G16*G13</f>
        <v>11685.6</v>
      </c>
      <c r="H24" s="19">
        <f>H16*H13</f>
        <v>11880</v>
      </c>
    </row>
    <row r="25" spans="2:8" x14ac:dyDescent="0.2">
      <c r="B25" s="5" t="s">
        <v>30</v>
      </c>
      <c r="C25" s="5"/>
      <c r="D25" s="18" t="s">
        <v>25</v>
      </c>
      <c r="E25" s="19"/>
      <c r="F25" s="19"/>
      <c r="G25" s="19">
        <f>G17*G13</f>
        <v>12334.8</v>
      </c>
      <c r="H25" s="19">
        <f>H17*H13</f>
        <v>12771</v>
      </c>
    </row>
    <row r="26" spans="2:8" x14ac:dyDescent="0.2">
      <c r="B26" s="5" t="s">
        <v>31</v>
      </c>
      <c r="C26" s="5"/>
      <c r="D26" s="18" t="s">
        <v>25</v>
      </c>
      <c r="E26" s="19"/>
      <c r="F26" s="19"/>
      <c r="G26" s="19">
        <f>G25-G24</f>
        <v>649.19999999999891</v>
      </c>
      <c r="H26" s="19">
        <f>H25-H24</f>
        <v>891</v>
      </c>
    </row>
    <row r="27" spans="2:8" x14ac:dyDescent="0.2">
      <c r="B27" s="5" t="s">
        <v>32</v>
      </c>
      <c r="C27" s="5"/>
      <c r="D27" s="18" t="s">
        <v>27</v>
      </c>
      <c r="E27" s="5"/>
      <c r="F27" s="5"/>
      <c r="G27" s="23">
        <f>G20/G25</f>
        <v>9.2259298894185562E-2</v>
      </c>
      <c r="H27" s="23">
        <f>H20/H25</f>
        <v>9.4197791872210473E-2</v>
      </c>
    </row>
    <row r="28" spans="2:8" x14ac:dyDescent="0.2">
      <c r="B28" s="5" t="s">
        <v>33</v>
      </c>
      <c r="C28" s="5"/>
      <c r="D28" s="18" t="s">
        <v>27</v>
      </c>
      <c r="E28" s="5"/>
      <c r="F28" s="5"/>
      <c r="G28" s="13">
        <f>G25/G23</f>
        <v>7.5379333333333332</v>
      </c>
      <c r="H28" s="13">
        <f>H25/H23</f>
        <v>10.922565789473683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68"/>
  <sheetViews>
    <sheetView workbookViewId="0">
      <selection activeCell="I27" sqref="I27"/>
    </sheetView>
  </sheetViews>
  <sheetFormatPr baseColWidth="10" defaultColWidth="8.83203125" defaultRowHeight="15" x14ac:dyDescent="0.2"/>
  <cols>
    <col min="1" max="1" width="8" style="3" customWidth="1"/>
    <col min="2" max="2" width="49.33203125" style="3" bestFit="1" customWidth="1"/>
    <col min="3" max="3" width="9.6640625" style="3" customWidth="1"/>
    <col min="4" max="4" width="11.83203125" style="3" customWidth="1"/>
    <col min="5" max="7" width="8.83203125" style="3"/>
    <col min="8" max="8" width="4.5" style="3" customWidth="1"/>
    <col min="9" max="9" width="9.1640625" style="3" customWidth="1"/>
    <col min="10" max="16384" width="8.83203125" style="3"/>
  </cols>
  <sheetData>
    <row r="9" spans="2:12" x14ac:dyDescent="0.2">
      <c r="B9" s="4"/>
      <c r="C9" s="27" t="s">
        <v>24</v>
      </c>
      <c r="D9" s="1">
        <v>2015</v>
      </c>
      <c r="E9" s="1">
        <f>D9+1</f>
        <v>2016</v>
      </c>
      <c r="F9" s="1">
        <f t="shared" ref="F9:G9" si="0">E9+1</f>
        <v>2017</v>
      </c>
      <c r="G9" s="1">
        <f t="shared" si="0"/>
        <v>2018</v>
      </c>
      <c r="H9" s="1"/>
      <c r="I9" s="5"/>
      <c r="J9" s="5"/>
      <c r="K9" s="5"/>
      <c r="L9" s="5"/>
    </row>
    <row r="10" spans="2:12" x14ac:dyDescent="0.2">
      <c r="B10" s="6" t="s">
        <v>2</v>
      </c>
      <c r="C10" s="18" t="s">
        <v>25</v>
      </c>
      <c r="D10" s="24">
        <v>805</v>
      </c>
      <c r="E10" s="24">
        <v>1123</v>
      </c>
      <c r="F10" s="24">
        <v>4246</v>
      </c>
      <c r="G10" s="24">
        <v>1654</v>
      </c>
      <c r="H10" s="7"/>
      <c r="I10" s="5"/>
      <c r="J10" s="5"/>
      <c r="K10" s="5"/>
      <c r="L10" s="5"/>
    </row>
    <row r="11" spans="2:12" x14ac:dyDescent="0.2">
      <c r="B11" s="6"/>
      <c r="C11" s="6"/>
      <c r="D11" s="24"/>
      <c r="E11" s="24"/>
      <c r="F11" s="24"/>
      <c r="G11" s="24"/>
      <c r="H11" s="7"/>
      <c r="I11" s="5"/>
      <c r="J11" s="5"/>
      <c r="K11" s="5"/>
      <c r="L11" s="5"/>
    </row>
    <row r="12" spans="2:12" x14ac:dyDescent="0.2">
      <c r="B12" s="8" t="s">
        <v>6</v>
      </c>
      <c r="C12" s="8"/>
      <c r="D12" s="19"/>
      <c r="E12" s="19"/>
      <c r="F12" s="19"/>
      <c r="G12" s="19"/>
      <c r="H12" s="5"/>
      <c r="I12" s="5"/>
      <c r="J12" s="5"/>
      <c r="K12" s="5"/>
      <c r="L12" s="5"/>
    </row>
    <row r="13" spans="2:12" x14ac:dyDescent="0.2">
      <c r="B13" s="9" t="s">
        <v>3</v>
      </c>
      <c r="C13" s="18" t="s">
        <v>45</v>
      </c>
      <c r="D13" s="25">
        <v>52.1</v>
      </c>
      <c r="E13" s="25">
        <v>52.1</v>
      </c>
      <c r="F13" s="25">
        <v>65.099999999999994</v>
      </c>
      <c r="G13" s="25">
        <v>68.2</v>
      </c>
      <c r="H13" s="10"/>
      <c r="I13" s="5"/>
      <c r="J13" s="5"/>
      <c r="K13" s="5"/>
      <c r="L13" s="5"/>
    </row>
    <row r="14" spans="2:12" x14ac:dyDescent="0.2">
      <c r="B14" s="9" t="s">
        <v>4</v>
      </c>
      <c r="C14" s="18" t="s">
        <v>45</v>
      </c>
      <c r="D14" s="25">
        <v>5.2</v>
      </c>
      <c r="E14" s="25">
        <v>5.2</v>
      </c>
      <c r="F14" s="25">
        <v>5.2</v>
      </c>
      <c r="G14" s="25">
        <v>5.2</v>
      </c>
      <c r="H14" s="10"/>
      <c r="I14" s="5"/>
      <c r="J14" s="5"/>
      <c r="K14" s="5"/>
      <c r="L14" s="5"/>
    </row>
    <row r="15" spans="2:12" x14ac:dyDescent="0.2">
      <c r="B15" s="5" t="s">
        <v>5</v>
      </c>
      <c r="C15" s="18" t="s">
        <v>45</v>
      </c>
      <c r="D15" s="25">
        <v>1.7</v>
      </c>
      <c r="E15" s="25">
        <v>3.8</v>
      </c>
      <c r="F15" s="25">
        <v>10.1</v>
      </c>
      <c r="G15" s="25">
        <v>11.2</v>
      </c>
      <c r="H15" s="10"/>
      <c r="I15" s="5"/>
      <c r="J15" s="5"/>
      <c r="K15" s="5"/>
      <c r="L15" s="5"/>
    </row>
    <row r="16" spans="2:12" x14ac:dyDescent="0.2">
      <c r="B16" s="5"/>
      <c r="C16" s="18" t="s">
        <v>45</v>
      </c>
      <c r="D16" s="25">
        <f>SUM(D13:D15)</f>
        <v>59.000000000000007</v>
      </c>
      <c r="E16" s="25">
        <f t="shared" ref="E16:G16" si="1">SUM(E13:E15)</f>
        <v>61.1</v>
      </c>
      <c r="F16" s="25">
        <f t="shared" si="1"/>
        <v>80.399999999999991</v>
      </c>
      <c r="G16" s="25">
        <f t="shared" si="1"/>
        <v>84.600000000000009</v>
      </c>
      <c r="H16" s="10"/>
      <c r="I16" s="5"/>
      <c r="J16" s="5"/>
      <c r="K16" s="5"/>
      <c r="L16" s="5"/>
    </row>
    <row r="17" spans="2:12" x14ac:dyDescent="0.2">
      <c r="B17" s="5"/>
      <c r="C17" s="5"/>
      <c r="D17" s="19"/>
      <c r="E17" s="19"/>
      <c r="F17" s="19"/>
      <c r="G17" s="19"/>
      <c r="H17" s="5"/>
      <c r="I17" s="5"/>
      <c r="J17" s="5"/>
      <c r="K17" s="5"/>
      <c r="L17" s="5"/>
    </row>
    <row r="18" spans="2:12" x14ac:dyDescent="0.2">
      <c r="B18" s="8" t="s">
        <v>7</v>
      </c>
      <c r="C18" s="8"/>
      <c r="D18" s="19"/>
      <c r="E18" s="19"/>
      <c r="F18" s="19"/>
      <c r="G18" s="19"/>
      <c r="H18" s="5"/>
      <c r="I18" s="5"/>
      <c r="J18" s="5"/>
      <c r="K18" s="5"/>
      <c r="L18" s="5"/>
    </row>
    <row r="19" spans="2:12" x14ac:dyDescent="0.2">
      <c r="B19" s="9" t="s">
        <v>3</v>
      </c>
      <c r="C19" s="18" t="s">
        <v>45</v>
      </c>
      <c r="D19" s="19"/>
      <c r="E19" s="26">
        <f>E13-D13</f>
        <v>0</v>
      </c>
      <c r="F19" s="26">
        <f t="shared" ref="F19:G19" si="2">F13-E13</f>
        <v>12.999999999999993</v>
      </c>
      <c r="G19" s="26">
        <f t="shared" si="2"/>
        <v>3.1000000000000085</v>
      </c>
      <c r="H19" s="12"/>
      <c r="I19" s="5"/>
      <c r="J19" s="5"/>
      <c r="K19" s="5"/>
      <c r="L19" s="5"/>
    </row>
    <row r="20" spans="2:12" x14ac:dyDescent="0.2">
      <c r="B20" s="9" t="s">
        <v>4</v>
      </c>
      <c r="C20" s="18" t="s">
        <v>45</v>
      </c>
      <c r="D20" s="19"/>
      <c r="E20" s="26">
        <f t="shared" ref="E20:G21" si="3">E14-D14</f>
        <v>0</v>
      </c>
      <c r="F20" s="26">
        <f t="shared" si="3"/>
        <v>0</v>
      </c>
      <c r="G20" s="26">
        <f t="shared" si="3"/>
        <v>0</v>
      </c>
      <c r="H20" s="12"/>
      <c r="I20" s="5"/>
      <c r="J20" s="5"/>
      <c r="K20" s="5"/>
      <c r="L20" s="5"/>
    </row>
    <row r="21" spans="2:12" x14ac:dyDescent="0.2">
      <c r="B21" s="5" t="s">
        <v>5</v>
      </c>
      <c r="C21" s="18" t="s">
        <v>45</v>
      </c>
      <c r="D21" s="19"/>
      <c r="E21" s="26">
        <f t="shared" si="3"/>
        <v>2.0999999999999996</v>
      </c>
      <c r="F21" s="26">
        <f t="shared" si="3"/>
        <v>6.3</v>
      </c>
      <c r="G21" s="26">
        <f t="shared" si="3"/>
        <v>1.0999999999999996</v>
      </c>
      <c r="H21" s="12"/>
      <c r="I21" s="5"/>
      <c r="J21" s="5"/>
      <c r="K21" s="5"/>
      <c r="L21" s="5"/>
    </row>
    <row r="22" spans="2:12" x14ac:dyDescent="0.2">
      <c r="B22" s="5"/>
      <c r="C22" s="18" t="s">
        <v>45</v>
      </c>
      <c r="D22" s="19"/>
      <c r="E22" s="32">
        <f>SUM(E19:E21)</f>
        <v>2.0999999999999996</v>
      </c>
      <c r="F22" s="32">
        <f t="shared" ref="F22:G22" si="4">SUM(F19:F21)</f>
        <v>19.299999999999994</v>
      </c>
      <c r="G22" s="32">
        <f t="shared" si="4"/>
        <v>4.2000000000000082</v>
      </c>
      <c r="H22" s="8"/>
      <c r="I22" s="5"/>
      <c r="J22" s="5"/>
      <c r="K22" s="5"/>
      <c r="L22" s="5"/>
    </row>
    <row r="23" spans="2:12" x14ac:dyDescent="0.2">
      <c r="B23" s="5"/>
      <c r="C23" s="5"/>
      <c r="D23" s="19"/>
      <c r="E23" s="19"/>
      <c r="F23" s="19"/>
      <c r="G23" s="19"/>
      <c r="H23" s="5"/>
      <c r="I23" s="5"/>
      <c r="J23" s="5"/>
      <c r="K23" s="5"/>
      <c r="L23" s="5"/>
    </row>
    <row r="24" spans="2:12" x14ac:dyDescent="0.2">
      <c r="B24" s="8" t="s">
        <v>9</v>
      </c>
      <c r="C24" s="8"/>
      <c r="D24" s="19"/>
      <c r="E24" s="19"/>
      <c r="F24" s="19"/>
      <c r="G24" s="19"/>
      <c r="H24" s="5"/>
      <c r="I24" s="5"/>
      <c r="J24" s="5"/>
      <c r="K24" s="5"/>
      <c r="L24" s="5"/>
    </row>
    <row r="25" spans="2:12" x14ac:dyDescent="0.2">
      <c r="B25" s="9" t="s">
        <v>3</v>
      </c>
      <c r="C25" s="18" t="s">
        <v>27</v>
      </c>
      <c r="D25" s="19"/>
      <c r="E25" s="13">
        <f>E19/E$22</f>
        <v>0</v>
      </c>
      <c r="F25" s="13">
        <f t="shared" ref="F25:G25" si="5">F19/F$22</f>
        <v>0.6735751295336786</v>
      </c>
      <c r="G25" s="13">
        <f t="shared" si="5"/>
        <v>0.73809523809523869</v>
      </c>
      <c r="H25" s="13"/>
      <c r="I25" s="5"/>
      <c r="J25" s="5"/>
      <c r="K25" s="5"/>
      <c r="L25" s="5"/>
    </row>
    <row r="26" spans="2:12" x14ac:dyDescent="0.2">
      <c r="B26" s="9" t="s">
        <v>4</v>
      </c>
      <c r="C26" s="18" t="s">
        <v>27</v>
      </c>
      <c r="D26" s="19"/>
      <c r="E26" s="13">
        <f t="shared" ref="E26:G27" si="6">E20/E$22</f>
        <v>0</v>
      </c>
      <c r="F26" s="13">
        <f t="shared" si="6"/>
        <v>0</v>
      </c>
      <c r="G26" s="13">
        <f t="shared" si="6"/>
        <v>0</v>
      </c>
      <c r="H26" s="13"/>
      <c r="I26" s="5"/>
      <c r="J26" s="5"/>
      <c r="K26" s="5"/>
      <c r="L26" s="5"/>
    </row>
    <row r="27" spans="2:12" x14ac:dyDescent="0.2">
      <c r="B27" s="5" t="s">
        <v>5</v>
      </c>
      <c r="C27" s="18" t="s">
        <v>27</v>
      </c>
      <c r="D27" s="19"/>
      <c r="E27" s="13">
        <f t="shared" si="6"/>
        <v>1</v>
      </c>
      <c r="F27" s="13">
        <f t="shared" si="6"/>
        <v>0.32642487046632135</v>
      </c>
      <c r="G27" s="13">
        <f t="shared" si="6"/>
        <v>0.26190476190476131</v>
      </c>
      <c r="H27" s="13"/>
      <c r="I27" s="5"/>
      <c r="J27" s="5"/>
      <c r="K27" s="5"/>
      <c r="L27" s="5"/>
    </row>
    <row r="28" spans="2:12" x14ac:dyDescent="0.2">
      <c r="B28" s="5"/>
      <c r="C28" s="5"/>
      <c r="D28" s="19"/>
      <c r="E28" s="19"/>
      <c r="F28" s="19"/>
      <c r="G28" s="19"/>
      <c r="H28" s="5"/>
      <c r="I28" s="5"/>
      <c r="J28" s="5"/>
      <c r="K28" s="5"/>
      <c r="L28" s="5"/>
    </row>
    <row r="29" spans="2:12" x14ac:dyDescent="0.2">
      <c r="B29" s="5"/>
      <c r="C29" s="5"/>
      <c r="D29" s="19"/>
      <c r="E29" s="19"/>
      <c r="F29" s="19"/>
      <c r="G29" s="19"/>
      <c r="H29" s="5"/>
      <c r="I29" s="5"/>
      <c r="J29" s="5"/>
      <c r="K29" s="5"/>
      <c r="L29" s="5"/>
    </row>
    <row r="30" spans="2:12" x14ac:dyDescent="0.2">
      <c r="B30" s="8" t="s">
        <v>8</v>
      </c>
      <c r="C30" s="8"/>
      <c r="D30" s="19"/>
      <c r="E30" s="19"/>
      <c r="F30" s="19"/>
      <c r="G30" s="19"/>
      <c r="H30" s="5"/>
      <c r="I30" s="5"/>
      <c r="J30" s="5"/>
      <c r="K30" s="5"/>
      <c r="L30" s="5"/>
    </row>
    <row r="31" spans="2:12" x14ac:dyDescent="0.2">
      <c r="B31" s="9" t="s">
        <v>3</v>
      </c>
      <c r="C31" s="18" t="s">
        <v>25</v>
      </c>
      <c r="D31" s="19"/>
      <c r="E31" s="19">
        <f>E25*E$10</f>
        <v>0</v>
      </c>
      <c r="F31" s="19">
        <f t="shared" ref="F31:G31" si="7">F25*F$10</f>
        <v>2859.9999999999995</v>
      </c>
      <c r="G31" s="19">
        <f t="shared" si="7"/>
        <v>1220.8095238095248</v>
      </c>
      <c r="H31" s="11"/>
      <c r="I31" s="5"/>
      <c r="J31" s="5"/>
      <c r="K31" s="5"/>
      <c r="L31" s="5"/>
    </row>
    <row r="32" spans="2:12" x14ac:dyDescent="0.2">
      <c r="B32" s="9" t="s">
        <v>4</v>
      </c>
      <c r="C32" s="18" t="s">
        <v>25</v>
      </c>
      <c r="D32" s="19"/>
      <c r="E32" s="19">
        <f t="shared" ref="E32:G33" si="8">E26*E$10</f>
        <v>0</v>
      </c>
      <c r="F32" s="19">
        <f t="shared" si="8"/>
        <v>0</v>
      </c>
      <c r="G32" s="19">
        <f t="shared" si="8"/>
        <v>0</v>
      </c>
      <c r="H32" s="11"/>
      <c r="I32" s="5"/>
      <c r="J32" s="5"/>
      <c r="K32" s="5"/>
      <c r="L32" s="5"/>
    </row>
    <row r="33" spans="2:12" x14ac:dyDescent="0.2">
      <c r="B33" s="5" t="s">
        <v>5</v>
      </c>
      <c r="C33" s="18" t="s">
        <v>25</v>
      </c>
      <c r="D33" s="19"/>
      <c r="E33" s="19">
        <f t="shared" si="8"/>
        <v>1123</v>
      </c>
      <c r="F33" s="19">
        <f t="shared" si="8"/>
        <v>1386.0000000000005</v>
      </c>
      <c r="G33" s="19">
        <f t="shared" si="8"/>
        <v>433.19047619047518</v>
      </c>
      <c r="H33" s="11"/>
      <c r="I33" s="5"/>
      <c r="J33" s="5"/>
      <c r="K33" s="5"/>
      <c r="L33" s="5"/>
    </row>
    <row r="34" spans="2:12" x14ac:dyDescent="0.2">
      <c r="B34" s="5"/>
      <c r="C34" s="5"/>
      <c r="D34" s="19"/>
      <c r="E34" s="19"/>
      <c r="F34" s="19"/>
      <c r="G34" s="19"/>
      <c r="H34" s="5"/>
      <c r="I34" s="5"/>
      <c r="J34" s="5"/>
      <c r="K34" s="5"/>
      <c r="L34" s="5"/>
    </row>
    <row r="35" spans="2:12" x14ac:dyDescent="0.2">
      <c r="B35" s="5"/>
      <c r="C35" s="5"/>
      <c r="D35" s="19"/>
      <c r="E35" s="19"/>
      <c r="F35" s="19"/>
      <c r="G35" s="19"/>
      <c r="H35" s="5"/>
      <c r="I35" s="5"/>
      <c r="J35" s="5"/>
      <c r="K35" s="5"/>
      <c r="L35" s="5"/>
    </row>
    <row r="36" spans="2:12" x14ac:dyDescent="0.2">
      <c r="B36" s="8" t="s">
        <v>10</v>
      </c>
      <c r="C36" s="8"/>
      <c r="D36" s="19"/>
      <c r="E36" s="19"/>
      <c r="F36" s="19"/>
      <c r="G36" s="19"/>
      <c r="H36" s="5"/>
      <c r="I36" s="5"/>
      <c r="J36" s="5"/>
      <c r="K36" s="5"/>
      <c r="L36" s="5"/>
    </row>
    <row r="37" spans="2:12" x14ac:dyDescent="0.2">
      <c r="B37" s="9" t="s">
        <v>3</v>
      </c>
      <c r="C37" s="31" t="s">
        <v>46</v>
      </c>
      <c r="D37" s="25">
        <v>74</v>
      </c>
      <c r="E37" s="25">
        <v>74</v>
      </c>
      <c r="F37" s="25">
        <v>94</v>
      </c>
      <c r="G37" s="25">
        <v>99</v>
      </c>
      <c r="H37" s="14"/>
      <c r="I37" s="5"/>
      <c r="J37" s="5"/>
      <c r="K37" s="5"/>
      <c r="L37" s="5"/>
    </row>
    <row r="38" spans="2:12" x14ac:dyDescent="0.2">
      <c r="B38" s="9" t="s">
        <v>4</v>
      </c>
      <c r="C38" s="31" t="s">
        <v>46</v>
      </c>
      <c r="D38" s="25">
        <v>5</v>
      </c>
      <c r="E38" s="25">
        <v>5</v>
      </c>
      <c r="F38" s="25">
        <v>5</v>
      </c>
      <c r="G38" s="25">
        <v>5</v>
      </c>
      <c r="H38" s="14"/>
      <c r="I38" s="5"/>
      <c r="J38" s="5"/>
      <c r="K38" s="5"/>
      <c r="L38" s="5"/>
    </row>
    <row r="39" spans="2:12" x14ac:dyDescent="0.2">
      <c r="B39" s="5" t="s">
        <v>5</v>
      </c>
      <c r="C39" s="18" t="s">
        <v>46</v>
      </c>
      <c r="D39" s="25">
        <v>7</v>
      </c>
      <c r="E39" s="25">
        <v>18</v>
      </c>
      <c r="F39" s="25">
        <v>51</v>
      </c>
      <c r="G39" s="25">
        <v>56</v>
      </c>
      <c r="H39" s="14"/>
      <c r="I39" s="5"/>
      <c r="J39" s="5"/>
      <c r="K39" s="5"/>
      <c r="L39" s="5"/>
    </row>
    <row r="40" spans="2:12" x14ac:dyDescent="0.2">
      <c r="B40" s="5"/>
      <c r="C40" s="18"/>
      <c r="D40" s="19"/>
      <c r="E40" s="19"/>
      <c r="F40" s="19"/>
      <c r="G40" s="19"/>
      <c r="H40" s="5"/>
      <c r="I40" s="5"/>
      <c r="J40" s="5"/>
      <c r="K40" s="5"/>
      <c r="L40" s="5"/>
    </row>
    <row r="41" spans="2:12" x14ac:dyDescent="0.2">
      <c r="B41" s="8" t="s">
        <v>11</v>
      </c>
      <c r="C41" s="8"/>
      <c r="D41" s="19"/>
      <c r="E41" s="19"/>
      <c r="F41" s="19"/>
      <c r="G41" s="19"/>
      <c r="H41" s="5"/>
      <c r="I41" s="5"/>
      <c r="J41" s="5"/>
      <c r="K41" s="5"/>
      <c r="L41" s="5"/>
    </row>
    <row r="42" spans="2:12" x14ac:dyDescent="0.2">
      <c r="B42" s="9" t="s">
        <v>3</v>
      </c>
      <c r="C42" s="31" t="s">
        <v>46</v>
      </c>
      <c r="D42" s="19"/>
      <c r="E42" s="19">
        <f>E37-D37</f>
        <v>0</v>
      </c>
      <c r="F42" s="19">
        <f t="shared" ref="F42:G42" si="9">F37-E37</f>
        <v>20</v>
      </c>
      <c r="G42" s="19">
        <f t="shared" si="9"/>
        <v>5</v>
      </c>
      <c r="H42" s="5"/>
      <c r="I42" s="5"/>
      <c r="J42" s="5"/>
      <c r="K42" s="5"/>
      <c r="L42" s="5"/>
    </row>
    <row r="43" spans="2:12" x14ac:dyDescent="0.2">
      <c r="B43" s="9" t="s">
        <v>4</v>
      </c>
      <c r="C43" s="31" t="s">
        <v>46</v>
      </c>
      <c r="D43" s="19"/>
      <c r="E43" s="19">
        <f t="shared" ref="E43:G44" si="10">E38-D38</f>
        <v>0</v>
      </c>
      <c r="F43" s="19">
        <f t="shared" si="10"/>
        <v>0</v>
      </c>
      <c r="G43" s="19">
        <f t="shared" si="10"/>
        <v>0</v>
      </c>
      <c r="H43" s="5"/>
      <c r="I43" s="5"/>
      <c r="J43" s="5"/>
      <c r="K43" s="5"/>
      <c r="L43" s="5"/>
    </row>
    <row r="44" spans="2:12" x14ac:dyDescent="0.2">
      <c r="B44" s="5" t="s">
        <v>5</v>
      </c>
      <c r="C44" s="18" t="s">
        <v>46</v>
      </c>
      <c r="D44" s="19"/>
      <c r="E44" s="19">
        <f t="shared" si="10"/>
        <v>11</v>
      </c>
      <c r="F44" s="19">
        <f t="shared" si="10"/>
        <v>33</v>
      </c>
      <c r="G44" s="19">
        <f t="shared" si="10"/>
        <v>5</v>
      </c>
      <c r="H44" s="5"/>
      <c r="I44" s="5"/>
      <c r="J44" s="5"/>
      <c r="K44" s="5"/>
      <c r="L44" s="5"/>
    </row>
    <row r="45" spans="2:12" x14ac:dyDescent="0.2">
      <c r="B45" s="5"/>
      <c r="C45" s="5"/>
      <c r="D45" s="19"/>
      <c r="E45" s="19"/>
      <c r="F45" s="19"/>
      <c r="G45" s="19"/>
      <c r="H45" s="5"/>
      <c r="I45" s="5"/>
      <c r="J45" s="5"/>
      <c r="K45" s="5"/>
      <c r="L45" s="5"/>
    </row>
    <row r="46" spans="2:12" x14ac:dyDescent="0.2">
      <c r="B46" s="8" t="s">
        <v>12</v>
      </c>
      <c r="C46" s="8"/>
      <c r="D46" s="19"/>
      <c r="E46" s="19"/>
      <c r="F46" s="19"/>
      <c r="G46" s="19"/>
      <c r="H46" s="5"/>
      <c r="I46" s="15" t="s">
        <v>13</v>
      </c>
      <c r="J46" s="8" t="s">
        <v>14</v>
      </c>
    </row>
    <row r="47" spans="2:12" x14ac:dyDescent="0.2">
      <c r="B47" s="5" t="str">
        <f>B42</f>
        <v xml:space="preserve">AV Moscow </v>
      </c>
      <c r="C47" s="18" t="s">
        <v>25</v>
      </c>
      <c r="D47" s="19"/>
      <c r="E47" s="28" t="str">
        <f>IFERROR(E31/E42,"-")</f>
        <v>-</v>
      </c>
      <c r="F47" s="28">
        <f t="shared" ref="F47:G48" si="11">IFERROR(F31/F42,"-")</f>
        <v>142.99999999999997</v>
      </c>
      <c r="G47" s="28">
        <f t="shared" si="11"/>
        <v>244.16190476190496</v>
      </c>
      <c r="H47" s="16"/>
      <c r="I47" s="17">
        <f>AVERAGE(F47:G47)</f>
        <v>193.58095238095245</v>
      </c>
      <c r="J47" s="17">
        <f>MEDIAN(F47:G47)</f>
        <v>193.58095238095245</v>
      </c>
    </row>
    <row r="48" spans="2:12" x14ac:dyDescent="0.2">
      <c r="B48" s="5" t="str">
        <f t="shared" ref="B48:B49" si="12">B43</f>
        <v>AV St. Pete</v>
      </c>
      <c r="C48" s="18" t="s">
        <v>25</v>
      </c>
      <c r="D48" s="19"/>
      <c r="E48" s="28" t="str">
        <f>IFERROR(E32/E43,"-")</f>
        <v>-</v>
      </c>
      <c r="F48" s="28" t="str">
        <f t="shared" si="11"/>
        <v>-</v>
      </c>
      <c r="G48" s="28" t="str">
        <f t="shared" si="11"/>
        <v>-</v>
      </c>
      <c r="H48" s="16"/>
      <c r="I48" s="5"/>
      <c r="J48" s="5"/>
    </row>
    <row r="49" spans="2:14" x14ac:dyDescent="0.2">
      <c r="B49" s="5" t="str">
        <f t="shared" si="12"/>
        <v>AV Daily</v>
      </c>
      <c r="C49" s="18" t="s">
        <v>25</v>
      </c>
      <c r="D49" s="19"/>
      <c r="E49" s="28">
        <f t="shared" ref="E49:G49" si="13">IFERROR(E33/E44,"")</f>
        <v>102.09090909090909</v>
      </c>
      <c r="F49" s="28">
        <f t="shared" si="13"/>
        <v>42.000000000000014</v>
      </c>
      <c r="G49" s="28">
        <f t="shared" si="13"/>
        <v>86.638095238095033</v>
      </c>
      <c r="H49" s="16"/>
      <c r="I49" s="17">
        <f>AVERAGE(E49:G49)</f>
        <v>76.909668109668061</v>
      </c>
      <c r="J49" s="17">
        <f>MEDIAN(E49:G49)</f>
        <v>86.638095238095033</v>
      </c>
    </row>
    <row r="50" spans="2:14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2:14" x14ac:dyDescent="0.2">
      <c r="B51" s="1"/>
      <c r="C51" s="1"/>
      <c r="D51" s="30"/>
      <c r="E51" s="30"/>
      <c r="F51" s="30"/>
      <c r="G51" s="27" t="s">
        <v>24</v>
      </c>
      <c r="H51" s="27"/>
      <c r="I51" s="1">
        <v>2019</v>
      </c>
      <c r="J51" s="1">
        <f>I51+1</f>
        <v>2020</v>
      </c>
      <c r="K51" s="1">
        <f t="shared" ref="K51:L51" si="14">J51+1</f>
        <v>2021</v>
      </c>
      <c r="L51" s="1">
        <f t="shared" si="14"/>
        <v>2022</v>
      </c>
      <c r="M51" s="1">
        <f>L51+1</f>
        <v>2023</v>
      </c>
    </row>
    <row r="53" spans="2:14" x14ac:dyDescent="0.2">
      <c r="B53" s="8" t="s">
        <v>40</v>
      </c>
      <c r="C53" s="8"/>
    </row>
    <row r="54" spans="2:14" x14ac:dyDescent="0.2">
      <c r="B54" s="9" t="s">
        <v>3</v>
      </c>
      <c r="C54" s="9"/>
      <c r="G54" s="31" t="s">
        <v>46</v>
      </c>
      <c r="H54" s="31"/>
      <c r="I54" s="25">
        <v>2</v>
      </c>
      <c r="J54" s="25">
        <v>3</v>
      </c>
      <c r="K54" s="25">
        <v>4</v>
      </c>
      <c r="L54" s="25">
        <v>4</v>
      </c>
      <c r="M54" s="25">
        <v>4</v>
      </c>
    </row>
    <row r="55" spans="2:14" x14ac:dyDescent="0.2">
      <c r="B55" s="9" t="s">
        <v>4</v>
      </c>
      <c r="C55" s="9"/>
      <c r="G55" s="31" t="s">
        <v>46</v>
      </c>
      <c r="H55" s="31"/>
      <c r="I55" s="25">
        <v>1</v>
      </c>
      <c r="J55" s="25">
        <v>2</v>
      </c>
      <c r="K55" s="25">
        <v>2</v>
      </c>
      <c r="L55" s="25">
        <v>2</v>
      </c>
      <c r="M55" s="25">
        <v>2</v>
      </c>
      <c r="N55" s="3" t="s">
        <v>42</v>
      </c>
    </row>
    <row r="56" spans="2:14" x14ac:dyDescent="0.2">
      <c r="B56" s="5" t="s">
        <v>37</v>
      </c>
      <c r="C56" s="5"/>
      <c r="G56" s="18" t="s">
        <v>46</v>
      </c>
      <c r="H56" s="18"/>
      <c r="I56" s="25">
        <v>1</v>
      </c>
      <c r="J56" s="25">
        <v>9</v>
      </c>
      <c r="K56" s="25">
        <v>22</v>
      </c>
      <c r="L56" s="25">
        <v>22</v>
      </c>
      <c r="M56" s="25">
        <v>22</v>
      </c>
    </row>
    <row r="57" spans="2:14" x14ac:dyDescent="0.2">
      <c r="B57" s="5" t="s">
        <v>38</v>
      </c>
      <c r="C57" s="5"/>
      <c r="G57" s="18" t="s">
        <v>46</v>
      </c>
      <c r="H57" s="18"/>
      <c r="I57" s="25">
        <v>0</v>
      </c>
      <c r="J57" s="25">
        <v>4</v>
      </c>
      <c r="K57" s="25">
        <v>6</v>
      </c>
      <c r="L57" s="25">
        <v>6</v>
      </c>
      <c r="M57" s="25">
        <v>6</v>
      </c>
      <c r="N57" s="3" t="s">
        <v>39</v>
      </c>
    </row>
    <row r="60" spans="2:14" x14ac:dyDescent="0.2">
      <c r="B60" s="29" t="s">
        <v>44</v>
      </c>
      <c r="C60" s="29"/>
    </row>
    <row r="61" spans="2:14" x14ac:dyDescent="0.2">
      <c r="B61" s="9" t="s">
        <v>43</v>
      </c>
      <c r="C61" s="9"/>
      <c r="G61" s="31" t="s">
        <v>46</v>
      </c>
      <c r="H61" s="31"/>
      <c r="I61" s="19">
        <f>I54+I55</f>
        <v>3</v>
      </c>
      <c r="J61" s="19">
        <f t="shared" ref="J61:M61" si="15">J54+J55</f>
        <v>5</v>
      </c>
      <c r="K61" s="19">
        <f t="shared" si="15"/>
        <v>6</v>
      </c>
      <c r="L61" s="19">
        <f t="shared" si="15"/>
        <v>6</v>
      </c>
      <c r="M61" s="19">
        <f t="shared" si="15"/>
        <v>6</v>
      </c>
    </row>
    <row r="62" spans="2:14" x14ac:dyDescent="0.2">
      <c r="B62" s="5" t="s">
        <v>41</v>
      </c>
      <c r="C62" s="5"/>
      <c r="G62" s="31" t="s">
        <v>46</v>
      </c>
      <c r="H62" s="31"/>
      <c r="I62" s="19">
        <f>I57+I56</f>
        <v>1</v>
      </c>
      <c r="J62" s="19">
        <f t="shared" ref="J62:M62" si="16">J57+J56</f>
        <v>13</v>
      </c>
      <c r="K62" s="19">
        <f t="shared" si="16"/>
        <v>28</v>
      </c>
      <c r="L62" s="19">
        <f t="shared" si="16"/>
        <v>28</v>
      </c>
      <c r="M62" s="19">
        <f t="shared" si="16"/>
        <v>28</v>
      </c>
    </row>
    <row r="64" spans="2:14" x14ac:dyDescent="0.2">
      <c r="B64" s="8" t="s">
        <v>36</v>
      </c>
      <c r="C64" s="8"/>
    </row>
    <row r="65" spans="2:14" x14ac:dyDescent="0.2">
      <c r="B65" s="9" t="s">
        <v>43</v>
      </c>
      <c r="G65" s="18" t="s">
        <v>25</v>
      </c>
      <c r="H65" s="18"/>
      <c r="I65" s="28">
        <f>I61*$I$47</f>
        <v>580.74285714285736</v>
      </c>
      <c r="J65" s="28">
        <f t="shared" ref="J65:M65" si="17">J61*$I$47</f>
        <v>967.90476190476227</v>
      </c>
      <c r="K65" s="28">
        <f t="shared" si="17"/>
        <v>1161.4857142857147</v>
      </c>
      <c r="L65" s="28">
        <f t="shared" si="17"/>
        <v>1161.4857142857147</v>
      </c>
      <c r="M65" s="28">
        <f t="shared" si="17"/>
        <v>1161.4857142857147</v>
      </c>
    </row>
    <row r="66" spans="2:14" x14ac:dyDescent="0.2">
      <c r="B66" s="5" t="s">
        <v>41</v>
      </c>
      <c r="G66" s="18" t="s">
        <v>25</v>
      </c>
      <c r="H66" s="18"/>
      <c r="I66" s="28">
        <f>I62*$I$49</f>
        <v>76.909668109668061</v>
      </c>
      <c r="J66" s="28">
        <f t="shared" ref="J66:M66" si="18">J62*$I$49</f>
        <v>999.82568542568481</v>
      </c>
      <c r="K66" s="28">
        <f t="shared" si="18"/>
        <v>2153.4707070707059</v>
      </c>
      <c r="L66" s="28">
        <f t="shared" si="18"/>
        <v>2153.4707070707059</v>
      </c>
      <c r="M66" s="28">
        <f t="shared" si="18"/>
        <v>2153.4707070707059</v>
      </c>
    </row>
    <row r="67" spans="2:14" x14ac:dyDescent="0.2">
      <c r="G67" s="18" t="s">
        <v>25</v>
      </c>
      <c r="I67" s="33">
        <f>I65+I66</f>
        <v>657.65252525252538</v>
      </c>
      <c r="J67" s="33">
        <f t="shared" ref="J67:M67" si="19">J65+J66</f>
        <v>1967.7304473304471</v>
      </c>
      <c r="K67" s="33">
        <f t="shared" si="19"/>
        <v>3314.9564213564208</v>
      </c>
      <c r="L67" s="33">
        <f t="shared" si="19"/>
        <v>3314.9564213564208</v>
      </c>
      <c r="M67" s="33">
        <f t="shared" si="19"/>
        <v>3314.9564213564208</v>
      </c>
      <c r="N67" s="33">
        <f>SUM(I67:M67)</f>
        <v>12570.252236652235</v>
      </c>
    </row>
    <row r="68" spans="2:14" x14ac:dyDescent="0.2">
      <c r="B68" s="18"/>
      <c r="C68" s="18"/>
      <c r="D68" s="36"/>
      <c r="E68" s="36"/>
    </row>
  </sheetData>
  <mergeCells count="1">
    <mergeCell ref="D68:E68"/>
  </mergeCells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Contacts</vt:lpstr>
      <vt:lpstr>Cover</vt:lpstr>
      <vt:lpstr>Value</vt:lpstr>
      <vt:lpstr>CaPex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2019-12-28T00:11:01Z</cp:lastPrinted>
  <dcterms:created xsi:type="dcterms:W3CDTF">2015-06-05T18:19:34Z</dcterms:created>
  <dcterms:modified xsi:type="dcterms:W3CDTF">2020-01-01T19:42:55Z</dcterms:modified>
</cp:coreProperties>
</file>