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pustyanskiy.i\Desktop\Текучка\"/>
    </mc:Choice>
  </mc:AlternateContent>
  <bookViews>
    <workbookView xWindow="0" yWindow="0" windowWidth="28800" windowHeight="12030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7" i="1" l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D25" i="1"/>
  <c r="AD26" i="1"/>
  <c r="AE26" i="1"/>
  <c r="V26" i="1"/>
  <c r="AD27" i="1"/>
  <c r="AE27" i="1"/>
  <c r="W27" i="1"/>
  <c r="V27" i="1"/>
  <c r="AE25" i="1"/>
  <c r="V25" i="1"/>
  <c r="AD28" i="1"/>
  <c r="AD29" i="1"/>
  <c r="AD30" i="1"/>
  <c r="AD31" i="1"/>
  <c r="AD32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26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26" i="1"/>
  <c r="AB25" i="1"/>
  <c r="AA25" i="1"/>
  <c r="Z27" i="1"/>
  <c r="Z28" i="1"/>
  <c r="Z29" i="1"/>
  <c r="Z30" i="1"/>
  <c r="Z31" i="1"/>
  <c r="Z32" i="1"/>
  <c r="Z25" i="1"/>
  <c r="Z26" i="1"/>
  <c r="Y25" i="1"/>
  <c r="Y26" i="1"/>
  <c r="Y27" i="1"/>
  <c r="Y28" i="1"/>
  <c r="Y29" i="1"/>
  <c r="Y30" i="1"/>
  <c r="W52" i="1"/>
  <c r="V52" i="1"/>
  <c r="W53" i="1"/>
  <c r="V53" i="1"/>
  <c r="W54" i="1"/>
  <c r="V54" i="1"/>
  <c r="W55" i="1"/>
  <c r="V55" i="1"/>
  <c r="W56" i="1"/>
  <c r="V56" i="1"/>
  <c r="W25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</calcChain>
</file>

<file path=xl/comments1.xml><?xml version="1.0" encoding="utf-8"?>
<comments xmlns="http://schemas.openxmlformats.org/spreadsheetml/2006/main">
  <authors>
    <author>Иван Капустянский</author>
  </authors>
  <commentList>
    <comment ref="V24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Вводится понятие капитал. Это все наши свободные деньги + активы, которые есть в наличии</t>
        </r>
      </text>
    </comment>
    <comment ref="AA24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Должен вестись расчет по месяцам. 
</t>
        </r>
      </text>
    </comment>
    <comment ref="AC2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Иван Капустянский:
в конце месяца платится
</t>
        </r>
      </text>
    </comment>
    <comment ref="AD24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Этот депозит рассчитывается по анлогии рублевого, но только с параметрами для евро
Нам надо будет дополнительно парсить инфу по инфляции евро, бакса и других влаюту распространненых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Аналогичная история как с квартирой под сдачу в аренду
</t>
        </r>
      </text>
    </comment>
    <comment ref="Y25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&lt;&lt; квартира у нас дорожает сразу. Т.к. если она в аткивах, то она уже есть у нас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У нас машина каждый год дишивеет на 3% по условию. Мы уже владеем машиной на данный момент. Соответственно она сразу же дешеевет.
</t>
        </r>
      </text>
    </comment>
    <comment ref="AE25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&lt;&lt; 74 в формуле это текущий курс валюты. Заметь, что это уже депозит. Поэтому на него процент начислять не надо он просто прибавляется к капиталу. Смотри формулу капитала
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ставка должна прописываться именно связанная с евро
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&lt;&lt;  в 2025 году продаем ее по условию. Соответственно она уходит из актива и переходит в общую сумму, которая лежит под общий процент</t>
        </r>
      </text>
    </comment>
    <comment ref="Z32" authorId="0" shapeId="0">
      <text>
        <r>
          <rPr>
            <b/>
            <sz val="9"/>
            <color indexed="81"/>
            <rFont val="Tahoma"/>
            <family val="2"/>
            <charset val="204"/>
          </rPr>
          <t>Иван Капустянский:</t>
        </r>
        <r>
          <rPr>
            <sz val="9"/>
            <color indexed="81"/>
            <rFont val="Tahoma"/>
            <family val="2"/>
            <charset val="204"/>
          </rPr>
          <t xml:space="preserve">
Продали машину в 2027 году по условию
</t>
        </r>
      </text>
    </comment>
  </commentList>
</comments>
</file>

<file path=xl/sharedStrings.xml><?xml version="1.0" encoding="utf-8"?>
<sst xmlns="http://schemas.openxmlformats.org/spreadsheetml/2006/main" count="57" uniqueCount="50">
  <si>
    <t xml:space="preserve">ФИО </t>
  </si>
  <si>
    <t>Капустянский Иван Сергеевич</t>
  </si>
  <si>
    <t xml:space="preserve">Дата рождения </t>
  </si>
  <si>
    <t xml:space="preserve">Год выхода на пенсию </t>
  </si>
  <si>
    <t>Желаемый доход на пенсии в месяц</t>
  </si>
  <si>
    <t>Средства планируемые направлять на накопление в месяц:</t>
  </si>
  <si>
    <t>год</t>
  </si>
  <si>
    <t>возраст</t>
  </si>
  <si>
    <t>Активы</t>
  </si>
  <si>
    <t>Название актива</t>
  </si>
  <si>
    <t xml:space="preserve">Сумма/стоимость на данный момент </t>
  </si>
  <si>
    <t xml:space="preserve">Ставка процента/удорожание </t>
  </si>
  <si>
    <t xml:space="preserve">Ставка удешевления </t>
  </si>
  <si>
    <t>Дата закрытия актива/продажи актива</t>
  </si>
  <si>
    <t>Квартира</t>
  </si>
  <si>
    <t>Капитал</t>
  </si>
  <si>
    <t>Депозит</t>
  </si>
  <si>
    <t>Анкета</t>
  </si>
  <si>
    <t xml:space="preserve">Квартира </t>
  </si>
  <si>
    <t>Машина</t>
  </si>
  <si>
    <t>&lt;&lt; вводим дату, когда продадим квартиру. Дата формата мм/гггг (т.к. у нас расчеты в месяцах)</t>
  </si>
  <si>
    <t>Галка темп роста темпами инфляции</t>
  </si>
  <si>
    <t>Темп роста активов в пенсионный период</t>
  </si>
  <si>
    <t>Темп роста активов в накопительный период</t>
  </si>
  <si>
    <t>Накопление. Расчет если деньги кладутся в начале месяца</t>
  </si>
  <si>
    <t>&lt;&lt; ОТ этого будет зависеть накопленная сумма.</t>
  </si>
  <si>
    <t>Еще две галки рисуем</t>
  </si>
  <si>
    <t>Вариант 1</t>
  </si>
  <si>
    <t>Вариант 4</t>
  </si>
  <si>
    <t>Галка -деньги кладутся в начале периода. Если галка установлена, тогда считаем по Варианту 1 (деньги кладутся в конце периода - Вариант 2 он по умолчаню)</t>
  </si>
  <si>
    <t>Снятие в пенсионный период происходит в начале периода</t>
  </si>
  <si>
    <t>Галка - Снятие денег на пенсию  в конце периода. Если эта глалка стоит то считаем Вариант  3 (по умолчанию снятие происходит в начале периода. Вариант 4)</t>
  </si>
  <si>
    <t>&lt;&lt; вводим дату, когда продадим машину. Дата формата мм/гггг (т.к. у нас расчеты в месяцах)</t>
  </si>
  <si>
    <t xml:space="preserve">Продажа актива в начале месяца </t>
  </si>
  <si>
    <t xml:space="preserve">Продажа актива в конце месяца </t>
  </si>
  <si>
    <t>галка</t>
  </si>
  <si>
    <t>Финансовые цели</t>
  </si>
  <si>
    <t>Пассивы/кредиты</t>
  </si>
  <si>
    <t>Активы, которые есть в наличии</t>
  </si>
  <si>
    <t>Квартира под сдачу в аренду</t>
  </si>
  <si>
    <t>Коммерческая недвижимость</t>
  </si>
  <si>
    <t>Внести валюту</t>
  </si>
  <si>
    <t>Рентный доход</t>
  </si>
  <si>
    <t>арендны йплатеж</t>
  </si>
  <si>
    <t>Валютный вклад</t>
  </si>
  <si>
    <t>Валюта</t>
  </si>
  <si>
    <t>евро</t>
  </si>
  <si>
    <t>Вклад в евро</t>
  </si>
  <si>
    <t>Евровый вклад врублях</t>
  </si>
  <si>
    <t>Динамика прироста рентного дохода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</si>
</sst>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0" xfId="0" applyNumberFormat="1"/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/>
    <xf numFmtId="17" fontId="0" fillId="0" borderId="0" xfId="0" applyNumberFormat="1"/>
    <xf numFmtId="9" fontId="5" fillId="0" borderId="0" xfId="0" applyNumberFormat="1" applyFont="1"/>
    <xf numFmtId="0" fontId="6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/>
    <xf numFmtId="1" fontId="5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F91"/>
  <sheetViews>
    <sheetView tabSelected="1" workbookViewId="0">
      <selection activeCell="B37" sqref="B37"/>
    </sheetView>
  </sheetViews>
  <sheetFormatPr defaultRowHeight="15" x14ac:dyDescent="0.25"/>
  <cols>
    <col min="2" max="2" width="105.7109375" bestFit="1" customWidth="1"/>
    <col min="3" max="3" width="10.140625" bestFit="1" customWidth="1"/>
    <col min="13" max="13" width="22.140625" customWidth="1"/>
    <col min="14" max="14" width="17.85546875" bestFit="1" customWidth="1"/>
    <col min="15" max="17" width="17.85546875" customWidth="1"/>
    <col min="20" max="20" width="10.140625" bestFit="1" customWidth="1"/>
    <col min="22" max="22" width="10.28515625" bestFit="1" customWidth="1"/>
    <col min="23" max="23" width="23" customWidth="1"/>
    <col min="24" max="24" width="35" customWidth="1"/>
    <col min="25" max="25" width="20.7109375" customWidth="1"/>
    <col min="26" max="26" width="20" customWidth="1"/>
    <col min="27" max="27" width="14.85546875" customWidth="1"/>
    <col min="28" max="28" width="19.28515625" customWidth="1"/>
    <col min="29" max="29" width="12.5703125" bestFit="1" customWidth="1"/>
    <col min="31" max="31" width="12" customWidth="1"/>
  </cols>
  <sheetData>
    <row r="4" spans="2:20" x14ac:dyDescent="0.25">
      <c r="B4" s="6" t="s">
        <v>17</v>
      </c>
    </row>
    <row r="6" spans="2:20" x14ac:dyDescent="0.25">
      <c r="B6" t="s">
        <v>0</v>
      </c>
      <c r="C6" t="s">
        <v>1</v>
      </c>
    </row>
    <row r="7" spans="2:20" x14ac:dyDescent="0.25">
      <c r="B7" t="s">
        <v>2</v>
      </c>
      <c r="C7" s="1">
        <v>31869</v>
      </c>
    </row>
    <row r="8" spans="2:20" x14ac:dyDescent="0.25">
      <c r="B8" t="s">
        <v>3</v>
      </c>
      <c r="C8">
        <v>65</v>
      </c>
      <c r="T8" s="2"/>
    </row>
    <row r="9" spans="2:20" x14ac:dyDescent="0.25">
      <c r="B9" t="s">
        <v>4</v>
      </c>
      <c r="C9">
        <v>50000</v>
      </c>
    </row>
    <row r="10" spans="2:20" x14ac:dyDescent="0.25">
      <c r="B10" t="s">
        <v>5</v>
      </c>
      <c r="C10">
        <v>40000</v>
      </c>
    </row>
    <row r="11" spans="2:20" x14ac:dyDescent="0.25">
      <c r="B11" s="7" t="s">
        <v>23</v>
      </c>
      <c r="C11" s="9">
        <v>0.03</v>
      </c>
      <c r="D11" s="7" t="s">
        <v>21</v>
      </c>
    </row>
    <row r="12" spans="2:20" x14ac:dyDescent="0.25">
      <c r="B12" s="7" t="s">
        <v>22</v>
      </c>
      <c r="C12" s="9">
        <v>0.03</v>
      </c>
      <c r="D12" s="7" t="s">
        <v>21</v>
      </c>
    </row>
    <row r="13" spans="2:20" ht="23.25" x14ac:dyDescent="0.35">
      <c r="B13" s="10" t="s">
        <v>26</v>
      </c>
      <c r="C13" s="7"/>
      <c r="D13" s="7"/>
      <c r="E13" s="7" t="s">
        <v>25</v>
      </c>
    </row>
    <row r="14" spans="2:20" x14ac:dyDescent="0.25">
      <c r="B14" s="7" t="s">
        <v>29</v>
      </c>
      <c r="C14" s="7"/>
      <c r="D14" s="7"/>
      <c r="E14" s="7"/>
    </row>
    <row r="15" spans="2:20" x14ac:dyDescent="0.25">
      <c r="B15" s="7" t="s">
        <v>31</v>
      </c>
      <c r="C15" s="7"/>
      <c r="D15" s="7"/>
      <c r="E15" s="7"/>
    </row>
    <row r="16" spans="2:20" x14ac:dyDescent="0.25">
      <c r="B16" s="7"/>
      <c r="C16" s="7"/>
      <c r="D16" s="7"/>
      <c r="E16" s="7"/>
    </row>
    <row r="17" spans="2:31" x14ac:dyDescent="0.25">
      <c r="B17" s="7"/>
    </row>
    <row r="18" spans="2:31" x14ac:dyDescent="0.25">
      <c r="B18" s="6" t="s">
        <v>8</v>
      </c>
    </row>
    <row r="19" spans="2:31" ht="15" customHeight="1" x14ac:dyDescent="0.25">
      <c r="B19" s="21" t="s">
        <v>9</v>
      </c>
      <c r="C19" s="21" t="s">
        <v>10</v>
      </c>
      <c r="D19" s="22"/>
      <c r="E19" s="22"/>
      <c r="F19" s="21" t="s">
        <v>11</v>
      </c>
      <c r="G19" s="22"/>
      <c r="H19" s="22"/>
      <c r="I19" s="21" t="s">
        <v>12</v>
      </c>
      <c r="J19" s="22"/>
      <c r="K19" s="20" t="s">
        <v>13</v>
      </c>
      <c r="L19" s="20"/>
      <c r="M19" s="16"/>
      <c r="N19" s="11"/>
      <c r="O19" s="11"/>
      <c r="P19" s="15"/>
      <c r="Q19" s="11"/>
      <c r="R19" s="11"/>
    </row>
    <row r="20" spans="2:31" ht="42" customHeight="1" x14ac:dyDescent="0.25">
      <c r="B20" s="22"/>
      <c r="C20" s="22"/>
      <c r="D20" s="22"/>
      <c r="E20" s="22"/>
      <c r="F20" s="22"/>
      <c r="G20" s="22"/>
      <c r="H20" s="22"/>
      <c r="I20" s="22"/>
      <c r="J20" s="22"/>
      <c r="K20" s="20"/>
      <c r="L20" s="20"/>
      <c r="M20" s="16" t="s">
        <v>33</v>
      </c>
      <c r="N20" s="16" t="s">
        <v>34</v>
      </c>
      <c r="O20" s="16" t="s">
        <v>42</v>
      </c>
      <c r="P20" s="17" t="s">
        <v>49</v>
      </c>
      <c r="Q20" s="16" t="s">
        <v>45</v>
      </c>
      <c r="R20" s="11"/>
    </row>
    <row r="21" spans="2:31" x14ac:dyDescent="0.25">
      <c r="B21" t="s">
        <v>18</v>
      </c>
      <c r="C21">
        <v>1000000</v>
      </c>
      <c r="F21" s="3">
        <v>0.03</v>
      </c>
      <c r="K21" s="8">
        <v>45689</v>
      </c>
      <c r="M21" t="s">
        <v>35</v>
      </c>
      <c r="N21" t="s">
        <v>35</v>
      </c>
      <c r="R21" s="7" t="s">
        <v>20</v>
      </c>
    </row>
    <row r="22" spans="2:31" ht="21" x14ac:dyDescent="0.35">
      <c r="B22" t="s">
        <v>19</v>
      </c>
      <c r="C22">
        <v>500000</v>
      </c>
      <c r="F22" s="3"/>
      <c r="I22" s="3">
        <v>0.03</v>
      </c>
      <c r="K22" s="8">
        <v>46419</v>
      </c>
      <c r="M22" t="s">
        <v>35</v>
      </c>
      <c r="N22" t="s">
        <v>35</v>
      </c>
      <c r="R22" s="7" t="s">
        <v>32</v>
      </c>
      <c r="Z22" s="18" t="s">
        <v>38</v>
      </c>
    </row>
    <row r="23" spans="2:31" ht="21" x14ac:dyDescent="0.35">
      <c r="B23" t="s">
        <v>16</v>
      </c>
      <c r="C23">
        <v>100000</v>
      </c>
      <c r="F23" s="3">
        <v>7.0000000000000007E-2</v>
      </c>
      <c r="K23" s="8">
        <v>44166</v>
      </c>
      <c r="W23" s="7" t="s">
        <v>27</v>
      </c>
      <c r="X23" s="7" t="s">
        <v>28</v>
      </c>
      <c r="Z23" s="18"/>
      <c r="AA23" s="18"/>
      <c r="AB23" s="18"/>
    </row>
    <row r="24" spans="2:31" ht="45" x14ac:dyDescent="0.25">
      <c r="B24" t="s">
        <v>18</v>
      </c>
      <c r="C24">
        <v>1000000</v>
      </c>
      <c r="F24" s="3">
        <v>0.03</v>
      </c>
      <c r="O24">
        <v>20000</v>
      </c>
      <c r="P24" s="3">
        <v>0.02</v>
      </c>
      <c r="T24" t="s">
        <v>6</v>
      </c>
      <c r="U24" t="s">
        <v>7</v>
      </c>
      <c r="V24" t="s">
        <v>15</v>
      </c>
      <c r="W24" s="5" t="s">
        <v>24</v>
      </c>
      <c r="X24" s="5" t="s">
        <v>30</v>
      </c>
      <c r="Y24" s="11" t="s">
        <v>14</v>
      </c>
      <c r="Z24" s="11" t="s">
        <v>19</v>
      </c>
      <c r="AA24" s="11" t="s">
        <v>16</v>
      </c>
      <c r="AB24" s="11" t="s">
        <v>39</v>
      </c>
      <c r="AC24" s="11" t="s">
        <v>43</v>
      </c>
      <c r="AD24" s="11" t="s">
        <v>47</v>
      </c>
      <c r="AE24" s="11" t="s">
        <v>48</v>
      </c>
    </row>
    <row r="25" spans="2:31" x14ac:dyDescent="0.25">
      <c r="B25" t="s">
        <v>40</v>
      </c>
      <c r="Q25" t="s">
        <v>46</v>
      </c>
      <c r="T25">
        <v>2020</v>
      </c>
      <c r="U25">
        <v>33</v>
      </c>
      <c r="V25" s="4">
        <f>W25+Y25+Z25+AA25+AB25+AE25</f>
        <v>2805310</v>
      </c>
      <c r="W25" s="4">
        <f>$C$10*(1+$C$11)</f>
        <v>41200</v>
      </c>
      <c r="Y25" s="7">
        <f>C21*(1+$F$21)</f>
        <v>1030000</v>
      </c>
      <c r="Z25" s="19">
        <f>C22*(1-$I$22)</f>
        <v>485000</v>
      </c>
      <c r="AA25">
        <f>C23*(1+F23)</f>
        <v>107000</v>
      </c>
      <c r="AB25">
        <f>C24*(1+$F$24)</f>
        <v>1030000</v>
      </c>
      <c r="AD25" s="4">
        <f>1500*(1+$F$26)</f>
        <v>1515</v>
      </c>
      <c r="AE25" s="4">
        <f>AD25*74</f>
        <v>112110</v>
      </c>
    </row>
    <row r="26" spans="2:31" x14ac:dyDescent="0.25">
      <c r="B26" t="s">
        <v>44</v>
      </c>
      <c r="C26">
        <v>1500</v>
      </c>
      <c r="F26" s="3">
        <v>0.01</v>
      </c>
      <c r="T26">
        <v>2021</v>
      </c>
      <c r="U26">
        <v>34</v>
      </c>
      <c r="V26" s="4">
        <f t="shared" ref="V26:V27" si="0">W26+Y26+Z26+AA26+AB26+AE26</f>
        <v>2921457.25</v>
      </c>
      <c r="W26" s="4">
        <f>(W25+$C$10+AA25+AC26)*(1+$C$11)</f>
        <v>214446</v>
      </c>
      <c r="Y26">
        <f>Y25*(1+$F$21)</f>
        <v>1060900</v>
      </c>
      <c r="Z26" s="4">
        <f>Z25*(1-$I$22)</f>
        <v>470450</v>
      </c>
      <c r="AA26">
        <v>0</v>
      </c>
      <c r="AB26" s="4">
        <f>AB25*(1+$F$24)</f>
        <v>1060900</v>
      </c>
      <c r="AC26">
        <v>20000</v>
      </c>
      <c r="AD26" s="4">
        <f>AD25*(1+$F$26)</f>
        <v>1530.15</v>
      </c>
      <c r="AE26" s="4">
        <f>AD26*75</f>
        <v>114761.25</v>
      </c>
    </row>
    <row r="27" spans="2:31" x14ac:dyDescent="0.25">
      <c r="T27">
        <v>2022</v>
      </c>
      <c r="U27">
        <v>35</v>
      </c>
      <c r="V27" s="4">
        <f t="shared" si="0"/>
        <v>3037699.8394999998</v>
      </c>
      <c r="W27" s="4">
        <f t="shared" ref="W27:W50" si="1">(W26+$C$10+AA26+AC27)*(1+$C$11)</f>
        <v>283091.38</v>
      </c>
      <c r="Y27">
        <f>Y26*(1+$F$21)</f>
        <v>1092727</v>
      </c>
      <c r="Z27" s="4">
        <f t="shared" ref="Z27:Z32" si="2">Z26*(1-$I$22)</f>
        <v>456336.5</v>
      </c>
      <c r="AA27">
        <v>0</v>
      </c>
      <c r="AB27" s="4">
        <f t="shared" ref="AB27:AB80" si="3">AB26*(1+$F$24)</f>
        <v>1092727</v>
      </c>
      <c r="AC27" s="4">
        <f>AC26*(1+$P$24)</f>
        <v>20400</v>
      </c>
      <c r="AD27" s="4">
        <f>AD26*(1+$F$26)</f>
        <v>1545.4515000000001</v>
      </c>
      <c r="AE27" s="4">
        <f>AD27*73</f>
        <v>112817.95950000001</v>
      </c>
    </row>
    <row r="28" spans="2:31" x14ac:dyDescent="0.25">
      <c r="T28">
        <v>2023</v>
      </c>
      <c r="U28">
        <v>36</v>
      </c>
      <c r="V28" s="4">
        <f t="shared" ref="V28:V51" si="4">W28+Y28+Z28+AA28+AB28</f>
        <v>3047880.3864000002</v>
      </c>
      <c r="W28" s="4">
        <f t="shared" si="1"/>
        <v>354216.36139999999</v>
      </c>
      <c r="Y28" s="4">
        <f>Y27*(1+$F$21)</f>
        <v>1125508.81</v>
      </c>
      <c r="Z28" s="4">
        <f t="shared" si="2"/>
        <v>442646.40499999997</v>
      </c>
      <c r="AB28" s="4">
        <f t="shared" si="3"/>
        <v>1125508.81</v>
      </c>
      <c r="AC28" s="4">
        <f t="shared" ref="AC28:AC51" si="5">AC27*(1+$P$24)</f>
        <v>20808</v>
      </c>
      <c r="AD28" s="4">
        <f>AD27*(1+$F$26)</f>
        <v>1560.9060150000003</v>
      </c>
    </row>
    <row r="29" spans="2:31" x14ac:dyDescent="0.25">
      <c r="T29">
        <v>2024</v>
      </c>
      <c r="U29">
        <v>37</v>
      </c>
      <c r="V29" s="4">
        <f t="shared" si="4"/>
        <v>3175818.8984920001</v>
      </c>
      <c r="W29" s="4">
        <f t="shared" si="1"/>
        <v>427903.73704199999</v>
      </c>
      <c r="Y29" s="4">
        <f>Y28*(1+$F$21)</f>
        <v>1159274.0743</v>
      </c>
      <c r="Z29" s="4">
        <f t="shared" si="2"/>
        <v>429367.01284999994</v>
      </c>
      <c r="AB29" s="4">
        <f t="shared" si="3"/>
        <v>1159274.0743</v>
      </c>
      <c r="AC29" s="4">
        <f t="shared" si="5"/>
        <v>21224.16</v>
      </c>
      <c r="AD29" s="4">
        <f>AD28*(1+$F$26)</f>
        <v>1576.5150751500003</v>
      </c>
    </row>
    <row r="30" spans="2:31" x14ac:dyDescent="0.25">
      <c r="T30">
        <v>2025</v>
      </c>
      <c r="U30">
        <v>38</v>
      </c>
      <c r="V30" s="4">
        <f t="shared" si="4"/>
        <v>3308829.5471717594</v>
      </c>
      <c r="W30" s="4">
        <f t="shared" si="1"/>
        <v>504238.95164926001</v>
      </c>
      <c r="Y30" s="19">
        <f>Y29*(1+$F$21)</f>
        <v>1194052.2965289999</v>
      </c>
      <c r="Z30" s="4">
        <f t="shared" si="2"/>
        <v>416486.00246449991</v>
      </c>
      <c r="AB30" s="4">
        <f t="shared" si="3"/>
        <v>1194052.2965289999</v>
      </c>
      <c r="AC30" s="4">
        <f t="shared" si="5"/>
        <v>21648.643199999999</v>
      </c>
      <c r="AD30" s="4">
        <f>AD29*(1+$F$26)</f>
        <v>1592.2802259015002</v>
      </c>
    </row>
    <row r="31" spans="2:31" x14ac:dyDescent="0.25">
      <c r="T31">
        <v>2026</v>
      </c>
      <c r="U31">
        <v>39</v>
      </c>
      <c r="V31" s="4">
        <f t="shared" si="4"/>
        <v>2217175.4725600928</v>
      </c>
      <c r="W31" s="4">
        <f t="shared" si="1"/>
        <v>583310.18474465772</v>
      </c>
      <c r="Y31">
        <v>0</v>
      </c>
      <c r="Z31" s="4">
        <f t="shared" si="2"/>
        <v>403991.42239056493</v>
      </c>
      <c r="AB31" s="4">
        <f t="shared" si="3"/>
        <v>1229873.86542487</v>
      </c>
      <c r="AC31" s="4">
        <f t="shared" si="5"/>
        <v>22081.616063999998</v>
      </c>
      <c r="AD31" s="4">
        <f>AD30*(1+$F$26)</f>
        <v>1608.2030281605153</v>
      </c>
    </row>
    <row r="32" spans="2:31" x14ac:dyDescent="0.25">
      <c r="T32">
        <v>2027</v>
      </c>
      <c r="U32">
        <v>40</v>
      </c>
      <c r="V32" s="4">
        <f t="shared" si="4"/>
        <v>2323850.1972302999</v>
      </c>
      <c r="W32" s="4">
        <f t="shared" si="1"/>
        <v>665208.43612383585</v>
      </c>
      <c r="Y32" s="4">
        <v>0</v>
      </c>
      <c r="Z32" s="19">
        <f t="shared" si="2"/>
        <v>391871.67971884797</v>
      </c>
      <c r="AB32" s="4">
        <f t="shared" si="3"/>
        <v>1266770.0813876162</v>
      </c>
      <c r="AC32" s="4">
        <f t="shared" si="5"/>
        <v>22523.24838528</v>
      </c>
      <c r="AD32" s="4">
        <f>AD31*(1+$F$26)</f>
        <v>1624.2850584421203</v>
      </c>
    </row>
    <row r="33" spans="2:29" x14ac:dyDescent="0.25">
      <c r="T33">
        <v>2028</v>
      </c>
      <c r="U33">
        <v>41</v>
      </c>
      <c r="V33" s="4">
        <f t="shared" si="4"/>
        <v>2054800.7977903709</v>
      </c>
      <c r="W33" s="4">
        <f t="shared" si="1"/>
        <v>750027.61396112607</v>
      </c>
      <c r="Y33">
        <v>0</v>
      </c>
      <c r="Z33" s="4">
        <v>0</v>
      </c>
      <c r="AB33" s="4">
        <f t="shared" si="3"/>
        <v>1304773.1838292447</v>
      </c>
      <c r="AC33" s="4">
        <f t="shared" si="5"/>
        <v>22973.7133529856</v>
      </c>
    </row>
    <row r="34" spans="2:29" x14ac:dyDescent="0.25">
      <c r="T34">
        <v>2029</v>
      </c>
      <c r="U34">
        <v>42</v>
      </c>
      <c r="V34" s="4">
        <f t="shared" si="4"/>
        <v>2181781.0049727284</v>
      </c>
      <c r="W34" s="4">
        <f t="shared" si="1"/>
        <v>837864.62562860653</v>
      </c>
      <c r="Y34" s="4">
        <v>0</v>
      </c>
      <c r="Z34" s="4">
        <v>0</v>
      </c>
      <c r="AB34" s="4">
        <f t="shared" si="3"/>
        <v>1343916.379344122</v>
      </c>
      <c r="AC34" s="4">
        <f t="shared" si="5"/>
        <v>23433.187620045312</v>
      </c>
    </row>
    <row r="35" spans="2:29" x14ac:dyDescent="0.25">
      <c r="T35">
        <v>2030</v>
      </c>
      <c r="U35">
        <v>43</v>
      </c>
      <c r="V35" s="4">
        <f t="shared" si="4"/>
        <v>2313053.3420355301</v>
      </c>
      <c r="W35" s="4">
        <f t="shared" si="1"/>
        <v>928819.47131108434</v>
      </c>
      <c r="Y35">
        <v>0</v>
      </c>
      <c r="Z35" s="4">
        <v>0</v>
      </c>
      <c r="AB35" s="4">
        <f t="shared" si="3"/>
        <v>1384233.8707244457</v>
      </c>
      <c r="AC35" s="4">
        <f t="shared" si="5"/>
        <v>23901.851372446217</v>
      </c>
    </row>
    <row r="36" spans="2:29" x14ac:dyDescent="0.25">
      <c r="T36">
        <v>2031</v>
      </c>
      <c r="U36">
        <v>44</v>
      </c>
      <c r="V36" s="4">
        <f t="shared" si="4"/>
        <v>2448756.2273484878</v>
      </c>
      <c r="W36" s="4">
        <f t="shared" si="1"/>
        <v>1022995.3405023089</v>
      </c>
      <c r="Y36" s="4">
        <v>0</v>
      </c>
      <c r="Z36" s="4">
        <v>0</v>
      </c>
      <c r="AB36" s="4">
        <f t="shared" si="3"/>
        <v>1425760.8868461791</v>
      </c>
      <c r="AC36" s="4">
        <f t="shared" si="5"/>
        <v>24379.888399895142</v>
      </c>
    </row>
    <row r="37" spans="2:29" x14ac:dyDescent="0.25">
      <c r="B37" s="6" t="s">
        <v>41</v>
      </c>
      <c r="T37">
        <v>2032</v>
      </c>
      <c r="U37">
        <v>45</v>
      </c>
      <c r="V37" s="4">
        <f t="shared" si="4"/>
        <v>2589032.4249218726</v>
      </c>
      <c r="W37" s="4">
        <f t="shared" si="1"/>
        <v>1120498.711470308</v>
      </c>
      <c r="Y37">
        <v>0</v>
      </c>
      <c r="Z37" s="4">
        <v>0</v>
      </c>
      <c r="AB37" s="4">
        <f t="shared" si="3"/>
        <v>1468533.7134515645</v>
      </c>
      <c r="AC37" s="4">
        <f t="shared" si="5"/>
        <v>24867.486167893047</v>
      </c>
    </row>
    <row r="38" spans="2:29" x14ac:dyDescent="0.25">
      <c r="T38">
        <v>2033</v>
      </c>
      <c r="U38">
        <v>46</v>
      </c>
      <c r="V38" s="4">
        <f t="shared" si="4"/>
        <v>2734029.1786375172</v>
      </c>
      <c r="W38" s="4">
        <f t="shared" si="1"/>
        <v>1221439.4537824057</v>
      </c>
      <c r="Y38" s="4">
        <v>0</v>
      </c>
      <c r="Z38" s="4">
        <v>0</v>
      </c>
      <c r="AB38" s="4">
        <f t="shared" si="3"/>
        <v>1512589.7248551114</v>
      </c>
      <c r="AC38" s="4">
        <f t="shared" si="5"/>
        <v>25364.835891250907</v>
      </c>
    </row>
    <row r="39" spans="2:29" x14ac:dyDescent="0.25">
      <c r="T39">
        <v>2034</v>
      </c>
      <c r="U39">
        <v>47</v>
      </c>
      <c r="V39" s="4">
        <f t="shared" si="4"/>
        <v>2883898.350583991</v>
      </c>
      <c r="W39" s="4">
        <f t="shared" si="1"/>
        <v>1325930.9339832261</v>
      </c>
      <c r="Y39">
        <v>0</v>
      </c>
      <c r="Z39" s="4">
        <v>0</v>
      </c>
      <c r="AB39" s="4">
        <f t="shared" si="3"/>
        <v>1557967.4166007647</v>
      </c>
      <c r="AC39" s="4">
        <f t="shared" si="5"/>
        <v>25872.132609075925</v>
      </c>
    </row>
    <row r="40" spans="2:29" x14ac:dyDescent="0.25">
      <c r="T40">
        <v>2035</v>
      </c>
      <c r="U40">
        <v>48</v>
      </c>
      <c r="V40" s="4">
        <f t="shared" si="4"/>
        <v>3038796.5636206055</v>
      </c>
      <c r="W40" s="4">
        <f t="shared" si="1"/>
        <v>1434090.124521818</v>
      </c>
      <c r="Z40" s="4">
        <v>0</v>
      </c>
      <c r="AB40" s="4">
        <f t="shared" si="3"/>
        <v>1604706.4390987877</v>
      </c>
      <c r="AC40" s="4">
        <f t="shared" si="5"/>
        <v>26389.575261257443</v>
      </c>
    </row>
    <row r="41" spans="2:29" x14ac:dyDescent="0.25">
      <c r="T41">
        <v>2036</v>
      </c>
      <c r="U41">
        <v>49</v>
      </c>
      <c r="V41" s="4">
        <f t="shared" si="4"/>
        <v>3198885.348298701</v>
      </c>
      <c r="W41" s="4">
        <f t="shared" si="1"/>
        <v>1546037.7160269497</v>
      </c>
      <c r="Z41" s="4"/>
      <c r="AB41" s="4">
        <f t="shared" si="3"/>
        <v>1652847.6322717513</v>
      </c>
      <c r="AC41" s="4">
        <f t="shared" si="5"/>
        <v>26917.366766482592</v>
      </c>
    </row>
    <row r="42" spans="2:29" x14ac:dyDescent="0.25">
      <c r="T42">
        <v>2037</v>
      </c>
      <c r="U42">
        <v>50</v>
      </c>
      <c r="V42" s="4">
        <f t="shared" si="4"/>
        <v>3364331.294272529</v>
      </c>
      <c r="W42" s="4">
        <f t="shared" si="1"/>
        <v>1661898.2330326249</v>
      </c>
      <c r="Z42" s="4"/>
      <c r="AB42" s="4">
        <f t="shared" si="3"/>
        <v>1702433.0612399038</v>
      </c>
      <c r="AC42" s="4">
        <f t="shared" si="5"/>
        <v>27455.714101812246</v>
      </c>
    </row>
    <row r="43" spans="2:29" x14ac:dyDescent="0.25">
      <c r="T43">
        <v>2038</v>
      </c>
      <c r="U43">
        <v>51</v>
      </c>
      <c r="V43" s="4">
        <f t="shared" si="4"/>
        <v>3535306.2063360689</v>
      </c>
      <c r="W43" s="4">
        <f t="shared" si="1"/>
        <v>1781800.1532589677</v>
      </c>
      <c r="Z43" s="4"/>
      <c r="AB43" s="4">
        <f t="shared" si="3"/>
        <v>1753506.053077101</v>
      </c>
      <c r="AC43" s="4">
        <f t="shared" si="5"/>
        <v>28004.828383848489</v>
      </c>
    </row>
    <row r="44" spans="2:29" x14ac:dyDescent="0.25">
      <c r="T44">
        <v>2039</v>
      </c>
      <c r="U44">
        <v>52</v>
      </c>
      <c r="V44" s="4">
        <f t="shared" si="4"/>
        <v>3711987.2652262221</v>
      </c>
      <c r="W44" s="4">
        <f t="shared" si="1"/>
        <v>1905876.030556808</v>
      </c>
      <c r="Z44" s="4"/>
      <c r="AB44" s="4">
        <f t="shared" si="3"/>
        <v>1806111.2346694141</v>
      </c>
      <c r="AC44" s="4">
        <f t="shared" si="5"/>
        <v>28564.92495152546</v>
      </c>
    </row>
    <row r="45" spans="2:29" x14ac:dyDescent="0.25">
      <c r="T45">
        <v>2040</v>
      </c>
      <c r="U45">
        <v>53</v>
      </c>
      <c r="V45" s="4">
        <f t="shared" si="4"/>
        <v>3894557.1933370815</v>
      </c>
      <c r="W45" s="4">
        <f t="shared" si="1"/>
        <v>2034262.6216275848</v>
      </c>
      <c r="Z45" s="4"/>
      <c r="AB45" s="4">
        <f t="shared" si="3"/>
        <v>1860294.5717094967</v>
      </c>
      <c r="AC45" s="4">
        <f t="shared" si="5"/>
        <v>29136.223450555968</v>
      </c>
    </row>
    <row r="46" spans="2:29" x14ac:dyDescent="0.25">
      <c r="B46" s="6" t="s">
        <v>36</v>
      </c>
      <c r="T46">
        <v>2041</v>
      </c>
      <c r="U46">
        <v>54</v>
      </c>
      <c r="V46" s="4">
        <f t="shared" si="4"/>
        <v>4083204.4254943482</v>
      </c>
      <c r="W46" s="4">
        <f t="shared" si="1"/>
        <v>2167101.0166335665</v>
      </c>
      <c r="Z46" s="4"/>
      <c r="AB46" s="4">
        <f t="shared" si="3"/>
        <v>1916103.4088607817</v>
      </c>
      <c r="AC46" s="4">
        <f t="shared" si="5"/>
        <v>29718.947919567087</v>
      </c>
    </row>
    <row r="47" spans="2:29" x14ac:dyDescent="0.25">
      <c r="T47">
        <v>2042</v>
      </c>
      <c r="U47">
        <v>55</v>
      </c>
      <c r="V47" s="4">
        <f t="shared" si="4"/>
        <v>4278123.2849434763</v>
      </c>
      <c r="W47" s="4">
        <f t="shared" si="1"/>
        <v>2304536.773816871</v>
      </c>
      <c r="Z47" s="4"/>
      <c r="AB47" s="4">
        <f t="shared" si="3"/>
        <v>1973586.5111266051</v>
      </c>
      <c r="AC47" s="4">
        <f t="shared" si="5"/>
        <v>30313.326877958429</v>
      </c>
    </row>
    <row r="48" spans="2:29" x14ac:dyDescent="0.25">
      <c r="T48">
        <v>2043</v>
      </c>
      <c r="U48">
        <v>56</v>
      </c>
      <c r="V48" s="4">
        <f t="shared" si="4"/>
        <v>4479514.1647097636</v>
      </c>
      <c r="W48" s="4">
        <f t="shared" si="1"/>
        <v>2446720.0582493604</v>
      </c>
      <c r="Z48" s="4"/>
      <c r="AB48" s="4">
        <f t="shared" si="3"/>
        <v>2032794.1064604032</v>
      </c>
      <c r="AC48" s="4">
        <f t="shared" si="5"/>
        <v>30919.593415517596</v>
      </c>
    </row>
    <row r="49" spans="2:32" x14ac:dyDescent="0.25">
      <c r="B49" s="6" t="s">
        <v>37</v>
      </c>
      <c r="T49">
        <v>2044</v>
      </c>
      <c r="U49">
        <v>57</v>
      </c>
      <c r="V49" s="4">
        <f t="shared" si="4"/>
        <v>4687583.7144933995</v>
      </c>
      <c r="W49" s="4">
        <f t="shared" si="1"/>
        <v>2593805.784839184</v>
      </c>
      <c r="Z49" s="4"/>
      <c r="AB49" s="4">
        <f t="shared" si="3"/>
        <v>2093777.9296542152</v>
      </c>
      <c r="AC49" s="4">
        <f t="shared" si="5"/>
        <v>31537.985283827948</v>
      </c>
    </row>
    <row r="50" spans="2:32" x14ac:dyDescent="0.25">
      <c r="T50">
        <v>2045</v>
      </c>
      <c r="U50">
        <v>58</v>
      </c>
      <c r="V50" s="4">
        <f t="shared" si="4"/>
        <v>4902545.0332673909</v>
      </c>
      <c r="W50" s="4">
        <f t="shared" si="1"/>
        <v>2745953.7657235493</v>
      </c>
      <c r="Z50" s="4"/>
      <c r="AB50" s="4">
        <f t="shared" si="3"/>
        <v>2156591.2675438416</v>
      </c>
      <c r="AC50" s="4">
        <f t="shared" si="5"/>
        <v>32168.744989504507</v>
      </c>
    </row>
    <row r="51" spans="2:32" x14ac:dyDescent="0.25">
      <c r="T51">
        <v>2046</v>
      </c>
      <c r="U51">
        <v>59</v>
      </c>
      <c r="V51" s="4">
        <f t="shared" si="4"/>
        <v>5124617.867751386</v>
      </c>
      <c r="W51" s="4">
        <f>(W50+$C$10+AA50+AC51)*(1+$C$11)</f>
        <v>2903328.8621812295</v>
      </c>
      <c r="Z51" s="4"/>
      <c r="AB51" s="4">
        <f t="shared" si="3"/>
        <v>2221289.005570157</v>
      </c>
      <c r="AC51" s="4">
        <f t="shared" si="5"/>
        <v>32812.119889294598</v>
      </c>
    </row>
    <row r="52" spans="2:32" x14ac:dyDescent="0.25">
      <c r="T52">
        <v>2047</v>
      </c>
      <c r="U52">
        <v>60</v>
      </c>
      <c r="V52" s="4">
        <f t="shared" ref="V52:V56" si="6">W52+Y52</f>
        <v>3031628.7280466664</v>
      </c>
      <c r="W52" s="4">
        <f t="shared" ref="W52:W56" si="7">(W51+$C$10)*(1+$C$11)</f>
        <v>3031628.7280466664</v>
      </c>
      <c r="Z52" s="4"/>
      <c r="AB52" s="4">
        <f t="shared" si="3"/>
        <v>2287927.6757372618</v>
      </c>
    </row>
    <row r="53" spans="2:32" x14ac:dyDescent="0.25">
      <c r="T53">
        <v>2048</v>
      </c>
      <c r="U53">
        <v>61</v>
      </c>
      <c r="V53" s="4">
        <f t="shared" si="6"/>
        <v>3163777.5898880665</v>
      </c>
      <c r="W53" s="4">
        <f t="shared" si="7"/>
        <v>3163777.5898880665</v>
      </c>
      <c r="Z53" s="4"/>
      <c r="AB53" s="4">
        <f t="shared" si="3"/>
        <v>2356565.5060093799</v>
      </c>
    </row>
    <row r="54" spans="2:32" x14ac:dyDescent="0.25">
      <c r="T54">
        <v>2049</v>
      </c>
      <c r="U54">
        <v>62</v>
      </c>
      <c r="V54" s="4">
        <f t="shared" si="6"/>
        <v>3299890.9175847084</v>
      </c>
      <c r="W54" s="4">
        <f t="shared" si="7"/>
        <v>3299890.9175847084</v>
      </c>
      <c r="Z54" s="4"/>
      <c r="AB54" s="4">
        <f t="shared" si="3"/>
        <v>2427262.4711896614</v>
      </c>
    </row>
    <row r="55" spans="2:32" x14ac:dyDescent="0.25">
      <c r="T55">
        <v>2050</v>
      </c>
      <c r="U55">
        <v>63</v>
      </c>
      <c r="V55" s="4">
        <f t="shared" si="6"/>
        <v>3440087.64511225</v>
      </c>
      <c r="W55" s="4">
        <f t="shared" si="7"/>
        <v>3440087.64511225</v>
      </c>
      <c r="Z55" s="4"/>
      <c r="AB55" s="4">
        <f t="shared" si="3"/>
        <v>2500080.3453253512</v>
      </c>
    </row>
    <row r="56" spans="2:32" x14ac:dyDescent="0.25">
      <c r="T56">
        <v>2051</v>
      </c>
      <c r="U56">
        <v>64</v>
      </c>
      <c r="V56" s="4">
        <f t="shared" si="6"/>
        <v>3584490.2744656177</v>
      </c>
      <c r="W56" s="4">
        <f t="shared" si="7"/>
        <v>3584490.2744656177</v>
      </c>
      <c r="Z56" s="4"/>
      <c r="AB56" s="4">
        <f t="shared" si="3"/>
        <v>2575082.755685112</v>
      </c>
    </row>
    <row r="57" spans="2:32" x14ac:dyDescent="0.25">
      <c r="T57">
        <v>2052</v>
      </c>
      <c r="U57">
        <v>65</v>
      </c>
      <c r="V57" s="4">
        <f t="shared" ref="V57:V80" si="8">W57</f>
        <v>0</v>
      </c>
      <c r="X57" s="4">
        <f>(W56-C9)*(1+C12)</f>
        <v>3640524.9826995865</v>
      </c>
      <c r="AB57" s="4">
        <f t="shared" si="3"/>
        <v>2652335.2383556655</v>
      </c>
      <c r="AC57" s="14"/>
      <c r="AF57" s="12"/>
    </row>
    <row r="58" spans="2:32" x14ac:dyDescent="0.25">
      <c r="T58">
        <v>2053</v>
      </c>
      <c r="U58">
        <v>66</v>
      </c>
      <c r="V58" s="4">
        <f t="shared" si="8"/>
        <v>0</v>
      </c>
      <c r="X58" s="4">
        <f>(X57-$C$9)*(1+$C$12)</f>
        <v>3698240.7321805744</v>
      </c>
      <c r="AB58" s="4">
        <f t="shared" si="3"/>
        <v>2731905.2955063353</v>
      </c>
      <c r="AC58" s="13"/>
    </row>
    <row r="59" spans="2:32" x14ac:dyDescent="0.25">
      <c r="T59">
        <v>2054</v>
      </c>
      <c r="U59">
        <v>67</v>
      </c>
      <c r="V59" s="4">
        <f t="shared" si="8"/>
        <v>0</v>
      </c>
      <c r="X59" s="4">
        <f t="shared" ref="X59:X80" si="9">(X58-$C$9)*(1+$C$12)</f>
        <v>3757687.9541459917</v>
      </c>
      <c r="AB59" s="4">
        <f t="shared" si="3"/>
        <v>2813862.4543715254</v>
      </c>
      <c r="AC59" s="13"/>
    </row>
    <row r="60" spans="2:32" x14ac:dyDescent="0.25">
      <c r="T60">
        <v>2055</v>
      </c>
      <c r="U60">
        <v>68</v>
      </c>
      <c r="V60" s="4">
        <f t="shared" si="8"/>
        <v>0</v>
      </c>
      <c r="X60" s="4">
        <f t="shared" si="9"/>
        <v>3818918.5927703716</v>
      </c>
      <c r="AB60" s="4">
        <f t="shared" si="3"/>
        <v>2898278.3280026712</v>
      </c>
      <c r="AC60" s="13"/>
    </row>
    <row r="61" spans="2:32" x14ac:dyDescent="0.25">
      <c r="T61">
        <v>2056</v>
      </c>
      <c r="U61">
        <v>69</v>
      </c>
      <c r="V61" s="4">
        <f t="shared" si="8"/>
        <v>0</v>
      </c>
      <c r="X61" s="4">
        <f t="shared" si="9"/>
        <v>3881986.1505534831</v>
      </c>
      <c r="AB61" s="4">
        <f t="shared" si="3"/>
        <v>2985226.6778427516</v>
      </c>
      <c r="AC61" s="13"/>
    </row>
    <row r="62" spans="2:32" x14ac:dyDescent="0.25">
      <c r="T62">
        <v>2057</v>
      </c>
      <c r="U62">
        <v>70</v>
      </c>
      <c r="V62" s="4">
        <f t="shared" si="8"/>
        <v>0</v>
      </c>
      <c r="X62" s="4">
        <f t="shared" si="9"/>
        <v>3946945.7350700875</v>
      </c>
      <c r="AB62" s="4">
        <f t="shared" si="3"/>
        <v>3074783.4781780341</v>
      </c>
      <c r="AC62" s="13"/>
    </row>
    <row r="63" spans="2:32" x14ac:dyDescent="0.25">
      <c r="T63">
        <v>2058</v>
      </c>
      <c r="U63">
        <v>71</v>
      </c>
      <c r="V63" s="4">
        <f t="shared" si="8"/>
        <v>0</v>
      </c>
      <c r="X63" s="4">
        <f t="shared" si="9"/>
        <v>4013854.1071221903</v>
      </c>
      <c r="AB63" s="4">
        <f t="shared" si="3"/>
        <v>3167026.9825233752</v>
      </c>
      <c r="AC63" s="13"/>
    </row>
    <row r="64" spans="2:32" x14ac:dyDescent="0.25">
      <c r="T64">
        <v>2059</v>
      </c>
      <c r="U64">
        <v>72</v>
      </c>
      <c r="V64" s="4">
        <f t="shared" si="8"/>
        <v>0</v>
      </c>
      <c r="X64" s="4">
        <f t="shared" si="9"/>
        <v>4082769.7303358563</v>
      </c>
      <c r="AB64" s="4">
        <f t="shared" si="3"/>
        <v>3262037.7919990765</v>
      </c>
      <c r="AC64" s="13"/>
    </row>
    <row r="65" spans="20:29" x14ac:dyDescent="0.25">
      <c r="T65">
        <v>2060</v>
      </c>
      <c r="U65">
        <v>73</v>
      </c>
      <c r="V65" s="4">
        <f t="shared" si="8"/>
        <v>0</v>
      </c>
      <c r="X65" s="4">
        <f t="shared" si="9"/>
        <v>4153752.8222459322</v>
      </c>
      <c r="AB65" s="4">
        <f t="shared" si="3"/>
        <v>3359898.9257590487</v>
      </c>
      <c r="AC65" s="13"/>
    </row>
    <row r="66" spans="20:29" x14ac:dyDescent="0.25">
      <c r="T66">
        <v>2061</v>
      </c>
      <c r="U66">
        <v>74</v>
      </c>
      <c r="V66" s="4">
        <f t="shared" si="8"/>
        <v>0</v>
      </c>
      <c r="X66" s="4">
        <f t="shared" si="9"/>
        <v>4226865.4069133103</v>
      </c>
      <c r="AB66" s="4">
        <f t="shared" si="3"/>
        <v>3460695.8935318203</v>
      </c>
      <c r="AC66" s="13"/>
    </row>
    <row r="67" spans="20:29" x14ac:dyDescent="0.25">
      <c r="T67">
        <v>2062</v>
      </c>
      <c r="U67">
        <v>75</v>
      </c>
      <c r="V67" s="4">
        <f t="shared" si="8"/>
        <v>0</v>
      </c>
      <c r="X67" s="4">
        <f t="shared" si="9"/>
        <v>4302171.3691207096</v>
      </c>
      <c r="AB67" s="4">
        <f t="shared" si="3"/>
        <v>3564516.7703377749</v>
      </c>
      <c r="AC67" s="13"/>
    </row>
    <row r="68" spans="20:29" x14ac:dyDescent="0.25">
      <c r="T68">
        <v>2063</v>
      </c>
      <c r="U68">
        <v>76</v>
      </c>
      <c r="V68" s="4">
        <f t="shared" si="8"/>
        <v>0</v>
      </c>
      <c r="X68" s="4">
        <f t="shared" si="9"/>
        <v>4379736.5101943314</v>
      </c>
      <c r="AB68" s="4">
        <f t="shared" si="3"/>
        <v>3671452.273447908</v>
      </c>
      <c r="AC68" s="13"/>
    </row>
    <row r="69" spans="20:29" x14ac:dyDescent="0.25">
      <c r="T69">
        <v>2064</v>
      </c>
      <c r="U69">
        <v>77</v>
      </c>
      <c r="V69" s="4">
        <f t="shared" si="8"/>
        <v>0</v>
      </c>
      <c r="X69" s="4">
        <f t="shared" si="9"/>
        <v>4459628.6055001616</v>
      </c>
      <c r="AB69" s="4">
        <f t="shared" si="3"/>
        <v>3781595.8416513451</v>
      </c>
      <c r="AC69" s="13"/>
    </row>
    <row r="70" spans="20:29" x14ac:dyDescent="0.25">
      <c r="T70">
        <v>2065</v>
      </c>
      <c r="U70">
        <v>78</v>
      </c>
      <c r="V70" s="4">
        <f t="shared" si="8"/>
        <v>0</v>
      </c>
      <c r="X70" s="4">
        <f t="shared" si="9"/>
        <v>4541917.4636651669</v>
      </c>
      <c r="AB70" s="4">
        <f t="shared" si="3"/>
        <v>3895043.7169008856</v>
      </c>
      <c r="AC70" s="13"/>
    </row>
    <row r="71" spans="20:29" x14ac:dyDescent="0.25">
      <c r="T71">
        <v>2066</v>
      </c>
      <c r="U71">
        <v>79</v>
      </c>
      <c r="V71" s="4">
        <f t="shared" si="8"/>
        <v>0</v>
      </c>
      <c r="X71" s="4">
        <f t="shared" si="9"/>
        <v>4626674.9875751222</v>
      </c>
      <c r="AB71" s="4">
        <f t="shared" si="3"/>
        <v>4011895.0284079122</v>
      </c>
      <c r="AC71" s="13"/>
    </row>
    <row r="72" spans="20:29" x14ac:dyDescent="0.25">
      <c r="T72">
        <v>2067</v>
      </c>
      <c r="U72">
        <v>80</v>
      </c>
      <c r="V72" s="4">
        <f t="shared" si="8"/>
        <v>0</v>
      </c>
      <c r="X72" s="4">
        <f t="shared" si="9"/>
        <v>4713975.2372023761</v>
      </c>
      <c r="AB72" s="4">
        <f t="shared" si="3"/>
        <v>4132251.8792601498</v>
      </c>
      <c r="AC72" s="13"/>
    </row>
    <row r="73" spans="20:29" x14ac:dyDescent="0.25">
      <c r="T73">
        <v>2068</v>
      </c>
      <c r="U73">
        <v>81</v>
      </c>
      <c r="V73" s="4">
        <f t="shared" si="8"/>
        <v>0</v>
      </c>
      <c r="X73" s="4">
        <f t="shared" si="9"/>
        <v>4803894.4943184471</v>
      </c>
      <c r="AB73" s="4">
        <f t="shared" si="3"/>
        <v>4256219.4356379546</v>
      </c>
      <c r="AC73" s="13"/>
    </row>
    <row r="74" spans="20:29" x14ac:dyDescent="0.25">
      <c r="T74">
        <v>2069</v>
      </c>
      <c r="U74">
        <v>82</v>
      </c>
      <c r="V74" s="4">
        <f t="shared" si="8"/>
        <v>0</v>
      </c>
      <c r="X74" s="4">
        <f t="shared" si="9"/>
        <v>4896511.329148001</v>
      </c>
      <c r="AB74" s="4">
        <f t="shared" si="3"/>
        <v>4383906.0187070938</v>
      </c>
      <c r="AC74" s="13"/>
    </row>
    <row r="75" spans="20:29" x14ac:dyDescent="0.25">
      <c r="T75">
        <v>2070</v>
      </c>
      <c r="U75">
        <v>83</v>
      </c>
      <c r="V75" s="4">
        <f t="shared" si="8"/>
        <v>0</v>
      </c>
      <c r="X75" s="4">
        <f t="shared" si="9"/>
        <v>4991906.6690224409</v>
      </c>
      <c r="AB75" s="4">
        <f t="shared" si="3"/>
        <v>4515423.1992683066</v>
      </c>
      <c r="AC75" s="13"/>
    </row>
    <row r="76" spans="20:29" x14ac:dyDescent="0.25">
      <c r="T76">
        <v>2071</v>
      </c>
      <c r="U76">
        <v>84</v>
      </c>
      <c r="V76" s="4">
        <f t="shared" si="8"/>
        <v>0</v>
      </c>
      <c r="X76" s="4">
        <f t="shared" si="9"/>
        <v>5090163.8690931145</v>
      </c>
      <c r="AB76" s="4">
        <f t="shared" si="3"/>
        <v>4650885.8952463558</v>
      </c>
      <c r="AC76" s="13"/>
    </row>
    <row r="77" spans="20:29" x14ac:dyDescent="0.25">
      <c r="T77">
        <v>2072</v>
      </c>
      <c r="U77">
        <v>85</v>
      </c>
      <c r="V77" s="4">
        <f t="shared" si="8"/>
        <v>0</v>
      </c>
      <c r="X77" s="4">
        <f t="shared" si="9"/>
        <v>5191368.7851659078</v>
      </c>
      <c r="AB77" s="4">
        <f t="shared" si="3"/>
        <v>4790412.4721037466</v>
      </c>
      <c r="AC77" s="13"/>
    </row>
    <row r="78" spans="20:29" x14ac:dyDescent="0.25">
      <c r="T78">
        <v>2073</v>
      </c>
      <c r="U78">
        <v>86</v>
      </c>
      <c r="V78" s="4">
        <f t="shared" si="8"/>
        <v>0</v>
      </c>
      <c r="X78" s="4">
        <f t="shared" si="9"/>
        <v>5295609.8487208849</v>
      </c>
      <c r="AB78" s="4">
        <f t="shared" si="3"/>
        <v>4934124.8462668592</v>
      </c>
      <c r="AC78" s="13"/>
    </row>
    <row r="79" spans="20:29" x14ac:dyDescent="0.25">
      <c r="T79">
        <v>2074</v>
      </c>
      <c r="U79">
        <v>87</v>
      </c>
      <c r="V79" s="4">
        <f t="shared" si="8"/>
        <v>0</v>
      </c>
      <c r="X79" s="4">
        <f t="shared" si="9"/>
        <v>5402978.1441825116</v>
      </c>
      <c r="AB79" s="4">
        <f t="shared" si="3"/>
        <v>5082148.5916548651</v>
      </c>
      <c r="AC79" s="13"/>
    </row>
    <row r="80" spans="20:29" x14ac:dyDescent="0.25">
      <c r="T80">
        <v>2075</v>
      </c>
      <c r="U80">
        <v>88</v>
      </c>
      <c r="V80" s="4">
        <f t="shared" si="8"/>
        <v>0</v>
      </c>
      <c r="X80" s="4">
        <f t="shared" si="9"/>
        <v>5513567.488507987</v>
      </c>
      <c r="Y80" s="4"/>
      <c r="Z80" s="4"/>
      <c r="AB80" s="4">
        <f t="shared" si="3"/>
        <v>5234613.0494045112</v>
      </c>
      <c r="AC80" s="13"/>
    </row>
    <row r="81" spans="24:25" x14ac:dyDescent="0.25">
      <c r="X81" s="4"/>
    </row>
    <row r="82" spans="24:25" x14ac:dyDescent="0.25">
      <c r="X82" s="4"/>
    </row>
    <row r="83" spans="24:25" x14ac:dyDescent="0.25">
      <c r="X83" s="4"/>
    </row>
    <row r="84" spans="24:25" x14ac:dyDescent="0.25">
      <c r="X84" s="4"/>
    </row>
    <row r="85" spans="24:25" x14ac:dyDescent="0.25">
      <c r="X85" s="4"/>
    </row>
    <row r="86" spans="24:25" x14ac:dyDescent="0.25">
      <c r="X86" s="4"/>
    </row>
    <row r="87" spans="24:25" x14ac:dyDescent="0.25">
      <c r="X87" s="4"/>
    </row>
    <row r="88" spans="24:25" x14ac:dyDescent="0.25">
      <c r="X88" s="4"/>
    </row>
    <row r="89" spans="24:25" x14ac:dyDescent="0.25">
      <c r="X89" s="4"/>
    </row>
    <row r="90" spans="24:25" x14ac:dyDescent="0.25">
      <c r="X90" s="4"/>
    </row>
    <row r="91" spans="24:25" x14ac:dyDescent="0.25">
      <c r="X91" s="4"/>
      <c r="Y91" s="4"/>
    </row>
  </sheetData>
  <mergeCells count="5">
    <mergeCell ref="K19:L20"/>
    <mergeCell ref="C19:E20"/>
    <mergeCell ref="F19:H20"/>
    <mergeCell ref="I19:J20"/>
    <mergeCell ref="B19:B2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Капустянский</dc:creator>
  <cp:lastModifiedBy>Иван Капустянский</cp:lastModifiedBy>
  <dcterms:created xsi:type="dcterms:W3CDTF">2020-01-31T11:32:31Z</dcterms:created>
  <dcterms:modified xsi:type="dcterms:W3CDTF">2020-02-10T10:22:44Z</dcterms:modified>
</cp:coreProperties>
</file>