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\Documents\Python Practice Files\Capstone_Resources\Excel Visualizations\"/>
    </mc:Choice>
  </mc:AlternateContent>
  <xr:revisionPtr revIDLastSave="0" documentId="8_{58BEEB47-B13D-4BB1-B36A-427DDDD59460}" xr6:coauthVersionLast="47" xr6:coauthVersionMax="47" xr10:uidLastSave="{00000000-0000-0000-0000-000000000000}"/>
  <bookViews>
    <workbookView xWindow="9240" yWindow="2940" windowWidth="13890" windowHeight="10920" activeTab="1" xr2:uid="{F2CF292D-D8C8-4F3F-BFBC-A2A0AAAF8598}"/>
  </bookViews>
  <sheets>
    <sheet name="OriginalData" sheetId="1" r:id="rId1"/>
    <sheet name="Graph" sheetId="3" r:id="rId2"/>
    <sheet name="Finding P-Values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ationalCensus_4c875077-b0e6-475f-9f74-dd762e1505d0" name="NationalCensus" connection="Query - NationalCensu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2" i="3" l="1"/>
  <c r="U92" i="3"/>
  <c r="S92" i="3"/>
  <c r="F42" i="4"/>
  <c r="E42" i="4"/>
  <c r="G40" i="4"/>
  <c r="G38" i="4"/>
  <c r="G37" i="4"/>
  <c r="G36" i="4"/>
  <c r="F40" i="4"/>
  <c r="F38" i="4"/>
  <c r="F37" i="4"/>
  <c r="F36" i="4"/>
  <c r="E38" i="4"/>
  <c r="E37" i="4"/>
  <c r="D3" i="4"/>
  <c r="G3" i="4" s="1"/>
  <c r="D4" i="4"/>
  <c r="D5" i="4"/>
  <c r="G5" i="4" s="1"/>
  <c r="D6" i="4"/>
  <c r="E6" i="4" s="1"/>
  <c r="D7" i="4"/>
  <c r="G7" i="4" s="1"/>
  <c r="D8" i="4"/>
  <c r="E8" i="4" s="1"/>
  <c r="D9" i="4"/>
  <c r="G9" i="4" s="1"/>
  <c r="D10" i="4"/>
  <c r="E10" i="4" s="1"/>
  <c r="D11" i="4"/>
  <c r="G11" i="4" s="1"/>
  <c r="D12" i="4"/>
  <c r="E12" i="4" s="1"/>
  <c r="E36" i="4" s="1"/>
  <c r="D2" i="4"/>
  <c r="G2" i="4" s="1"/>
  <c r="F12" i="4"/>
  <c r="F11" i="4"/>
  <c r="F10" i="4"/>
  <c r="F9" i="4"/>
  <c r="F8" i="4"/>
  <c r="F7" i="4"/>
  <c r="F6" i="4"/>
  <c r="F5" i="4"/>
  <c r="F4" i="4"/>
  <c r="E4" i="4"/>
  <c r="F3" i="4"/>
  <c r="F2" i="4"/>
  <c r="W90" i="3"/>
  <c r="U90" i="3"/>
  <c r="S90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G2" i="3"/>
  <c r="F2" i="3"/>
  <c r="E9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D10" i="3"/>
  <c r="E10" i="3" s="1"/>
  <c r="D11" i="3"/>
  <c r="E11" i="3" s="1"/>
  <c r="D12" i="3"/>
  <c r="E12" i="3" s="1"/>
  <c r="D2" i="3"/>
  <c r="E2" i="3" s="1"/>
  <c r="Y68" i="3"/>
  <c r="Y72" i="3" s="1"/>
  <c r="E40" i="4" l="1"/>
  <c r="E2" i="4"/>
  <c r="G10" i="4"/>
  <c r="G4" i="4"/>
  <c r="G8" i="4"/>
  <c r="G12" i="4"/>
  <c r="G6" i="4"/>
  <c r="E3" i="4"/>
  <c r="E5" i="4"/>
  <c r="E7" i="4"/>
  <c r="E9" i="4"/>
  <c r="E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68D4D7-118E-4E4C-B63D-ED767A127B5E}" name="Query - NationalCensus" description="Connection to the 'NationalCensus' query in the workbook." type="100" refreshedVersion="7" minRefreshableVersion="5">
    <extLst>
      <ext xmlns:x15="http://schemas.microsoft.com/office/spreadsheetml/2010/11/main" uri="{DE250136-89BD-433C-8126-D09CA5730AF9}">
        <x15:connection id="cd0ba0d0-0bb5-42bd-b3f8-60869f15af6c"/>
      </ext>
    </extLst>
  </connection>
  <connection id="2" xr16:uid="{6A517813-6411-4413-8690-68B3099F5DF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<sst xmlns="http://schemas.openxmlformats.org/spreadsheetml/2006/main" count="201" uniqueCount="99">
  <si>
    <t>Row Labels</t>
  </si>
  <si>
    <t>Sum of Total Spending</t>
  </si>
  <si>
    <t>Sum of Total Income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</si>
  <si>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</si>
  <si>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</si>
  <si>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</si>
  <si>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</si>
  <si>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</si>
  <si>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</si>
  <si>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</si>
  <si>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</si>
  <si>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</si>
  <si>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</si>
  <si>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</si>
  <si>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</si>
  <si>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</si>
  <si>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</si>
  <si>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</si>
  <si>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</si>
  <si>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</si>
  <si>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</si>
  <si>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</si>
  <si>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</si>
  <si>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</si>
  <si>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</si>
  <si>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</si>
  <si>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</si>
  <si>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</si>
  <si>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</si>
  <si>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</si>
  <si>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</si>
  <si>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</si>
  <si>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</si>
  <si>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Year</t>
  </si>
  <si>
    <t>Spending</t>
  </si>
  <si>
    <t>Revenue</t>
  </si>
  <si>
    <t>Predicted Spending</t>
  </si>
  <si>
    <t>- this is a good best fit line</t>
  </si>
  <si>
    <t>=</t>
  </si>
  <si>
    <t>= 9536175.00606061(x) -18571576865.897</t>
  </si>
  <si>
    <t>= 9536175.00606061(2018) -18571576865.897</t>
  </si>
  <si>
    <t>Actual y</t>
  </si>
  <si>
    <t>Predicted y</t>
  </si>
  <si>
    <t>1)</t>
  </si>
  <si>
    <t>2)</t>
  </si>
  <si>
    <t>3)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</si>
  <si>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</si>
  <si>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</si>
  <si>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</si>
  <si>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</si>
  <si>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</si>
  <si>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</si>
  <si>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</si>
  <si>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</si>
  <si>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</si>
  <si>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</si>
  <si>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</si>
  <si>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</si>
  <si>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4)</t>
  </si>
  <si>
    <t>Diffence in ActualSpending and PredSpending</t>
  </si>
  <si>
    <t>z score</t>
  </si>
  <si>
    <t>p value</t>
  </si>
  <si>
    <t>Reminder:</t>
  </si>
  <si>
    <t>Null hypothesis = H0:</t>
  </si>
  <si>
    <t>|ActualSpending - PredSpending| &lt;= .05</t>
  </si>
  <si>
    <t>|ActualSpending - PredSpending| &gt; .05</t>
  </si>
  <si>
    <t>Alternative hypothesis =HA</t>
  </si>
  <si>
    <t>Diffence in ActualSpending and AcrualIncome</t>
  </si>
  <si>
    <t>Diffence in ActualIncome and PredSpending</t>
  </si>
  <si>
    <t>Income</t>
  </si>
  <si>
    <t xml:space="preserve">x = </t>
  </si>
  <si>
    <t>u =</t>
  </si>
  <si>
    <t>sigma =</t>
  </si>
  <si>
    <t xml:space="preserve">z = </t>
  </si>
  <si>
    <t>H0 =</t>
  </si>
  <si>
    <t>HA =</t>
  </si>
  <si>
    <t xml:space="preserve">p- value = </t>
  </si>
  <si>
    <t>reject null</t>
  </si>
  <si>
    <t>accept null</t>
  </si>
  <si>
    <t>P(Spending - Predicted)  is significant</t>
  </si>
  <si>
    <t>P(Spending - Income)  is significant</t>
  </si>
  <si>
    <t>P(Income - Predicted)  is significant</t>
  </si>
  <si>
    <t>P(Spending - Predicted)  is not significant</t>
  </si>
  <si>
    <t>P(Spending - Income) is not significant</t>
  </si>
  <si>
    <t>P(Income - Predicted) is not significant</t>
  </si>
  <si>
    <t>conclusion:</t>
  </si>
  <si>
    <t>The revenue does not appear to have be significantly different from the what the school actually pays and what the school is predicted to pay.</t>
  </si>
  <si>
    <t xml:space="preserve">There does appear to be a significant difference between the amount spent and the predicted amount. This indicates that schools are, for some </t>
  </si>
  <si>
    <t>reason, spending much more than would have been predicted.</t>
  </si>
  <si>
    <t>z-Test: Two Sample for Means</t>
  </si>
  <si>
    <t>Variable 1</t>
  </si>
  <si>
    <t>Variable 2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</si>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</sst>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xVal>
          <c:yVal>
            <c:numRef>
              <c:f>Graph!$K$27:$K$36</c:f>
              <c:numCache>
                <c:formatCode>General</c:formatCode>
                <c:ptCount val="10"/>
                <c:pt idx="0">
                  <c:v>16112469.727272034</c:v>
                </c:pt>
                <c:pt idx="1">
                  <c:v>18257620.72121048</c:v>
                </c:pt>
                <c:pt idx="2">
                  <c:v>5807321.7151527405</c:v>
                </c:pt>
                <c:pt idx="3">
                  <c:v>-9396596.2909088135</c:v>
                </c:pt>
                <c:pt idx="4">
                  <c:v>-21742763.296970367</c:v>
                </c:pt>
                <c:pt idx="5">
                  <c:v>-26860738.303031921</c:v>
                </c:pt>
                <c:pt idx="6">
                  <c:v>-20562415.309089661</c:v>
                </c:pt>
                <c:pt idx="7">
                  <c:v>-4493484.3151512146</c:v>
                </c:pt>
                <c:pt idx="8">
                  <c:v>11486116.678787231</c:v>
                </c:pt>
                <c:pt idx="9">
                  <c:v>31392468.672725677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5-4FBA-AB6F-2518E3F2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53520"/>
        <c:axId val="504348720"/>
      </c:scatterChart>
      <c:valAx>
        <c:axId val="50435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48720"/>
        <c:crosses val="autoZero"/>
        <c:crossBetween val="midCat"/>
      </c:valAx>
      <c:valAx>
        <c:axId val="50434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53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Graph!$N$27:$N$36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Graph!$O$27:$O$36</c:f>
              <c:numCache>
                <c:formatCode>General</c:formatCode>
                <c:ptCount val="10"/>
                <c:pt idx="0">
                  <c:v>593175016</c:v>
                </c:pt>
                <c:pt idx="1">
                  <c:v>593464483</c:v>
                </c:pt>
                <c:pt idx="2">
                  <c:v>596274475</c:v>
                </c:pt>
                <c:pt idx="3">
                  <c:v>597882683</c:v>
                </c:pt>
                <c:pt idx="4">
                  <c:v>601942218</c:v>
                </c:pt>
                <c:pt idx="5">
                  <c:v>604856342</c:v>
                </c:pt>
                <c:pt idx="6">
                  <c:v>613717181</c:v>
                </c:pt>
                <c:pt idx="7">
                  <c:v>639322287</c:v>
                </c:pt>
                <c:pt idx="8">
                  <c:v>664838063</c:v>
                </c:pt>
                <c:pt idx="9">
                  <c:v>694280590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D-4BC1-A292-3E4418B6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14416"/>
        <c:axId val="498318896"/>
      </c:scatterChart>
      <c:valAx>
        <c:axId val="4983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18896"/>
        <c:crosses val="autoZero"/>
        <c:crossBetween val="midCat"/>
      </c:valAx>
      <c:valAx>
        <c:axId val="49831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1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Public School Expenses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8173652378191"/>
          <c:y val="8.7111572570717138E-2"/>
          <c:w val="0.76431039023571568"/>
          <c:h val="0.75600114280935993"/>
        </c:manualLayout>
      </c:layout>
      <c:scatterChart>
        <c:scatterStyle val="lineMarker"/>
        <c:varyColors val="0"/>
        <c:ser>
          <c:idx val="0"/>
          <c:order val="0"/>
          <c:tx>
            <c:v>Expense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1270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xVal>
            <c:numRef>
              <c:f>Graph!$A$2:$A$12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Graph!$B$2:$B$12</c:f>
              <c:numCache>
                <c:formatCode>General</c:formatCode>
                <c:ptCount val="11"/>
                <c:pt idx="0">
                  <c:v>593175016</c:v>
                </c:pt>
                <c:pt idx="1">
                  <c:v>604856342</c:v>
                </c:pt>
                <c:pt idx="2">
                  <c:v>601942218</c:v>
                </c:pt>
                <c:pt idx="3">
                  <c:v>596274475</c:v>
                </c:pt>
                <c:pt idx="4">
                  <c:v>593464483</c:v>
                </c:pt>
                <c:pt idx="5">
                  <c:v>597882683</c:v>
                </c:pt>
                <c:pt idx="6">
                  <c:v>613717181</c:v>
                </c:pt>
                <c:pt idx="7">
                  <c:v>639322287</c:v>
                </c:pt>
                <c:pt idx="8">
                  <c:v>664838063</c:v>
                </c:pt>
                <c:pt idx="9">
                  <c:v>694280590</c:v>
                </c:pt>
                <c:pt idx="10">
                  <c:v>718763172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7-47B6-8DEB-E50A1CAEC4A3}"/>
            </c:ext>
          </c:extLst>
        </c:ser>
        <c:ser>
          <c:idx val="1"/>
          <c:order val="1"/>
          <c:tx>
            <c:v>Predicted Spending</c:v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bg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Graph!$D$2:$D$12</c:f>
              <c:numCache>
                <c:formatCode>General</c:formatCode>
                <c:ptCount val="11"/>
                <c:pt idx="0">
                  <c:v>577062546.27270508</c:v>
                </c:pt>
                <c:pt idx="1">
                  <c:v>586598721.27876663</c:v>
                </c:pt>
                <c:pt idx="2">
                  <c:v>596134896.28482437</c:v>
                </c:pt>
                <c:pt idx="3">
                  <c:v>605671071.29088593</c:v>
                </c:pt>
                <c:pt idx="4">
                  <c:v>615207246.29694748</c:v>
                </c:pt>
                <c:pt idx="5">
                  <c:v>624743421.30300903</c:v>
                </c:pt>
                <c:pt idx="6">
                  <c:v>634279596.30906677</c:v>
                </c:pt>
                <c:pt idx="7">
                  <c:v>643815771.31512833</c:v>
                </c:pt>
                <c:pt idx="8">
                  <c:v>653351946.32118988</c:v>
                </c:pt>
                <c:pt idx="9">
                  <c:v>662888121.32725143</c:v>
                </c:pt>
                <c:pt idx="10">
                  <c:v>672424296.33330917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7-47B6-8DEB-E50A1CAEC4A3}"/>
            </c:ext>
          </c:extLst>
        </c:ser>
        <c:ser>
          <c:idx val="2"/>
          <c:order val="2"/>
          <c:tx>
            <c:v>Revenue</c:v>
          </c:tx>
          <c:spPr>
            <a:ln w="9525" cap="rnd">
              <a:solidFill>
                <a:srgbClr val="66FF66">
                  <a:alpha val="97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rgbClr val="66FF66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xVal>
            <c:numRef>
              <c:f>Graph!$A$2:$A$12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Graph!$C$2:$C$12</c:f>
              <c:numCache>
                <c:formatCode>General</c:formatCode>
                <c:ptCount val="11"/>
                <c:pt idx="0">
                  <c:v>582125621</c:v>
                </c:pt>
                <c:pt idx="1">
                  <c:v>590947579</c:v>
                </c:pt>
                <c:pt idx="2">
                  <c:v>592895329</c:v>
                </c:pt>
                <c:pt idx="3">
                  <c:v>599410800</c:v>
                </c:pt>
                <c:pt idx="4">
                  <c:v>594525532</c:v>
                </c:pt>
                <c:pt idx="5">
                  <c:v>597734502</c:v>
                </c:pt>
                <c:pt idx="6">
                  <c:v>618055532</c:v>
                </c:pt>
                <c:pt idx="7">
                  <c:v>641389895</c:v>
                </c:pt>
                <c:pt idx="8">
                  <c:v>671164419</c:v>
                </c:pt>
                <c:pt idx="9">
                  <c:v>694192708</c:v>
                </c:pt>
                <c:pt idx="10">
                  <c:v>719014669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8-45E7-920D-4816BC9A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0224"/>
        <c:axId val="504792144"/>
      </c:scatterChart>
      <c:valAx>
        <c:axId val="5047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92144"/>
        <c:crosses val="autoZero"/>
        <c:crossBetween val="midCat"/>
      </c:valAx>
      <c:valAx>
        <c:axId val="504792144"/>
        <c:scaling>
          <c:orientation val="minMax"/>
          <c:max val="730000000"/>
          <c:min val="57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EXpenses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902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0087395269052"/>
          <c:y val="0.15633451114569066"/>
          <c:w val="0.788863517060367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Spending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Graph!$A$2:$A$12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Graph!$B$2:$B$12</c:f>
              <c:numCache>
                <c:formatCode>General</c:formatCode>
                <c:ptCount val="11"/>
                <c:pt idx="0">
                  <c:v>593175016</c:v>
                </c:pt>
                <c:pt idx="1">
                  <c:v>604856342</c:v>
                </c:pt>
                <c:pt idx="2">
                  <c:v>601942218</c:v>
                </c:pt>
                <c:pt idx="3">
                  <c:v>596274475</c:v>
                </c:pt>
                <c:pt idx="4">
                  <c:v>593464483</c:v>
                </c:pt>
                <c:pt idx="5">
                  <c:v>597882683</c:v>
                </c:pt>
                <c:pt idx="6">
                  <c:v>613717181</c:v>
                </c:pt>
                <c:pt idx="7">
                  <c:v>639322287</c:v>
                </c:pt>
                <c:pt idx="8">
                  <c:v>664838063</c:v>
                </c:pt>
                <c:pt idx="9">
                  <c:v>694280590</c:v>
                </c:pt>
                <c:pt idx="10">
                  <c:v>718763172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4-4E83-BC12-1955EE95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10360"/>
        <c:axId val="1286005880"/>
      </c:scatterChart>
      <c:valAx>
        <c:axId val="128601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6005880"/>
        <c:crosses val="autoZero"/>
        <c:crossBetween val="midCat"/>
      </c:valAx>
      <c:valAx>
        <c:axId val="1286005880"/>
        <c:scaling>
          <c:orientation val="minMax"/>
          <c:min val="550000000"/>
        </c:scaling>
        <c:delete val="1"/>
        <c:axPos val="l"/>
        <c:numFmt formatCode="General" sourceLinked="1"/>
        <c:majorTickMark val="out"/>
        <c:minorTickMark val="none"/>
        <c:tickLblPos val="nextTo"/>
        <c:crossAx val="1286010360"/>
        <c:crosses val="autoZero"/>
        <c:crossBetween val="midCat"/>
      </c:valAx>
      <c:spPr>
        <a:noFill/>
        <a:ln w="25400"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2</xdr:row>
      <xdr:rowOff>175260</xdr:rowOff>
    </xdr:from>
    <xdr:to>
      <xdr:col>20</xdr:col>
      <xdr:colOff>251460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640D-67BC-4D55-BDB0-ECB2581B6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487680</xdr:colOff>
      <xdr:row>18</xdr:row>
      <xdr:rowOff>22860</xdr:rowOff>
    </xdr:from>
    <xdr:to>
      <xdr:col>20</xdr:col>
      <xdr:colOff>487681</xdr:colOff>
      <xdr:row>28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39477-CC61-49DC-AAC3-C5780629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257795</xdr:colOff>
      <xdr:row>35</xdr:row>
      <xdr:rowOff>104427</xdr:rowOff>
    </xdr:from>
    <xdr:to>
      <xdr:col>21</xdr:col>
      <xdr:colOff>687768</xdr:colOff>
      <xdr:row>59</xdr:row>
      <xdr:rowOff>21448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5176F7-5338-4F08-9113-A1AC5064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353047</xdr:colOff>
      <xdr:row>53</xdr:row>
      <xdr:rowOff>74544</xdr:rowOff>
    </xdr:from>
    <xdr:to>
      <xdr:col>53</xdr:col>
      <xdr:colOff>546652</xdr:colOff>
      <xdr:row>73</xdr:row>
      <xdr:rowOff>124242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EC646E-377B-4EA1-BC79-D1AFC29F7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nisha John" refreshedDate="44384.055617129627" backgroundQuery="1" createdVersion="7" refreshedVersion="7" minRefreshableVersion="3" recordCount="0" supportSubquery="1" supportAdvancedDrill="1" xr:uid="{3884B7AD-DC1B-4029-95A4-42DA87FF7F35}">
  <cacheSource type="external" connectionId="2"/>
  <cacheFields count="3">
    <cacheField name="[NationalCensus].[Year].[Year]" caption="Year" numFmtId="0" level="1">
      <sharedItems containsSemiMixedTypes="0" containsString="0" containsNumber="1" containsInteger="1" minValue="2008" maxValue="2018" count="11">
        <n v="2008"/>
        <n v="2009"/>
        <n v="2010"/>
        <n v="2011"/>
        <n v="2012"/>
        <n v="2013"/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NationalCensus].[Year].&amp;[2008]"/>
            <x15:cachedUniqueName index="1" name="[NationalCensus].[Year].&amp;[2009]"/>
            <x15:cachedUniqueName index="2" name="[NationalCensus].[Year].&amp;[2010]"/>
            <x15:cachedUniqueName index="3" name="[NationalCensus].[Year].&amp;[2011]"/>
            <x15:cachedUniqueName index="4" name="[NationalCensus].[Year].&amp;[2012]"/>
            <x15:cachedUniqueName index="5" name="[NationalCensus].[Year].&amp;[2013]"/>
            <x15:cachedUniqueName index="6" name="[NationalCensus].[Year].&amp;[2014]"/>
            <x15:cachedUniqueName index="7" name="[NationalCensus].[Year].&amp;[2015]"/>
            <x15:cachedUniqueName index="8" name="[NationalCensus].[Year].&amp;[2016]"/>
            <x15:cachedUniqueName index="9" name="[NationalCensus].[Year].&amp;[2017]"/>
            <x15:cachedUniqueName index="10" name="[NationalCensus].[Year].&amp;[2018]"/>
          </x15:cachedUniqueNames>
        </ext>
      </extLst>
    </cacheField>
    <cacheField name="[Measures].[Sum of Total Spending]" caption="Sum of Total Spending" numFmtId="0" hierarchy="5" level="32767"/>
    <cacheField name="[Measures].[Sum of Total Income]" caption="Sum of Total Income" numFmtId="0" hierarchy="6" level="32767"/>
  </cacheFields>
  <cacheHierarchies count="7">
    <cacheHierarchy uniqueName="[NationalCensus].[Year]" caption="Year" attribute="1" defaultMemberUniqueName="[NationalCensus].[Year].[All]" allUniqueName="[NationalCensus].[Year].[All]" dimensionUniqueName="[NationalCensus]" displayFolder="" count="2" memberValueDatatype="20" unbalanced="0">
      <fieldsUsage count="2">
        <fieldUsage x="-1"/>
        <fieldUsage x="0"/>
      </fieldsUsage>
    </cacheHierarchy>
    <cacheHierarchy uniqueName="[NationalCensus].[Total Spending]" caption="Total Spending" attribute="1" defaultMemberUniqueName="[NationalCensus].[Total Spending].[All]" allUniqueName="[NationalCensus].[Total Spending].[All]" dimensionUniqueName="[NationalCensus]" displayFolder="" count="0" memberValueDatatype="20" unbalanced="0"/>
    <cacheHierarchy uniqueName="[NationalCensus].[Total Income]" caption="Total Income" attribute="1" defaultMemberUniqueName="[NationalCensus].[Total Income].[All]" allUniqueName="[NationalCensus].[Total Income].[All]" dimensionUniqueName="[NationalCensus]" displayFolder="" count="0" memberValueDatatype="20" unbalanced="0"/>
    <cacheHierarchy uniqueName="[Measures].[__XL_Count NationalCensus]" caption="__XL_Count NationalCensus" measure="1" displayFolder="" measureGroup="NationalCensus" count="0" hidden="1"/>
    <cacheHierarchy uniqueName="[Measures].[__No measures defined]" caption="__No measures defined" measure="1" displayFolder="" count="0" hidden="1"/>
    <cacheHierarchy uniqueName="[Measures].[Sum of Total Spending]" caption="Sum of Total Spending" measure="1" displayFolder="" measureGroup="NationalCensu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Income]" caption="Sum of Total Income" measure="1" displayFolder="" measureGroup="NationalCensu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ationalCensus" uniqueName="[NationalCensus]" caption="NationalCensus"/>
  </dimensions>
  <measureGroups count="1">
    <measureGroup name="NationalCensus" caption="NationalCensu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82AFA-80CE-48A3-B648-64A7AAA061D3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Sum of Total Spending" fld="1" baseField="0" baseItem="0"/>
    <dataField name="Sum of Total Income" fld="2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ationalCens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447A-FA50-4782-B9E7-C6B1C5A34D87}">
  <dimension ref="A1:C12"/>
  <sheetViews>
    <sheetView workbookViewId="0">
      <selection activeCell="A12" sqref="A12:C12"/>
    </sheetView>
  </sheetViews>
  <sheetFormatPr defaultRowHeight="15" x14ac:dyDescent="0.25"/>
  <cols>
    <col min="1" max="1" width="12.5703125" bestFit="1" customWidth="1"/>
    <col min="2" max="2" width="20.28515625" bestFit="1" customWidth="1"/>
    <col min="3" max="3" width="18.7109375" bestFit="1" customWidth="1"/>
    <col min="4" max="12" width="10" bestFit="1" customWidth="1"/>
    <col min="13" max="13" width="10.71093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2008</v>
      </c>
      <c r="B2" s="3">
        <v>593175016</v>
      </c>
      <c r="C2" s="3">
        <v>582125621</v>
      </c>
    </row>
    <row r="3" spans="1:3" x14ac:dyDescent="0.25">
      <c r="A3" s="2">
        <v>2009</v>
      </c>
      <c r="B3" s="3">
        <v>604856342</v>
      </c>
      <c r="C3" s="3">
        <v>590947579</v>
      </c>
    </row>
    <row r="4" spans="1:3" x14ac:dyDescent="0.25">
      <c r="A4" s="2">
        <v>2010</v>
      </c>
      <c r="B4" s="3">
        <v>601942218</v>
      </c>
      <c r="C4" s="3">
        <v>592895329</v>
      </c>
    </row>
    <row r="5" spans="1:3" x14ac:dyDescent="0.25">
      <c r="A5" s="2">
        <v>2011</v>
      </c>
      <c r="B5" s="3">
        <v>596274475</v>
      </c>
      <c r="C5" s="3">
        <v>599410800</v>
      </c>
    </row>
    <row r="6" spans="1:3" x14ac:dyDescent="0.25">
      <c r="A6" s="2">
        <v>2012</v>
      </c>
      <c r="B6" s="3">
        <v>593464483</v>
      </c>
      <c r="C6" s="3">
        <v>594525532</v>
      </c>
    </row>
    <row r="7" spans="1:3" x14ac:dyDescent="0.25">
      <c r="A7" s="2">
        <v>2013</v>
      </c>
      <c r="B7" s="3">
        <v>597882683</v>
      </c>
      <c r="C7" s="3">
        <v>597734502</v>
      </c>
    </row>
    <row r="8" spans="1:3" x14ac:dyDescent="0.25">
      <c r="A8" s="2">
        <v>2014</v>
      </c>
      <c r="B8" s="3">
        <v>613717181</v>
      </c>
      <c r="C8" s="3">
        <v>618055532</v>
      </c>
    </row>
    <row r="9" spans="1:3" x14ac:dyDescent="0.25">
      <c r="A9" s="2">
        <v>2015</v>
      </c>
      <c r="B9" s="3">
        <v>639322287</v>
      </c>
      <c r="C9" s="3">
        <v>641389895</v>
      </c>
    </row>
    <row r="10" spans="1:3" x14ac:dyDescent="0.25">
      <c r="A10" s="2">
        <v>2016</v>
      </c>
      <c r="B10" s="3">
        <v>664838063</v>
      </c>
      <c r="C10" s="3">
        <v>671164419</v>
      </c>
    </row>
    <row r="11" spans="1:3" x14ac:dyDescent="0.25">
      <c r="A11" s="2">
        <v>2017</v>
      </c>
      <c r="B11" s="3">
        <v>694280590</v>
      </c>
      <c r="C11" s="3">
        <v>694192708</v>
      </c>
    </row>
    <row r="12" spans="1:3" x14ac:dyDescent="0.25">
      <c r="A12" s="2">
        <v>2018</v>
      </c>
      <c r="B12" s="3">
        <v>718763172</v>
      </c>
      <c r="C12" s="3">
        <v>719014669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C735-8056-44D4-ACC1-A45ED97DAE39}">
  <dimension ref="A1:AE92"/>
  <sheetViews>
    <sheetView tabSelected="1" topLeftCell="V82" zoomScale="92" workbookViewId="0">
      <selection activeCell="S92" sqref="S92"/>
    </sheetView>
  </sheetViews>
  <sheetFormatPr defaultRowHeight="15" x14ac:dyDescent="0.25"/>
  <cols>
    <col min="2" max="3" width="10.85546875" bestFit="1" customWidth="1"/>
    <col min="4" max="4" width="13" bestFit="1" customWidth="1"/>
    <col min="5" max="5" width="12" bestFit="1" customWidth="1"/>
    <col min="6" max="6" width="15.28515625" customWidth="1"/>
    <col min="7" max="7" width="10.85546875" bestFit="1" customWidth="1"/>
    <col min="9" max="9" width="17.42578125" bestFit="1" customWidth="1"/>
    <col min="10" max="10" width="17.140625" bestFit="1" customWidth="1"/>
    <col min="11" max="11" width="22.42578125" bestFit="1" customWidth="1"/>
    <col min="12" max="12" width="17" bestFit="1" customWidth="1"/>
    <col min="13" max="13" width="12" bestFit="1" customWidth="1"/>
    <col min="14" max="14" width="19.42578125" bestFit="1" customWidth="1"/>
    <col min="15" max="15" width="12" bestFit="1" customWidth="1"/>
    <col min="16" max="16" width="12.7109375" bestFit="1" customWidth="1"/>
    <col min="17" max="17" width="13" bestFit="1" customWidth="1"/>
    <col min="18" max="18" width="41" bestFit="1" customWidth="1"/>
    <col min="19" max="19" width="21.7109375" customWidth="1"/>
    <col min="20" max="20" width="42.5703125" bestFit="1" customWidth="1"/>
    <col min="21" max="21" width="13.7109375" bestFit="1" customWidth="1"/>
    <col min="22" max="22" width="39.28515625" bestFit="1" customWidth="1"/>
    <col min="23" max="23" width="15.28515625" customWidth="1"/>
    <col min="24" max="24" width="4.28515625" customWidth="1"/>
    <col min="25" max="25" width="13" bestFit="1" customWidth="1"/>
    <col min="28" max="28" width="17.28515625" bestFit="1" customWidth="1"/>
    <col min="29" max="29" width="12.7109375" bestFit="1" customWidth="1"/>
    <col min="30" max="30" width="13.7109375" bestFit="1" customWidth="1"/>
    <col min="31" max="31" width="13" bestFit="1" customWidth="1"/>
  </cols>
  <sheetData>
    <row r="1" spans="1:14" x14ac:dyDescent="0.25">
      <c r="A1" t="s">
        <v>33</v>
      </c>
      <c r="B1" t="s">
        <v>34</v>
      </c>
      <c r="C1" t="s">
        <v>35</v>
      </c>
      <c r="D1" t="s">
        <v>36</v>
      </c>
      <c r="E1" t="s">
        <v>59</v>
      </c>
      <c r="F1" t="s">
        <v>67</v>
      </c>
      <c r="G1" t="s">
        <v>68</v>
      </c>
      <c r="L1" s="8"/>
    </row>
    <row r="2" spans="1:14" x14ac:dyDescent="0.25">
      <c r="A2" s="2">
        <v>2008</v>
      </c>
      <c r="B2" s="3">
        <v>593175016</v>
      </c>
      <c r="C2" s="3">
        <v>582125621</v>
      </c>
      <c r="D2">
        <f>$J$20*A2 +$J$19</f>
        <v>577062546.27270508</v>
      </c>
      <c r="E2">
        <f>B2-D2</f>
        <v>16112469.727294922</v>
      </c>
      <c r="F2">
        <f>B2-C2</f>
        <v>11049395</v>
      </c>
      <c r="G2">
        <f>C2-D2</f>
        <v>5063074.7272949219</v>
      </c>
      <c r="L2" s="8"/>
    </row>
    <row r="3" spans="1:14" x14ac:dyDescent="0.25">
      <c r="A3" s="2">
        <v>2009</v>
      </c>
      <c r="B3" s="3">
        <v>604856342</v>
      </c>
      <c r="C3" s="3">
        <v>590947579</v>
      </c>
      <c r="D3">
        <f t="shared" ref="D3:D12" si="0">$J$20*A3 +$J$19</f>
        <v>586598721.27876663</v>
      </c>
      <c r="E3">
        <f t="shared" ref="E3:E12" si="1">B3-D3</f>
        <v>18257620.721233368</v>
      </c>
      <c r="F3">
        <f t="shared" ref="F3:F12" si="2">B3-C3</f>
        <v>13908763</v>
      </c>
      <c r="G3">
        <f t="shared" ref="G3:G12" si="3">C3-D3</f>
        <v>4348857.7212333679</v>
      </c>
      <c r="I3" t="s">
        <v>3</v>
      </c>
    </row>
    <row r="4" spans="1:14" ht="15.75" thickBot="1" x14ac:dyDescent="0.3">
      <c r="A4" s="2">
        <v>2010</v>
      </c>
      <c r="B4" s="3">
        <v>601942218</v>
      </c>
      <c r="C4" s="3">
        <v>592895329</v>
      </c>
      <c r="D4">
        <f t="shared" si="0"/>
        <v>596134896.28482437</v>
      </c>
      <c r="E4">
        <f t="shared" si="1"/>
        <v>5807321.7151756287</v>
      </c>
      <c r="F4">
        <f t="shared" si="2"/>
        <v>9046889</v>
      </c>
      <c r="G4">
        <f t="shared" si="3"/>
        <v>-3239567.2848243713</v>
      </c>
    </row>
    <row r="5" spans="1:14" x14ac:dyDescent="0.25">
      <c r="A5" s="2">
        <v>2011</v>
      </c>
      <c r="B5" s="3">
        <v>596274475</v>
      </c>
      <c r="C5" s="3">
        <v>599410800</v>
      </c>
      <c r="D5">
        <f t="shared" si="0"/>
        <v>605671071.29088593</v>
      </c>
      <c r="E5">
        <f t="shared" si="1"/>
        <v>-9396596.2908859253</v>
      </c>
      <c r="F5">
        <f t="shared" si="2"/>
        <v>-3136325</v>
      </c>
      <c r="G5">
        <f t="shared" si="3"/>
        <v>-6260271.2908859253</v>
      </c>
      <c r="I5" s="7" t="s">
        <v>4</v>
      </c>
      <c r="J5" s="7"/>
    </row>
    <row r="6" spans="1:14" x14ac:dyDescent="0.25">
      <c r="A6" s="2">
        <v>2012</v>
      </c>
      <c r="B6" s="3">
        <v>593464483</v>
      </c>
      <c r="C6" s="3">
        <v>594525532</v>
      </c>
      <c r="D6">
        <f t="shared" si="0"/>
        <v>615207246.29694748</v>
      </c>
      <c r="E6">
        <f t="shared" si="1"/>
        <v>-21742763.296947479</v>
      </c>
      <c r="F6">
        <f t="shared" si="2"/>
        <v>-1061049</v>
      </c>
      <c r="G6">
        <f t="shared" si="3"/>
        <v>-20681714.296947479</v>
      </c>
      <c r="I6" s="4" t="s">
        <v>5</v>
      </c>
      <c r="J6" s="4">
        <v>0.82690706820572402</v>
      </c>
    </row>
    <row r="7" spans="1:14" x14ac:dyDescent="0.25">
      <c r="A7" s="2">
        <v>2013</v>
      </c>
      <c r="B7" s="3">
        <v>597882683</v>
      </c>
      <c r="C7" s="3">
        <v>597734502</v>
      </c>
      <c r="D7">
        <f t="shared" si="0"/>
        <v>624743421.30300903</v>
      </c>
      <c r="E7">
        <f t="shared" si="1"/>
        <v>-26860738.303009033</v>
      </c>
      <c r="F7">
        <f t="shared" si="2"/>
        <v>148181</v>
      </c>
      <c r="G7">
        <f t="shared" si="3"/>
        <v>-27008919.303009033</v>
      </c>
      <c r="I7" s="4" t="s">
        <v>6</v>
      </c>
      <c r="J7" s="4">
        <v>0.68377529944858595</v>
      </c>
      <c r="K7" s="8" t="s">
        <v>37</v>
      </c>
    </row>
    <row r="8" spans="1:14" x14ac:dyDescent="0.25">
      <c r="A8" s="2">
        <v>2014</v>
      </c>
      <c r="B8" s="3">
        <v>613717181</v>
      </c>
      <c r="C8" s="3">
        <v>618055532</v>
      </c>
      <c r="D8">
        <f t="shared" si="0"/>
        <v>634279596.30906677</v>
      </c>
      <c r="E8">
        <f t="shared" si="1"/>
        <v>-20562415.309066772</v>
      </c>
      <c r="F8">
        <f t="shared" si="2"/>
        <v>-4338351</v>
      </c>
      <c r="G8">
        <f t="shared" si="3"/>
        <v>-16224064.309066772</v>
      </c>
      <c r="I8" s="4" t="s">
        <v>7</v>
      </c>
      <c r="J8" s="4">
        <v>0.64424721187965917</v>
      </c>
    </row>
    <row r="9" spans="1:14" x14ac:dyDescent="0.25">
      <c r="A9" s="2">
        <v>2015</v>
      </c>
      <c r="B9" s="3">
        <v>639322287</v>
      </c>
      <c r="C9" s="3">
        <v>641389895</v>
      </c>
      <c r="D9">
        <f t="shared" si="0"/>
        <v>643815771.31512833</v>
      </c>
      <c r="E9">
        <f t="shared" si="1"/>
        <v>-4493484.3151283264</v>
      </c>
      <c r="F9">
        <f t="shared" si="2"/>
        <v>-2067608</v>
      </c>
      <c r="G9">
        <f t="shared" si="3"/>
        <v>-2425876.3151283264</v>
      </c>
      <c r="I9" s="4" t="s">
        <v>8</v>
      </c>
      <c r="J9" s="4">
        <v>20825593.36130181</v>
      </c>
    </row>
    <row r="10" spans="1:14" ht="15.75" thickBot="1" x14ac:dyDescent="0.3">
      <c r="A10" s="2">
        <v>2016</v>
      </c>
      <c r="B10" s="3">
        <v>664838063</v>
      </c>
      <c r="C10" s="3">
        <v>671164419</v>
      </c>
      <c r="D10">
        <f t="shared" si="0"/>
        <v>653351946.32118988</v>
      </c>
      <c r="E10">
        <f t="shared" si="1"/>
        <v>11486116.67881012</v>
      </c>
      <c r="F10">
        <f t="shared" si="2"/>
        <v>-6326356</v>
      </c>
      <c r="G10">
        <f t="shared" si="3"/>
        <v>17812472.67881012</v>
      </c>
      <c r="I10" s="5" t="s">
        <v>9</v>
      </c>
      <c r="J10" s="5">
        <v>10</v>
      </c>
    </row>
    <row r="11" spans="1:14" x14ac:dyDescent="0.25">
      <c r="A11" s="2">
        <v>2017</v>
      </c>
      <c r="B11" s="3">
        <v>694280590</v>
      </c>
      <c r="C11" s="3">
        <v>694192708</v>
      </c>
      <c r="D11">
        <f t="shared" si="0"/>
        <v>662888121.32725143</v>
      </c>
      <c r="E11">
        <f t="shared" si="1"/>
        <v>31392468.672748566</v>
      </c>
      <c r="F11">
        <f t="shared" si="2"/>
        <v>87882</v>
      </c>
      <c r="G11">
        <f t="shared" si="3"/>
        <v>31304586.672748566</v>
      </c>
    </row>
    <row r="12" spans="1:14" ht="15.75" thickBot="1" x14ac:dyDescent="0.3">
      <c r="A12" s="2">
        <v>2018</v>
      </c>
      <c r="B12" s="3">
        <v>718763172</v>
      </c>
      <c r="C12" s="3">
        <v>719014669</v>
      </c>
      <c r="D12">
        <f t="shared" si="0"/>
        <v>672424296.33330917</v>
      </c>
      <c r="E12">
        <f t="shared" si="1"/>
        <v>46338875.666690826</v>
      </c>
      <c r="F12">
        <f t="shared" si="2"/>
        <v>-251497</v>
      </c>
      <c r="G12">
        <f t="shared" si="3"/>
        <v>46590372.666690826</v>
      </c>
      <c r="I12" t="s">
        <v>10</v>
      </c>
    </row>
    <row r="13" spans="1:14" x14ac:dyDescent="0.25">
      <c r="A13" s="2"/>
      <c r="B13" s="3"/>
      <c r="C13" s="3"/>
      <c r="I13" s="6"/>
      <c r="J13" s="6" t="s">
        <v>15</v>
      </c>
      <c r="K13" s="6" t="s">
        <v>16</v>
      </c>
      <c r="L13" s="6" t="s">
        <v>17</v>
      </c>
      <c r="M13" s="6" t="s">
        <v>18</v>
      </c>
      <c r="N13" s="6" t="s">
        <v>19</v>
      </c>
    </row>
    <row r="14" spans="1:14" x14ac:dyDescent="0.25">
      <c r="I14" s="4" t="s">
        <v>11</v>
      </c>
      <c r="J14" s="4">
        <v>1</v>
      </c>
      <c r="K14" s="4">
        <v>7502437284062738</v>
      </c>
      <c r="L14" s="4">
        <v>7502437284062738</v>
      </c>
      <c r="M14" s="4">
        <v>17.298466520958261</v>
      </c>
      <c r="N14" s="4">
        <v>3.1689425889879813E-3</v>
      </c>
    </row>
    <row r="15" spans="1:14" x14ac:dyDescent="0.25">
      <c r="I15" s="4" t="s">
        <v>12</v>
      </c>
      <c r="J15" s="4">
        <v>8</v>
      </c>
      <c r="K15" s="4">
        <v>3469642710802384</v>
      </c>
      <c r="L15" s="4">
        <v>433705338850298</v>
      </c>
      <c r="M15" s="4"/>
      <c r="N15" s="4"/>
    </row>
    <row r="16" spans="1:14" ht="15.75" thickBot="1" x14ac:dyDescent="0.3">
      <c r="I16" s="5" t="s">
        <v>13</v>
      </c>
      <c r="J16" s="5">
        <v>9</v>
      </c>
      <c r="K16" s="5">
        <v>1.0972079994865122E+16</v>
      </c>
      <c r="L16" s="5"/>
      <c r="M16" s="5"/>
      <c r="N16" s="5"/>
    </row>
    <row r="17" spans="9:17" ht="15.75" thickBot="1" x14ac:dyDescent="0.3"/>
    <row r="18" spans="9:17" x14ac:dyDescent="0.25">
      <c r="I18" s="6"/>
      <c r="J18" s="6" t="s">
        <v>20</v>
      </c>
      <c r="K18" s="6" t="s">
        <v>8</v>
      </c>
      <c r="L18" s="6" t="s">
        <v>21</v>
      </c>
      <c r="M18" s="6" t="s">
        <v>22</v>
      </c>
      <c r="N18" s="6" t="s">
        <v>23</v>
      </c>
      <c r="O18" s="6" t="s">
        <v>24</v>
      </c>
      <c r="P18" s="6" t="s">
        <v>25</v>
      </c>
      <c r="Q18" s="6" t="s">
        <v>26</v>
      </c>
    </row>
    <row r="19" spans="9:17" x14ac:dyDescent="0.25">
      <c r="I19" s="4" t="s">
        <v>14</v>
      </c>
      <c r="J19" s="4">
        <v>-18571576865.896999</v>
      </c>
      <c r="K19" s="4">
        <v>4614309714.778842</v>
      </c>
      <c r="L19" s="4">
        <v>-4.0247790057124675</v>
      </c>
      <c r="M19" s="4">
        <v>3.8156814505696719E-3</v>
      </c>
      <c r="N19" s="4">
        <v>-29212194149.289742</v>
      </c>
      <c r="O19" s="4">
        <v>-7930959582.5041981</v>
      </c>
      <c r="P19" s="4">
        <v>-29212194149.289742</v>
      </c>
      <c r="Q19" s="4">
        <v>-7930959582.5041981</v>
      </c>
    </row>
    <row r="20" spans="9:17" ht="15.75" thickBot="1" x14ac:dyDescent="0.3">
      <c r="I20" s="5" t="s">
        <v>33</v>
      </c>
      <c r="J20" s="5">
        <v>9536175.0060606096</v>
      </c>
      <c r="K20" s="5">
        <v>2292822.3678049385</v>
      </c>
      <c r="L20" s="5">
        <v>4.1591425223185432</v>
      </c>
      <c r="M20" s="5">
        <v>3.1689425889879874E-3</v>
      </c>
      <c r="N20" s="5">
        <v>4248917.144613808</v>
      </c>
      <c r="O20" s="5">
        <v>14823432.867507404</v>
      </c>
      <c r="P20" s="5">
        <v>4248917.144613808</v>
      </c>
      <c r="Q20" s="5">
        <v>14823432.867507404</v>
      </c>
    </row>
    <row r="24" spans="9:17" x14ac:dyDescent="0.25">
      <c r="I24" t="s">
        <v>27</v>
      </c>
      <c r="N24" t="s">
        <v>31</v>
      </c>
    </row>
    <row r="25" spans="9:17" ht="15.75" thickBot="1" x14ac:dyDescent="0.3"/>
    <row r="26" spans="9:17" x14ac:dyDescent="0.25">
      <c r="I26" s="6" t="s">
        <v>28</v>
      </c>
      <c r="J26" s="6" t="s">
        <v>36</v>
      </c>
      <c r="K26" s="6" t="s">
        <v>29</v>
      </c>
      <c r="L26" s="6" t="s">
        <v>30</v>
      </c>
      <c r="N26" s="6" t="s">
        <v>32</v>
      </c>
      <c r="O26" s="6" t="s">
        <v>34</v>
      </c>
    </row>
    <row r="27" spans="9:17" x14ac:dyDescent="0.25">
      <c r="I27" s="4">
        <v>1</v>
      </c>
      <c r="J27" s="4">
        <v>577062546.27272797</v>
      </c>
      <c r="K27" s="4">
        <v>16112469.727272034</v>
      </c>
      <c r="L27" s="4">
        <v>0.82061791048327426</v>
      </c>
      <c r="N27" s="4">
        <v>5</v>
      </c>
      <c r="O27" s="4">
        <v>593175016</v>
      </c>
    </row>
    <row r="28" spans="9:17" x14ac:dyDescent="0.25">
      <c r="I28" s="4">
        <v>2</v>
      </c>
      <c r="J28" s="4">
        <v>586598721.27878952</v>
      </c>
      <c r="K28" s="4">
        <v>18257620.72121048</v>
      </c>
      <c r="L28" s="4">
        <v>0.9298717589691653</v>
      </c>
      <c r="N28" s="4">
        <v>15</v>
      </c>
      <c r="O28" s="4">
        <v>593464483</v>
      </c>
    </row>
    <row r="29" spans="9:17" x14ac:dyDescent="0.25">
      <c r="I29" s="4">
        <v>3</v>
      </c>
      <c r="J29" s="4">
        <v>596134896.28484726</v>
      </c>
      <c r="K29" s="4">
        <v>5807321.7151527405</v>
      </c>
      <c r="L29" s="4">
        <v>0.29577043693844929</v>
      </c>
      <c r="N29" s="4">
        <v>25</v>
      </c>
      <c r="O29" s="4">
        <v>596274475</v>
      </c>
    </row>
    <row r="30" spans="9:17" x14ac:dyDescent="0.25">
      <c r="I30" s="4">
        <v>4</v>
      </c>
      <c r="J30" s="4">
        <v>605671071.29090881</v>
      </c>
      <c r="K30" s="4">
        <v>-9396596.2909088135</v>
      </c>
      <c r="L30" s="4">
        <v>-0.47857438024220328</v>
      </c>
      <c r="N30" s="4">
        <v>35</v>
      </c>
      <c r="O30" s="4">
        <v>597882683</v>
      </c>
    </row>
    <row r="31" spans="9:17" x14ac:dyDescent="0.25">
      <c r="I31" s="4">
        <v>5</v>
      </c>
      <c r="J31" s="4">
        <v>615207246.29697037</v>
      </c>
      <c r="K31" s="4">
        <v>-21742763.296970367</v>
      </c>
      <c r="L31" s="4">
        <v>-1.10737219600121</v>
      </c>
      <c r="N31" s="4">
        <v>45</v>
      </c>
      <c r="O31" s="4">
        <v>601942218</v>
      </c>
    </row>
    <row r="32" spans="9:17" x14ac:dyDescent="0.25">
      <c r="I32" s="4">
        <v>6</v>
      </c>
      <c r="J32" s="4">
        <v>624743421.30303192</v>
      </c>
      <c r="K32" s="4">
        <v>-26860738.303031921</v>
      </c>
      <c r="L32" s="4">
        <v>-1.3680337846011925</v>
      </c>
      <c r="N32" s="4">
        <v>55</v>
      </c>
      <c r="O32" s="4">
        <v>604856342</v>
      </c>
    </row>
    <row r="33" spans="9:15" x14ac:dyDescent="0.25">
      <c r="I33" s="4">
        <v>7</v>
      </c>
      <c r="J33" s="4">
        <v>634279596.30908966</v>
      </c>
      <c r="K33" s="4">
        <v>-20562415.309089661</v>
      </c>
      <c r="L33" s="4">
        <v>-1.0472563530638408</v>
      </c>
      <c r="N33" s="4">
        <v>65</v>
      </c>
      <c r="O33" s="4">
        <v>613717181</v>
      </c>
    </row>
    <row r="34" spans="9:15" x14ac:dyDescent="0.25">
      <c r="I34" s="4">
        <v>8</v>
      </c>
      <c r="J34" s="4">
        <v>643815771.31515121</v>
      </c>
      <c r="K34" s="4">
        <v>-4493484.3151512146</v>
      </c>
      <c r="L34" s="4">
        <v>-0.22885589682427085</v>
      </c>
      <c r="N34" s="4">
        <v>75</v>
      </c>
      <c r="O34" s="4">
        <v>639322287</v>
      </c>
    </row>
    <row r="35" spans="9:15" x14ac:dyDescent="0.25">
      <c r="I35" s="4">
        <v>9</v>
      </c>
      <c r="J35" s="4">
        <v>653351946.32121277</v>
      </c>
      <c r="K35" s="4">
        <v>11486116.678787231</v>
      </c>
      <c r="L35" s="4">
        <v>0.58499492803139064</v>
      </c>
      <c r="N35" s="4">
        <v>85</v>
      </c>
      <c r="O35" s="4">
        <v>664838063</v>
      </c>
    </row>
    <row r="36" spans="9:15" ht="15.75" thickBot="1" x14ac:dyDescent="0.3">
      <c r="I36" s="5">
        <v>10</v>
      </c>
      <c r="J36" s="5">
        <v>662888121.32727432</v>
      </c>
      <c r="K36" s="5">
        <v>31392468.672725677</v>
      </c>
      <c r="L36" s="5">
        <v>1.5988375763102436</v>
      </c>
      <c r="N36" s="5">
        <v>95</v>
      </c>
      <c r="O36" s="5">
        <v>694280590</v>
      </c>
    </row>
    <row r="65" spans="16:31" x14ac:dyDescent="0.25">
      <c r="Q65" t="s">
        <v>62</v>
      </c>
      <c r="R65" t="s">
        <v>63</v>
      </c>
      <c r="S65" t="s">
        <v>64</v>
      </c>
    </row>
    <row r="66" spans="16:31" x14ac:dyDescent="0.25">
      <c r="R66" t="s">
        <v>66</v>
      </c>
      <c r="S66" t="s">
        <v>65</v>
      </c>
    </row>
    <row r="67" spans="16:31" ht="15.75" thickBot="1" x14ac:dyDescent="0.3">
      <c r="AE67" s="8"/>
    </row>
    <row r="68" spans="16:31" ht="26.25" x14ac:dyDescent="0.4">
      <c r="P68" s="11" t="s">
        <v>43</v>
      </c>
      <c r="Q68" s="9" t="s">
        <v>42</v>
      </c>
      <c r="R68" s="8" t="s">
        <v>39</v>
      </c>
      <c r="T68" s="8" t="s">
        <v>40</v>
      </c>
      <c r="X68" s="8" t="s">
        <v>38</v>
      </c>
      <c r="Y68">
        <f xml:space="preserve"> 9536175.00606061*2018 -18571576865.897</f>
        <v>672424296.33330917</v>
      </c>
      <c r="AA68" s="11"/>
      <c r="AB68" s="6"/>
      <c r="AC68" s="6"/>
      <c r="AD68" s="6"/>
      <c r="AE68" s="6"/>
    </row>
    <row r="69" spans="16:31" x14ac:dyDescent="0.25">
      <c r="AA69" s="3"/>
      <c r="AB69" s="4"/>
      <c r="AC69" s="4"/>
      <c r="AD69" s="4"/>
      <c r="AE69" s="4"/>
    </row>
    <row r="70" spans="16:31" x14ac:dyDescent="0.25">
      <c r="W70" s="10" t="s">
        <v>41</v>
      </c>
      <c r="X70" t="s">
        <v>38</v>
      </c>
      <c r="Y70" s="3">
        <v>718763172</v>
      </c>
      <c r="AB70" s="4"/>
      <c r="AC70" s="4"/>
      <c r="AD70" s="4"/>
      <c r="AE70" s="4"/>
    </row>
    <row r="71" spans="16:31" x14ac:dyDescent="0.25">
      <c r="AB71" s="4"/>
      <c r="AC71" s="4"/>
      <c r="AD71" s="4"/>
      <c r="AE71" s="4"/>
    </row>
    <row r="72" spans="16:31" x14ac:dyDescent="0.25">
      <c r="X72" t="s">
        <v>38</v>
      </c>
      <c r="Y72">
        <f>Y70-Y68</f>
        <v>46338875.666690826</v>
      </c>
      <c r="AB72" s="4"/>
      <c r="AC72" s="4"/>
      <c r="AD72" s="4"/>
      <c r="AE72" s="4"/>
    </row>
    <row r="73" spans="16:31" ht="15.75" thickBot="1" x14ac:dyDescent="0.3">
      <c r="AB73" s="4"/>
      <c r="AC73" s="4"/>
      <c r="AD73" s="4"/>
      <c r="AE73" s="4"/>
    </row>
    <row r="74" spans="16:31" ht="26.25" x14ac:dyDescent="0.4">
      <c r="P74" s="11" t="s">
        <v>44</v>
      </c>
      <c r="R74" s="6" t="s">
        <v>59</v>
      </c>
      <c r="S74" s="6"/>
      <c r="T74" s="6" t="s">
        <v>67</v>
      </c>
      <c r="U74" s="6"/>
      <c r="V74" s="6" t="s">
        <v>68</v>
      </c>
      <c r="W74" s="6"/>
      <c r="AB74" s="4"/>
      <c r="AC74" s="4"/>
      <c r="AD74" s="4"/>
      <c r="AE74" s="4"/>
    </row>
    <row r="75" spans="16:31" x14ac:dyDescent="0.25">
      <c r="R75" s="4"/>
      <c r="S75" s="4"/>
      <c r="T75" s="4"/>
      <c r="U75" s="4"/>
      <c r="V75" s="4"/>
      <c r="W75" s="4"/>
      <c r="AB75" s="4"/>
      <c r="AC75" s="4"/>
      <c r="AD75" s="4"/>
      <c r="AE75" s="4"/>
    </row>
    <row r="76" spans="16:31" ht="26.25" x14ac:dyDescent="0.4">
      <c r="P76" s="11"/>
      <c r="R76" s="4" t="s">
        <v>46</v>
      </c>
      <c r="S76" s="4">
        <v>4212625.0606287178</v>
      </c>
      <c r="T76" s="4" t="s">
        <v>46</v>
      </c>
      <c r="U76" s="4">
        <v>1550902.1818181819</v>
      </c>
      <c r="V76" s="4" t="s">
        <v>46</v>
      </c>
      <c r="W76" s="4">
        <v>2661722.8788105357</v>
      </c>
      <c r="AB76" s="4"/>
      <c r="AC76" s="4"/>
      <c r="AD76" s="4"/>
      <c r="AE76" s="4"/>
    </row>
    <row r="77" spans="16:31" x14ac:dyDescent="0.25">
      <c r="R77" s="4" t="s">
        <v>8</v>
      </c>
      <c r="S77" s="4">
        <v>7020570.9428141387</v>
      </c>
      <c r="T77" s="4" t="s">
        <v>8</v>
      </c>
      <c r="U77" s="4">
        <v>2011569.0593134316</v>
      </c>
      <c r="V77" s="4" t="s">
        <v>8</v>
      </c>
      <c r="W77" s="4">
        <v>6681415.8462565169</v>
      </c>
      <c r="AB77" s="4"/>
      <c r="AC77" s="4"/>
      <c r="AD77" s="4"/>
      <c r="AE77" s="4"/>
    </row>
    <row r="78" spans="16:31" x14ac:dyDescent="0.25">
      <c r="R78" s="4" t="s">
        <v>47</v>
      </c>
      <c r="S78" s="4">
        <v>5807321.7151756287</v>
      </c>
      <c r="T78" s="4" t="s">
        <v>47</v>
      </c>
      <c r="U78" s="4">
        <v>-251497</v>
      </c>
      <c r="V78" s="4" t="s">
        <v>47</v>
      </c>
      <c r="W78" s="4">
        <v>-2425876.3151283264</v>
      </c>
      <c r="AB78" s="4"/>
      <c r="AC78" s="4"/>
      <c r="AD78" s="4"/>
      <c r="AE78" s="4"/>
    </row>
    <row r="79" spans="16:31" x14ac:dyDescent="0.25">
      <c r="R79" s="4" t="s">
        <v>48</v>
      </c>
      <c r="S79" s="4" t="e">
        <v>#N/A</v>
      </c>
      <c r="T79" s="4" t="s">
        <v>48</v>
      </c>
      <c r="U79" s="4" t="e">
        <v>#N/A</v>
      </c>
      <c r="V79" s="4" t="s">
        <v>48</v>
      </c>
      <c r="W79" s="4" t="e">
        <v>#N/A</v>
      </c>
      <c r="AB79" s="4"/>
      <c r="AC79" s="4"/>
      <c r="AD79" s="4"/>
      <c r="AE79" s="4"/>
    </row>
    <row r="80" spans="16:31" x14ac:dyDescent="0.25">
      <c r="R80" s="4" t="s">
        <v>49</v>
      </c>
      <c r="S80" s="4">
        <v>23284599.631386153</v>
      </c>
      <c r="T80" s="4" t="s">
        <v>49</v>
      </c>
      <c r="U80" s="4">
        <v>6671619.8096308187</v>
      </c>
      <c r="V80" s="4" t="s">
        <v>49</v>
      </c>
      <c r="W80" s="4">
        <v>22159749.430367768</v>
      </c>
      <c r="AB80" s="4"/>
      <c r="AC80" s="4"/>
      <c r="AD80" s="4"/>
      <c r="AE80" s="4"/>
    </row>
    <row r="81" spans="16:31" x14ac:dyDescent="0.25">
      <c r="R81" s="4" t="s">
        <v>50</v>
      </c>
      <c r="S81" s="4">
        <v>542172579993948.13</v>
      </c>
      <c r="T81" s="4" t="s">
        <v>50</v>
      </c>
      <c r="U81" s="4">
        <v>44510510884258.359</v>
      </c>
      <c r="V81" s="4" t="s">
        <v>50</v>
      </c>
      <c r="W81" s="4">
        <v>491054494816684.69</v>
      </c>
      <c r="AB81" s="4"/>
      <c r="AC81" s="4"/>
      <c r="AD81" s="4"/>
      <c r="AE81" s="4"/>
    </row>
    <row r="82" spans="16:31" x14ac:dyDescent="0.25">
      <c r="R82" s="4" t="s">
        <v>51</v>
      </c>
      <c r="S82" s="4">
        <v>-0.699134479483007</v>
      </c>
      <c r="T82" s="4" t="s">
        <v>51</v>
      </c>
      <c r="U82" s="4">
        <v>-0.42885393907779878</v>
      </c>
      <c r="V82" s="4" t="s">
        <v>51</v>
      </c>
      <c r="W82" s="4">
        <v>0.13434689133714883</v>
      </c>
      <c r="AB82" s="4"/>
      <c r="AC82" s="4"/>
      <c r="AD82" s="4"/>
      <c r="AE82" s="4"/>
    </row>
    <row r="83" spans="16:31" x14ac:dyDescent="0.25">
      <c r="R83" s="4" t="s">
        <v>52</v>
      </c>
      <c r="S83" s="4">
        <v>0.32728803216065344</v>
      </c>
      <c r="T83" s="4" t="s">
        <v>52</v>
      </c>
      <c r="U83" s="4">
        <v>0.94352711090900565</v>
      </c>
      <c r="V83" s="4" t="s">
        <v>52</v>
      </c>
      <c r="W83" s="4">
        <v>0.73166761212785048</v>
      </c>
      <c r="AB83" s="4"/>
      <c r="AC83" s="4"/>
      <c r="AD83" s="4"/>
      <c r="AE83" s="4"/>
    </row>
    <row r="84" spans="16:31" ht="15.75" thickBot="1" x14ac:dyDescent="0.3">
      <c r="R84" s="4" t="s">
        <v>53</v>
      </c>
      <c r="S84" s="4">
        <v>73199613.96969986</v>
      </c>
      <c r="T84" s="4" t="s">
        <v>53</v>
      </c>
      <c r="U84" s="4">
        <v>20235119</v>
      </c>
      <c r="V84" s="4" t="s">
        <v>53</v>
      </c>
      <c r="W84" s="4">
        <v>73599291.96969986</v>
      </c>
      <c r="AB84" s="5"/>
      <c r="AC84" s="5"/>
      <c r="AD84" s="5"/>
      <c r="AE84" s="5"/>
    </row>
    <row r="85" spans="16:31" x14ac:dyDescent="0.25">
      <c r="R85" s="4" t="s">
        <v>54</v>
      </c>
      <c r="S85" s="4">
        <v>-26860738.303009033</v>
      </c>
      <c r="T85" s="4" t="s">
        <v>54</v>
      </c>
      <c r="U85" s="4">
        <v>-6326356</v>
      </c>
      <c r="V85" s="4" t="s">
        <v>54</v>
      </c>
      <c r="W85" s="4">
        <v>-27008919.303009033</v>
      </c>
    </row>
    <row r="86" spans="16:31" x14ac:dyDescent="0.25">
      <c r="R86" s="4" t="s">
        <v>55</v>
      </c>
      <c r="S86" s="4">
        <v>46338875.666690826</v>
      </c>
      <c r="T86" s="4" t="s">
        <v>55</v>
      </c>
      <c r="U86" s="4">
        <v>13908763</v>
      </c>
      <c r="V86" s="4" t="s">
        <v>55</v>
      </c>
      <c r="W86" s="4">
        <v>46590372.666690826</v>
      </c>
    </row>
    <row r="87" spans="16:31" x14ac:dyDescent="0.25">
      <c r="R87" s="4" t="s">
        <v>56</v>
      </c>
      <c r="S87" s="4">
        <v>46338875.666915894</v>
      </c>
      <c r="T87" s="4" t="s">
        <v>56</v>
      </c>
      <c r="U87" s="4">
        <v>17059924</v>
      </c>
      <c r="V87" s="4" t="s">
        <v>56</v>
      </c>
      <c r="W87" s="4">
        <v>29278951.666915894</v>
      </c>
    </row>
    <row r="88" spans="16:31" ht="15.75" thickBot="1" x14ac:dyDescent="0.3">
      <c r="R88" s="5" t="s">
        <v>57</v>
      </c>
      <c r="S88" s="5">
        <v>11</v>
      </c>
      <c r="T88" s="5" t="s">
        <v>57</v>
      </c>
      <c r="U88" s="5">
        <v>11</v>
      </c>
      <c r="V88" s="5" t="s">
        <v>57</v>
      </c>
      <c r="W88" s="5">
        <v>11</v>
      </c>
    </row>
    <row r="90" spans="16:31" x14ac:dyDescent="0.25">
      <c r="P90" t="s">
        <v>45</v>
      </c>
      <c r="Q90" t="s">
        <v>60</v>
      </c>
      <c r="S90">
        <f>ROUND((E12-S76)/S80,2)</f>
        <v>1.81</v>
      </c>
      <c r="U90">
        <f>ROUND((F12-U76)/U80,2)</f>
        <v>-0.27</v>
      </c>
      <c r="W90">
        <f>ROUND((G12-W76)/W80,2)</f>
        <v>1.98</v>
      </c>
    </row>
    <row r="92" spans="16:31" x14ac:dyDescent="0.25">
      <c r="P92" t="s">
        <v>58</v>
      </c>
      <c r="Q92" t="s">
        <v>61</v>
      </c>
      <c r="S92">
        <f>(1-0.9649)/2</f>
        <v>1.755000000000001E-2</v>
      </c>
      <c r="U92">
        <f>(1-0.6064)/2</f>
        <v>0.19679999999999997</v>
      </c>
      <c r="W92">
        <f>(1-0.9761)/2</f>
        <v>1.1950000000000016E-2</v>
      </c>
    </row>
  </sheetData>
  <sortState xmlns:xlrd2="http://schemas.microsoft.com/office/spreadsheetml/2017/richdata2" ref="O27:O36">
    <sortCondition ref="O27"/>
  </sortState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8FA7-07E6-4108-8C59-2A4FD7760FA7}">
  <dimension ref="A1:J63"/>
  <sheetViews>
    <sheetView topLeftCell="C42" workbookViewId="0">
      <selection activeCell="D52" sqref="D52:F63"/>
    </sheetView>
  </sheetViews>
  <sheetFormatPr defaultRowHeight="15" x14ac:dyDescent="0.25"/>
  <cols>
    <col min="2" max="2" width="10" bestFit="1" customWidth="1"/>
    <col min="3" max="3" width="12.7109375" bestFit="1" customWidth="1"/>
    <col min="4" max="4" width="16.42578125" customWidth="1"/>
    <col min="5" max="5" width="38.140625" bestFit="1" customWidth="1"/>
    <col min="6" max="6" width="38.42578125" bestFit="1" customWidth="1"/>
    <col min="7" max="7" width="36.85546875" bestFit="1" customWidth="1"/>
    <col min="8" max="8" width="12.7109375" bestFit="1" customWidth="1"/>
    <col min="9" max="9" width="17.140625" bestFit="1" customWidth="1"/>
    <col min="10" max="10" width="12" bestFit="1" customWidth="1"/>
  </cols>
  <sheetData>
    <row r="1" spans="1:10" x14ac:dyDescent="0.25">
      <c r="A1" t="s">
        <v>33</v>
      </c>
      <c r="B1" t="s">
        <v>34</v>
      </c>
      <c r="C1" t="s">
        <v>69</v>
      </c>
      <c r="D1" t="s">
        <v>36</v>
      </c>
      <c r="E1" t="s">
        <v>59</v>
      </c>
      <c r="F1" t="s">
        <v>67</v>
      </c>
      <c r="G1" t="s">
        <v>68</v>
      </c>
    </row>
    <row r="2" spans="1:10" x14ac:dyDescent="0.25">
      <c r="A2" s="2">
        <v>2008</v>
      </c>
      <c r="B2" s="3">
        <v>593175016</v>
      </c>
      <c r="C2" s="3">
        <v>582125621</v>
      </c>
      <c r="D2">
        <f>$C$31*A2+$C$30</f>
        <v>577062546.27272797</v>
      </c>
      <c r="E2">
        <f>B2-D2</f>
        <v>16112469.727272034</v>
      </c>
      <c r="F2">
        <f>B2-C2</f>
        <v>11049395</v>
      </c>
      <c r="G2">
        <f>C2-D2</f>
        <v>5063074.7272720337</v>
      </c>
    </row>
    <row r="3" spans="1:10" x14ac:dyDescent="0.25">
      <c r="A3" s="2">
        <v>2009</v>
      </c>
      <c r="B3" s="3">
        <v>604856342</v>
      </c>
      <c r="C3" s="3">
        <v>590947579</v>
      </c>
      <c r="D3">
        <f t="shared" ref="D3:D12" si="0">$C$31*A3+$C$30</f>
        <v>586598721.27878952</v>
      </c>
      <c r="E3">
        <f t="shared" ref="E3:E12" si="1">B3-D3</f>
        <v>18257620.72121048</v>
      </c>
      <c r="F3">
        <f t="shared" ref="F3:G12" si="2">B3-C3</f>
        <v>13908763</v>
      </c>
      <c r="G3">
        <f t="shared" si="2"/>
        <v>4348857.7212104797</v>
      </c>
    </row>
    <row r="4" spans="1:10" x14ac:dyDescent="0.25">
      <c r="A4" s="2">
        <v>2010</v>
      </c>
      <c r="B4" s="3">
        <v>601942218</v>
      </c>
      <c r="C4" s="3">
        <v>592895329</v>
      </c>
      <c r="D4">
        <f t="shared" si="0"/>
        <v>596134896.28484726</v>
      </c>
      <c r="E4">
        <f t="shared" si="1"/>
        <v>5807321.7151527405</v>
      </c>
      <c r="F4">
        <f t="shared" si="2"/>
        <v>9046889</v>
      </c>
      <c r="G4">
        <f t="shared" si="2"/>
        <v>-3239567.2848472595</v>
      </c>
    </row>
    <row r="5" spans="1:10" x14ac:dyDescent="0.25">
      <c r="A5" s="2">
        <v>2011</v>
      </c>
      <c r="B5" s="3">
        <v>596274475</v>
      </c>
      <c r="C5" s="3">
        <v>599410800</v>
      </c>
      <c r="D5">
        <f t="shared" si="0"/>
        <v>605671071.29090881</v>
      </c>
      <c r="E5">
        <f t="shared" si="1"/>
        <v>-9396596.2909088135</v>
      </c>
      <c r="F5">
        <f t="shared" si="2"/>
        <v>-3136325</v>
      </c>
      <c r="G5">
        <f t="shared" si="2"/>
        <v>-6260271.2909088135</v>
      </c>
    </row>
    <row r="6" spans="1:10" x14ac:dyDescent="0.25">
      <c r="A6" s="2">
        <v>2012</v>
      </c>
      <c r="B6" s="3">
        <v>593464483</v>
      </c>
      <c r="C6" s="3">
        <v>594525532</v>
      </c>
      <c r="D6">
        <f t="shared" si="0"/>
        <v>615207246.29697037</v>
      </c>
      <c r="E6">
        <f t="shared" si="1"/>
        <v>-21742763.296970367</v>
      </c>
      <c r="F6">
        <f t="shared" si="2"/>
        <v>-1061049</v>
      </c>
      <c r="G6">
        <f t="shared" si="2"/>
        <v>-20681714.296970367</v>
      </c>
    </row>
    <row r="7" spans="1:10" x14ac:dyDescent="0.25">
      <c r="A7" s="2">
        <v>2013</v>
      </c>
      <c r="B7" s="3">
        <v>597882683</v>
      </c>
      <c r="C7" s="3">
        <v>597734502</v>
      </c>
      <c r="D7">
        <f t="shared" si="0"/>
        <v>624743421.30303192</v>
      </c>
      <c r="E7">
        <f t="shared" si="1"/>
        <v>-26860738.303031921</v>
      </c>
      <c r="F7">
        <f t="shared" si="2"/>
        <v>148181</v>
      </c>
      <c r="G7">
        <f t="shared" si="2"/>
        <v>-27008919.303031921</v>
      </c>
    </row>
    <row r="8" spans="1:10" x14ac:dyDescent="0.25">
      <c r="A8" s="2">
        <v>2014</v>
      </c>
      <c r="B8" s="3">
        <v>613717181</v>
      </c>
      <c r="C8" s="3">
        <v>618055532</v>
      </c>
      <c r="D8">
        <f t="shared" si="0"/>
        <v>634279596.30908966</v>
      </c>
      <c r="E8">
        <f t="shared" si="1"/>
        <v>-20562415.309089661</v>
      </c>
      <c r="F8">
        <f t="shared" si="2"/>
        <v>-4338351</v>
      </c>
      <c r="G8">
        <f t="shared" si="2"/>
        <v>-16224064.309089661</v>
      </c>
    </row>
    <row r="9" spans="1:10" x14ac:dyDescent="0.25">
      <c r="A9" s="2">
        <v>2015</v>
      </c>
      <c r="B9" s="3">
        <v>639322287</v>
      </c>
      <c r="C9" s="3">
        <v>641389895</v>
      </c>
      <c r="D9">
        <f t="shared" si="0"/>
        <v>643815771.31515121</v>
      </c>
      <c r="E9">
        <f t="shared" si="1"/>
        <v>-4493484.3151512146</v>
      </c>
      <c r="F9">
        <f t="shared" si="2"/>
        <v>-2067608</v>
      </c>
      <c r="G9">
        <f t="shared" si="2"/>
        <v>-2425876.3151512146</v>
      </c>
    </row>
    <row r="10" spans="1:10" x14ac:dyDescent="0.25">
      <c r="A10" s="2">
        <v>2016</v>
      </c>
      <c r="B10" s="3">
        <v>664838063</v>
      </c>
      <c r="C10" s="3">
        <v>671164419</v>
      </c>
      <c r="D10">
        <f t="shared" si="0"/>
        <v>653351946.32121277</v>
      </c>
      <c r="E10">
        <f t="shared" si="1"/>
        <v>11486116.678787231</v>
      </c>
      <c r="F10">
        <f t="shared" si="2"/>
        <v>-6326356</v>
      </c>
      <c r="G10">
        <f t="shared" si="2"/>
        <v>17812472.678787231</v>
      </c>
    </row>
    <row r="11" spans="1:10" x14ac:dyDescent="0.25">
      <c r="A11" s="2">
        <v>2017</v>
      </c>
      <c r="B11" s="3">
        <v>694280590</v>
      </c>
      <c r="C11" s="3">
        <v>694192708</v>
      </c>
      <c r="D11">
        <f t="shared" si="0"/>
        <v>662888121.32727432</v>
      </c>
      <c r="E11">
        <f t="shared" si="1"/>
        <v>31392468.672725677</v>
      </c>
      <c r="F11">
        <f t="shared" si="2"/>
        <v>87882</v>
      </c>
      <c r="G11">
        <f t="shared" si="2"/>
        <v>31304586.672725677</v>
      </c>
    </row>
    <row r="12" spans="1:10" x14ac:dyDescent="0.25">
      <c r="A12" s="2">
        <v>2018</v>
      </c>
      <c r="B12" s="3">
        <v>718763172</v>
      </c>
      <c r="C12" s="3">
        <v>719014669</v>
      </c>
      <c r="D12">
        <f t="shared" si="0"/>
        <v>672424296.33333206</v>
      </c>
      <c r="E12">
        <f t="shared" si="1"/>
        <v>46338875.666667938</v>
      </c>
      <c r="F12">
        <f t="shared" si="2"/>
        <v>-251497</v>
      </c>
      <c r="G12">
        <f t="shared" si="2"/>
        <v>46590372.666667938</v>
      </c>
    </row>
    <row r="13" spans="1:10" ht="15.75" thickBot="1" x14ac:dyDescent="0.3"/>
    <row r="14" spans="1:10" x14ac:dyDescent="0.25">
      <c r="B14" t="s">
        <v>3</v>
      </c>
      <c r="E14" s="6" t="s">
        <v>34</v>
      </c>
      <c r="F14" s="6"/>
      <c r="G14" s="6" t="s">
        <v>69</v>
      </c>
      <c r="H14" s="6"/>
      <c r="I14" s="6" t="s">
        <v>36</v>
      </c>
      <c r="J14" s="6"/>
    </row>
    <row r="15" spans="1:10" ht="15.75" thickBot="1" x14ac:dyDescent="0.3">
      <c r="E15" s="4"/>
      <c r="F15" s="4"/>
      <c r="G15" s="4"/>
      <c r="H15" s="4"/>
      <c r="I15" s="4"/>
      <c r="J15" s="4"/>
    </row>
    <row r="16" spans="1:10" x14ac:dyDescent="0.25">
      <c r="B16" s="7" t="s">
        <v>4</v>
      </c>
      <c r="C16" s="7"/>
      <c r="E16" s="4" t="s">
        <v>46</v>
      </c>
      <c r="F16" s="4">
        <v>628956046.36363637</v>
      </c>
      <c r="G16" s="4" t="s">
        <v>46</v>
      </c>
      <c r="H16" s="4">
        <v>627405144.18181813</v>
      </c>
      <c r="I16" s="4" t="s">
        <v>46</v>
      </c>
      <c r="J16" s="4">
        <v>624743421.30303049</v>
      </c>
    </row>
    <row r="17" spans="2:10" x14ac:dyDescent="0.25">
      <c r="B17" s="4" t="s">
        <v>5</v>
      </c>
      <c r="C17" s="4">
        <v>0.82690706820572402</v>
      </c>
      <c r="E17" s="4" t="s">
        <v>8</v>
      </c>
      <c r="F17" s="4">
        <v>13431283.628981898</v>
      </c>
      <c r="G17" s="4" t="s">
        <v>8</v>
      </c>
      <c r="H17" s="4">
        <v>14259338.945378892</v>
      </c>
      <c r="I17" s="4" t="s">
        <v>8</v>
      </c>
      <c r="J17" s="4">
        <v>9536175.0060605481</v>
      </c>
    </row>
    <row r="18" spans="2:10" x14ac:dyDescent="0.25">
      <c r="B18" s="4" t="s">
        <v>6</v>
      </c>
      <c r="C18" s="4">
        <v>0.68377529944858595</v>
      </c>
      <c r="E18" s="4" t="s">
        <v>47</v>
      </c>
      <c r="F18" s="4">
        <v>604856342</v>
      </c>
      <c r="G18" s="4" t="s">
        <v>47</v>
      </c>
      <c r="H18" s="4">
        <v>599410800</v>
      </c>
      <c r="I18" s="4" t="s">
        <v>47</v>
      </c>
      <c r="J18" s="4">
        <v>624743421.30303192</v>
      </c>
    </row>
    <row r="19" spans="2:10" x14ac:dyDescent="0.25">
      <c r="B19" s="4" t="s">
        <v>7</v>
      </c>
      <c r="C19" s="4">
        <v>0.64424721187965917</v>
      </c>
      <c r="E19" s="4" t="s">
        <v>48</v>
      </c>
      <c r="F19" s="4" t="e">
        <v>#N/A</v>
      </c>
      <c r="G19" s="4" t="s">
        <v>48</v>
      </c>
      <c r="H19" s="4" t="e">
        <v>#N/A</v>
      </c>
      <c r="I19" s="4" t="s">
        <v>48</v>
      </c>
      <c r="J19" s="4" t="e">
        <v>#N/A</v>
      </c>
    </row>
    <row r="20" spans="2:10" x14ac:dyDescent="0.25">
      <c r="B20" s="4" t="s">
        <v>8</v>
      </c>
      <c r="C20" s="4">
        <v>20825593.36130181</v>
      </c>
      <c r="E20" s="4" t="s">
        <v>49</v>
      </c>
      <c r="F20" s="4">
        <v>44546528.250175998</v>
      </c>
      <c r="G20" s="4" t="s">
        <v>49</v>
      </c>
      <c r="H20" s="4">
        <v>47292877.040323853</v>
      </c>
      <c r="I20" s="4" t="s">
        <v>49</v>
      </c>
      <c r="J20" s="4">
        <v>31627914.430267967</v>
      </c>
    </row>
    <row r="21" spans="2:10" ht="15.75" thickBot="1" x14ac:dyDescent="0.3">
      <c r="B21" s="5" t="s">
        <v>9</v>
      </c>
      <c r="C21" s="5">
        <v>10</v>
      </c>
      <c r="E21" s="4" t="s">
        <v>50</v>
      </c>
      <c r="F21" s="4">
        <v>1984393179143728.5</v>
      </c>
      <c r="G21" s="4" t="s">
        <v>50</v>
      </c>
      <c r="H21" s="4">
        <v>2236616218751191.3</v>
      </c>
      <c r="I21" s="4" t="s">
        <v>50</v>
      </c>
      <c r="J21" s="4">
        <v>1000324971208352.8</v>
      </c>
    </row>
    <row r="22" spans="2:10" x14ac:dyDescent="0.25">
      <c r="E22" s="4" t="s">
        <v>51</v>
      </c>
      <c r="F22" s="4">
        <v>7.7068406346326945E-2</v>
      </c>
      <c r="G22" s="4" t="s">
        <v>51</v>
      </c>
      <c r="H22" s="4">
        <v>-0.35569795711600838</v>
      </c>
      <c r="I22" s="4" t="s">
        <v>51</v>
      </c>
      <c r="J22" s="4">
        <v>-1.2000000000000557</v>
      </c>
    </row>
    <row r="23" spans="2:10" ht="15.75" thickBot="1" x14ac:dyDescent="0.3">
      <c r="E23" s="4" t="s">
        <v>52</v>
      </c>
      <c r="F23" s="4">
        <v>1.185915836859976</v>
      </c>
      <c r="G23" s="4" t="s">
        <v>52</v>
      </c>
      <c r="H23" s="4">
        <v>1.0242685935009932</v>
      </c>
      <c r="I23" s="4" t="s">
        <v>52</v>
      </c>
      <c r="J23" s="4">
        <v>9.0643542054951671E-15</v>
      </c>
    </row>
    <row r="24" spans="2:10" x14ac:dyDescent="0.25">
      <c r="B24" s="6"/>
      <c r="C24" s="6"/>
      <c r="D24" s="6"/>
      <c r="E24" s="4" t="s">
        <v>53</v>
      </c>
      <c r="F24" s="4">
        <v>125588156</v>
      </c>
      <c r="G24" s="4" t="s">
        <v>53</v>
      </c>
      <c r="H24" s="4">
        <v>136889048</v>
      </c>
      <c r="I24" s="4" t="s">
        <v>53</v>
      </c>
      <c r="J24" s="4">
        <v>95361750.060604095</v>
      </c>
    </row>
    <row r="25" spans="2:10" x14ac:dyDescent="0.25">
      <c r="B25" s="4"/>
      <c r="C25" s="4"/>
      <c r="D25" s="4"/>
      <c r="E25" s="4" t="s">
        <v>54</v>
      </c>
      <c r="F25" s="4">
        <v>593175016</v>
      </c>
      <c r="G25" s="4" t="s">
        <v>54</v>
      </c>
      <c r="H25" s="4">
        <v>582125621</v>
      </c>
      <c r="I25" s="4" t="s">
        <v>54</v>
      </c>
      <c r="J25" s="4">
        <v>577062546.27272797</v>
      </c>
    </row>
    <row r="26" spans="2:10" x14ac:dyDescent="0.25">
      <c r="B26" s="4"/>
      <c r="C26" s="4"/>
      <c r="D26" s="4"/>
      <c r="E26" s="4" t="s">
        <v>55</v>
      </c>
      <c r="F26" s="4">
        <v>718763172</v>
      </c>
      <c r="G26" s="4" t="s">
        <v>55</v>
      </c>
      <c r="H26" s="4">
        <v>719014669</v>
      </c>
      <c r="I26" s="4" t="s">
        <v>55</v>
      </c>
      <c r="J26" s="4">
        <v>672424296.33333206</v>
      </c>
    </row>
    <row r="27" spans="2:10" ht="15.75" thickBot="1" x14ac:dyDescent="0.3">
      <c r="B27" s="5"/>
      <c r="C27" s="5"/>
      <c r="D27" s="5"/>
      <c r="E27" s="4" t="s">
        <v>56</v>
      </c>
      <c r="F27" s="4">
        <v>6918516510</v>
      </c>
      <c r="G27" s="4" t="s">
        <v>56</v>
      </c>
      <c r="H27" s="4">
        <v>6901456586</v>
      </c>
      <c r="I27" s="4" t="s">
        <v>56</v>
      </c>
      <c r="J27" s="4">
        <v>6872177634.3333359</v>
      </c>
    </row>
    <row r="28" spans="2:10" ht="15.75" thickBot="1" x14ac:dyDescent="0.3">
      <c r="E28" s="5" t="s">
        <v>57</v>
      </c>
      <c r="F28" s="5">
        <v>11</v>
      </c>
      <c r="G28" s="5" t="s">
        <v>57</v>
      </c>
      <c r="H28" s="5">
        <v>11</v>
      </c>
      <c r="I28" s="5" t="s">
        <v>57</v>
      </c>
      <c r="J28" s="5">
        <v>11</v>
      </c>
    </row>
    <row r="29" spans="2:10" x14ac:dyDescent="0.25">
      <c r="B29" s="6"/>
      <c r="C29" s="6" t="s">
        <v>20</v>
      </c>
      <c r="D29" s="6" t="s">
        <v>8</v>
      </c>
      <c r="E29" s="6" t="s">
        <v>21</v>
      </c>
      <c r="F29" s="6" t="s">
        <v>22</v>
      </c>
      <c r="G29" s="6" t="s">
        <v>23</v>
      </c>
      <c r="H29" s="6"/>
      <c r="I29" s="6" t="s">
        <v>25</v>
      </c>
      <c r="J29" s="6"/>
    </row>
    <row r="30" spans="2:10" x14ac:dyDescent="0.25">
      <c r="B30" s="4" t="s">
        <v>14</v>
      </c>
      <c r="C30" s="4">
        <v>-18571576865.896969</v>
      </c>
      <c r="D30" s="4">
        <v>4614309714.778842</v>
      </c>
      <c r="E30" s="4">
        <v>-4.0247790057124675</v>
      </c>
      <c r="F30" s="4">
        <v>3.8156814505696719E-3</v>
      </c>
      <c r="G30" s="4">
        <v>-29212194149.289742</v>
      </c>
      <c r="H30" s="4">
        <v>-7930959582.5041981</v>
      </c>
      <c r="I30" s="4">
        <v>-29212194149.289742</v>
      </c>
      <c r="J30" s="4">
        <v>-7930959582.5041981</v>
      </c>
    </row>
    <row r="31" spans="2:10" ht="15.75" thickBot="1" x14ac:dyDescent="0.3">
      <c r="B31" s="5" t="s">
        <v>33</v>
      </c>
      <c r="C31" s="5">
        <v>9536175.0060606059</v>
      </c>
      <c r="D31" s="5">
        <v>2292822.3678049385</v>
      </c>
      <c r="E31" s="5">
        <v>4.1591425223185432</v>
      </c>
      <c r="F31" s="5">
        <v>3.1689425889879874E-3</v>
      </c>
      <c r="G31" s="5">
        <v>4248917.144613808</v>
      </c>
      <c r="H31" s="5">
        <v>14823432.867507404</v>
      </c>
      <c r="I31" s="5">
        <v>4248917.144613808</v>
      </c>
      <c r="J31" s="5">
        <v>14823432.867507404</v>
      </c>
    </row>
    <row r="32" spans="2:10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x14ac:dyDescent="0.25">
      <c r="B33" s="4"/>
      <c r="C33" s="4"/>
      <c r="D33" s="4" t="s">
        <v>74</v>
      </c>
      <c r="E33" s="4" t="s">
        <v>79</v>
      </c>
      <c r="F33" s="4" t="s">
        <v>80</v>
      </c>
      <c r="G33" s="4" t="s">
        <v>81</v>
      </c>
      <c r="H33" s="4"/>
      <c r="I33" s="4"/>
      <c r="J33" s="4"/>
    </row>
    <row r="34" spans="2:10" x14ac:dyDescent="0.25">
      <c r="D34" t="s">
        <v>75</v>
      </c>
      <c r="E34" s="4" t="s">
        <v>82</v>
      </c>
      <c r="F34" s="4" t="s">
        <v>83</v>
      </c>
      <c r="G34" s="4" t="s">
        <v>84</v>
      </c>
    </row>
    <row r="36" spans="2:10" x14ac:dyDescent="0.25">
      <c r="D36" s="8" t="s">
        <v>70</v>
      </c>
      <c r="E36">
        <f>E12</f>
        <v>46338875.666667938</v>
      </c>
      <c r="F36">
        <f>F12</f>
        <v>-251497</v>
      </c>
      <c r="G36">
        <f>G12</f>
        <v>46590372.666667938</v>
      </c>
    </row>
    <row r="37" spans="2:10" x14ac:dyDescent="0.25">
      <c r="D37" t="s">
        <v>71</v>
      </c>
      <c r="E37">
        <f>(F16-J16)</f>
        <v>4212625.0606058836</v>
      </c>
      <c r="F37">
        <f>F16-H16</f>
        <v>1550902.1818182468</v>
      </c>
      <c r="G37">
        <f>H16-J16</f>
        <v>2661722.8787876368</v>
      </c>
    </row>
    <row r="38" spans="2:10" x14ac:dyDescent="0.25">
      <c r="D38" t="s">
        <v>72</v>
      </c>
      <c r="E38">
        <f>SQRT((F20^2+J20^2)/J28)</f>
        <v>16472340.867902504</v>
      </c>
      <c r="F38">
        <f>SQRT((F20^2 +H20^2)/H28)</f>
        <v>19588979.735590015</v>
      </c>
      <c r="G38">
        <f>SQRT((H20^2 - J20^2)/J28)</f>
        <v>10601420.348848794</v>
      </c>
    </row>
    <row r="40" spans="2:10" x14ac:dyDescent="0.25">
      <c r="D40" t="s">
        <v>73</v>
      </c>
      <c r="E40">
        <f>(E36-E37)/E38</f>
        <v>2.5573930835870429</v>
      </c>
      <c r="F40">
        <f>(F36-F37)/F38</f>
        <v>-9.2010875816241636E-2</v>
      </c>
      <c r="G40">
        <f>(G36-G37)/G38</f>
        <v>4.1436570140953339</v>
      </c>
    </row>
    <row r="42" spans="2:10" x14ac:dyDescent="0.25">
      <c r="D42" t="s">
        <v>76</v>
      </c>
      <c r="E42">
        <f>1-0.9948</f>
        <v>5.1999999999999824E-3</v>
      </c>
      <c r="F42">
        <f>1-0.5359</f>
        <v>0.46409999999999996</v>
      </c>
      <c r="G42">
        <v>1</v>
      </c>
    </row>
    <row r="43" spans="2:10" x14ac:dyDescent="0.25">
      <c r="E43" t="s">
        <v>77</v>
      </c>
      <c r="F43" t="s">
        <v>78</v>
      </c>
      <c r="G43" t="s">
        <v>78</v>
      </c>
    </row>
    <row r="45" spans="2:10" x14ac:dyDescent="0.25">
      <c r="D45" t="s">
        <v>85</v>
      </c>
      <c r="E45" t="s">
        <v>86</v>
      </c>
    </row>
    <row r="46" spans="2:10" x14ac:dyDescent="0.25">
      <c r="E46" t="s">
        <v>87</v>
      </c>
    </row>
    <row r="47" spans="2:10" x14ac:dyDescent="0.25">
      <c r="E47" t="s">
        <v>88</v>
      </c>
    </row>
    <row r="52" spans="4:6" x14ac:dyDescent="0.25">
      <c r="D52" t="s">
        <v>89</v>
      </c>
    </row>
    <row r="53" spans="4:6" ht="15.75" thickBot="1" x14ac:dyDescent="0.3"/>
    <row r="54" spans="4:6" x14ac:dyDescent="0.25">
      <c r="D54" s="6"/>
      <c r="E54" s="6" t="s">
        <v>90</v>
      </c>
      <c r="F54" s="6" t="s">
        <v>91</v>
      </c>
    </row>
    <row r="55" spans="4:6" x14ac:dyDescent="0.25">
      <c r="D55" s="4" t="s">
        <v>46</v>
      </c>
      <c r="E55" s="4">
        <v>628956046.36363637</v>
      </c>
      <c r="F55" s="4">
        <v>624743421.30303049</v>
      </c>
    </row>
    <row r="56" spans="4:6" x14ac:dyDescent="0.25">
      <c r="D56" s="4" t="s">
        <v>92</v>
      </c>
      <c r="E56" s="4">
        <v>1984393179128040</v>
      </c>
      <c r="F56" s="4">
        <v>1000324971191400</v>
      </c>
    </row>
    <row r="57" spans="4:6" x14ac:dyDescent="0.25">
      <c r="D57" s="4" t="s">
        <v>9</v>
      </c>
      <c r="E57" s="4">
        <v>11</v>
      </c>
      <c r="F57" s="4">
        <v>11</v>
      </c>
    </row>
    <row r="58" spans="4:6" x14ac:dyDescent="0.25">
      <c r="D58" s="4" t="s">
        <v>93</v>
      </c>
      <c r="E58" s="4">
        <v>4212625.0609999998</v>
      </c>
      <c r="F58" s="4"/>
    </row>
    <row r="59" spans="4:6" x14ac:dyDescent="0.25">
      <c r="D59" s="4" t="s">
        <v>94</v>
      </c>
      <c r="E59" s="4">
        <v>-2.3925934933347648E-11</v>
      </c>
      <c r="F59" s="4"/>
    </row>
    <row r="60" spans="4:6" x14ac:dyDescent="0.25">
      <c r="D60" s="4" t="s">
        <v>95</v>
      </c>
      <c r="E60" s="4">
        <v>0.49999999999045497</v>
      </c>
      <c r="F60" s="4"/>
    </row>
    <row r="61" spans="4:6" x14ac:dyDescent="0.25">
      <c r="D61" s="4" t="s">
        <v>96</v>
      </c>
      <c r="E61" s="4">
        <v>1.6448536269514715</v>
      </c>
      <c r="F61" s="4"/>
    </row>
    <row r="62" spans="4:6" x14ac:dyDescent="0.25">
      <c r="D62" s="4" t="s">
        <v>97</v>
      </c>
      <c r="E62" s="4">
        <v>0.99999999998090994</v>
      </c>
      <c r="F62" s="4"/>
    </row>
    <row r="63" spans="4:6" ht="15.75" thickBot="1" x14ac:dyDescent="0.3">
      <c r="D63" s="5" t="s">
        <v>98</v>
      </c>
      <c r="E63" s="5">
        <v>1.9599639845400536</v>
      </c>
      <c r="F63" s="5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8FE3F5DE13C45A29B9E3AB7164740" ma:contentTypeVersion="13" ma:contentTypeDescription="Create a new document." ma:contentTypeScope="" ma:versionID="c05538a0975253458dfbb36acbe095e1">
  <xsd:schema xmlns:xsd="http://www.w3.org/2001/XMLSchema" xmlns:xs="http://www.w3.org/2001/XMLSchema" xmlns:p="http://schemas.microsoft.com/office/2006/metadata/properties" xmlns:ns3="76160dbb-e053-4b6d-bcae-37858cb705f6" xmlns:ns4="16b49d26-377a-420d-91d0-25af427508fb" targetNamespace="http://schemas.microsoft.com/office/2006/metadata/properties" ma:root="true" ma:fieldsID="ed518d4377e0f618a1d360d5ed6ab24b" ns3:_="" ns4:_="">
    <xsd:import namespace="76160dbb-e053-4b6d-bcae-37858cb705f6"/>
    <xsd:import namespace="16b49d26-377a-420d-91d0-25af427508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0dbb-e053-4b6d-bcae-37858cb70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49d26-377a-420d-91d0-25af427508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w E A A B Q S w M E F A A C A A g A p 6 T m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C n p O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6 T m U h B z L R 9 X A Q A A w w I A A B M A H A B G b 3 J t d W x h c y 9 T Z W N 0 a W 9 u M S 5 t I K I Y A C i g F A A A A A A A A A A A A A A A A A A A A A A A A A A A A H W Q w U + D M B j F 7 y T 8 D 0 2 9 s K Q h 2 e I 8 u H A w T O M u i w o e z P B Q 4 X M j K V + X t k y X Z f + 7 h R K R b X I p f a 9 9 3 / t V Q 2 5 K i S R x 6 3 j m e 7 6 n N 1 x B Q Z a 8 k b i I A X W t S U Q E G N 8 j 9 k t k r X K w S q x 3 4 V z m d Q V o g o d S Q B h L N H a j A x r f Z q 8 a l M 4 E I J b Z X H 6 h k L z Q 2 T A 3 z P W O j t h q D q K s S g M q o o w y E k t R V 6 i j K S P 3 m M u i x H U 0 n k w n j D z X 0 k B i 9 g K i / j d c S o T 3 E X P 9 r u i T k p X 1 C v I I v L A l q C 2 b 8 g 9 7 s H M 6 P X A o j K w 6 / U 6 I J O e C K x 0 Z V f + N j D c c 1 z Y x 3 W + h j 0 s V R / 0 p V e U K N 6 Y O L s x n h w O 1 W A s 0 N 9 d h c + r I y I E u e Q V W N X Z P D H y b V k y l 4 Y I k W 8 C G + v y S 8 x f 2 V d r L J + 4 b c D V U j z 3 D C 1 R y Z 1 t 1 r 9 t j O K O T g x N Y 1 l Z 3 Z Q d h U l m 2 y 3 G t 1 e e d D m a / R c 9 x h 4 D H k e + V + P / M 2 Q 9 Q S w E C L Q A U A A I A C A C n p O Z S 1 D 1 F k 6 M A A A D 1 A A A A E g A A A A A A A A A A A A A A A A A A A A A A Q 2 9 u Z m l n L 1 B h Y 2 t h Z 2 U u e G 1 s U E s B A i 0 A F A A C A A g A p 6 T m U g / K 6 a u k A A A A 6 Q A A A B M A A A A A A A A A A A A A A A A A 7 w A A A F t D b 2 5 0 Z W 5 0 X 1 R 5 c G V z X S 5 4 b W x Q S w E C L Q A U A A I A C A C n p O Z S E H M t H 1 c B A A D D A g A A E w A A A A A A A A A A A A A A A A D g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g A A A A A A A L U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a W 9 u Y W x D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T U Q i I C 8 + P E V u d H J 5 I F R 5 c G U 9 I k Z p b G x M Y X N 0 V X B k Y X R l Z C I g V m F s d W U 9 I m Q y M D I x L T A 3 L T A 3 V D A x O j M 1 O j I 3 L j I 5 N z c 4 O T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T m F t Z X M i I F Z h b H V l P S J z W y Z x d W 9 0 O 1 l l Y X I m c X V v d D s s J n F 1 b 3 Q 7 V G 9 0 Y W w g U 3 B l b m R p b m c m c X V v d D s s J n F 1 b 3 Q 7 V G 9 0 Y W w g S W 5 j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a W 9 u Y W x D Z W 5 z d X M v Q 2 h h b m d l Z C B U e X B l L n t Z Z W F y L D R 9 J n F 1 b 3 Q 7 L C Z x d W 9 0 O 1 N l Y 3 R p b 2 4 x L 0 5 h d G l v b m F s Q 2 V u c 3 V z L 0 N o Y W 5 n Z W Q g V H l w Z S 5 7 V G 9 0 Y W w g U 3 B l b m R p b m c s M n 0 m c X V v d D s s J n F 1 b 3 Q 7 U 2 V j d G l v b j E v T m F 0 a W 9 u Y W x D Z W 5 z d X M v Q 2 h h b m d l Z C B U e X B l L n t U b 3 R h b C B J b m N v b W U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a W 9 u Y W x D Z W 5 z d X M v Q 2 h h b m d l Z C B U e X B l L n t Z Z W F y L D R 9 J n F 1 b 3 Q 7 L C Z x d W 9 0 O 1 N l Y 3 R p b 2 4 x L 0 5 h d G l v b m F s Q 2 V u c 3 V z L 0 N o Y W 5 n Z W Q g V H l w Z S 5 7 V G 9 0 Y W w g U 3 B l b m R p b m c s M n 0 m c X V v d D s s J n F 1 b 3 Q 7 U 2 V j d G l v b j E v T m F 0 a W 9 u Y W x D Z W 5 z d X M v Q 2 h h b m d l Z C B U e X B l L n t U b 3 R h b C B J b m N v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G l v b m F s Q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G l v b m F s Q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G l v b m F s Q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a W 9 u Y W x D Z W 5 z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p b 2 5 h b E N l b n N 1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x H Z q Y 5 m 1 H k 5 F s w v / D K Y 8 A A A A A A g A A A A A A E G Y A A A A B A A A g A A A A X k T Y g i r 3 v 5 Y A h 5 T s 2 y v + 0 U b j 6 p t g C u l A 1 x x 5 M n a L z S E A A A A A D o A A A A A C A A A g A A A A O q q V d x g Z k G k C f M d Q Z j 8 w h V i + j 8 E 6 K W I F 6 p L P e w s t r Q x Q A A A A R D i a 0 6 n F Q v 6 p a h x P j d B Y 9 4 D 3 J 4 O n a / L N o 4 + U V s k S E g e 9 H 6 y q K w 9 F X E w P U y 3 o + u G w p / g P U + d J N E r Z N 7 B r 8 f Z O s N 2 l K g s x C F v g / f t 9 5 q 3 F i 3 5 A A A A A Y f 7 A Q s 5 8 q F 9 4 2 I / G T Q f T 3 R S d U C I s 6 t U 1 4 1 Y C D N w R + s e K 4 V j j g 1 8 2 c 9 F t z g P T F E x U y 7 8 + O O e c W p m u N 9 L R c 8 x q T Q = = < / D a t a M a s h u p > 
</file>

<file path=customXml/itemProps1.xml><?xml version="1.0" encoding="utf-8"?>
<ds:datastoreItem xmlns:ds="http://schemas.openxmlformats.org/officeDocument/2006/customXml" ds:itemID="{B4840759-4C84-463C-A20B-00F1AC8A65AA}">
  <ds:schemaRefs>
    <ds:schemaRef ds:uri="http://purl.org/dc/terms/"/>
    <ds:schemaRef ds:uri="76160dbb-e053-4b6d-bcae-37858cb705f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6b49d26-377a-420d-91d0-25af427508fb"/>
  </ds:schemaRefs>
</ds:datastoreItem>
</file>

<file path=customXml/itemProps2.xml><?xml version="1.0" encoding="utf-8"?>
<ds:datastoreItem xmlns:ds="http://schemas.openxmlformats.org/officeDocument/2006/customXml" ds:itemID="{94988C47-FA83-4392-99A5-3952CA3BDE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556FCA-4D1D-4209-9183-79C8D06AA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60dbb-e053-4b6d-bcae-37858cb705f6"/>
    <ds:schemaRef ds:uri="16b49d26-377a-420d-91d0-25af42750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5EB6B8C-2DC0-4ACE-BF56-3A942298D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Graph</vt:lpstr>
      <vt:lpstr>Finding P-Values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Lennisha John</dc:creator>
  <cp:lastModifiedBy>Parker Smith</cp:lastModifiedBy>
  <dcterms:created xsi:type="dcterms:W3CDTF">2021-07-07T00:01:57Z</dcterms:created>
  <dcterms:modified xsi:type="dcterms:W3CDTF">2021-07-08T20:19:06Z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0x0101006DB8FE3F5DE13C45A29B9E3AB7164740</vt:lpwstr>
  </property>
</Properties>
</file>