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er\Documents\Python Practice Files\Capstone_Resources\Excel Visualizations\"/>
    </mc:Choice>
  </mc:AlternateContent>
  <xr:revisionPtr revIDLastSave="0" documentId="13_ncr:1_{FF3B53F5-A66F-47CD-A761-C3FD0F5BA3E9}" xr6:coauthVersionLast="47" xr6:coauthVersionMax="47" xr10:uidLastSave="{00000000-0000-0000-0000-000000000000}"/>
  <bookViews>
    <workbookView xWindow="9585" yWindow="3285" windowWidth="13890" windowHeight="10920" activeTab="1" xr2:uid="{21930C05-0C5E-4261-B21E-B92A6E4E7803}"/>
  </bookViews>
  <sheets>
    <sheet name="OriginalData" sheetId="1" r:id="rId1"/>
    <sheet name="Graphs" sheetId="2" r:id="rId2"/>
    <sheet name="Midwest_PValue" sheetId="3" r:id="rId3"/>
    <sheet name="Northeast_PValue" sheetId="4" r:id="rId4"/>
    <sheet name="South_PValue" sheetId="5" r:id="rId5"/>
    <sheet name="West_PValue" sheetId="6" r:id="rId6"/>
    <sheet name="OverallConclusion" sheetId="7" r:id="rId7"/>
  </sheet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6b86811e-f1bb-49f9-ad95-b2b5d77403d5" name="Data" connection="Query - Data"/>
          <x15:modelTable id="RegionalCensus_13edfe49-984b-4d9b-a1bb-aa38e3dc788b" name="RegionalCensus" connection="Query - RegionalCensus"/>
          <x15:modelTable id="Data_RegionalCensus_e017ac39-90cc-4995-9446-42cc617a9f63" name="Data_RegionalCensus" connection="Query - Data_RegionalCensu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6" l="1"/>
  <c r="F23" i="6"/>
  <c r="E23" i="6"/>
  <c r="G23" i="5"/>
  <c r="F23" i="5"/>
  <c r="E23" i="5"/>
  <c r="G23" i="4"/>
  <c r="F23" i="4"/>
  <c r="E23" i="4"/>
  <c r="G23" i="3"/>
  <c r="F23" i="3"/>
  <c r="E23" i="3"/>
  <c r="G19" i="6" l="1"/>
  <c r="F19" i="6"/>
  <c r="E19" i="6"/>
  <c r="G18" i="6"/>
  <c r="F18" i="6"/>
  <c r="E18" i="6"/>
  <c r="F12" i="6"/>
  <c r="F17" i="6" s="1"/>
  <c r="F21" i="6" s="1"/>
  <c r="D12" i="6"/>
  <c r="G12" i="6" s="1"/>
  <c r="G17" i="6" s="1"/>
  <c r="G21" i="6" s="1"/>
  <c r="F11" i="6"/>
  <c r="D11" i="6"/>
  <c r="G11" i="6" s="1"/>
  <c r="F10" i="6"/>
  <c r="D10" i="6"/>
  <c r="G10" i="6" s="1"/>
  <c r="F9" i="6"/>
  <c r="D9" i="6"/>
  <c r="G9" i="6" s="1"/>
  <c r="F8" i="6"/>
  <c r="D8" i="6"/>
  <c r="G8" i="6" s="1"/>
  <c r="F7" i="6"/>
  <c r="D7" i="6"/>
  <c r="G7" i="6" s="1"/>
  <c r="F6" i="6"/>
  <c r="D6" i="6"/>
  <c r="G6" i="6" s="1"/>
  <c r="F5" i="6"/>
  <c r="D5" i="6"/>
  <c r="G5" i="6" s="1"/>
  <c r="F4" i="6"/>
  <c r="D4" i="6"/>
  <c r="G4" i="6" s="1"/>
  <c r="F3" i="6"/>
  <c r="D3" i="6"/>
  <c r="G3" i="6" s="1"/>
  <c r="F2" i="6"/>
  <c r="D2" i="6"/>
  <c r="E2" i="6" s="1"/>
  <c r="G19" i="5"/>
  <c r="F19" i="5"/>
  <c r="E19" i="5"/>
  <c r="G18" i="5"/>
  <c r="F18" i="5"/>
  <c r="E18" i="5"/>
  <c r="F12" i="5"/>
  <c r="F17" i="5" s="1"/>
  <c r="F21" i="5" s="1"/>
  <c r="D12" i="5"/>
  <c r="E12" i="5" s="1"/>
  <c r="E17" i="5" s="1"/>
  <c r="E21" i="5" s="1"/>
  <c r="F11" i="5"/>
  <c r="D11" i="5"/>
  <c r="G11" i="5" s="1"/>
  <c r="F10" i="5"/>
  <c r="D10" i="5"/>
  <c r="G10" i="5" s="1"/>
  <c r="F9" i="5"/>
  <c r="D9" i="5"/>
  <c r="G9" i="5" s="1"/>
  <c r="F8" i="5"/>
  <c r="D8" i="5"/>
  <c r="E8" i="5" s="1"/>
  <c r="F7" i="5"/>
  <c r="D7" i="5"/>
  <c r="G7" i="5" s="1"/>
  <c r="F6" i="5"/>
  <c r="D6" i="5"/>
  <c r="G6" i="5" s="1"/>
  <c r="F5" i="5"/>
  <c r="D5" i="5"/>
  <c r="G5" i="5" s="1"/>
  <c r="F4" i="5"/>
  <c r="D4" i="5"/>
  <c r="E4" i="5" s="1"/>
  <c r="F3" i="5"/>
  <c r="D3" i="5"/>
  <c r="G3" i="5" s="1"/>
  <c r="F2" i="5"/>
  <c r="D2" i="5"/>
  <c r="G2" i="5" s="1"/>
  <c r="G19" i="4"/>
  <c r="F19" i="4"/>
  <c r="E19" i="4"/>
  <c r="G18" i="4"/>
  <c r="F18" i="4"/>
  <c r="E18" i="4"/>
  <c r="F12" i="4"/>
  <c r="F17" i="4" s="1"/>
  <c r="D12" i="4"/>
  <c r="E12" i="4" s="1"/>
  <c r="E17" i="4" s="1"/>
  <c r="E21" i="4" s="1"/>
  <c r="F11" i="4"/>
  <c r="D11" i="4"/>
  <c r="G11" i="4" s="1"/>
  <c r="F10" i="4"/>
  <c r="D10" i="4"/>
  <c r="E10" i="4" s="1"/>
  <c r="F9" i="4"/>
  <c r="D9" i="4"/>
  <c r="G9" i="4" s="1"/>
  <c r="F8" i="4"/>
  <c r="D8" i="4"/>
  <c r="E8" i="4" s="1"/>
  <c r="F7" i="4"/>
  <c r="D7" i="4"/>
  <c r="G7" i="4" s="1"/>
  <c r="F6" i="4"/>
  <c r="D6" i="4"/>
  <c r="E6" i="4" s="1"/>
  <c r="F5" i="4"/>
  <c r="D5" i="4"/>
  <c r="G5" i="4" s="1"/>
  <c r="F4" i="4"/>
  <c r="D4" i="4"/>
  <c r="E4" i="4" s="1"/>
  <c r="F3" i="4"/>
  <c r="D3" i="4"/>
  <c r="G3" i="4" s="1"/>
  <c r="F2" i="4"/>
  <c r="D2" i="4"/>
  <c r="G2" i="4" s="1"/>
  <c r="G19" i="3"/>
  <c r="G21" i="3" s="1"/>
  <c r="F19" i="3"/>
  <c r="F21" i="3" s="1"/>
  <c r="E19" i="3"/>
  <c r="G18" i="3"/>
  <c r="F18" i="3"/>
  <c r="E18" i="3"/>
  <c r="F17" i="3"/>
  <c r="G17" i="3"/>
  <c r="E17" i="3"/>
  <c r="E21" i="3" s="1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G2" i="3"/>
  <c r="F2" i="3"/>
  <c r="E2" i="3"/>
  <c r="D3" i="3"/>
  <c r="D4" i="3"/>
  <c r="D5" i="3"/>
  <c r="D6" i="3"/>
  <c r="D7" i="3"/>
  <c r="D8" i="3"/>
  <c r="D9" i="3"/>
  <c r="D10" i="3"/>
  <c r="D11" i="3"/>
  <c r="D12" i="3"/>
  <c r="D2" i="3"/>
  <c r="E4" i="6" l="1"/>
  <c r="E8" i="6"/>
  <c r="E10" i="6"/>
  <c r="E12" i="6"/>
  <c r="E17" i="6" s="1"/>
  <c r="E21" i="6" s="1"/>
  <c r="G2" i="6"/>
  <c r="E3" i="6"/>
  <c r="E7" i="6"/>
  <c r="E11" i="6"/>
  <c r="E6" i="6"/>
  <c r="E5" i="6"/>
  <c r="E9" i="6"/>
  <c r="E6" i="5"/>
  <c r="G8" i="5"/>
  <c r="E2" i="5"/>
  <c r="E10" i="5"/>
  <c r="G4" i="5"/>
  <c r="G12" i="5"/>
  <c r="G17" i="5" s="1"/>
  <c r="G21" i="5" s="1"/>
  <c r="E3" i="5"/>
  <c r="E5" i="5"/>
  <c r="E7" i="5"/>
  <c r="E9" i="5"/>
  <c r="E11" i="5"/>
  <c r="F21" i="4"/>
  <c r="E2" i="4"/>
  <c r="G4" i="4"/>
  <c r="G6" i="4"/>
  <c r="G8" i="4"/>
  <c r="G10" i="4"/>
  <c r="G12" i="4"/>
  <c r="G17" i="4" s="1"/>
  <c r="G21" i="4" s="1"/>
  <c r="E3" i="4"/>
  <c r="E5" i="4"/>
  <c r="E7" i="4"/>
  <c r="E9" i="4"/>
  <c r="E1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E37B2B-BC7B-455B-B027-126729DAFE2F}" name="Query - Data" description="Connection to the 'Data' query in the workbook." type="100" refreshedVersion="7" minRefreshableVersion="5">
    <extLst>
      <ext xmlns:x15="http://schemas.microsoft.com/office/spreadsheetml/2010/11/main" uri="{DE250136-89BD-433C-8126-D09CA5730AF9}">
        <x15:connection id="4581a8b4-8748-4baf-8206-e53afe5f657d"/>
      </ext>
    </extLst>
  </connection>
  <connection id="2" xr16:uid="{5594A6BB-6450-4EB8-80F4-B98BF91210B4}" name="Query - Data_RegionalCensus" description="Connection to the 'Data_RegionalCensus' query in the workbook." type="100" refreshedVersion="7" minRefreshableVersion="5">
    <extLst>
      <ext xmlns:x15="http://schemas.microsoft.com/office/spreadsheetml/2010/11/main" uri="{DE250136-89BD-433C-8126-D09CA5730AF9}">
        <x15:connection id="796fb5db-2ee4-482a-b263-9d03c166e951"/>
      </ext>
    </extLst>
  </connection>
  <connection id="3" xr16:uid="{3E4F0C55-B031-4F76-8A15-7A91E24155FB}" name="Query - RegionalCensus" description="Connection to the 'RegionalCensus' query in the workbook." type="100" refreshedVersion="7" minRefreshableVersion="5">
    <extLst>
      <ext xmlns:x15="http://schemas.microsoft.com/office/spreadsheetml/2010/11/main" uri="{DE250136-89BD-433C-8126-D09CA5730AF9}">
        <x15:connection id="f5328dff-9930-4e68-804c-4cfb0ea60e21"/>
      </ext>
    </extLst>
  </connection>
  <connection id="4" xr16:uid="{6D9B92ED-661C-4F93-991D-8A16411C1A0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<sst xmlns="http://schemas.openxmlformats.org/spreadsheetml/2006/main" count="528" uniqueCount="94">
  <si>
    <t>Row Labels</t>
  </si>
  <si>
    <t>Midwest</t>
  </si>
  <si>
    <t>Northeast</t>
  </si>
  <si>
    <t>South</t>
  </si>
  <si>
    <t>West</t>
  </si>
  <si>
    <t>Column Labels</t>
  </si>
  <si>
    <t>Year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</si>
  <si>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</si>
  <si>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</si>
  <si>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</si>
  <si>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</si>
  <si>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</si>
  <si>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</si>
  <si>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</si>
  <si>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</si>
  <si>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</si>
  <si>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</si>
  <si>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</si>
  <si>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</si>
  <si>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</si>
  <si>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</si>
  <si>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</si>
  <si>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</si>
  <si>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</si>
  <si>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</si>
  <si>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</si>
  <si>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</si>
  <si>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</si>
  <si>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</si>
  <si>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</si>
  <si>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</si>
  <si>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</si>
  <si>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</si>
  <si>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Midwest</t>
  </si>
  <si>
    <t>Residuals</t>
  </si>
  <si>
    <t>Standard Residuals</t>
  </si>
  <si>
    <t>PROBABILITY OUTPUT</t>
  </si>
  <si>
    <t>Percentile</t>
  </si>
  <si>
    <t>- very trustworthy line</t>
  </si>
  <si>
    <t>Predicted Northeast</t>
  </si>
  <si>
    <t>Predicted South</t>
  </si>
  <si>
    <t>Predicted West</t>
  </si>
  <si>
    <t>Sum of RegionalCensus.Total Income</t>
  </si>
  <si>
    <t>Spending</t>
  </si>
  <si>
    <t>Income</t>
  </si>
  <si>
    <t>Diffence in ActualSpending and PredSpending</t>
  </si>
  <si>
    <t>Diffence in ActualSpending and AcrualIncome</t>
  </si>
  <si>
    <t>Diffence in ActualIncome and PredSpending</t>
  </si>
  <si>
    <t>PredictedSpending</t>
  </si>
  <si>
    <t>H0 =</t>
  </si>
  <si>
    <t>P(Spending - Predicted)  is significant</t>
  </si>
  <si>
    <t>P(Spending - Income)  is significant</t>
  </si>
  <si>
    <t>P(Income - Predicted)  is significant</t>
  </si>
  <si>
    <t>HA =</t>
  </si>
  <si>
    <t>P(Spending - Predicted)  is not significant</t>
  </si>
  <si>
    <t>P(Spending - Income) is not significant</t>
  </si>
  <si>
    <t>P(Income - Predicted) is not significant</t>
  </si>
  <si>
    <t xml:space="preserve">x = </t>
  </si>
  <si>
    <t>u =</t>
  </si>
  <si>
    <t>sigma =</t>
  </si>
  <si>
    <t xml:space="preserve">z = </t>
  </si>
  <si>
    <t xml:space="preserve">p- value = </t>
  </si>
  <si>
    <t>conclusion: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</si>
  <si>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</si>
  <si>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</si>
  <si>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</si>
  <si>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</si>
  <si>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</si>
  <si>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</si>
  <si>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</si>
  <si>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</si>
  <si>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</si>
  <si>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</si>
  <si>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</si>
  <si>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</si>
  <si>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In the Midwest, there appears to be a significant difference in the amount the school is spending and the amount</t>
  </si>
  <si>
    <t xml:space="preserve">the school is expected to need. In turn, the difference between the amount receieved and the amount that the school is </t>
  </si>
  <si>
    <t>predicted to need also has a significant difference. Though there is not a signficant difference between between what</t>
  </si>
  <si>
    <t>is spent and what is received.</t>
  </si>
  <si>
    <t>This region is steady.</t>
  </si>
  <si>
    <t>None of these values are significant.</t>
  </si>
  <si>
    <t>This region is steady</t>
  </si>
  <si>
    <t>The difference in the spending and predicted values, and the amount received by the school and the predicted values</t>
  </si>
  <si>
    <t>are significant. The difference in spending and the amount received is not significant.</t>
  </si>
  <si>
    <t>Conclusion</t>
  </si>
  <si>
    <t>It appears there is a significant difference in school spending and what would have been expected of the schools spending</t>
  </si>
  <si>
    <t>across the entire United States. While that can be stated based on the data and on a national level,</t>
  </si>
  <si>
    <t>the same cannot be said about regional. The government is very on top of being consistent. Across all regions, the</t>
  </si>
  <si>
    <t xml:space="preserve">school's revenue and expenditures do not have a significant difference. When there is a significant difference in </t>
  </si>
  <si>
    <t>the expendures and predicted values, there is also a significant difference in the revenue and predicted value.</t>
  </si>
  <si>
    <t>Whether the government uses a p-value test or not, on a national level, there is much to be desired. On a regional level,</t>
  </si>
  <si>
    <t>there is nothing left to be desired.</t>
  </si>
  <si>
    <t>Expense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</si>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</sst>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870C8"/>
      <color rgb="FFAE4CA9"/>
      <color rgb="FFBB65B7"/>
      <color rgb="FF8B3D88"/>
      <color rgb="FFD197CE"/>
      <color rgb="FFF5C869"/>
      <color rgb="FF5A5A5A"/>
      <color rgb="FF404040"/>
      <color rgb="FFDEA6CF"/>
      <color rgb="FF325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Midwest Expenses by Year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Expenses</c:v>
          </c:tx>
          <c:spPr>
            <a:ln w="22225" cap="rnd">
              <a:solidFill>
                <a:srgbClr val="FF0000">
                  <a:alpha val="94000"/>
                </a:srgbClr>
              </a:solidFill>
            </a:ln>
            <a:effectLst>
              <a:glow rad="139700">
                <a:srgbClr val="FF0000">
                  <a:alpha val="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>
                <a:glow rad="139700">
                  <a:srgbClr val="FF0000">
                    <a:alpha val="0"/>
                  </a:srgbClr>
                </a:glow>
              </a:effectLst>
            </c:spPr>
          </c:marker>
          <c:xVal>
            <c:numRef>
              <c:f>Graphs!$A$2:$A$12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Graphs!$B$2:$B$12</c:f>
              <c:numCache>
                <c:formatCode>General</c:formatCode>
                <c:ptCount val="11"/>
                <c:pt idx="0">
                  <c:v>123195990</c:v>
                </c:pt>
                <c:pt idx="1">
                  <c:v>127850672</c:v>
                </c:pt>
                <c:pt idx="2">
                  <c:v>129003789</c:v>
                </c:pt>
                <c:pt idx="3">
                  <c:v>128625846</c:v>
                </c:pt>
                <c:pt idx="4">
                  <c:v>128436299</c:v>
                </c:pt>
                <c:pt idx="5">
                  <c:v>128281077</c:v>
                </c:pt>
                <c:pt idx="6">
                  <c:v>131267531</c:v>
                </c:pt>
                <c:pt idx="7">
                  <c:v>136136355</c:v>
                </c:pt>
                <c:pt idx="8">
                  <c:v>139878061</c:v>
                </c:pt>
                <c:pt idx="9">
                  <c:v>145491716</c:v>
                </c:pt>
                <c:pt idx="10">
                  <c:v>150228580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0-463C-A684-001035F8B2B2}"/>
            </c:ext>
          </c:extLst>
        </c:ser>
        <c:ser>
          <c:idx val="1"/>
          <c:order val="1"/>
          <c:tx>
            <c:v>Predicted Expenses</c:v>
          </c:tx>
          <c:spPr>
            <a:ln w="22225" cap="rnd">
              <a:solidFill>
                <a:srgbClr val="4870C8"/>
              </a:solidFill>
            </a:ln>
            <a:effectLst>
              <a:glow rad="482600">
                <a:srgbClr val="4870C8">
                  <a:alpha val="0"/>
                </a:srgbClr>
              </a:glow>
              <a:outerShdw blurRad="50800" dist="50800" dir="5400000" algn="ctr" rotWithShape="0">
                <a:srgbClr val="4870C8"/>
              </a:outerShdw>
            </a:effectLst>
          </c:spPr>
          <c:marker>
            <c:symbol val="circle"/>
            <c:size val="3"/>
            <c:spPr>
              <a:solidFill>
                <a:srgbClr val="4870C8"/>
              </a:solidFill>
              <a:ln>
                <a:solidFill>
                  <a:srgbClr val="4870C8"/>
                </a:solidFill>
              </a:ln>
              <a:effectLst>
                <a:glow rad="482600">
                  <a:srgbClr val="4870C8">
                    <a:alpha val="0"/>
                  </a:srgbClr>
                </a:glow>
                <a:outerShdw blurRad="50800" dist="50800" dir="5400000" algn="ctr" rotWithShape="0">
                  <a:srgbClr val="4870C8"/>
                </a:outerShdw>
              </a:effectLst>
            </c:spPr>
          </c:marker>
          <c:xVal>
            <c:numRef>
              <c:f>Graphs!$A$2:$A$12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Graphs!$I$26:$I$36</c:f>
              <c:numCache>
                <c:formatCode>General</c:formatCode>
                <c:ptCount val="11"/>
                <c:pt idx="0">
                  <c:v>122703386.86363602</c:v>
                </c:pt>
                <c:pt idx="1">
                  <c:v>125106669.54545403</c:v>
                </c:pt>
                <c:pt idx="2">
                  <c:v>127509952.22727203</c:v>
                </c:pt>
                <c:pt idx="3">
                  <c:v>129913234.90909004</c:v>
                </c:pt>
                <c:pt idx="4">
                  <c:v>132316517.59090805</c:v>
                </c:pt>
                <c:pt idx="5">
                  <c:v>134719800.27272701</c:v>
                </c:pt>
                <c:pt idx="6">
                  <c:v>137123082.95454502</c:v>
                </c:pt>
                <c:pt idx="7">
                  <c:v>139526365.63636303</c:v>
                </c:pt>
                <c:pt idx="8">
                  <c:v>141929648.31818104</c:v>
                </c:pt>
                <c:pt idx="9">
                  <c:v>144332930.99999905</c:v>
                </c:pt>
                <c:pt idx="10">
                  <c:v>146736213.68181801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30-463C-A684-001035F8B2B2}"/>
            </c:ext>
          </c:extLst>
        </c:ser>
        <c:ser>
          <c:idx val="2"/>
          <c:order val="2"/>
          <c:tx>
            <c:v>Revenue</c:v>
          </c:tx>
          <c:spPr>
            <a:ln w="22225" cap="rnd">
              <a:solidFill>
                <a:srgbClr val="92D050"/>
              </a:solidFill>
            </a:ln>
            <a:effectLst>
              <a:glow rad="139700">
                <a:srgbClr val="92D05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92D050"/>
              </a:solidFill>
              <a:ln>
                <a:noFill/>
              </a:ln>
              <a:effectLst>
                <a:glow rad="139700">
                  <a:srgbClr val="92D050">
                    <a:alpha val="14000"/>
                  </a:srgbClr>
                </a:glow>
              </a:effectLst>
            </c:spPr>
          </c:marker>
          <c:xVal>
            <c:numRef>
              <c:f>Graphs!$A$16:$A$26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Graphs!$B$16:$B$26</c:f>
              <c:numCache>
                <c:formatCode>General</c:formatCode>
                <c:ptCount val="11"/>
                <c:pt idx="0">
                  <c:v>123301460</c:v>
                </c:pt>
                <c:pt idx="1">
                  <c:v>127173395</c:v>
                </c:pt>
                <c:pt idx="2">
                  <c:v>130216887</c:v>
                </c:pt>
                <c:pt idx="3">
                  <c:v>131524919</c:v>
                </c:pt>
                <c:pt idx="4">
                  <c:v>130276146</c:v>
                </c:pt>
                <c:pt idx="5">
                  <c:v>130156360</c:v>
                </c:pt>
                <c:pt idx="6">
                  <c:v>133498938</c:v>
                </c:pt>
                <c:pt idx="7">
                  <c:v>137174279</c:v>
                </c:pt>
                <c:pt idx="8">
                  <c:v>140418549</c:v>
                </c:pt>
                <c:pt idx="9">
                  <c:v>146448873</c:v>
                </c:pt>
                <c:pt idx="10">
                  <c:v>151727997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F-4BA3-9497-D52A8FA7A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960120"/>
        <c:axId val="1285985720"/>
      </c:scatterChart>
      <c:valAx>
        <c:axId val="128596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985720"/>
        <c:crosses val="autoZero"/>
        <c:crossBetween val="midCat"/>
      </c:valAx>
      <c:valAx>
        <c:axId val="1285985720"/>
        <c:scaling>
          <c:orientation val="minMax"/>
          <c:min val="120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Expenses</a:t>
                </a:r>
                <a:r>
                  <a:rPr lang="en-US" sz="1400" baseline="0"/>
                  <a:t> (Millions)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960120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Graphs!$M$26:$M$36</c:f>
              <c:numCache>
                <c:formatCode>General</c:formatCode>
                <c:ptCount val="11"/>
                <c:pt idx="0">
                  <c:v>4.5454545454545459</c:v>
                </c:pt>
                <c:pt idx="1">
                  <c:v>13.636363636363637</c:v>
                </c:pt>
                <c:pt idx="2">
                  <c:v>22.72727272727273</c:v>
                </c:pt>
                <c:pt idx="3">
                  <c:v>31.81818181818182</c:v>
                </c:pt>
                <c:pt idx="4">
                  <c:v>40.909090909090914</c:v>
                </c:pt>
                <c:pt idx="5">
                  <c:v>50.000000000000007</c:v>
                </c:pt>
                <c:pt idx="6">
                  <c:v>59.090909090909093</c:v>
                </c:pt>
                <c:pt idx="7">
                  <c:v>68.181818181818187</c:v>
                </c:pt>
                <c:pt idx="8">
                  <c:v>77.27272727272728</c:v>
                </c:pt>
                <c:pt idx="9">
                  <c:v>86.363636363636374</c:v>
                </c:pt>
                <c:pt idx="10">
                  <c:v>95.454545454545467</c:v>
                </c:pt>
              </c:numCache>
            </c:numRef>
          </c:xVal>
          <c:yVal>
            <c:numRef>
              <c:f>Graphs!$N$26:$N$36</c:f>
              <c:numCache>
                <c:formatCode>General</c:formatCode>
                <c:ptCount val="11"/>
                <c:pt idx="0">
                  <c:v>123301460</c:v>
                </c:pt>
                <c:pt idx="1">
                  <c:v>127173395</c:v>
                </c:pt>
                <c:pt idx="2">
                  <c:v>130156360</c:v>
                </c:pt>
                <c:pt idx="3">
                  <c:v>130216887</c:v>
                </c:pt>
                <c:pt idx="4">
                  <c:v>130276146</c:v>
                </c:pt>
                <c:pt idx="5">
                  <c:v>131524919</c:v>
                </c:pt>
                <c:pt idx="6">
                  <c:v>133498938</c:v>
                </c:pt>
                <c:pt idx="7">
                  <c:v>137174279</c:v>
                </c:pt>
                <c:pt idx="8">
                  <c:v>140418549</c:v>
                </c:pt>
                <c:pt idx="9">
                  <c:v>146448873</c:v>
                </c:pt>
                <c:pt idx="10">
                  <c:v>151727997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D0-4EE5-9D76-0A2E901B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392272"/>
        <c:axId val="980397392"/>
      </c:scatterChart>
      <c:valAx>
        <c:axId val="98039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0397392"/>
        <c:crosses val="autoZero"/>
        <c:crossBetween val="midCat"/>
      </c:valAx>
      <c:valAx>
        <c:axId val="98039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Midwest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0392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 Expenses by</a:t>
            </a:r>
            <a:r>
              <a:rPr lang="en-US" baseline="0"/>
              <a:t>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0457399669225"/>
          <c:y val="0.25174068329634858"/>
          <c:w val="0.86040290587719703"/>
          <c:h val="0.57931823103961799"/>
        </c:manualLayout>
      </c:layout>
      <c:scatterChart>
        <c:scatterStyle val="lineMarker"/>
        <c:varyColors val="0"/>
        <c:ser>
          <c:idx val="0"/>
          <c:order val="0"/>
          <c:tx>
            <c:v>Northeast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rgbClr val="FF0000">
                  <a:alpha val="0"/>
                </a:srgbClr>
              </a:glow>
              <a:outerShdw blurRad="50800" dist="50800" dir="5400000" algn="ctr" rotWithShape="0">
                <a:srgbClr val="FF0000"/>
              </a:outerShd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>
                <a:glow rad="139700">
                  <a:srgbClr val="FF0000">
                    <a:alpha val="0"/>
                  </a:srgbClr>
                </a:glow>
                <a:outerShdw blurRad="50800" dist="50800" dir="5400000" algn="ctr" rotWithShape="0">
                  <a:srgbClr val="FF0000"/>
                </a:outerShdw>
              </a:effectLst>
            </c:spPr>
          </c:marker>
          <c:xVal>
            <c:numRef>
              <c:f>Graphs!$A$2:$A$12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Graphs!$C$2:$C$12</c:f>
              <c:numCache>
                <c:formatCode>General</c:formatCode>
                <c:ptCount val="11"/>
                <c:pt idx="0">
                  <c:v>136320934</c:v>
                </c:pt>
                <c:pt idx="1">
                  <c:v>140451795</c:v>
                </c:pt>
                <c:pt idx="2">
                  <c:v>143997567</c:v>
                </c:pt>
                <c:pt idx="3">
                  <c:v>143502424</c:v>
                </c:pt>
                <c:pt idx="4">
                  <c:v>144625322</c:v>
                </c:pt>
                <c:pt idx="5">
                  <c:v>148577576</c:v>
                </c:pt>
                <c:pt idx="6">
                  <c:v>151161365</c:v>
                </c:pt>
                <c:pt idx="7">
                  <c:v>156641287</c:v>
                </c:pt>
                <c:pt idx="8">
                  <c:v>162263258</c:v>
                </c:pt>
                <c:pt idx="9">
                  <c:v>168297871</c:v>
                </c:pt>
                <c:pt idx="10">
                  <c:v>174113410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6-421B-9FAE-81B46770AF8B}"/>
            </c:ext>
          </c:extLst>
        </c:ser>
        <c:ser>
          <c:idx val="1"/>
          <c:order val="1"/>
          <c:tx>
            <c:v>Predicted Northeast</c:v>
          </c:tx>
          <c:spPr>
            <a:ln w="22225" cap="rnd">
              <a:solidFill>
                <a:srgbClr val="F5C869"/>
              </a:solidFill>
            </a:ln>
            <a:effectLst>
              <a:glow rad="127000">
                <a:srgbClr val="F5C869">
                  <a:alpha val="0"/>
                </a:srgbClr>
              </a:glow>
              <a:outerShdw blurRad="50800" dist="50800" dir="5400000" algn="ctr" rotWithShape="0">
                <a:srgbClr val="F5C869"/>
              </a:outerShdw>
            </a:effectLst>
          </c:spPr>
          <c:marker>
            <c:symbol val="circle"/>
            <c:size val="3"/>
            <c:spPr>
              <a:solidFill>
                <a:srgbClr val="F5C869"/>
              </a:solidFill>
              <a:ln>
                <a:solidFill>
                  <a:srgbClr val="F5C869"/>
                </a:solidFill>
              </a:ln>
              <a:effectLst>
                <a:glow rad="127000">
                  <a:srgbClr val="F5C869">
                    <a:alpha val="0"/>
                  </a:srgbClr>
                </a:glow>
                <a:outerShdw blurRad="50800" dist="50800" dir="5400000" algn="ctr" rotWithShape="0">
                  <a:srgbClr val="F5C869"/>
                </a:outerShdw>
              </a:effectLst>
            </c:spPr>
          </c:marker>
          <c:xVal>
            <c:numRef>
              <c:f>Graphs!$A$2:$A$12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Graphs!$T$26:$T$36</c:f>
              <c:numCache>
                <c:formatCode>General</c:formatCode>
                <c:ptCount val="11"/>
                <c:pt idx="0">
                  <c:v>133292504.22727299</c:v>
                </c:pt>
                <c:pt idx="1">
                  <c:v>137111261.43636322</c:v>
                </c:pt>
                <c:pt idx="2">
                  <c:v>140930018.64545441</c:v>
                </c:pt>
                <c:pt idx="3">
                  <c:v>144748775.85454559</c:v>
                </c:pt>
                <c:pt idx="4">
                  <c:v>148567533.06363583</c:v>
                </c:pt>
                <c:pt idx="5">
                  <c:v>152386290.27272701</c:v>
                </c:pt>
                <c:pt idx="6">
                  <c:v>156205047.4818182</c:v>
                </c:pt>
                <c:pt idx="7">
                  <c:v>160023804.69090939</c:v>
                </c:pt>
                <c:pt idx="8">
                  <c:v>163842561.89999962</c:v>
                </c:pt>
                <c:pt idx="9">
                  <c:v>167661319.10909081</c:v>
                </c:pt>
                <c:pt idx="10">
                  <c:v>171480076.31818199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36-421B-9FAE-81B46770AF8B}"/>
            </c:ext>
          </c:extLst>
        </c:ser>
        <c:ser>
          <c:idx val="2"/>
          <c:order val="2"/>
          <c:tx>
            <c:v>Revenue</c:v>
          </c:tx>
          <c:spPr>
            <a:ln w="22225" cap="rnd">
              <a:solidFill>
                <a:srgbClr val="92D050"/>
              </a:solidFill>
            </a:ln>
            <a:effectLst>
              <a:glow rad="139700">
                <a:srgbClr val="92D05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92D050"/>
              </a:solidFill>
              <a:ln>
                <a:noFill/>
              </a:ln>
              <a:effectLst>
                <a:glow rad="139700">
                  <a:srgbClr val="92D050">
                    <a:alpha val="14000"/>
                  </a:srgbClr>
                </a:glow>
              </a:effectLst>
            </c:spPr>
          </c:marker>
          <c:xVal>
            <c:numRef>
              <c:f>Graphs!$A$16:$A$26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Graphs!$C$16:$C$26</c:f>
              <c:numCache>
                <c:formatCode>General</c:formatCode>
                <c:ptCount val="11"/>
                <c:pt idx="0">
                  <c:v>135740186</c:v>
                </c:pt>
                <c:pt idx="1">
                  <c:v>140417150</c:v>
                </c:pt>
                <c:pt idx="2">
                  <c:v>141026826</c:v>
                </c:pt>
                <c:pt idx="3">
                  <c:v>143877088</c:v>
                </c:pt>
                <c:pt idx="4">
                  <c:v>146503037</c:v>
                </c:pt>
                <c:pt idx="5">
                  <c:v>148918868</c:v>
                </c:pt>
                <c:pt idx="6">
                  <c:v>152662298</c:v>
                </c:pt>
                <c:pt idx="7">
                  <c:v>157631879</c:v>
                </c:pt>
                <c:pt idx="8">
                  <c:v>163828291</c:v>
                </c:pt>
                <c:pt idx="9">
                  <c:v>169858265</c:v>
                </c:pt>
                <c:pt idx="10">
                  <c:v>175785305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44-45D5-B3AC-51C121952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36376"/>
        <c:axId val="1316936696"/>
      </c:scatterChart>
      <c:valAx>
        <c:axId val="131693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36696"/>
        <c:crosses val="autoZero"/>
        <c:crossBetween val="midCat"/>
      </c:valAx>
      <c:valAx>
        <c:axId val="1316936696"/>
        <c:scaling>
          <c:orientation val="minMax"/>
          <c:min val="130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Expenses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36376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>
          <a:glow rad="127000">
            <a:schemeClr val="accent1">
              <a:alpha val="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Graphs!$X$26:$X$36</c:f>
              <c:numCache>
                <c:formatCode>General</c:formatCode>
                <c:ptCount val="11"/>
                <c:pt idx="0">
                  <c:v>4.5454545454545459</c:v>
                </c:pt>
                <c:pt idx="1">
                  <c:v>13.636363636363637</c:v>
                </c:pt>
                <c:pt idx="2">
                  <c:v>22.72727272727273</c:v>
                </c:pt>
                <c:pt idx="3">
                  <c:v>31.81818181818182</c:v>
                </c:pt>
                <c:pt idx="4">
                  <c:v>40.909090909090914</c:v>
                </c:pt>
                <c:pt idx="5">
                  <c:v>50.000000000000007</c:v>
                </c:pt>
                <c:pt idx="6">
                  <c:v>59.090909090909093</c:v>
                </c:pt>
                <c:pt idx="7">
                  <c:v>68.181818181818187</c:v>
                </c:pt>
                <c:pt idx="8">
                  <c:v>77.27272727272728</c:v>
                </c:pt>
                <c:pt idx="9">
                  <c:v>86.363636363636374</c:v>
                </c:pt>
                <c:pt idx="10">
                  <c:v>95.454545454545467</c:v>
                </c:pt>
              </c:numCache>
            </c:numRef>
          </c:xVal>
          <c:yVal>
            <c:numRef>
              <c:f>Graphs!$Y$26:$Y$36</c:f>
              <c:numCache>
                <c:formatCode>General</c:formatCode>
                <c:ptCount val="11"/>
                <c:pt idx="0">
                  <c:v>135740186</c:v>
                </c:pt>
                <c:pt idx="1">
                  <c:v>140417150</c:v>
                </c:pt>
                <c:pt idx="2">
                  <c:v>141026826</c:v>
                </c:pt>
                <c:pt idx="3">
                  <c:v>143877088</c:v>
                </c:pt>
                <c:pt idx="4">
                  <c:v>146503037</c:v>
                </c:pt>
                <c:pt idx="5">
                  <c:v>148918868</c:v>
                </c:pt>
                <c:pt idx="6">
                  <c:v>152662298</c:v>
                </c:pt>
                <c:pt idx="7">
                  <c:v>157631879</c:v>
                </c:pt>
                <c:pt idx="8">
                  <c:v>163828291</c:v>
                </c:pt>
                <c:pt idx="9">
                  <c:v>169858265</c:v>
                </c:pt>
                <c:pt idx="10">
                  <c:v>175785305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F-4FC2-99D6-09A7C9D23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76144"/>
        <c:axId val="504775824"/>
      </c:scatterChart>
      <c:valAx>
        <c:axId val="50477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775824"/>
        <c:crosses val="autoZero"/>
        <c:crossBetween val="midCat"/>
      </c:valAx>
      <c:valAx>
        <c:axId val="504775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Northeast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776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Region</a:t>
            </a:r>
            <a:r>
              <a:rPr lang="en-US" baseline="0"/>
              <a:t>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Expenses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xVal>
            <c:numRef>
              <c:f>Graphs!$A$2:$A$12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Graphs!$D$2:$D$12</c:f>
              <c:numCache>
                <c:formatCode>General</c:formatCode>
                <c:ptCount val="11"/>
                <c:pt idx="0">
                  <c:v>199896219</c:v>
                </c:pt>
                <c:pt idx="1">
                  <c:v>203799537</c:v>
                </c:pt>
                <c:pt idx="2">
                  <c:v>201278043</c:v>
                </c:pt>
                <c:pt idx="3">
                  <c:v>198488874</c:v>
                </c:pt>
                <c:pt idx="4">
                  <c:v>194958601</c:v>
                </c:pt>
                <c:pt idx="5">
                  <c:v>195906824</c:v>
                </c:pt>
                <c:pt idx="6">
                  <c:v>201359623</c:v>
                </c:pt>
                <c:pt idx="7">
                  <c:v>208256388</c:v>
                </c:pt>
                <c:pt idx="8">
                  <c:v>214320532</c:v>
                </c:pt>
                <c:pt idx="9">
                  <c:v>224073932</c:v>
                </c:pt>
                <c:pt idx="10">
                  <c:v>231127696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3-42AF-B0DA-A1585BE814EE}"/>
            </c:ext>
          </c:extLst>
        </c:ser>
        <c:ser>
          <c:idx val="1"/>
          <c:order val="1"/>
          <c:tx>
            <c:v>Predicted Expenses</c:v>
          </c:tx>
          <c:spPr>
            <a:ln w="25400" cap="rnd">
              <a:solidFill>
                <a:srgbClr val="AE4CA9"/>
              </a:solidFill>
            </a:ln>
            <a:effectLst>
              <a:glow rad="457200">
                <a:srgbClr val="AE4CA9">
                  <a:alpha val="9000"/>
                </a:srgbClr>
              </a:glow>
              <a:outerShdw blurRad="50800" dist="50800" dir="5400000" algn="ctr" rotWithShape="0">
                <a:srgbClr val="AE4CA9"/>
              </a:outerShdw>
            </a:effectLst>
          </c:spPr>
          <c:marker>
            <c:symbol val="circle"/>
            <c:size val="3"/>
            <c:spPr>
              <a:solidFill>
                <a:srgbClr val="AE4CA9"/>
              </a:solidFill>
              <a:ln>
                <a:solidFill>
                  <a:srgbClr val="AE4CA9"/>
                </a:solidFill>
              </a:ln>
              <a:effectLst>
                <a:glow rad="457200">
                  <a:srgbClr val="AE4CA9">
                    <a:alpha val="9000"/>
                  </a:srgbClr>
                </a:glow>
                <a:outerShdw blurRad="50800" dist="50800" dir="5400000" algn="ctr" rotWithShape="0">
                  <a:srgbClr val="AE4CA9"/>
                </a:outerShdw>
              </a:effectLst>
            </c:spPr>
          </c:marker>
          <c:xVal>
            <c:numRef>
              <c:f>Graphs!$A$2:$A$12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Graphs!$AD$26:$AD$36</c:f>
              <c:numCache>
                <c:formatCode>General</c:formatCode>
                <c:ptCount val="11"/>
                <c:pt idx="0">
                  <c:v>187236216.81818199</c:v>
                </c:pt>
                <c:pt idx="1">
                  <c:v>190486202.87272739</c:v>
                </c:pt>
                <c:pt idx="2">
                  <c:v>193736188.9272728</c:v>
                </c:pt>
                <c:pt idx="3">
                  <c:v>196986174.9818182</c:v>
                </c:pt>
                <c:pt idx="4">
                  <c:v>200236161.0363636</c:v>
                </c:pt>
                <c:pt idx="5">
                  <c:v>203486147.090909</c:v>
                </c:pt>
                <c:pt idx="6">
                  <c:v>206736133.14545441</c:v>
                </c:pt>
                <c:pt idx="7">
                  <c:v>209986119.19999981</c:v>
                </c:pt>
                <c:pt idx="8">
                  <c:v>213236105.25454521</c:v>
                </c:pt>
                <c:pt idx="9">
                  <c:v>216486091.30909061</c:v>
                </c:pt>
                <c:pt idx="10">
                  <c:v>219736077.36363602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33-42AF-B0DA-A1585BE814EE}"/>
            </c:ext>
          </c:extLst>
        </c:ser>
        <c:ser>
          <c:idx val="2"/>
          <c:order val="2"/>
          <c:tx>
            <c:v>Revenue</c:v>
          </c:tx>
          <c:spPr>
            <a:ln w="22225" cap="rnd">
              <a:solidFill>
                <a:srgbClr val="92D050"/>
              </a:solidFill>
            </a:ln>
            <a:effectLst>
              <a:glow rad="139700">
                <a:srgbClr val="92D05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92D050"/>
              </a:solidFill>
              <a:ln>
                <a:noFill/>
              </a:ln>
              <a:effectLst>
                <a:glow rad="139700">
                  <a:srgbClr val="92D050">
                    <a:alpha val="14000"/>
                  </a:srgbClr>
                </a:glow>
              </a:effectLst>
            </c:spPr>
          </c:marker>
          <c:xVal>
            <c:numRef>
              <c:f>Graphs!$A$16:$A$26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Graphs!$D$16:$D$26</c:f>
              <c:numCache>
                <c:formatCode>General</c:formatCode>
                <c:ptCount val="11"/>
                <c:pt idx="0">
                  <c:v>193266018</c:v>
                </c:pt>
                <c:pt idx="1">
                  <c:v>193412803</c:v>
                </c:pt>
                <c:pt idx="2">
                  <c:v>197553611</c:v>
                </c:pt>
                <c:pt idx="3">
                  <c:v>197137884</c:v>
                </c:pt>
                <c:pt idx="4">
                  <c:v>193547419</c:v>
                </c:pt>
                <c:pt idx="5">
                  <c:v>193681179</c:v>
                </c:pt>
                <c:pt idx="6">
                  <c:v>200634635</c:v>
                </c:pt>
                <c:pt idx="7">
                  <c:v>207124745</c:v>
                </c:pt>
                <c:pt idx="8">
                  <c:v>213507361</c:v>
                </c:pt>
                <c:pt idx="9">
                  <c:v>219852235</c:v>
                </c:pt>
                <c:pt idx="10">
                  <c:v>228629728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7-4E00-BB5B-542A9F29E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009400"/>
        <c:axId val="1286012920"/>
      </c:scatterChart>
      <c:valAx>
        <c:axId val="128600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12920"/>
        <c:crosses val="autoZero"/>
        <c:crossBetween val="midCat"/>
      </c:valAx>
      <c:valAx>
        <c:axId val="1286012920"/>
        <c:scaling>
          <c:orientation val="minMax"/>
          <c:min val="180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Expenses (Millions)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09400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04040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Graphs!$AH$26:$AH$36</c:f>
              <c:numCache>
                <c:formatCode>General</c:formatCode>
                <c:ptCount val="11"/>
                <c:pt idx="0">
                  <c:v>4.5454545454545459</c:v>
                </c:pt>
                <c:pt idx="1">
                  <c:v>13.636363636363637</c:v>
                </c:pt>
                <c:pt idx="2">
                  <c:v>22.72727272727273</c:v>
                </c:pt>
                <c:pt idx="3">
                  <c:v>31.81818181818182</c:v>
                </c:pt>
                <c:pt idx="4">
                  <c:v>40.909090909090914</c:v>
                </c:pt>
                <c:pt idx="5">
                  <c:v>50.000000000000007</c:v>
                </c:pt>
                <c:pt idx="6">
                  <c:v>59.090909090909093</c:v>
                </c:pt>
                <c:pt idx="7">
                  <c:v>68.181818181818187</c:v>
                </c:pt>
                <c:pt idx="8">
                  <c:v>77.27272727272728</c:v>
                </c:pt>
                <c:pt idx="9">
                  <c:v>86.363636363636374</c:v>
                </c:pt>
                <c:pt idx="10">
                  <c:v>95.454545454545467</c:v>
                </c:pt>
              </c:numCache>
            </c:numRef>
          </c:xVal>
          <c:yVal>
            <c:numRef>
              <c:f>Graphs!$AI$26:$AI$36</c:f>
              <c:numCache>
                <c:formatCode>General</c:formatCode>
                <c:ptCount val="11"/>
                <c:pt idx="0">
                  <c:v>193266018</c:v>
                </c:pt>
                <c:pt idx="1">
                  <c:v>193412803</c:v>
                </c:pt>
                <c:pt idx="2">
                  <c:v>193547419</c:v>
                </c:pt>
                <c:pt idx="3">
                  <c:v>193681179</c:v>
                </c:pt>
                <c:pt idx="4">
                  <c:v>197137884</c:v>
                </c:pt>
                <c:pt idx="5">
                  <c:v>197553611</c:v>
                </c:pt>
                <c:pt idx="6">
                  <c:v>200634635</c:v>
                </c:pt>
                <c:pt idx="7">
                  <c:v>207124745</c:v>
                </c:pt>
                <c:pt idx="8">
                  <c:v>213507361</c:v>
                </c:pt>
                <c:pt idx="9">
                  <c:v>219852235</c:v>
                </c:pt>
                <c:pt idx="10">
                  <c:v>228629728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27-44F8-920F-4C271B6E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60696"/>
        <c:axId val="1316961336"/>
      </c:scatterChart>
      <c:valAx>
        <c:axId val="131696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961336"/>
        <c:crosses val="autoZero"/>
        <c:crossBetween val="midCat"/>
      </c:valAx>
      <c:valAx>
        <c:axId val="1316961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South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960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 Expenses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Expenses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xVal>
            <c:numRef>
              <c:f>Graphs!$A$2:$A$12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Graphs!$E$2:$E$12</c:f>
              <c:numCache>
                <c:formatCode>General</c:formatCode>
                <c:ptCount val="11"/>
                <c:pt idx="0">
                  <c:v>132556786</c:v>
                </c:pt>
                <c:pt idx="1">
                  <c:v>131948976</c:v>
                </c:pt>
                <c:pt idx="2">
                  <c:v>126372771</c:v>
                </c:pt>
                <c:pt idx="3">
                  <c:v>124360156</c:v>
                </c:pt>
                <c:pt idx="4">
                  <c:v>124254719</c:v>
                </c:pt>
                <c:pt idx="5">
                  <c:v>123808768</c:v>
                </c:pt>
                <c:pt idx="6">
                  <c:v>128615373</c:v>
                </c:pt>
                <c:pt idx="7">
                  <c:v>136927315</c:v>
                </c:pt>
                <c:pt idx="8">
                  <c:v>147001650</c:v>
                </c:pt>
                <c:pt idx="9">
                  <c:v>154854230</c:v>
                </c:pt>
                <c:pt idx="10">
                  <c:v>161746194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39-4125-ADE3-BBC5719F21CE}"/>
            </c:ext>
          </c:extLst>
        </c:ser>
        <c:ser>
          <c:idx val="1"/>
          <c:order val="1"/>
          <c:tx>
            <c:v>Predicted Expenses</c:v>
          </c:tx>
          <c:spPr>
            <a:ln w="22225" cap="rnd">
              <a:solidFill>
                <a:srgbClr val="DEA6CF"/>
              </a:solidFill>
            </a:ln>
            <a:effectLst>
              <a:glow rad="139700">
                <a:srgbClr val="DEA6CF">
                  <a:alpha val="29000"/>
                </a:srgbClr>
              </a:glow>
            </a:effectLst>
          </c:spPr>
          <c:marker>
            <c:symbol val="circle"/>
            <c:size val="3"/>
            <c:spPr>
              <a:solidFill>
                <a:srgbClr val="DEA6CF"/>
              </a:solidFill>
              <a:ln>
                <a:solidFill>
                  <a:srgbClr val="DEA6CF"/>
                </a:solidFill>
              </a:ln>
              <a:effectLst>
                <a:glow rad="139700">
                  <a:srgbClr val="DEA6CF">
                    <a:alpha val="29000"/>
                  </a:srgbClr>
                </a:glow>
              </a:effectLst>
            </c:spPr>
          </c:marker>
          <c:xVal>
            <c:numRef>
              <c:f>Graphs!$A$2:$A$12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Graphs!$AN$26:$AN$36</c:f>
              <c:numCache>
                <c:formatCode>General</c:formatCode>
                <c:ptCount val="11"/>
                <c:pt idx="0">
                  <c:v>117661682.31818104</c:v>
                </c:pt>
                <c:pt idx="1">
                  <c:v>121233413.10909081</c:v>
                </c:pt>
                <c:pt idx="2">
                  <c:v>124805143.89999962</c:v>
                </c:pt>
                <c:pt idx="3">
                  <c:v>128376874.69090843</c:v>
                </c:pt>
                <c:pt idx="4">
                  <c:v>131948605.4818182</c:v>
                </c:pt>
                <c:pt idx="5">
                  <c:v>135520336.27272701</c:v>
                </c:pt>
                <c:pt idx="6">
                  <c:v>139092067.06363583</c:v>
                </c:pt>
                <c:pt idx="7">
                  <c:v>142663797.85454464</c:v>
                </c:pt>
                <c:pt idx="8">
                  <c:v>146235528.64545441</c:v>
                </c:pt>
                <c:pt idx="9">
                  <c:v>149807259.43636322</c:v>
                </c:pt>
                <c:pt idx="10">
                  <c:v>153378990.22727203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39-4125-ADE3-BBC5719F21CE}"/>
            </c:ext>
          </c:extLst>
        </c:ser>
        <c:ser>
          <c:idx val="2"/>
          <c:order val="2"/>
          <c:tx>
            <c:v>Revenue</c:v>
          </c:tx>
          <c:spPr>
            <a:ln w="22225" cap="rnd">
              <a:solidFill>
                <a:srgbClr val="92D050"/>
              </a:solidFill>
            </a:ln>
            <a:effectLst>
              <a:glow rad="139700">
                <a:srgbClr val="92D05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92D050"/>
              </a:solidFill>
              <a:ln>
                <a:noFill/>
              </a:ln>
              <a:effectLst>
                <a:glow rad="139700">
                  <a:srgbClr val="92D050">
                    <a:alpha val="14000"/>
                  </a:srgbClr>
                </a:glow>
              </a:effectLst>
            </c:spPr>
          </c:marker>
          <c:xVal>
            <c:numRef>
              <c:f>Graphs!$A$16:$A$26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Graphs!$E$16:$E$26</c:f>
              <c:numCache>
                <c:formatCode>General</c:formatCode>
                <c:ptCount val="11"/>
                <c:pt idx="0">
                  <c:v>128593645</c:v>
                </c:pt>
                <c:pt idx="1">
                  <c:v>129143223</c:v>
                </c:pt>
                <c:pt idx="2">
                  <c:v>122902071</c:v>
                </c:pt>
                <c:pt idx="3">
                  <c:v>125587838</c:v>
                </c:pt>
                <c:pt idx="4">
                  <c:v>122867924</c:v>
                </c:pt>
                <c:pt idx="5">
                  <c:v>123678059</c:v>
                </c:pt>
                <c:pt idx="6">
                  <c:v>129917441</c:v>
                </c:pt>
                <c:pt idx="7">
                  <c:v>138076710</c:v>
                </c:pt>
                <c:pt idx="8">
                  <c:v>152080499</c:v>
                </c:pt>
                <c:pt idx="9">
                  <c:v>156512486</c:v>
                </c:pt>
                <c:pt idx="10">
                  <c:v>161363803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9-4ADE-A4BC-1076D32A7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016760"/>
        <c:axId val="1286021880"/>
      </c:scatterChart>
      <c:valAx>
        <c:axId val="1286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21880"/>
        <c:crosses val="autoZero"/>
        <c:crossBetween val="midCat"/>
      </c:valAx>
      <c:valAx>
        <c:axId val="1286021880"/>
        <c:scaling>
          <c:orientation val="minMax"/>
          <c:min val="110000000.0000000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Exoenses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16760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Graphs!$AR$26:$AR$36</c:f>
              <c:numCache>
                <c:formatCode>General</c:formatCode>
                <c:ptCount val="11"/>
                <c:pt idx="0">
                  <c:v>4.5454545454545459</c:v>
                </c:pt>
                <c:pt idx="1">
                  <c:v>13.636363636363637</c:v>
                </c:pt>
                <c:pt idx="2">
                  <c:v>22.72727272727273</c:v>
                </c:pt>
                <c:pt idx="3">
                  <c:v>31.81818181818182</c:v>
                </c:pt>
                <c:pt idx="4">
                  <c:v>40.909090909090914</c:v>
                </c:pt>
                <c:pt idx="5">
                  <c:v>50.000000000000007</c:v>
                </c:pt>
                <c:pt idx="6">
                  <c:v>59.090909090909093</c:v>
                </c:pt>
                <c:pt idx="7">
                  <c:v>68.181818181818187</c:v>
                </c:pt>
                <c:pt idx="8">
                  <c:v>77.27272727272728</c:v>
                </c:pt>
                <c:pt idx="9">
                  <c:v>86.363636363636374</c:v>
                </c:pt>
                <c:pt idx="10">
                  <c:v>95.454545454545467</c:v>
                </c:pt>
              </c:numCache>
            </c:numRef>
          </c:xVal>
          <c:yVal>
            <c:numRef>
              <c:f>Graphs!$AS$26:$AS$36</c:f>
              <c:numCache>
                <c:formatCode>General</c:formatCode>
                <c:ptCount val="11"/>
                <c:pt idx="0">
                  <c:v>122867924</c:v>
                </c:pt>
                <c:pt idx="1">
                  <c:v>122902071</c:v>
                </c:pt>
                <c:pt idx="2">
                  <c:v>123678059</c:v>
                </c:pt>
                <c:pt idx="3">
                  <c:v>125587838</c:v>
                </c:pt>
                <c:pt idx="4">
                  <c:v>128593645</c:v>
                </c:pt>
                <c:pt idx="5">
                  <c:v>129143223</c:v>
                </c:pt>
                <c:pt idx="6">
                  <c:v>129917441</c:v>
                </c:pt>
                <c:pt idx="7">
                  <c:v>138076710</c:v>
                </c:pt>
                <c:pt idx="8">
                  <c:v>152080499</c:v>
                </c:pt>
                <c:pt idx="9">
                  <c:v>156512486</c:v>
                </c:pt>
                <c:pt idx="10">
                  <c:v>161363803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3-491D-A503-C96F812E6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57816"/>
        <c:axId val="1316960376"/>
      </c:scatterChart>
      <c:valAx>
        <c:axId val="131695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960376"/>
        <c:crosses val="autoZero"/>
        <c:crossBetween val="midCat"/>
      </c:valAx>
      <c:valAx>
        <c:axId val="1316960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957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720512</xdr:colOff>
      <xdr:row>37</xdr:row>
      <xdr:rowOff>15240</xdr:rowOff>
    </xdr:from>
    <xdr:to>
      <xdr:col>15</xdr:col>
      <xdr:colOff>152399</xdr:colOff>
      <xdr:row>58</xdr:row>
      <xdr:rowOff>118534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661E7A-8588-4501-A40A-E9EFB0B07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38101</xdr:colOff>
      <xdr:row>0</xdr:row>
      <xdr:rowOff>137160</xdr:rowOff>
    </xdr:from>
    <xdr:to>
      <xdr:col>17</xdr:col>
      <xdr:colOff>1</xdr:colOff>
      <xdr:row>10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17B424-D6B8-439F-B025-E6A9476A8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51645</xdr:colOff>
      <xdr:row>59</xdr:row>
      <xdr:rowOff>176107</xdr:rowOff>
    </xdr:from>
    <xdr:to>
      <xdr:col>15</xdr:col>
      <xdr:colOff>160866</xdr:colOff>
      <xdr:row>78</xdr:row>
      <xdr:rowOff>67734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BD7491-4E31-42E3-B56D-321FB58B1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312421</xdr:colOff>
      <xdr:row>0</xdr:row>
      <xdr:rowOff>114300</xdr:rowOff>
    </xdr:from>
    <xdr:to>
      <xdr:col>26</xdr:col>
      <xdr:colOff>312421</xdr:colOff>
      <xdr:row>10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156F61-A7F9-4770-8584-BC57CE7B7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745067</xdr:colOff>
      <xdr:row>101</xdr:row>
      <xdr:rowOff>169333</xdr:rowOff>
    </xdr:from>
    <xdr:to>
      <xdr:col>15</xdr:col>
      <xdr:colOff>143933</xdr:colOff>
      <xdr:row>121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9A44BB-24F7-4E8E-BFA8-56A77FB03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541021</xdr:colOff>
      <xdr:row>0</xdr:row>
      <xdr:rowOff>68580</xdr:rowOff>
    </xdr:from>
    <xdr:to>
      <xdr:col>36</xdr:col>
      <xdr:colOff>541021</xdr:colOff>
      <xdr:row>10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7100DD-56F2-44B2-8EE0-BAF37496B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728133</xdr:colOff>
      <xdr:row>79</xdr:row>
      <xdr:rowOff>57573</xdr:rowOff>
    </xdr:from>
    <xdr:to>
      <xdr:col>15</xdr:col>
      <xdr:colOff>203200</xdr:colOff>
      <xdr:row>100</xdr:row>
      <xdr:rowOff>33867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6A8B790-628F-4D1B-BA6B-18D15286D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327661</xdr:colOff>
      <xdr:row>0</xdr:row>
      <xdr:rowOff>129540</xdr:rowOff>
    </xdr:from>
    <xdr:to>
      <xdr:col>46</xdr:col>
      <xdr:colOff>327661</xdr:colOff>
      <xdr:row>10</xdr:row>
      <xdr:rowOff>137160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B4FCF27-278F-42D1-894A-9DC32C917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nisha John" refreshedDate="44385.623696296294" backgroundQuery="1" createdVersion="7" refreshedVersion="7" minRefreshableVersion="3" recordCount="0" supportSubquery="1" supportAdvancedDrill="1" xr:uid="{7059027B-565E-474C-8B02-F9636706F086}">
  <cacheSource type="external" connectionId="4"/>
  <cacheFields count="3">
    <cacheField name="[Data_RegionalCensus].[year].[year]" caption="year" numFmtId="0" hierarchy="9" level="1">
      <sharedItems containsSemiMixedTypes="0" containsString="0" containsNumber="1" containsInteger="1" minValue="2008" maxValue="2018" count="11">
        <n v="2008"/>
        <n v="2009"/>
        <n v="2010"/>
        <n v="2011"/>
        <n v="2012"/>
        <n v="2013"/>
        <n v="2014"/>
        <n v="2015"/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Data_RegionalCensus].[year].&amp;[2008]"/>
            <x15:cachedUniqueName index="1" name="[Data_RegionalCensus].[year].&amp;[2009]"/>
            <x15:cachedUniqueName index="2" name="[Data_RegionalCensus].[year].&amp;[2010]"/>
            <x15:cachedUniqueName index="3" name="[Data_RegionalCensus].[year].&amp;[2011]"/>
            <x15:cachedUniqueName index="4" name="[Data_RegionalCensus].[year].&amp;[2012]"/>
            <x15:cachedUniqueName index="5" name="[Data_RegionalCensus].[year].&amp;[2013]"/>
            <x15:cachedUniqueName index="6" name="[Data_RegionalCensus].[year].&amp;[2014]"/>
            <x15:cachedUniqueName index="7" name="[Data_RegionalCensus].[year].&amp;[2015]"/>
            <x15:cachedUniqueName index="8" name="[Data_RegionalCensus].[year].&amp;[2016]"/>
            <x15:cachedUniqueName index="9" name="[Data_RegionalCensus].[year].&amp;[2017]"/>
            <x15:cachedUniqueName index="10" name="[Data_RegionalCensus].[year].&amp;[2018]"/>
          </x15:cachedUniqueNames>
        </ext>
      </extLst>
    </cacheField>
    <cacheField name="[Data_RegionalCensus].[region4].[region4]" caption="region4" numFmtId="0" hierarchy="11" level="1">
      <sharedItems count="4">
        <s v="Midwest"/>
        <s v="Northeast"/>
        <s v="South"/>
        <s v="West"/>
      </sharedItems>
    </cacheField>
    <cacheField name="[Measures].[Sum of RegionalCensus.Total Income]" caption="Sum of RegionalCensus.Total Income" numFmtId="0" hierarchy="39" level="32767"/>
  </cacheFields>
  <cacheHierarchies count="41">
    <cacheHierarchy uniqueName="[Data].[year]" caption="year" attribute="1" defaultMemberUniqueName="[Data].[year].[All]" allUniqueName="[Data].[year].[All]" dimensionUniqueName="[Data]" displayFolder="" count="0" memberValueDatatype="20" unbalanced="0"/>
    <cacheHierarchy uniqueName="[Data].[state_name]" caption="state_name" attribute="1" defaultMemberUniqueName="[Data].[state_name].[All]" allUniqueName="[Data].[state_name].[All]" dimensionUniqueName="[Data]" displayFolder="" count="0" memberValueDatatype="130" unbalanced="0"/>
    <cacheHierarchy uniqueName="[Data].[region4]" caption="region4" attribute="1" defaultMemberUniqueName="[Data].[region4].[All]" allUniqueName="[Data].[region4].[All]" dimensionUniqueName="[Data]" displayFolder="" count="0" memberValueDatatype="130" unbalanced="0"/>
    <cacheHierarchy uniqueName="[Data].[Required Spending]" caption="Required Spending" attribute="1" defaultMemberUniqueName="[Data].[Required Spending].[All]" allUniqueName="[Data].[Required Spending].[All]" dimensionUniqueName="[Data]" displayFolder="" count="0" memberValueDatatype="5" unbalanced="0"/>
    <cacheHierarchy uniqueName="[Data].[ActualSpending]" caption="ActualSpending" attribute="1" defaultMemberUniqueName="[Data].[ActualSpending].[All]" allUniqueName="[Data].[ActualSpending].[All]" dimensionUniqueName="[Data]" displayFolder="" count="0" memberValueDatatype="5" unbalanced="0"/>
    <cacheHierarchy uniqueName="[Data].[FundingGap]" caption="FundingGap" attribute="1" defaultMemberUniqueName="[Data].[FundingGap].[All]" allUniqueName="[Data].[FundingGap].[All]" dimensionUniqueName="[Data]" displayFolder="" count="0" memberValueDatatype="5" unbalanced="0"/>
    <cacheHierarchy uniqueName="[Data].[FederalRevenue]" caption="FederalRevenue" attribute="1" defaultMemberUniqueName="[Data].[FederalRevenue].[All]" allUniqueName="[Data].[FederalRevenue].[All]" dimensionUniqueName="[Data]" displayFolder="" count="0" memberValueDatatype="5" unbalanced="0"/>
    <cacheHierarchy uniqueName="[Data].[StateRevenue]" caption="StateRevenue" attribute="1" defaultMemberUniqueName="[Data].[StateRevenue].[All]" allUniqueName="[Data].[StateRevenue].[All]" dimensionUniqueName="[Data]" displayFolder="" count="0" memberValueDatatype="5" unbalanced="0"/>
    <cacheHierarchy uniqueName="[Data].[LocalRevenue]" caption="LocalRevenue" attribute="1" defaultMemberUniqueName="[Data].[LocalRevenue].[All]" allUniqueName="[Data].[LocalRevenue].[All]" dimensionUniqueName="[Data]" displayFolder="" count="0" memberValueDatatype="5" unbalanced="0"/>
    <cacheHierarchy uniqueName="[Data_RegionalCensus].[year]" caption="year" attribute="1" defaultMemberUniqueName="[Data_RegionalCensus].[year].[All]" allUniqueName="[Data_RegionalCensus].[year].[All]" dimensionUniqueName="[Data_RegionalCensus]" displayFolder="" count="2" memberValueDatatype="20" unbalanced="0">
      <fieldsUsage count="2">
        <fieldUsage x="-1"/>
        <fieldUsage x="0"/>
      </fieldsUsage>
    </cacheHierarchy>
    <cacheHierarchy uniqueName="[Data_RegionalCensus].[state_name]" caption="state_name" attribute="1" defaultMemberUniqueName="[Data_RegionalCensus].[state_name].[All]" allUniqueName="[Data_RegionalCensus].[state_name].[All]" dimensionUniqueName="[Data_RegionalCensus]" displayFolder="" count="0" memberValueDatatype="130" unbalanced="0"/>
    <cacheHierarchy uniqueName="[Data_RegionalCensus].[region4]" caption="region4" attribute="1" defaultMemberUniqueName="[Data_RegionalCensus].[region4].[All]" allUniqueName="[Data_RegionalCensus].[region4].[All]" dimensionUniqueName="[Data_RegionalCensus]" displayFolder="" count="2" memberValueDatatype="130" unbalanced="0">
      <fieldsUsage count="2">
        <fieldUsage x="-1"/>
        <fieldUsage x="1"/>
      </fieldsUsage>
    </cacheHierarchy>
    <cacheHierarchy uniqueName="[Data_RegionalCensus].[RegionalCensus.Total Income]" caption="RegionalCensus.Total Income" attribute="1" defaultMemberUniqueName="[Data_RegionalCensus].[RegionalCensus.Total Income].[All]" allUniqueName="[Data_RegionalCensus].[RegionalCensus.Total Income].[All]" dimensionUniqueName="[Data_RegionalCensus]" displayFolder="" count="0" memberValueDatatype="20" unbalanced="0"/>
    <cacheHierarchy uniqueName="[Data_RegionalCensus].[RegionalCensus.From federal]" caption="RegionalCensus.From federal" attribute="1" defaultMemberUniqueName="[Data_RegionalCensus].[RegionalCensus.From federal].[All]" allUniqueName="[Data_RegionalCensus].[RegionalCensus.From federal].[All]" dimensionUniqueName="[Data_RegionalCensus]" displayFolder="" count="0" memberValueDatatype="20" unbalanced="0"/>
    <cacheHierarchy uniqueName="[Data_RegionalCensus].[RegionalCensus.From state]" caption="RegionalCensus.From state" attribute="1" defaultMemberUniqueName="[Data_RegionalCensus].[RegionalCensus.From state].[All]" allUniqueName="[Data_RegionalCensus].[RegionalCensus.From state].[All]" dimensionUniqueName="[Data_RegionalCensus]" displayFolder="" count="0" memberValueDatatype="20" unbalanced="0"/>
    <cacheHierarchy uniqueName="[Data_RegionalCensus].[RegionalCensus.From local]" caption="RegionalCensus.From local" attribute="1" defaultMemberUniqueName="[Data_RegionalCensus].[RegionalCensus.From local].[All]" allUniqueName="[Data_RegionalCensus].[RegionalCensus.From local].[All]" dimensionUniqueName="[Data_RegionalCensus]" displayFolder="" count="0" memberValueDatatype="20" unbalanced="0"/>
    <cacheHierarchy uniqueName="[Data_RegionalCensus].[RegionalCensus.Total Spending]" caption="RegionalCensus.Total Spending" attribute="1" defaultMemberUniqueName="[Data_RegionalCensus].[RegionalCensus.Total Spending].[All]" allUniqueName="[Data_RegionalCensus].[RegionalCensus.Total Spending].[All]" dimensionUniqueName="[Data_RegionalCensus]" displayFolder="" count="0" memberValueDatatype="20" unbalanced="0"/>
    <cacheHierarchy uniqueName="[Data_RegionalCensus].[RegionalCensus.Operation Expense]" caption="RegionalCensus.Operation Expense" attribute="1" defaultMemberUniqueName="[Data_RegionalCensus].[RegionalCensus.Operation Expense].[All]" allUniqueName="[Data_RegionalCensus].[RegionalCensus.Operation Expense].[All]" dimensionUniqueName="[Data_RegionalCensus]" displayFolder="" count="0" memberValueDatatype="20" unbalanced="0"/>
    <cacheHierarchy uniqueName="[Data_RegionalCensus].[RegionalCensus.Improvement Expense]" caption="RegionalCensus.Improvement Expense" attribute="1" defaultMemberUniqueName="[Data_RegionalCensus].[RegionalCensus.Improvement Expense].[All]" allUniqueName="[Data_RegionalCensus].[RegionalCensus.Improvement Expense].[All]" dimensionUniqueName="[Data_RegionalCensus]" displayFolder="" count="0" memberValueDatatype="20" unbalanced="0"/>
    <cacheHierarchy uniqueName="[Data_RegionalCensus].[RegionalCensus.Other Expenses]" caption="RegionalCensus.Other Expenses" attribute="1" defaultMemberUniqueName="[Data_RegionalCensus].[RegionalCensus.Other Expenses].[All]" allUniqueName="[Data_RegionalCensus].[RegionalCensus.Other Expenses].[All]" dimensionUniqueName="[Data_RegionalCensus]" displayFolder="" count="0" memberValueDatatype="20" unbalanced="0"/>
    <cacheHierarchy uniqueName="[Data_RegionalCensus].[RegionalCensus.Outstanding Debt]" caption="RegionalCensus.Outstanding Debt" attribute="1" defaultMemberUniqueName="[Data_RegionalCensus].[RegionalCensus.Outstanding Debt].[All]" allUniqueName="[Data_RegionalCensus].[RegionalCensus.Outstanding Debt].[All]" dimensionUniqueName="[Data_RegionalCensus]" displayFolder="" count="0" memberValueDatatype="20" unbalanced="0"/>
    <cacheHierarchy uniqueName="[RegionalCensus].[Year]" caption="Year" attribute="1" defaultMemberUniqueName="[RegionalCensus].[Year].[All]" allUniqueName="[RegionalCensus].[Year].[All]" dimensionUniqueName="[RegionalCensus]" displayFolder="" count="0" memberValueDatatype="20" unbalanced="0"/>
    <cacheHierarchy uniqueName="[RegionalCensus].[Name]" caption="Name" attribute="1" defaultMemberUniqueName="[RegionalCensus].[Name].[All]" allUniqueName="[RegionalCensus].[Name].[All]" dimensionUniqueName="[RegionalCensus]" displayFolder="" count="0" memberValueDatatype="130" unbalanced="0"/>
    <cacheHierarchy uniqueName="[RegionalCensus].[Total Income]" caption="Total Income" attribute="1" defaultMemberUniqueName="[RegionalCensus].[Total Income].[All]" allUniqueName="[RegionalCensus].[Total Income].[All]" dimensionUniqueName="[RegionalCensus]" displayFolder="" count="0" memberValueDatatype="20" unbalanced="0"/>
    <cacheHierarchy uniqueName="[RegionalCensus].[From federal]" caption="From federal" attribute="1" defaultMemberUniqueName="[RegionalCensus].[From federal].[All]" allUniqueName="[RegionalCensus].[From federal].[All]" dimensionUniqueName="[RegionalCensus]" displayFolder="" count="0" memberValueDatatype="20" unbalanced="0"/>
    <cacheHierarchy uniqueName="[RegionalCensus].[From state]" caption="From state" attribute="1" defaultMemberUniqueName="[RegionalCensus].[From state].[All]" allUniqueName="[RegionalCensus].[From state].[All]" dimensionUniqueName="[RegionalCensus]" displayFolder="" count="0" memberValueDatatype="20" unbalanced="0"/>
    <cacheHierarchy uniqueName="[RegionalCensus].[From local]" caption="From local" attribute="1" defaultMemberUniqueName="[RegionalCensus].[From local].[All]" allUniqueName="[RegionalCensus].[From local].[All]" dimensionUniqueName="[RegionalCensus]" displayFolder="" count="0" memberValueDatatype="20" unbalanced="0"/>
    <cacheHierarchy uniqueName="[RegionalCensus].[Total Spending]" caption="Total Spending" attribute="1" defaultMemberUniqueName="[RegionalCensus].[Total Spending].[All]" allUniqueName="[RegionalCensus].[Total Spending].[All]" dimensionUniqueName="[RegionalCensus]" displayFolder="" count="0" memberValueDatatype="20" unbalanced="0"/>
    <cacheHierarchy uniqueName="[RegionalCensus].[Operation Expense]" caption="Operation Expense" attribute="1" defaultMemberUniqueName="[RegionalCensus].[Operation Expense].[All]" allUniqueName="[RegionalCensus].[Operation Expense].[All]" dimensionUniqueName="[RegionalCensus]" displayFolder="" count="0" memberValueDatatype="20" unbalanced="0"/>
    <cacheHierarchy uniqueName="[RegionalCensus].[Improvement Expense]" caption="Improvement Expense" attribute="1" defaultMemberUniqueName="[RegionalCensus].[Improvement Expense].[All]" allUniqueName="[RegionalCensus].[Improvement Expense].[All]" dimensionUniqueName="[RegionalCensus]" displayFolder="" count="0" memberValueDatatype="20" unbalanced="0"/>
    <cacheHierarchy uniqueName="[RegionalCensus].[Other Expenses]" caption="Other Expenses" attribute="1" defaultMemberUniqueName="[RegionalCensus].[Other Expenses].[All]" allUniqueName="[RegionalCensus].[Other Expenses].[All]" dimensionUniqueName="[RegionalCensus]" displayFolder="" count="0" memberValueDatatype="20" unbalanced="0"/>
    <cacheHierarchy uniqueName="[RegionalCensus].[Outstanding Debt]" caption="Outstanding Debt" attribute="1" defaultMemberUniqueName="[RegionalCensus].[Outstanding Debt].[All]" allUniqueName="[RegionalCensus].[Outstanding Debt].[All]" dimensionUniqueName="[RegionalCensus]" displayFolder="" count="0" memberValueDatatype="20" unbalanced="0"/>
    <cacheHierarchy uniqueName="[RegionalCensus].[Cash and Securities]" caption="Cash and Securities" attribute="1" defaultMemberUniqueName="[RegionalCensus].[Cash and Securities].[All]" allUniqueName="[RegionalCensus].[Cash and Securities].[All]" dimensionUniqueName="[RegionalCensus]" displayFolder="" count="0" memberValueDatatype="20" unbalanced="0"/>
    <cacheHierarchy uniqueName="[Measures].[__XL_Count Data]" caption="__XL_Count Data" measure="1" displayFolder="" measureGroup="Data" count="0" hidden="1"/>
    <cacheHierarchy uniqueName="[Measures].[__XL_Count RegionalCensus]" caption="__XL_Count RegionalCensus" measure="1" displayFolder="" measureGroup="RegionalCensus" count="0" hidden="1"/>
    <cacheHierarchy uniqueName="[Measures].[__XL_Count Data_RegionalCensus]" caption="__XL_Count Data_RegionalCensus" measure="1" displayFolder="" measureGroup="Data_RegionalCensus" count="0" hidden="1"/>
    <cacheHierarchy uniqueName="[Measures].[__No measures defined]" caption="__No measures defined" measure="1" displayFolder="" count="0" hidden="1"/>
    <cacheHierarchy uniqueName="[Measures].[Sum of Required Spending]" caption="Sum of Required Spending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ctualSpending]" caption="Sum of ActualSpending" measure="1" displayFolder="" measureGroup="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gionalCensus.Total Income]" caption="Sum of RegionalCensus.Total Income" measure="1" displayFolder="" measureGroup="Data_RegionalCensu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gionalCensus.Total Spending]" caption="Sum of RegionalCensus.Total Spending" measure="1" displayFolder="" measureGroup="Data_RegionalCensu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name="Data" uniqueName="[Data]" caption="Data"/>
    <dimension name="Data_RegionalCensus" uniqueName="[Data_RegionalCensus]" caption="Data_RegionalCensus"/>
    <dimension measure="1" name="Measures" uniqueName="[Measures]" caption="Measures"/>
    <dimension name="RegionalCensus" uniqueName="[RegionalCensus]" caption="RegionalCensus"/>
  </dimensions>
  <measureGroups count="3">
    <measureGroup name="Data" caption="Data"/>
    <measureGroup name="Data_RegionalCensus" caption="Data_RegionalCensus"/>
    <measureGroup name="RegionalCensus" caption="RegionalCensus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F77F2-D5F4-483F-907C-EA19E37D0E37}" name="PivotTable3" cacheId="1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>
  <location ref="A1:E13" firstHeaderRow="1" firstDataRow="2" firstDataCol="1"/>
  <pivotFields count="3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Sum of RegionalCensus.Total Income" fld="2" baseField="0" baseItem="0"/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RegionalCensu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A095-3902-43E3-BDFE-133B2CB6C762}">
  <dimension ref="A1:E13"/>
  <sheetViews>
    <sheetView workbookViewId="0">
      <selection activeCell="A3" sqref="A3:E13"/>
    </sheetView>
  </sheetViews>
  <sheetFormatPr defaultRowHeight="15" x14ac:dyDescent="0.25"/>
  <cols>
    <col min="1" max="1" width="32.7109375" bestFit="1" customWidth="1"/>
    <col min="2" max="2" width="15.5703125" bestFit="1" customWidth="1"/>
    <col min="3" max="5" width="10" bestFit="1" customWidth="1"/>
    <col min="6" max="6" width="34.28515625" bestFit="1" customWidth="1"/>
    <col min="7" max="7" width="32.7109375" bestFit="1" customWidth="1"/>
    <col min="8" max="8" width="34.28515625" bestFit="1" customWidth="1"/>
    <col min="9" max="9" width="32.7109375" bestFit="1" customWidth="1"/>
    <col min="10" max="10" width="28.42578125" bestFit="1" customWidth="1"/>
    <col min="11" max="11" width="25.7109375" bestFit="1" customWidth="1"/>
  </cols>
  <sheetData>
    <row r="1" spans="1:5" x14ac:dyDescent="0.25">
      <c r="A1" s="1" t="s">
        <v>42</v>
      </c>
      <c r="B1" s="1" t="s">
        <v>5</v>
      </c>
    </row>
    <row r="2" spans="1:5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s="2">
        <v>2008</v>
      </c>
      <c r="B3" s="3">
        <v>123301460</v>
      </c>
      <c r="C3" s="3">
        <v>135740186</v>
      </c>
      <c r="D3" s="3">
        <v>193266018</v>
      </c>
      <c r="E3" s="3">
        <v>128593645</v>
      </c>
    </row>
    <row r="4" spans="1:5" x14ac:dyDescent="0.25">
      <c r="A4" s="2">
        <v>2009</v>
      </c>
      <c r="B4" s="3">
        <v>127173395</v>
      </c>
      <c r="C4" s="3">
        <v>140417150</v>
      </c>
      <c r="D4" s="3">
        <v>193412803</v>
      </c>
      <c r="E4" s="3">
        <v>129143223</v>
      </c>
    </row>
    <row r="5" spans="1:5" x14ac:dyDescent="0.25">
      <c r="A5" s="2">
        <v>2010</v>
      </c>
      <c r="B5" s="3">
        <v>130216887</v>
      </c>
      <c r="C5" s="3">
        <v>141026826</v>
      </c>
      <c r="D5" s="3">
        <v>197553611</v>
      </c>
      <c r="E5" s="3">
        <v>122902071</v>
      </c>
    </row>
    <row r="6" spans="1:5" x14ac:dyDescent="0.25">
      <c r="A6" s="2">
        <v>2011</v>
      </c>
      <c r="B6" s="3">
        <v>131524919</v>
      </c>
      <c r="C6" s="3">
        <v>143877088</v>
      </c>
      <c r="D6" s="3">
        <v>197137884</v>
      </c>
      <c r="E6" s="3">
        <v>125587838</v>
      </c>
    </row>
    <row r="7" spans="1:5" x14ac:dyDescent="0.25">
      <c r="A7" s="2">
        <v>2012</v>
      </c>
      <c r="B7" s="3">
        <v>130276146</v>
      </c>
      <c r="C7" s="3">
        <v>146503037</v>
      </c>
      <c r="D7" s="3">
        <v>193547419</v>
      </c>
      <c r="E7" s="3">
        <v>122867924</v>
      </c>
    </row>
    <row r="8" spans="1:5" x14ac:dyDescent="0.25">
      <c r="A8" s="2">
        <v>2013</v>
      </c>
      <c r="B8" s="3">
        <v>130156360</v>
      </c>
      <c r="C8" s="3">
        <v>148918868</v>
      </c>
      <c r="D8" s="3">
        <v>193681179</v>
      </c>
      <c r="E8" s="3">
        <v>123678059</v>
      </c>
    </row>
    <row r="9" spans="1:5" x14ac:dyDescent="0.25">
      <c r="A9" s="2">
        <v>2014</v>
      </c>
      <c r="B9" s="3">
        <v>133498938</v>
      </c>
      <c r="C9" s="3">
        <v>152662298</v>
      </c>
      <c r="D9" s="3">
        <v>200634635</v>
      </c>
      <c r="E9" s="3">
        <v>129917441</v>
      </c>
    </row>
    <row r="10" spans="1:5" x14ac:dyDescent="0.25">
      <c r="A10" s="2">
        <v>2015</v>
      </c>
      <c r="B10" s="3">
        <v>137174279</v>
      </c>
      <c r="C10" s="3">
        <v>157631879</v>
      </c>
      <c r="D10" s="3">
        <v>207124745</v>
      </c>
      <c r="E10" s="3">
        <v>138076710</v>
      </c>
    </row>
    <row r="11" spans="1:5" x14ac:dyDescent="0.25">
      <c r="A11" s="2">
        <v>2016</v>
      </c>
      <c r="B11" s="3">
        <v>140418549</v>
      </c>
      <c r="C11" s="3">
        <v>163828291</v>
      </c>
      <c r="D11" s="3">
        <v>213507361</v>
      </c>
      <c r="E11" s="3">
        <v>152080499</v>
      </c>
    </row>
    <row r="12" spans="1:5" x14ac:dyDescent="0.25">
      <c r="A12" s="2">
        <v>2017</v>
      </c>
      <c r="B12" s="3">
        <v>146448873</v>
      </c>
      <c r="C12" s="3">
        <v>169858265</v>
      </c>
      <c r="D12" s="3">
        <v>219852235</v>
      </c>
      <c r="E12" s="3">
        <v>156512486</v>
      </c>
    </row>
    <row r="13" spans="1:5" x14ac:dyDescent="0.25">
      <c r="A13" s="2">
        <v>2018</v>
      </c>
      <c r="B13" s="3">
        <v>151727997</v>
      </c>
      <c r="C13" s="3">
        <v>175785305</v>
      </c>
      <c r="D13" s="3">
        <v>228629728</v>
      </c>
      <c r="E13" s="3">
        <v>161363803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F32DA-6F3D-4613-A719-46CEFED1F283}">
  <dimension ref="A1:AU36"/>
  <sheetViews>
    <sheetView tabSelected="1" topLeftCell="A21" zoomScale="76" zoomScaleNormal="90" workbookViewId="0">
      <selection activeCell="I37" sqref="I37"/>
    </sheetView>
  </sheetViews>
  <sheetFormatPr defaultRowHeight="15" x14ac:dyDescent="0.25"/>
  <cols>
    <col min="2" max="5" width="11.140625" bestFit="1" customWidth="1"/>
    <col min="12" max="12" width="13.28515625" bestFit="1" customWidth="1"/>
  </cols>
  <sheetData>
    <row r="1" spans="1:44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92</v>
      </c>
    </row>
    <row r="2" spans="1:44" x14ac:dyDescent="0.25">
      <c r="A2" s="2">
        <v>2008</v>
      </c>
      <c r="B2" s="3">
        <v>123195990</v>
      </c>
      <c r="C2" s="3">
        <v>136320934</v>
      </c>
      <c r="D2" s="3">
        <v>199896219</v>
      </c>
      <c r="E2" s="3">
        <v>132556786</v>
      </c>
      <c r="H2" t="s">
        <v>7</v>
      </c>
      <c r="S2" t="s">
        <v>7</v>
      </c>
      <c r="AC2" t="s">
        <v>7</v>
      </c>
      <c r="AM2" t="s">
        <v>7</v>
      </c>
    </row>
    <row r="3" spans="1:44" ht="15.75" thickBot="1" x14ac:dyDescent="0.3">
      <c r="A3" s="2">
        <v>2009</v>
      </c>
      <c r="B3" s="3">
        <v>127850672</v>
      </c>
      <c r="C3" s="3">
        <v>140451795</v>
      </c>
      <c r="D3" s="3">
        <v>203799537</v>
      </c>
      <c r="E3" s="3">
        <v>131948976</v>
      </c>
    </row>
    <row r="4" spans="1:44" x14ac:dyDescent="0.25">
      <c r="A4" s="2">
        <v>2010</v>
      </c>
      <c r="B4" s="3">
        <v>129003789</v>
      </c>
      <c r="C4" s="3">
        <v>143997567</v>
      </c>
      <c r="D4" s="3">
        <v>201278043</v>
      </c>
      <c r="E4" s="3">
        <v>126372771</v>
      </c>
      <c r="H4" s="7" t="s">
        <v>8</v>
      </c>
      <c r="I4" s="7"/>
      <c r="S4" s="7" t="s">
        <v>8</v>
      </c>
      <c r="T4" s="7"/>
      <c r="AC4" s="7" t="s">
        <v>8</v>
      </c>
      <c r="AD4" s="7"/>
      <c r="AM4" s="7" t="s">
        <v>8</v>
      </c>
      <c r="AN4" s="7"/>
    </row>
    <row r="5" spans="1:44" x14ac:dyDescent="0.25">
      <c r="A5" s="2">
        <v>2011</v>
      </c>
      <c r="B5" s="3">
        <v>128625846</v>
      </c>
      <c r="C5" s="3">
        <v>143502424</v>
      </c>
      <c r="D5" s="3">
        <v>198488874</v>
      </c>
      <c r="E5" s="3">
        <v>124360156</v>
      </c>
      <c r="H5" s="4" t="s">
        <v>9</v>
      </c>
      <c r="I5" s="4">
        <v>0.93597823446358175</v>
      </c>
      <c r="S5" s="4" t="s">
        <v>9</v>
      </c>
      <c r="T5" s="4">
        <v>0.97723467988180579</v>
      </c>
      <c r="AC5" s="4" t="s">
        <v>9</v>
      </c>
      <c r="AD5" s="4">
        <v>0.88063533217773371</v>
      </c>
      <c r="AM5" s="4" t="s">
        <v>9</v>
      </c>
      <c r="AN5" s="4">
        <v>0.82384464756909115</v>
      </c>
    </row>
    <row r="6" spans="1:44" x14ac:dyDescent="0.25">
      <c r="A6" s="2">
        <v>2012</v>
      </c>
      <c r="B6" s="3">
        <v>128436299</v>
      </c>
      <c r="C6" s="3">
        <v>144625322</v>
      </c>
      <c r="D6" s="3">
        <v>194958601</v>
      </c>
      <c r="E6" s="3">
        <v>124254719</v>
      </c>
      <c r="H6" s="4" t="s">
        <v>10</v>
      </c>
      <c r="I6" s="4">
        <v>0.87605525538956353</v>
      </c>
      <c r="J6" s="8" t="s">
        <v>38</v>
      </c>
      <c r="S6" s="4" t="s">
        <v>10</v>
      </c>
      <c r="T6" s="4">
        <v>0.95498761956369538</v>
      </c>
      <c r="AC6" s="4" t="s">
        <v>10</v>
      </c>
      <c r="AD6" s="4">
        <v>0.77551858827978737</v>
      </c>
      <c r="AM6" s="4" t="s">
        <v>10</v>
      </c>
      <c r="AN6" s="4">
        <v>0.67872000332824001</v>
      </c>
    </row>
    <row r="7" spans="1:44" x14ac:dyDescent="0.25">
      <c r="A7" s="2">
        <v>2013</v>
      </c>
      <c r="B7" s="3">
        <v>128281077</v>
      </c>
      <c r="C7" s="3">
        <v>148577576</v>
      </c>
      <c r="D7" s="3">
        <v>195906824</v>
      </c>
      <c r="E7" s="3">
        <v>123808768</v>
      </c>
      <c r="H7" s="4" t="s">
        <v>11</v>
      </c>
      <c r="I7" s="4">
        <v>0.86228361709951507</v>
      </c>
      <c r="S7" s="4" t="s">
        <v>11</v>
      </c>
      <c r="T7" s="4">
        <v>0.94998624395966147</v>
      </c>
      <c r="AC7" s="4" t="s">
        <v>11</v>
      </c>
      <c r="AD7" s="4">
        <v>0.75057620919976376</v>
      </c>
      <c r="AM7" s="4" t="s">
        <v>11</v>
      </c>
      <c r="AN7" s="4">
        <v>0.6430222259202667</v>
      </c>
    </row>
    <row r="8" spans="1:44" x14ac:dyDescent="0.25">
      <c r="A8" s="2">
        <v>2014</v>
      </c>
      <c r="B8" s="3">
        <v>131267531</v>
      </c>
      <c r="C8" s="3">
        <v>151161365</v>
      </c>
      <c r="D8" s="3">
        <v>201359623</v>
      </c>
      <c r="E8" s="3">
        <v>128615373</v>
      </c>
      <c r="H8" s="4" t="s">
        <v>12</v>
      </c>
      <c r="I8" s="4">
        <v>3160299.5813389984</v>
      </c>
      <c r="S8" s="4" t="s">
        <v>12</v>
      </c>
      <c r="T8" s="4">
        <v>2898439.6024264754</v>
      </c>
      <c r="AC8" s="4" t="s">
        <v>12</v>
      </c>
      <c r="AD8" s="4">
        <v>6112947.5832304452</v>
      </c>
      <c r="AM8" s="4" t="s">
        <v>12</v>
      </c>
      <c r="AN8" s="4">
        <v>8591130.6655625384</v>
      </c>
    </row>
    <row r="9" spans="1:44" ht="15.75" thickBot="1" x14ac:dyDescent="0.3">
      <c r="A9" s="2">
        <v>2015</v>
      </c>
      <c r="B9" s="3">
        <v>136136355</v>
      </c>
      <c r="C9" s="3">
        <v>156641287</v>
      </c>
      <c r="D9" s="3">
        <v>208256388</v>
      </c>
      <c r="E9" s="3">
        <v>136927315</v>
      </c>
      <c r="H9" s="5" t="s">
        <v>13</v>
      </c>
      <c r="I9" s="5">
        <v>11</v>
      </c>
      <c r="S9" s="5" t="s">
        <v>13</v>
      </c>
      <c r="T9" s="5">
        <v>11</v>
      </c>
      <c r="AC9" s="5" t="s">
        <v>13</v>
      </c>
      <c r="AD9" s="5">
        <v>11</v>
      </c>
      <c r="AM9" s="5" t="s">
        <v>13</v>
      </c>
      <c r="AN9" s="5">
        <v>11</v>
      </c>
    </row>
    <row r="10" spans="1:44" x14ac:dyDescent="0.25">
      <c r="A10" s="2">
        <v>2016</v>
      </c>
      <c r="B10" s="3">
        <v>139878061</v>
      </c>
      <c r="C10" s="3">
        <v>162263258</v>
      </c>
      <c r="D10" s="3">
        <v>214320532</v>
      </c>
      <c r="E10" s="3">
        <v>147001650</v>
      </c>
    </row>
    <row r="11" spans="1:44" ht="15.75" thickBot="1" x14ac:dyDescent="0.3">
      <c r="A11" s="2">
        <v>2017</v>
      </c>
      <c r="B11" s="3">
        <v>145491716</v>
      </c>
      <c r="C11" s="3">
        <v>168297871</v>
      </c>
      <c r="D11" s="3">
        <v>224073932</v>
      </c>
      <c r="E11" s="3">
        <v>154854230</v>
      </c>
      <c r="H11" t="s">
        <v>14</v>
      </c>
      <c r="S11" t="s">
        <v>14</v>
      </c>
      <c r="AC11" t="s">
        <v>14</v>
      </c>
      <c r="AM11" t="s">
        <v>14</v>
      </c>
    </row>
    <row r="12" spans="1:44" x14ac:dyDescent="0.25">
      <c r="A12" s="2">
        <v>2018</v>
      </c>
      <c r="B12" s="3">
        <v>150228580</v>
      </c>
      <c r="C12" s="3">
        <v>174113410</v>
      </c>
      <c r="D12" s="3">
        <v>231127696</v>
      </c>
      <c r="E12" s="3">
        <v>161746194</v>
      </c>
      <c r="H12" s="6"/>
      <c r="I12" s="6" t="s">
        <v>19</v>
      </c>
      <c r="J12" s="6" t="s">
        <v>20</v>
      </c>
      <c r="K12" s="6" t="s">
        <v>21</v>
      </c>
      <c r="L12" s="6" t="s">
        <v>22</v>
      </c>
      <c r="M12" s="6" t="s">
        <v>23</v>
      </c>
      <c r="S12" s="6"/>
      <c r="T12" s="6" t="s">
        <v>19</v>
      </c>
      <c r="U12" s="6" t="s">
        <v>20</v>
      </c>
      <c r="V12" s="6" t="s">
        <v>21</v>
      </c>
      <c r="W12" s="6" t="s">
        <v>22</v>
      </c>
      <c r="X12" s="6" t="s">
        <v>23</v>
      </c>
      <c r="AC12" s="6"/>
      <c r="AD12" s="6" t="s">
        <v>19</v>
      </c>
      <c r="AE12" s="6" t="s">
        <v>20</v>
      </c>
      <c r="AF12" s="6" t="s">
        <v>21</v>
      </c>
      <c r="AG12" s="6" t="s">
        <v>22</v>
      </c>
      <c r="AH12" s="6" t="s">
        <v>23</v>
      </c>
      <c r="AM12" s="6"/>
      <c r="AN12" s="6" t="s">
        <v>19</v>
      </c>
      <c r="AO12" s="6" t="s">
        <v>20</v>
      </c>
      <c r="AP12" s="6" t="s">
        <v>21</v>
      </c>
      <c r="AQ12" s="6" t="s">
        <v>22</v>
      </c>
      <c r="AR12" s="6" t="s">
        <v>23</v>
      </c>
    </row>
    <row r="13" spans="1:44" x14ac:dyDescent="0.25">
      <c r="H13" s="4" t="s">
        <v>15</v>
      </c>
      <c r="I13" s="4">
        <v>1</v>
      </c>
      <c r="J13" s="4">
        <v>635334441359991.13</v>
      </c>
      <c r="K13" s="4">
        <v>635334441359991.13</v>
      </c>
      <c r="L13" s="4">
        <v>63.61300209450085</v>
      </c>
      <c r="M13" s="4">
        <v>2.2677476356919476E-5</v>
      </c>
      <c r="S13" s="4" t="s">
        <v>15</v>
      </c>
      <c r="T13" s="4">
        <v>1</v>
      </c>
      <c r="U13" s="4">
        <v>1604119728418216.8</v>
      </c>
      <c r="V13" s="4">
        <v>1604119728418216.8</v>
      </c>
      <c r="W13" s="4">
        <v>190.94499097277387</v>
      </c>
      <c r="X13" s="4">
        <v>2.295776921571057E-7</v>
      </c>
      <c r="AC13" s="4" t="s">
        <v>15</v>
      </c>
      <c r="AD13" s="4">
        <v>1</v>
      </c>
      <c r="AE13" s="4">
        <v>1161865029021392.5</v>
      </c>
      <c r="AF13" s="4">
        <v>1161865029021392.5</v>
      </c>
      <c r="AG13" s="4">
        <v>31.092406453757285</v>
      </c>
      <c r="AH13" s="4">
        <v>3.4469071238517476E-4</v>
      </c>
      <c r="AM13" s="4" t="s">
        <v>15</v>
      </c>
      <c r="AN13" s="4">
        <v>1</v>
      </c>
      <c r="AO13" s="4">
        <v>1403298692700089.3</v>
      </c>
      <c r="AP13" s="4">
        <v>1403298692700089.3</v>
      </c>
      <c r="AQ13" s="4">
        <v>19.01294849736621</v>
      </c>
      <c r="AR13" s="4">
        <v>1.8224448581046979E-3</v>
      </c>
    </row>
    <row r="14" spans="1:44" x14ac:dyDescent="0.25">
      <c r="H14" s="4" t="s">
        <v>16</v>
      </c>
      <c r="I14" s="4">
        <v>9</v>
      </c>
      <c r="J14" s="4">
        <v>89887440994303.031</v>
      </c>
      <c r="K14" s="4">
        <v>9987493443811.4473</v>
      </c>
      <c r="L14" s="4"/>
      <c r="M14" s="4"/>
      <c r="S14" s="4" t="s">
        <v>16</v>
      </c>
      <c r="T14" s="4">
        <v>9</v>
      </c>
      <c r="U14" s="4">
        <v>75608569160227.297</v>
      </c>
      <c r="V14" s="4">
        <v>8400952128914.1445</v>
      </c>
      <c r="W14" s="4"/>
      <c r="X14" s="4"/>
      <c r="AC14" s="4" t="s">
        <v>16</v>
      </c>
      <c r="AD14" s="4">
        <v>9</v>
      </c>
      <c r="AE14" s="4">
        <v>336313153397906.5</v>
      </c>
      <c r="AF14" s="4">
        <v>37368128155322.945</v>
      </c>
      <c r="AG14" s="4"/>
      <c r="AH14" s="4"/>
      <c r="AM14" s="4" t="s">
        <v>16</v>
      </c>
      <c r="AN14" s="4">
        <v>9</v>
      </c>
      <c r="AO14" s="4">
        <v>664267735014921.25</v>
      </c>
      <c r="AP14" s="4">
        <v>73807526112769.031</v>
      </c>
      <c r="AQ14" s="4"/>
      <c r="AR14" s="4"/>
    </row>
    <row r="15" spans="1:44" ht="15.75" thickBot="1" x14ac:dyDescent="0.3">
      <c r="H15" s="5" t="s">
        <v>17</v>
      </c>
      <c r="I15" s="5">
        <v>10</v>
      </c>
      <c r="J15" s="5">
        <v>725221882354294.13</v>
      </c>
      <c r="K15" s="5"/>
      <c r="L15" s="5"/>
      <c r="M15" s="5"/>
      <c r="S15" s="5" t="s">
        <v>17</v>
      </c>
      <c r="T15" s="5">
        <v>10</v>
      </c>
      <c r="U15" s="5">
        <v>1679728297578444</v>
      </c>
      <c r="V15" s="5"/>
      <c r="W15" s="5"/>
      <c r="X15" s="5"/>
      <c r="AC15" s="5" t="s">
        <v>17</v>
      </c>
      <c r="AD15" s="5">
        <v>10</v>
      </c>
      <c r="AE15" s="5">
        <v>1498178182419299</v>
      </c>
      <c r="AF15" s="5"/>
      <c r="AG15" s="5"/>
      <c r="AH15" s="5"/>
      <c r="AM15" s="5" t="s">
        <v>17</v>
      </c>
      <c r="AN15" s="5">
        <v>10</v>
      </c>
      <c r="AO15" s="5">
        <v>2067566427715010.5</v>
      </c>
      <c r="AP15" s="5"/>
      <c r="AQ15" s="5"/>
      <c r="AR15" s="5"/>
    </row>
    <row r="16" spans="1:44" ht="15.75" thickBot="1" x14ac:dyDescent="0.3">
      <c r="A16" s="2">
        <v>2008</v>
      </c>
      <c r="B16" s="3">
        <v>123301460</v>
      </c>
      <c r="C16" s="3">
        <v>135740186</v>
      </c>
      <c r="D16" s="3">
        <v>193266018</v>
      </c>
      <c r="E16" s="3">
        <v>128593645</v>
      </c>
      <c r="F16" t="s">
        <v>93</v>
      </c>
    </row>
    <row r="17" spans="1:47" x14ac:dyDescent="0.25">
      <c r="A17" s="2">
        <v>2009</v>
      </c>
      <c r="B17" s="3">
        <v>127173395</v>
      </c>
      <c r="C17" s="3">
        <v>140417150</v>
      </c>
      <c r="D17" s="3">
        <v>193412803</v>
      </c>
      <c r="E17" s="3">
        <v>129143223</v>
      </c>
      <c r="H17" s="6"/>
      <c r="I17" s="6" t="s">
        <v>24</v>
      </c>
      <c r="J17" s="6" t="s">
        <v>12</v>
      </c>
      <c r="K17" s="6" t="s">
        <v>25</v>
      </c>
      <c r="L17" s="6" t="s">
        <v>26</v>
      </c>
      <c r="M17" s="6" t="s">
        <v>27</v>
      </c>
      <c r="N17" s="6" t="s">
        <v>28</v>
      </c>
      <c r="O17" s="6" t="s">
        <v>29</v>
      </c>
      <c r="P17" s="6" t="s">
        <v>30</v>
      </c>
      <c r="S17" s="6"/>
      <c r="T17" s="6" t="s">
        <v>24</v>
      </c>
      <c r="U17" s="6" t="s">
        <v>12</v>
      </c>
      <c r="V17" s="6" t="s">
        <v>25</v>
      </c>
      <c r="W17" s="6" t="s">
        <v>26</v>
      </c>
      <c r="X17" s="6" t="s">
        <v>27</v>
      </c>
      <c r="Y17" s="6" t="s">
        <v>28</v>
      </c>
      <c r="Z17" s="6" t="s">
        <v>29</v>
      </c>
      <c r="AA17" s="6" t="s">
        <v>30</v>
      </c>
      <c r="AC17" s="6"/>
      <c r="AD17" s="6" t="s">
        <v>24</v>
      </c>
      <c r="AE17" s="6" t="s">
        <v>12</v>
      </c>
      <c r="AF17" s="6" t="s">
        <v>25</v>
      </c>
      <c r="AG17" s="6" t="s">
        <v>26</v>
      </c>
      <c r="AH17" s="6" t="s">
        <v>27</v>
      </c>
      <c r="AI17" s="6" t="s">
        <v>28</v>
      </c>
      <c r="AJ17" s="6" t="s">
        <v>29</v>
      </c>
      <c r="AK17" s="6" t="s">
        <v>30</v>
      </c>
      <c r="AM17" s="6"/>
      <c r="AN17" s="6" t="s">
        <v>24</v>
      </c>
      <c r="AO17" s="6" t="s">
        <v>12</v>
      </c>
      <c r="AP17" s="6" t="s">
        <v>25</v>
      </c>
      <c r="AQ17" s="6" t="s">
        <v>26</v>
      </c>
      <c r="AR17" s="6" t="s">
        <v>27</v>
      </c>
      <c r="AS17" s="6" t="s">
        <v>28</v>
      </c>
      <c r="AT17" s="6" t="s">
        <v>29</v>
      </c>
      <c r="AU17" s="6" t="s">
        <v>30</v>
      </c>
    </row>
    <row r="18" spans="1:47" x14ac:dyDescent="0.25">
      <c r="A18" s="2">
        <v>2010</v>
      </c>
      <c r="B18" s="3">
        <v>130216887</v>
      </c>
      <c r="C18" s="3">
        <v>141026826</v>
      </c>
      <c r="D18" s="3">
        <v>197553611</v>
      </c>
      <c r="E18" s="3">
        <v>122902071</v>
      </c>
      <c r="H18" s="4" t="s">
        <v>18</v>
      </c>
      <c r="I18" s="4">
        <v>-4703088238.2272739</v>
      </c>
      <c r="J18" s="4">
        <v>606563428.41266918</v>
      </c>
      <c r="K18" s="4">
        <v>-7.7536627134525764</v>
      </c>
      <c r="L18" s="4">
        <v>2.839312250595688E-5</v>
      </c>
      <c r="M18" s="4">
        <v>-6075230042.50243</v>
      </c>
      <c r="N18" s="4">
        <v>-3330946433.9521179</v>
      </c>
      <c r="O18" s="4">
        <v>-6075230042.50243</v>
      </c>
      <c r="P18" s="4">
        <v>-3330946433.9521179</v>
      </c>
      <c r="S18" s="4" t="s">
        <v>18</v>
      </c>
      <c r="T18" s="4">
        <v>-7534771971.6272736</v>
      </c>
      <c r="U18" s="4">
        <v>556304051.89306962</v>
      </c>
      <c r="V18" s="4">
        <v>-13.544341347122842</v>
      </c>
      <c r="W18" s="4">
        <v>2.728531990416237E-7</v>
      </c>
      <c r="X18" s="4">
        <v>-8793219167.3108463</v>
      </c>
      <c r="Y18" s="4">
        <v>-6276324775.9437017</v>
      </c>
      <c r="Z18" s="4">
        <v>-8793219167.3108463</v>
      </c>
      <c r="AA18" s="4">
        <v>-6276324775.9437017</v>
      </c>
      <c r="AC18" s="4" t="s">
        <v>18</v>
      </c>
      <c r="AD18" s="4">
        <v>-6338735780.7090921</v>
      </c>
      <c r="AE18" s="4">
        <v>1173271820.7114372</v>
      </c>
      <c r="AF18" s="4">
        <v>-5.4026148662340416</v>
      </c>
      <c r="AG18" s="4">
        <v>4.3152828442010816E-4</v>
      </c>
      <c r="AH18" s="4">
        <v>-8992861033.8407612</v>
      </c>
      <c r="AI18" s="4">
        <v>-3684610527.5774226</v>
      </c>
      <c r="AJ18" s="4">
        <v>-8992861033.8407612</v>
      </c>
      <c r="AK18" s="4">
        <v>-3684610527.5774226</v>
      </c>
      <c r="AM18" s="4" t="s">
        <v>18</v>
      </c>
      <c r="AN18" s="4">
        <v>-7054373745.8272724</v>
      </c>
      <c r="AO18" s="4">
        <v>1648915090.5867395</v>
      </c>
      <c r="AP18" s="4">
        <v>-4.2781910276029365</v>
      </c>
      <c r="AQ18" s="4">
        <v>2.0554124405297459E-3</v>
      </c>
      <c r="AR18" s="4">
        <v>-10784478828.844116</v>
      </c>
      <c r="AS18" s="4">
        <v>-3324268662.8104281</v>
      </c>
      <c r="AT18" s="4">
        <v>-10784478828.844116</v>
      </c>
      <c r="AU18" s="4">
        <v>-3324268662.8104281</v>
      </c>
    </row>
    <row r="19" spans="1:47" ht="15.75" thickBot="1" x14ac:dyDescent="0.3">
      <c r="A19" s="2">
        <v>2011</v>
      </c>
      <c r="B19" s="3">
        <v>131524919</v>
      </c>
      <c r="C19" s="3">
        <v>143877088</v>
      </c>
      <c r="D19" s="3">
        <v>197137884</v>
      </c>
      <c r="E19" s="3">
        <v>125587838</v>
      </c>
      <c r="H19" s="5" t="s">
        <v>6</v>
      </c>
      <c r="I19" s="5">
        <v>2403282.6818181821</v>
      </c>
      <c r="J19" s="5">
        <v>301322.74216152431</v>
      </c>
      <c r="K19" s="5">
        <v>7.9757759556359691</v>
      </c>
      <c r="L19" s="5">
        <v>2.2677476356919476E-5</v>
      </c>
      <c r="M19" s="5">
        <v>1721643.2823234932</v>
      </c>
      <c r="N19" s="5">
        <v>3084922.0813128711</v>
      </c>
      <c r="O19" s="5">
        <v>1721643.2823234932</v>
      </c>
      <c r="P19" s="5">
        <v>3084922.0813128711</v>
      </c>
      <c r="S19" s="5" t="s">
        <v>6</v>
      </c>
      <c r="T19" s="5">
        <v>3818757.2090909095</v>
      </c>
      <c r="U19" s="5">
        <v>276355.37281015125</v>
      </c>
      <c r="V19" s="5">
        <v>13.81828466101252</v>
      </c>
      <c r="W19" s="5">
        <v>2.295776921571057E-7</v>
      </c>
      <c r="X19" s="5">
        <v>3193597.9230106575</v>
      </c>
      <c r="Y19" s="5">
        <v>4443916.4951711614</v>
      </c>
      <c r="Z19" s="5">
        <v>3193597.9230106575</v>
      </c>
      <c r="AA19" s="5">
        <v>4443916.4951711614</v>
      </c>
      <c r="AC19" s="5" t="s">
        <v>6</v>
      </c>
      <c r="AD19" s="5">
        <v>3249986.0545454551</v>
      </c>
      <c r="AE19" s="5">
        <v>582846.68306294864</v>
      </c>
      <c r="AF19" s="5">
        <v>5.5760565325108837</v>
      </c>
      <c r="AG19" s="5">
        <v>3.4469071238517449E-4</v>
      </c>
      <c r="AH19" s="5">
        <v>1931495.2556414304</v>
      </c>
      <c r="AI19" s="5">
        <v>4568476.8534494797</v>
      </c>
      <c r="AJ19" s="5">
        <v>1931495.2556414304</v>
      </c>
      <c r="AK19" s="5">
        <v>4568476.8534494797</v>
      </c>
      <c r="AM19" s="5" t="s">
        <v>6</v>
      </c>
      <c r="AN19" s="5">
        <v>3571730.7909090905</v>
      </c>
      <c r="AO19" s="5">
        <v>819132.1688934468</v>
      </c>
      <c r="AP19" s="5">
        <v>4.3603839850827582</v>
      </c>
      <c r="AQ19" s="5">
        <v>1.8224448581047028E-3</v>
      </c>
      <c r="AR19" s="5">
        <v>1718725.0877683505</v>
      </c>
      <c r="AS19" s="5">
        <v>5424736.4940498304</v>
      </c>
      <c r="AT19" s="5">
        <v>1718725.0877683505</v>
      </c>
      <c r="AU19" s="5">
        <v>5424736.4940498304</v>
      </c>
    </row>
    <row r="20" spans="1:47" x14ac:dyDescent="0.25">
      <c r="A20" s="2">
        <v>2012</v>
      </c>
      <c r="B20" s="3">
        <v>130276146</v>
      </c>
      <c r="C20" s="3">
        <v>146503037</v>
      </c>
      <c r="D20" s="3">
        <v>193547419</v>
      </c>
      <c r="E20" s="3">
        <v>122867924</v>
      </c>
    </row>
    <row r="21" spans="1:47" x14ac:dyDescent="0.25">
      <c r="A21" s="2">
        <v>2013</v>
      </c>
      <c r="B21" s="3">
        <v>130156360</v>
      </c>
      <c r="C21" s="3">
        <v>148918868</v>
      </c>
      <c r="D21" s="3">
        <v>193681179</v>
      </c>
      <c r="E21" s="3">
        <v>123678059</v>
      </c>
    </row>
    <row r="22" spans="1:47" x14ac:dyDescent="0.25">
      <c r="A22" s="2">
        <v>2014</v>
      </c>
      <c r="B22" s="3">
        <v>133498938</v>
      </c>
      <c r="C22" s="3">
        <v>152662298</v>
      </c>
      <c r="D22" s="3">
        <v>200634635</v>
      </c>
      <c r="E22" s="3">
        <v>129917441</v>
      </c>
    </row>
    <row r="23" spans="1:47" x14ac:dyDescent="0.25">
      <c r="A23" s="2">
        <v>2015</v>
      </c>
      <c r="B23" s="3">
        <v>137174279</v>
      </c>
      <c r="C23" s="3">
        <v>157631879</v>
      </c>
      <c r="D23" s="3">
        <v>207124745</v>
      </c>
      <c r="E23" s="3">
        <v>138076710</v>
      </c>
      <c r="H23" t="s">
        <v>31</v>
      </c>
      <c r="M23" t="s">
        <v>36</v>
      </c>
      <c r="S23" t="s">
        <v>31</v>
      </c>
      <c r="X23" t="s">
        <v>36</v>
      </c>
      <c r="AC23" t="s">
        <v>31</v>
      </c>
      <c r="AH23" t="s">
        <v>36</v>
      </c>
      <c r="AM23" t="s">
        <v>31</v>
      </c>
      <c r="AR23" t="s">
        <v>36</v>
      </c>
    </row>
    <row r="24" spans="1:47" ht="15.75" thickBot="1" x14ac:dyDescent="0.3">
      <c r="A24" s="2">
        <v>2016</v>
      </c>
      <c r="B24" s="3">
        <v>140418549</v>
      </c>
      <c r="C24" s="3">
        <v>163828291</v>
      </c>
      <c r="D24" s="3">
        <v>213507361</v>
      </c>
      <c r="E24" s="3">
        <v>152080499</v>
      </c>
    </row>
    <row r="25" spans="1:47" x14ac:dyDescent="0.25">
      <c r="A25" s="2">
        <v>2017</v>
      </c>
      <c r="B25" s="3">
        <v>146448873</v>
      </c>
      <c r="C25" s="3">
        <v>169858265</v>
      </c>
      <c r="D25" s="3">
        <v>219852235</v>
      </c>
      <c r="E25" s="3">
        <v>156512486</v>
      </c>
      <c r="H25" s="6" t="s">
        <v>32</v>
      </c>
      <c r="I25" s="6" t="s">
        <v>33</v>
      </c>
      <c r="J25" s="6" t="s">
        <v>34</v>
      </c>
      <c r="K25" s="6" t="s">
        <v>35</v>
      </c>
      <c r="M25" s="6" t="s">
        <v>37</v>
      </c>
      <c r="N25" s="6" t="s">
        <v>1</v>
      </c>
      <c r="S25" s="6" t="s">
        <v>32</v>
      </c>
      <c r="T25" s="6" t="s">
        <v>39</v>
      </c>
      <c r="U25" s="6" t="s">
        <v>34</v>
      </c>
      <c r="V25" s="6" t="s">
        <v>35</v>
      </c>
      <c r="X25" s="6" t="s">
        <v>37</v>
      </c>
      <c r="Y25" s="6" t="s">
        <v>2</v>
      </c>
      <c r="AC25" s="6" t="s">
        <v>32</v>
      </c>
      <c r="AD25" s="6" t="s">
        <v>40</v>
      </c>
      <c r="AE25" s="6" t="s">
        <v>34</v>
      </c>
      <c r="AF25" s="6" t="s">
        <v>35</v>
      </c>
      <c r="AH25" s="6" t="s">
        <v>37</v>
      </c>
      <c r="AI25" s="6" t="s">
        <v>3</v>
      </c>
      <c r="AM25" s="6" t="s">
        <v>32</v>
      </c>
      <c r="AN25" s="6" t="s">
        <v>41</v>
      </c>
      <c r="AO25" s="6" t="s">
        <v>34</v>
      </c>
      <c r="AP25" s="6" t="s">
        <v>35</v>
      </c>
      <c r="AR25" s="6" t="s">
        <v>37</v>
      </c>
      <c r="AS25" s="6" t="s">
        <v>4</v>
      </c>
    </row>
    <row r="26" spans="1:47" x14ac:dyDescent="0.25">
      <c r="A26" s="2">
        <v>2018</v>
      </c>
      <c r="B26" s="3">
        <v>151727997</v>
      </c>
      <c r="C26" s="3">
        <v>175785305</v>
      </c>
      <c r="D26" s="3">
        <v>228629728</v>
      </c>
      <c r="E26" s="3">
        <v>161363803</v>
      </c>
      <c r="H26" s="4">
        <v>1</v>
      </c>
      <c r="I26" s="4">
        <v>122703386.86363602</v>
      </c>
      <c r="J26" s="4">
        <v>598073.13636398315</v>
      </c>
      <c r="K26" s="4">
        <v>0.19948249309846985</v>
      </c>
      <c r="M26" s="4">
        <v>4.5454545454545459</v>
      </c>
      <c r="N26" s="4">
        <v>123301460</v>
      </c>
      <c r="S26" s="4">
        <v>1</v>
      </c>
      <c r="T26" s="4">
        <v>133292504.22727299</v>
      </c>
      <c r="U26" s="4">
        <v>2447681.7727270126</v>
      </c>
      <c r="V26" s="4">
        <v>0.89016280606251985</v>
      </c>
      <c r="X26" s="4">
        <v>4.5454545454545459</v>
      </c>
      <c r="Y26" s="4">
        <v>135740186</v>
      </c>
      <c r="AC26" s="4">
        <v>1</v>
      </c>
      <c r="AD26" s="4">
        <v>187236216.81818199</v>
      </c>
      <c r="AE26" s="4">
        <v>6029801.1818180084</v>
      </c>
      <c r="AF26" s="4">
        <v>1.0397551161095435</v>
      </c>
      <c r="AH26" s="4">
        <v>4.5454545454545459</v>
      </c>
      <c r="AI26" s="4">
        <v>193266018</v>
      </c>
      <c r="AM26" s="4">
        <v>1</v>
      </c>
      <c r="AN26" s="4">
        <v>117661682.31818104</v>
      </c>
      <c r="AO26" s="4">
        <v>10931962.681818962</v>
      </c>
      <c r="AP26" s="4">
        <v>1.3413019665767387</v>
      </c>
      <c r="AR26" s="4">
        <v>4.5454545454545459</v>
      </c>
      <c r="AS26" s="4">
        <v>122867924</v>
      </c>
    </row>
    <row r="27" spans="1:47" x14ac:dyDescent="0.25">
      <c r="H27" s="4">
        <v>2</v>
      </c>
      <c r="I27" s="4">
        <v>125106669.54545403</v>
      </c>
      <c r="J27" s="4">
        <v>2066725.4545459747</v>
      </c>
      <c r="K27" s="4">
        <v>0.68933968298484372</v>
      </c>
      <c r="M27" s="4">
        <v>13.636363636363637</v>
      </c>
      <c r="N27" s="4">
        <v>127173395</v>
      </c>
      <c r="S27" s="4">
        <v>2</v>
      </c>
      <c r="T27" s="4">
        <v>137111261.43636322</v>
      </c>
      <c r="U27" s="4">
        <v>3305888.5636367798</v>
      </c>
      <c r="V27" s="4">
        <v>1.2022719101504353</v>
      </c>
      <c r="X27" s="4">
        <v>13.636363636363637</v>
      </c>
      <c r="Y27" s="4">
        <v>140417150</v>
      </c>
      <c r="AC27" s="4">
        <v>2</v>
      </c>
      <c r="AD27" s="4">
        <v>190486202.87272739</v>
      </c>
      <c r="AE27" s="4">
        <v>2926600.1272726059</v>
      </c>
      <c r="AF27" s="4">
        <v>0.50465137462808896</v>
      </c>
      <c r="AH27" s="4">
        <v>13.636363636363637</v>
      </c>
      <c r="AI27" s="4">
        <v>193412803</v>
      </c>
      <c r="AM27" s="4">
        <v>2</v>
      </c>
      <c r="AN27" s="4">
        <v>121233413.10909081</v>
      </c>
      <c r="AO27" s="4">
        <v>7909809.8909091949</v>
      </c>
      <c r="AP27" s="4">
        <v>0.97049760145717445</v>
      </c>
      <c r="AR27" s="4">
        <v>13.636363636363637</v>
      </c>
      <c r="AS27" s="4">
        <v>122902071</v>
      </c>
    </row>
    <row r="28" spans="1:47" x14ac:dyDescent="0.25">
      <c r="H28" s="4">
        <v>3</v>
      </c>
      <c r="I28" s="4">
        <v>127509952.22727203</v>
      </c>
      <c r="J28" s="4">
        <v>2706934.7727279663</v>
      </c>
      <c r="K28" s="4">
        <v>0.90287636124502801</v>
      </c>
      <c r="M28" s="4">
        <v>22.72727272727273</v>
      </c>
      <c r="N28" s="4">
        <v>130156360</v>
      </c>
      <c r="S28" s="4">
        <v>3</v>
      </c>
      <c r="T28" s="4">
        <v>140930018.64545441</v>
      </c>
      <c r="U28" s="4">
        <v>96807.354545593262</v>
      </c>
      <c r="V28" s="4">
        <v>3.5206499198539999E-2</v>
      </c>
      <c r="X28" s="4">
        <v>22.72727272727273</v>
      </c>
      <c r="Y28" s="4">
        <v>141026826</v>
      </c>
      <c r="AC28" s="4">
        <v>3</v>
      </c>
      <c r="AD28" s="4">
        <v>193736188.9272728</v>
      </c>
      <c r="AE28" s="4">
        <v>3817422.0727272034</v>
      </c>
      <c r="AF28" s="4">
        <v>0.65826119481950873</v>
      </c>
      <c r="AH28" s="4">
        <v>22.72727272727273</v>
      </c>
      <c r="AI28" s="4">
        <v>193547419</v>
      </c>
      <c r="AM28" s="4">
        <v>3</v>
      </c>
      <c r="AN28" s="4">
        <v>124805143.89999962</v>
      </c>
      <c r="AO28" s="4">
        <v>-1903072.8999996185</v>
      </c>
      <c r="AP28" s="4">
        <v>-0.23349836599365897</v>
      </c>
      <c r="AR28" s="4">
        <v>22.72727272727273</v>
      </c>
      <c r="AS28" s="4">
        <v>123678059</v>
      </c>
    </row>
    <row r="29" spans="1:47" x14ac:dyDescent="0.25">
      <c r="H29" s="4">
        <v>4</v>
      </c>
      <c r="I29" s="4">
        <v>129913234.90909004</v>
      </c>
      <c r="J29" s="4">
        <v>1611684.0909099579</v>
      </c>
      <c r="K29" s="4">
        <v>0.53756428937178513</v>
      </c>
      <c r="M29" s="4">
        <v>31.81818181818182</v>
      </c>
      <c r="N29" s="4">
        <v>130216887</v>
      </c>
      <c r="S29" s="4">
        <v>4</v>
      </c>
      <c r="T29" s="4">
        <v>144748775.85454559</v>
      </c>
      <c r="U29" s="4">
        <v>-871687.85454559326</v>
      </c>
      <c r="V29" s="4">
        <v>-0.31701184167761631</v>
      </c>
      <c r="X29" s="4">
        <v>31.81818181818182</v>
      </c>
      <c r="Y29" s="4">
        <v>143877088</v>
      </c>
      <c r="AC29" s="4">
        <v>4</v>
      </c>
      <c r="AD29" s="4">
        <v>196986174.9818182</v>
      </c>
      <c r="AE29" s="4">
        <v>151709.01818180084</v>
      </c>
      <c r="AF29" s="4">
        <v>2.6160104298318491E-2</v>
      </c>
      <c r="AH29" s="4">
        <v>31.81818181818182</v>
      </c>
      <c r="AI29" s="4">
        <v>193681179</v>
      </c>
      <c r="AM29" s="4">
        <v>4</v>
      </c>
      <c r="AN29" s="4">
        <v>128376874.69090843</v>
      </c>
      <c r="AO29" s="4">
        <v>-2789036.690908432</v>
      </c>
      <c r="AP29" s="4">
        <v>-0.34220208275973618</v>
      </c>
      <c r="AR29" s="4">
        <v>31.81818181818182</v>
      </c>
      <c r="AS29" s="4">
        <v>125587838</v>
      </c>
    </row>
    <row r="30" spans="1:47" x14ac:dyDescent="0.25">
      <c r="H30" s="4">
        <v>5</v>
      </c>
      <c r="I30" s="4">
        <v>132316517.59090805</v>
      </c>
      <c r="J30" s="4">
        <v>-2040371.5909080505</v>
      </c>
      <c r="K30" s="4">
        <v>-0.68054956334624694</v>
      </c>
      <c r="M30" s="4">
        <v>40.909090909090914</v>
      </c>
      <c r="N30" s="4">
        <v>130276146</v>
      </c>
      <c r="S30" s="4">
        <v>5</v>
      </c>
      <c r="T30" s="4">
        <v>148567533.06363583</v>
      </c>
      <c r="U30" s="4">
        <v>-2064496.0636358261</v>
      </c>
      <c r="V30" s="4">
        <v>-0.75080740870314699</v>
      </c>
      <c r="X30" s="4">
        <v>40.909090909090914</v>
      </c>
      <c r="Y30" s="4">
        <v>146503037</v>
      </c>
      <c r="AC30" s="4">
        <v>5</v>
      </c>
      <c r="AD30" s="4">
        <v>200236161.0363636</v>
      </c>
      <c r="AE30" s="4">
        <v>-6688742.0363636017</v>
      </c>
      <c r="AF30" s="4">
        <v>-1.1533802762215066</v>
      </c>
      <c r="AH30" s="4">
        <v>40.909090909090914</v>
      </c>
      <c r="AI30" s="4">
        <v>197137884</v>
      </c>
      <c r="AM30" s="4">
        <v>5</v>
      </c>
      <c r="AN30" s="4">
        <v>131948605.4818182</v>
      </c>
      <c r="AO30" s="4">
        <v>-9080681.4818181992</v>
      </c>
      <c r="AP30" s="4">
        <v>-1.1141582059803659</v>
      </c>
      <c r="AR30" s="4">
        <v>40.909090909090914</v>
      </c>
      <c r="AS30" s="4">
        <v>128593645</v>
      </c>
    </row>
    <row r="31" spans="1:47" x14ac:dyDescent="0.25">
      <c r="H31" s="4">
        <v>6</v>
      </c>
      <c r="I31" s="4">
        <v>134719800.27272701</v>
      </c>
      <c r="J31" s="4">
        <v>-4563440.2727270126</v>
      </c>
      <c r="K31" s="4">
        <v>-1.5220988661084542</v>
      </c>
      <c r="M31" s="4">
        <v>50.000000000000007</v>
      </c>
      <c r="N31" s="4">
        <v>131524919</v>
      </c>
      <c r="S31" s="4">
        <v>6</v>
      </c>
      <c r="T31" s="4">
        <v>152386290.27272701</v>
      </c>
      <c r="U31" s="4">
        <v>-3467422.2727270126</v>
      </c>
      <c r="V31" s="4">
        <v>-1.2610178228583799</v>
      </c>
      <c r="X31" s="4">
        <v>50.000000000000007</v>
      </c>
      <c r="Y31" s="4">
        <v>148918868</v>
      </c>
      <c r="AC31" s="4">
        <v>6</v>
      </c>
      <c r="AD31" s="4">
        <v>203486147.090909</v>
      </c>
      <c r="AE31" s="4">
        <v>-9804968.0909090042</v>
      </c>
      <c r="AF31" s="4">
        <v>-1.6907299972931611</v>
      </c>
      <c r="AH31" s="4">
        <v>50.000000000000007</v>
      </c>
      <c r="AI31" s="4">
        <v>197553611</v>
      </c>
      <c r="AM31" s="4">
        <v>6</v>
      </c>
      <c r="AN31" s="4">
        <v>135520336.27272701</v>
      </c>
      <c r="AO31" s="4">
        <v>-11842277.272727013</v>
      </c>
      <c r="AP31" s="4">
        <v>-1.4529934154525326</v>
      </c>
      <c r="AR31" s="4">
        <v>50.000000000000007</v>
      </c>
      <c r="AS31" s="4">
        <v>129143223</v>
      </c>
    </row>
    <row r="32" spans="1:47" x14ac:dyDescent="0.25">
      <c r="H32" s="4">
        <v>7</v>
      </c>
      <c r="I32" s="4">
        <v>137123082.95454502</v>
      </c>
      <c r="J32" s="4">
        <v>-3624144.9545450211</v>
      </c>
      <c r="K32" s="4">
        <v>-1.2088044537129938</v>
      </c>
      <c r="M32" s="4">
        <v>59.090909090909093</v>
      </c>
      <c r="N32" s="4">
        <v>133498938</v>
      </c>
      <c r="S32" s="4">
        <v>7</v>
      </c>
      <c r="T32" s="4">
        <v>156205047.4818182</v>
      </c>
      <c r="U32" s="4">
        <v>-3542749.4818181992</v>
      </c>
      <c r="V32" s="4">
        <v>-1.2884125114018841</v>
      </c>
      <c r="X32" s="4">
        <v>59.090909090909093</v>
      </c>
      <c r="Y32" s="4">
        <v>152662298</v>
      </c>
      <c r="AC32" s="4">
        <v>7</v>
      </c>
      <c r="AD32" s="4">
        <v>206736133.14545441</v>
      </c>
      <c r="AE32" s="4">
        <v>-6101498.1454544067</v>
      </c>
      <c r="AF32" s="4">
        <v>-1.0521182575304002</v>
      </c>
      <c r="AH32" s="4">
        <v>59.090909090909093</v>
      </c>
      <c r="AI32" s="4">
        <v>200634635</v>
      </c>
      <c r="AM32" s="4">
        <v>7</v>
      </c>
      <c r="AN32" s="4">
        <v>139092067.06363583</v>
      </c>
      <c r="AO32" s="4">
        <v>-9174626.0636358261</v>
      </c>
      <c r="AP32" s="4">
        <v>-1.1256847777414256</v>
      </c>
      <c r="AR32" s="4">
        <v>59.090909090909093</v>
      </c>
      <c r="AS32" s="4">
        <v>129917441</v>
      </c>
    </row>
    <row r="33" spans="8:45" x14ac:dyDescent="0.25">
      <c r="H33" s="4">
        <v>8</v>
      </c>
      <c r="I33" s="4">
        <v>139526365.63636303</v>
      </c>
      <c r="J33" s="4">
        <v>-2352086.6363630295</v>
      </c>
      <c r="K33" s="4">
        <v>-0.78451961420273397</v>
      </c>
      <c r="M33" s="4">
        <v>68.181818181818187</v>
      </c>
      <c r="N33" s="4">
        <v>137174279</v>
      </c>
      <c r="S33" s="4">
        <v>8</v>
      </c>
      <c r="T33" s="4">
        <v>160023804.69090939</v>
      </c>
      <c r="U33" s="4">
        <v>-2391925.6909093857</v>
      </c>
      <c r="V33" s="4">
        <v>-0.86988566432013792</v>
      </c>
      <c r="X33" s="4">
        <v>68.181818181818187</v>
      </c>
      <c r="Y33" s="4">
        <v>157631879</v>
      </c>
      <c r="AC33" s="4">
        <v>8</v>
      </c>
      <c r="AD33" s="4">
        <v>209986119.19999981</v>
      </c>
      <c r="AE33" s="4">
        <v>-2861374.1999998093</v>
      </c>
      <c r="AF33" s="4">
        <v>-0.49340407317652907</v>
      </c>
      <c r="AH33" s="4">
        <v>68.181818181818187</v>
      </c>
      <c r="AI33" s="4">
        <v>207124745</v>
      </c>
      <c r="AM33" s="4">
        <v>8</v>
      </c>
      <c r="AN33" s="4">
        <v>142663797.85454464</v>
      </c>
      <c r="AO33" s="4">
        <v>-4587087.8545446396</v>
      </c>
      <c r="AP33" s="4">
        <v>-0.56281476064618796</v>
      </c>
      <c r="AR33" s="4">
        <v>68.181818181818187</v>
      </c>
      <c r="AS33" s="4">
        <v>138076710</v>
      </c>
    </row>
    <row r="34" spans="8:45" x14ac:dyDescent="0.25">
      <c r="H34" s="4">
        <v>9</v>
      </c>
      <c r="I34" s="4">
        <v>141929648.31818104</v>
      </c>
      <c r="J34" s="4">
        <v>-1511099.3181810379</v>
      </c>
      <c r="K34" s="4">
        <v>-0.50401504595701885</v>
      </c>
      <c r="M34" s="4">
        <v>77.27272727272728</v>
      </c>
      <c r="N34" s="4">
        <v>140418549</v>
      </c>
      <c r="S34" s="4">
        <v>9</v>
      </c>
      <c r="T34" s="4">
        <v>163842561.89999962</v>
      </c>
      <c r="U34" s="4">
        <v>-14270.89999961853</v>
      </c>
      <c r="V34" s="4">
        <v>-5.1899820190044136E-3</v>
      </c>
      <c r="X34" s="4">
        <v>77.27272727272728</v>
      </c>
      <c r="Y34" s="4">
        <v>163828291</v>
      </c>
      <c r="AC34" s="4">
        <v>9</v>
      </c>
      <c r="AD34" s="4">
        <v>213236105.25454521</v>
      </c>
      <c r="AE34" s="4">
        <v>271255.74545478821</v>
      </c>
      <c r="AF34" s="4">
        <v>4.6774270097192178E-2</v>
      </c>
      <c r="AH34" s="4">
        <v>77.27272727272728</v>
      </c>
      <c r="AI34" s="4">
        <v>213507361</v>
      </c>
      <c r="AM34" s="4">
        <v>9</v>
      </c>
      <c r="AN34" s="4">
        <v>146235528.64545441</v>
      </c>
      <c r="AO34" s="4">
        <v>5844970.3545455933</v>
      </c>
      <c r="AP34" s="4">
        <v>0.71715120690754786</v>
      </c>
      <c r="AR34" s="4">
        <v>77.27272727272728</v>
      </c>
      <c r="AS34" s="4">
        <v>152080499</v>
      </c>
    </row>
    <row r="35" spans="8:45" x14ac:dyDescent="0.25">
      <c r="H35" s="4">
        <v>10</v>
      </c>
      <c r="I35" s="4">
        <v>144332930.99999905</v>
      </c>
      <c r="J35" s="4">
        <v>2115942.0000009537</v>
      </c>
      <c r="K35" s="4">
        <v>0.70575546659408828</v>
      </c>
      <c r="M35" s="4">
        <v>86.363636363636374</v>
      </c>
      <c r="N35" s="4">
        <v>146448873</v>
      </c>
      <c r="S35" s="4">
        <v>10</v>
      </c>
      <c r="T35" s="4">
        <v>167661319.10909081</v>
      </c>
      <c r="U35" s="4">
        <v>2196945.8909091949</v>
      </c>
      <c r="V35" s="4">
        <v>0.79897621529470042</v>
      </c>
      <c r="X35" s="4">
        <v>86.363636363636374</v>
      </c>
      <c r="Y35" s="4">
        <v>169858265</v>
      </c>
      <c r="AC35" s="4">
        <v>10</v>
      </c>
      <c r="AD35" s="4">
        <v>216486091.30909061</v>
      </c>
      <c r="AE35" s="4">
        <v>3366143.6909093857</v>
      </c>
      <c r="AF35" s="4">
        <v>0.58044453185894973</v>
      </c>
      <c r="AH35" s="4">
        <v>86.363636363636374</v>
      </c>
      <c r="AI35" s="4">
        <v>219852235</v>
      </c>
      <c r="AM35" s="4">
        <v>10</v>
      </c>
      <c r="AN35" s="4">
        <v>149807259.43636322</v>
      </c>
      <c r="AO35" s="4">
        <v>6705226.5636367798</v>
      </c>
      <c r="AP35" s="4">
        <v>0.82270072062230459</v>
      </c>
      <c r="AR35" s="4">
        <v>86.363636363636374</v>
      </c>
      <c r="AS35" s="4">
        <v>156512486</v>
      </c>
    </row>
    <row r="36" spans="8:45" ht="15.75" thickBot="1" x14ac:dyDescent="0.3">
      <c r="H36" s="5">
        <v>11</v>
      </c>
      <c r="I36" s="5">
        <v>146736213.68181801</v>
      </c>
      <c r="J36" s="5">
        <v>4991783.3181819916</v>
      </c>
      <c r="K36" s="5">
        <v>1.6649692500354594</v>
      </c>
      <c r="M36" s="5">
        <v>95.454545454545467</v>
      </c>
      <c r="N36" s="5">
        <v>151727997</v>
      </c>
      <c r="S36" s="5">
        <v>11</v>
      </c>
      <c r="T36" s="5">
        <v>171480076.31818199</v>
      </c>
      <c r="U36" s="5">
        <v>4305228.6818180084</v>
      </c>
      <c r="V36" s="5">
        <v>1.565707800274321</v>
      </c>
      <c r="X36" s="5">
        <v>95.454545454545467</v>
      </c>
      <c r="Y36" s="5">
        <v>175785305</v>
      </c>
      <c r="AC36" s="5">
        <v>11</v>
      </c>
      <c r="AD36" s="5">
        <v>219736077.36363602</v>
      </c>
      <c r="AE36" s="5">
        <v>8893650.6363639832</v>
      </c>
      <c r="AF36" s="5">
        <v>1.5335860124101599</v>
      </c>
      <c r="AH36" s="5">
        <v>95.454545454545467</v>
      </c>
      <c r="AI36" s="5">
        <v>228629728</v>
      </c>
      <c r="AM36" s="5">
        <v>11</v>
      </c>
      <c r="AN36" s="5">
        <v>153378990.22727203</v>
      </c>
      <c r="AO36" s="5">
        <v>7984812.7727279663</v>
      </c>
      <c r="AP36" s="5">
        <v>0.97970011301072668</v>
      </c>
      <c r="AR36" s="5">
        <v>95.454545454545467</v>
      </c>
      <c r="AS36" s="5">
        <v>161363803</v>
      </c>
    </row>
  </sheetData>
  <sortState xmlns:xlrd2="http://schemas.microsoft.com/office/spreadsheetml/2017/richdata2" ref="AS26:AS36">
    <sortCondition ref="AS26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FF8C-9CC8-4ED8-9B31-920D0FE18D1B}">
  <dimension ref="A1:U36"/>
  <sheetViews>
    <sheetView topLeftCell="E5" workbookViewId="0">
      <selection activeCell="G24" sqref="G24"/>
    </sheetView>
  </sheetViews>
  <sheetFormatPr defaultRowHeight="15" x14ac:dyDescent="0.25"/>
  <cols>
    <col min="2" max="3" width="10" bestFit="1" customWidth="1"/>
    <col min="4" max="4" width="16" bestFit="1" customWidth="1"/>
    <col min="5" max="5" width="38.140625" bestFit="1" customWidth="1"/>
    <col min="6" max="6" width="38.42578125" bestFit="1" customWidth="1"/>
    <col min="7" max="7" width="16.7109375" customWidth="1"/>
    <col min="14" max="14" width="12" bestFit="1" customWidth="1"/>
  </cols>
  <sheetData>
    <row r="1" spans="1:18" x14ac:dyDescent="0.25">
      <c r="A1" t="s">
        <v>6</v>
      </c>
      <c r="B1" t="s">
        <v>43</v>
      </c>
      <c r="C1" t="s">
        <v>44</v>
      </c>
      <c r="D1" t="s">
        <v>48</v>
      </c>
      <c r="E1" t="s">
        <v>45</v>
      </c>
      <c r="F1" t="s">
        <v>46</v>
      </c>
      <c r="G1" t="s">
        <v>47</v>
      </c>
    </row>
    <row r="2" spans="1:18" x14ac:dyDescent="0.25">
      <c r="A2" s="2">
        <v>2008</v>
      </c>
      <c r="B2" s="3">
        <v>123195990</v>
      </c>
      <c r="C2" s="3">
        <v>123301460</v>
      </c>
      <c r="D2">
        <f>$N$20*A2+$N$19</f>
        <v>122863481.23636341</v>
      </c>
      <c r="E2">
        <f>B2-D2</f>
        <v>332508.76363658905</v>
      </c>
      <c r="F2">
        <f>B2-C2</f>
        <v>-105470</v>
      </c>
      <c r="G2">
        <f>C2-D2</f>
        <v>437978.76363658905</v>
      </c>
    </row>
    <row r="3" spans="1:18" x14ac:dyDescent="0.25">
      <c r="A3" s="2">
        <v>2009</v>
      </c>
      <c r="B3" s="3">
        <v>127850672</v>
      </c>
      <c r="C3" s="3">
        <v>127173395</v>
      </c>
      <c r="D3">
        <f t="shared" ref="D3:D12" si="0">$N$20*A3+$N$19</f>
        <v>124853092.87272692</v>
      </c>
      <c r="E3">
        <f t="shared" ref="E3:E12" si="1">B3-D3</f>
        <v>2997579.1272730827</v>
      </c>
      <c r="F3">
        <f t="shared" ref="F3:F12" si="2">B3-C3</f>
        <v>677277</v>
      </c>
      <c r="G3">
        <f t="shared" ref="G3:G12" si="3">C3-D3</f>
        <v>2320302.1272730827</v>
      </c>
      <c r="M3" t="s">
        <v>7</v>
      </c>
    </row>
    <row r="4" spans="1:18" ht="15.75" thickBot="1" x14ac:dyDescent="0.3">
      <c r="A4" s="2">
        <v>2010</v>
      </c>
      <c r="B4" s="3">
        <v>129003789</v>
      </c>
      <c r="C4" s="3">
        <v>130216887</v>
      </c>
      <c r="D4">
        <f t="shared" si="0"/>
        <v>126842704.5090909</v>
      </c>
      <c r="E4">
        <f t="shared" si="1"/>
        <v>2161084.4909090996</v>
      </c>
      <c r="F4">
        <f t="shared" si="2"/>
        <v>-1213098</v>
      </c>
      <c r="G4">
        <f t="shared" si="3"/>
        <v>3374182.4909090996</v>
      </c>
    </row>
    <row r="5" spans="1:18" x14ac:dyDescent="0.25">
      <c r="A5" s="2">
        <v>2011</v>
      </c>
      <c r="B5" s="3">
        <v>128625846</v>
      </c>
      <c r="C5" s="3">
        <v>131524919</v>
      </c>
      <c r="D5">
        <f t="shared" si="0"/>
        <v>128832316.14545441</v>
      </c>
      <c r="E5">
        <f t="shared" si="1"/>
        <v>-206470.14545440674</v>
      </c>
      <c r="F5">
        <f t="shared" si="2"/>
        <v>-2899073</v>
      </c>
      <c r="G5">
        <f t="shared" si="3"/>
        <v>2692602.8545455933</v>
      </c>
      <c r="M5" s="7" t="s">
        <v>8</v>
      </c>
      <c r="N5" s="7"/>
    </row>
    <row r="6" spans="1:18" x14ac:dyDescent="0.25">
      <c r="A6" s="2">
        <v>2012</v>
      </c>
      <c r="B6" s="3">
        <v>128436299</v>
      </c>
      <c r="C6" s="3">
        <v>130276146</v>
      </c>
      <c r="D6">
        <f t="shared" si="0"/>
        <v>130821927.78181791</v>
      </c>
      <c r="E6">
        <f t="shared" si="1"/>
        <v>-2385628.7818179131</v>
      </c>
      <c r="F6">
        <f t="shared" si="2"/>
        <v>-1839847</v>
      </c>
      <c r="G6">
        <f t="shared" si="3"/>
        <v>-545781.78181791306</v>
      </c>
      <c r="M6" s="4" t="s">
        <v>9</v>
      </c>
      <c r="N6" s="4">
        <v>0.90018501389553585</v>
      </c>
    </row>
    <row r="7" spans="1:18" x14ac:dyDescent="0.25">
      <c r="A7" s="2">
        <v>2013</v>
      </c>
      <c r="B7" s="3">
        <v>128281077</v>
      </c>
      <c r="C7" s="3">
        <v>130156360</v>
      </c>
      <c r="D7">
        <f t="shared" si="0"/>
        <v>132811539.41818142</v>
      </c>
      <c r="E7">
        <f t="shared" si="1"/>
        <v>-4530462.4181814194</v>
      </c>
      <c r="F7">
        <f t="shared" si="2"/>
        <v>-1875283</v>
      </c>
      <c r="G7">
        <f t="shared" si="3"/>
        <v>-2655179.4181814194</v>
      </c>
      <c r="M7" s="4" t="s">
        <v>10</v>
      </c>
      <c r="N7" s="4">
        <v>0.81033305924210608</v>
      </c>
    </row>
    <row r="8" spans="1:18" x14ac:dyDescent="0.25">
      <c r="A8" s="2">
        <v>2014</v>
      </c>
      <c r="B8" s="3">
        <v>131267531</v>
      </c>
      <c r="C8" s="3">
        <v>133498938</v>
      </c>
      <c r="D8">
        <f t="shared" si="0"/>
        <v>134801151.0545454</v>
      </c>
      <c r="E8">
        <f t="shared" si="1"/>
        <v>-3533620.0545454025</v>
      </c>
      <c r="F8">
        <f t="shared" si="2"/>
        <v>-2231407</v>
      </c>
      <c r="G8">
        <f t="shared" si="3"/>
        <v>-1302213.0545454025</v>
      </c>
      <c r="M8" s="4" t="s">
        <v>11</v>
      </c>
      <c r="N8" s="4">
        <v>0.78662469164736937</v>
      </c>
    </row>
    <row r="9" spans="1:18" x14ac:dyDescent="0.25">
      <c r="A9" s="2">
        <v>2015</v>
      </c>
      <c r="B9" s="3">
        <v>136136355</v>
      </c>
      <c r="C9" s="3">
        <v>137174279</v>
      </c>
      <c r="D9">
        <f t="shared" si="0"/>
        <v>136790762.69090891</v>
      </c>
      <c r="E9">
        <f t="shared" si="1"/>
        <v>-654407.69090890884</v>
      </c>
      <c r="F9">
        <f t="shared" si="2"/>
        <v>-1037924</v>
      </c>
      <c r="G9">
        <f t="shared" si="3"/>
        <v>383516.30909109116</v>
      </c>
      <c r="M9" s="4" t="s">
        <v>12</v>
      </c>
      <c r="N9" s="4">
        <v>3091109.10295062</v>
      </c>
    </row>
    <row r="10" spans="1:18" ht="15.75" thickBot="1" x14ac:dyDescent="0.3">
      <c r="A10" s="2">
        <v>2016</v>
      </c>
      <c r="B10" s="3">
        <v>139878061</v>
      </c>
      <c r="C10" s="3">
        <v>140418549</v>
      </c>
      <c r="D10">
        <f t="shared" si="0"/>
        <v>138780374.32727242</v>
      </c>
      <c r="E10">
        <f t="shared" si="1"/>
        <v>1097686.6727275848</v>
      </c>
      <c r="F10">
        <f t="shared" si="2"/>
        <v>-540488</v>
      </c>
      <c r="G10">
        <f t="shared" si="3"/>
        <v>1638174.6727275848</v>
      </c>
      <c r="M10" s="5" t="s">
        <v>13</v>
      </c>
      <c r="N10" s="5">
        <v>10</v>
      </c>
    </row>
    <row r="11" spans="1:18" x14ac:dyDescent="0.25">
      <c r="A11" s="2">
        <v>2017</v>
      </c>
      <c r="B11" s="3">
        <v>145491716</v>
      </c>
      <c r="C11" s="3">
        <v>146448873</v>
      </c>
      <c r="D11">
        <f t="shared" si="0"/>
        <v>140769985.9636364</v>
      </c>
      <c r="E11">
        <f t="shared" si="1"/>
        <v>4721730.0363636017</v>
      </c>
      <c r="F11">
        <f t="shared" si="2"/>
        <v>-957157</v>
      </c>
      <c r="G11">
        <f t="shared" si="3"/>
        <v>5678887.0363636017</v>
      </c>
    </row>
    <row r="12" spans="1:18" ht="15.75" thickBot="1" x14ac:dyDescent="0.3">
      <c r="A12" s="2">
        <v>2018</v>
      </c>
      <c r="B12" s="3">
        <v>150228580</v>
      </c>
      <c r="C12" s="3">
        <v>151727997</v>
      </c>
      <c r="D12">
        <f t="shared" si="0"/>
        <v>142759597.5999999</v>
      </c>
      <c r="E12">
        <f t="shared" si="1"/>
        <v>7468982.4000000954</v>
      </c>
      <c r="F12">
        <f t="shared" si="2"/>
        <v>-1499417</v>
      </c>
      <c r="G12">
        <f t="shared" si="3"/>
        <v>8968399.4000000954</v>
      </c>
      <c r="M12" t="s">
        <v>14</v>
      </c>
    </row>
    <row r="13" spans="1:18" x14ac:dyDescent="0.25">
      <c r="M13" s="6"/>
      <c r="N13" s="6" t="s">
        <v>19</v>
      </c>
      <c r="O13" s="6" t="s">
        <v>20</v>
      </c>
      <c r="P13" s="6" t="s">
        <v>21</v>
      </c>
      <c r="Q13" s="6" t="s">
        <v>22</v>
      </c>
      <c r="R13" s="6" t="s">
        <v>23</v>
      </c>
    </row>
    <row r="14" spans="1:18" x14ac:dyDescent="0.25">
      <c r="D14" t="s">
        <v>49</v>
      </c>
      <c r="E14" t="s">
        <v>50</v>
      </c>
      <c r="F14" t="s">
        <v>51</v>
      </c>
      <c r="G14" t="s">
        <v>52</v>
      </c>
      <c r="M14" s="4" t="s">
        <v>15</v>
      </c>
      <c r="N14" s="4">
        <v>1</v>
      </c>
      <c r="O14" s="4">
        <v>326580743243170.94</v>
      </c>
      <c r="P14" s="4">
        <v>326580743243170.94</v>
      </c>
      <c r="Q14" s="4">
        <v>34.179200908880809</v>
      </c>
      <c r="R14" s="4">
        <v>3.8438758032332437E-4</v>
      </c>
    </row>
    <row r="15" spans="1:18" x14ac:dyDescent="0.25">
      <c r="D15" t="s">
        <v>53</v>
      </c>
      <c r="E15" t="s">
        <v>54</v>
      </c>
      <c r="F15" t="s">
        <v>55</v>
      </c>
      <c r="G15" t="s">
        <v>56</v>
      </c>
      <c r="M15" s="4" t="s">
        <v>16</v>
      </c>
      <c r="N15" s="4">
        <v>8</v>
      </c>
      <c r="O15" s="4">
        <v>76439643890753.5</v>
      </c>
      <c r="P15" s="4">
        <v>9554955486344.1875</v>
      </c>
      <c r="Q15" s="4"/>
      <c r="R15" s="4"/>
    </row>
    <row r="16" spans="1:18" ht="15.75" thickBot="1" x14ac:dyDescent="0.3">
      <c r="M16" s="5" t="s">
        <v>17</v>
      </c>
      <c r="N16" s="5">
        <v>9</v>
      </c>
      <c r="O16" s="5">
        <v>403020387133924.44</v>
      </c>
      <c r="P16" s="5"/>
      <c r="Q16" s="5"/>
      <c r="R16" s="5"/>
    </row>
    <row r="17" spans="1:21" ht="15.75" thickBot="1" x14ac:dyDescent="0.3">
      <c r="D17" s="8" t="s">
        <v>57</v>
      </c>
      <c r="E17">
        <f>E12</f>
        <v>7468982.4000000954</v>
      </c>
      <c r="F17">
        <f t="shared" ref="F17:G17" si="4">F12</f>
        <v>-1499417</v>
      </c>
      <c r="G17">
        <f t="shared" si="4"/>
        <v>8968399.4000000954</v>
      </c>
    </row>
    <row r="18" spans="1:21" x14ac:dyDescent="0.25">
      <c r="D18" t="s">
        <v>58</v>
      </c>
      <c r="E18">
        <f>N24-R24</f>
        <v>678998.40000016987</v>
      </c>
      <c r="F18">
        <f>N24-P24</f>
        <v>-1229262.4545454681</v>
      </c>
      <c r="G18">
        <f>P24-R24</f>
        <v>1908260.854545638</v>
      </c>
      <c r="M18" s="6"/>
      <c r="N18" s="6" t="s">
        <v>24</v>
      </c>
      <c r="O18" s="6" t="s">
        <v>12</v>
      </c>
      <c r="P18" s="6" t="s">
        <v>25</v>
      </c>
      <c r="Q18" s="6" t="s">
        <v>26</v>
      </c>
      <c r="R18" s="6" t="s">
        <v>27</v>
      </c>
      <c r="S18" s="6" t="s">
        <v>28</v>
      </c>
      <c r="T18" s="6" t="s">
        <v>29</v>
      </c>
      <c r="U18" s="6" t="s">
        <v>30</v>
      </c>
    </row>
    <row r="19" spans="1:21" x14ac:dyDescent="0.25">
      <c r="D19" t="s">
        <v>59</v>
      </c>
      <c r="E19">
        <f>SQRT((N28^2 + R28^2)/R36)</f>
        <v>3228621.4899821226</v>
      </c>
      <c r="F19">
        <f>SQRT((N28^2 + P28^2)/P36)</f>
        <v>3613636.4600277096</v>
      </c>
      <c r="G19">
        <f>SQRT((P28^2 + R28^2)/R36)</f>
        <v>3248304.275583569</v>
      </c>
      <c r="M19" s="4" t="s">
        <v>18</v>
      </c>
      <c r="N19" s="4">
        <v>-3872276684.5818186</v>
      </c>
      <c r="O19" s="4">
        <v>684894519.72545171</v>
      </c>
      <c r="P19" s="4">
        <v>-5.6538292730595474</v>
      </c>
      <c r="Q19" s="4">
        <v>4.7929130239722414E-4</v>
      </c>
      <c r="R19" s="4">
        <v>-5451646279.2473822</v>
      </c>
      <c r="S19" s="4">
        <v>-2292907089.916255</v>
      </c>
      <c r="T19" s="4">
        <v>-5451646279.2473822</v>
      </c>
      <c r="U19" s="4">
        <v>-2292907089.916255</v>
      </c>
    </row>
    <row r="20" spans="1:21" ht="15.75" thickBot="1" x14ac:dyDescent="0.3">
      <c r="M20" s="5" t="s">
        <v>6</v>
      </c>
      <c r="N20" s="5">
        <v>1989611.6363636365</v>
      </c>
      <c r="O20" s="5">
        <v>340319.91164008819</v>
      </c>
      <c r="P20" s="5">
        <v>5.8462980516631902</v>
      </c>
      <c r="Q20" s="5">
        <v>3.8438758032332399E-4</v>
      </c>
      <c r="R20" s="5">
        <v>1204832.5128292763</v>
      </c>
      <c r="S20" s="5">
        <v>2774390.7598979967</v>
      </c>
      <c r="T20" s="5">
        <v>1204832.5128292763</v>
      </c>
      <c r="U20" s="5">
        <v>2774390.7598979967</v>
      </c>
    </row>
    <row r="21" spans="1:21" ht="15.75" thickBot="1" x14ac:dyDescent="0.3">
      <c r="D21" t="s">
        <v>60</v>
      </c>
      <c r="E21">
        <f>(E17-E18)/E19</f>
        <v>2.1030597798683188</v>
      </c>
      <c r="F21">
        <f>(F17-F18)/F19</f>
        <v>-7.4759746433502708E-2</v>
      </c>
      <c r="G21">
        <f>(G17-G18)/G19</f>
        <v>2.1734843618324762</v>
      </c>
    </row>
    <row r="22" spans="1:21" x14ac:dyDescent="0.25">
      <c r="M22" s="6" t="s">
        <v>43</v>
      </c>
      <c r="N22" s="6"/>
      <c r="O22" s="6" t="s">
        <v>44</v>
      </c>
      <c r="P22" s="6"/>
      <c r="Q22" s="6" t="s">
        <v>48</v>
      </c>
      <c r="R22" s="6"/>
    </row>
    <row r="23" spans="1:21" x14ac:dyDescent="0.25">
      <c r="D23" t="s">
        <v>61</v>
      </c>
      <c r="E23">
        <f>(1-0.9821)/2</f>
        <v>8.9500000000000135E-3</v>
      </c>
      <c r="F23">
        <f>(1-0.5199)/2</f>
        <v>0.24004999999999999</v>
      </c>
      <c r="G23">
        <f>(1-0.985)/2</f>
        <v>7.5000000000000067E-3</v>
      </c>
      <c r="M23" s="4"/>
      <c r="N23" s="4"/>
      <c r="O23" s="4"/>
      <c r="P23" s="4"/>
      <c r="Q23" s="4"/>
      <c r="R23" s="4"/>
    </row>
    <row r="24" spans="1:21" x14ac:dyDescent="0.25">
      <c r="M24" s="4" t="s">
        <v>63</v>
      </c>
      <c r="N24" s="4">
        <v>133490537.81818181</v>
      </c>
      <c r="O24" s="4" t="s">
        <v>63</v>
      </c>
      <c r="P24" s="4">
        <v>134719800.27272728</v>
      </c>
      <c r="Q24" s="4" t="s">
        <v>63</v>
      </c>
      <c r="R24" s="4">
        <v>132811539.41818164</v>
      </c>
    </row>
    <row r="25" spans="1:21" x14ac:dyDescent="0.25">
      <c r="A25" s="8"/>
      <c r="D25" t="s">
        <v>62</v>
      </c>
      <c r="E25" t="s">
        <v>75</v>
      </c>
      <c r="M25" s="4" t="s">
        <v>12</v>
      </c>
      <c r="N25" s="4">
        <v>2542723.3947129878</v>
      </c>
      <c r="O25" s="4" t="s">
        <v>12</v>
      </c>
      <c r="P25" s="4">
        <v>2567669.4108122359</v>
      </c>
      <c r="Q25" s="4" t="s">
        <v>12</v>
      </c>
      <c r="R25" s="4">
        <v>1989611.6363636493</v>
      </c>
    </row>
    <row r="26" spans="1:21" x14ac:dyDescent="0.25">
      <c r="E26" t="s">
        <v>76</v>
      </c>
      <c r="M26" s="4" t="s">
        <v>64</v>
      </c>
      <c r="N26" s="4">
        <v>129003789</v>
      </c>
      <c r="O26" s="4" t="s">
        <v>64</v>
      </c>
      <c r="P26" s="4">
        <v>131524919</v>
      </c>
      <c r="Q26" s="4" t="s">
        <v>64</v>
      </c>
      <c r="R26" s="4">
        <v>132811539.41818142</v>
      </c>
    </row>
    <row r="27" spans="1:21" x14ac:dyDescent="0.25">
      <c r="E27" t="s">
        <v>77</v>
      </c>
      <c r="M27" s="4" t="s">
        <v>65</v>
      </c>
      <c r="N27" s="4" t="e">
        <v>#N/A</v>
      </c>
      <c r="O27" s="4" t="s">
        <v>65</v>
      </c>
      <c r="P27" s="4" t="e">
        <v>#N/A</v>
      </c>
      <c r="Q27" s="4" t="s">
        <v>65</v>
      </c>
      <c r="R27" s="4" t="e">
        <v>#N/A</v>
      </c>
    </row>
    <row r="28" spans="1:21" x14ac:dyDescent="0.25">
      <c r="E28" t="s">
        <v>78</v>
      </c>
      <c r="M28" s="4" t="s">
        <v>66</v>
      </c>
      <c r="N28" s="4">
        <v>8433259.445921734</v>
      </c>
      <c r="O28" s="4" t="s">
        <v>66</v>
      </c>
      <c r="P28" s="4">
        <v>8515996.021337105</v>
      </c>
      <c r="Q28" s="4" t="s">
        <v>66</v>
      </c>
      <c r="R28" s="4">
        <v>6598795.2763432525</v>
      </c>
    </row>
    <row r="29" spans="1:21" x14ac:dyDescent="0.25">
      <c r="E29" t="s">
        <v>79</v>
      </c>
      <c r="M29" s="4" t="s">
        <v>67</v>
      </c>
      <c r="N29" s="4">
        <v>71119864882228.156</v>
      </c>
      <c r="O29" s="4" t="s">
        <v>67</v>
      </c>
      <c r="P29" s="4">
        <v>72522188235429.406</v>
      </c>
      <c r="Q29" s="4" t="s">
        <v>67</v>
      </c>
      <c r="R29" s="4">
        <v>43544099099090.023</v>
      </c>
    </row>
    <row r="30" spans="1:21" x14ac:dyDescent="0.25">
      <c r="M30" s="4" t="s">
        <v>68</v>
      </c>
      <c r="N30" s="4">
        <v>2.2293743288572365E-2</v>
      </c>
      <c r="O30" s="4" t="s">
        <v>68</v>
      </c>
      <c r="P30" s="4">
        <v>0.20037654259325066</v>
      </c>
      <c r="Q30" s="4" t="s">
        <v>68</v>
      </c>
      <c r="R30" s="4">
        <v>-1.1999999999999775</v>
      </c>
    </row>
    <row r="31" spans="1:21" x14ac:dyDescent="0.25">
      <c r="M31" s="4" t="s">
        <v>69</v>
      </c>
      <c r="N31" s="4">
        <v>1.0066176113986829</v>
      </c>
      <c r="O31" s="4" t="s">
        <v>69</v>
      </c>
      <c r="P31" s="4">
        <v>0.89184783263827638</v>
      </c>
      <c r="Q31" s="4" t="s">
        <v>69</v>
      </c>
      <c r="R31" s="4">
        <v>8.5215785045673131E-15</v>
      </c>
    </row>
    <row r="32" spans="1:21" x14ac:dyDescent="0.25">
      <c r="M32" s="4" t="s">
        <v>70</v>
      </c>
      <c r="N32" s="4">
        <v>27032590</v>
      </c>
      <c r="O32" s="4" t="s">
        <v>70</v>
      </c>
      <c r="P32" s="4">
        <v>28426537</v>
      </c>
      <c r="Q32" s="4" t="s">
        <v>70</v>
      </c>
      <c r="R32" s="4">
        <v>19896116.363636494</v>
      </c>
    </row>
    <row r="33" spans="13:18" x14ac:dyDescent="0.25">
      <c r="M33" s="4" t="s">
        <v>71</v>
      </c>
      <c r="N33" s="4">
        <v>123195990</v>
      </c>
      <c r="O33" s="4" t="s">
        <v>71</v>
      </c>
      <c r="P33" s="4">
        <v>123301460</v>
      </c>
      <c r="Q33" s="4" t="s">
        <v>71</v>
      </c>
      <c r="R33" s="4">
        <v>122863481.23636341</v>
      </c>
    </row>
    <row r="34" spans="13:18" x14ac:dyDescent="0.25">
      <c r="M34" s="4" t="s">
        <v>72</v>
      </c>
      <c r="N34" s="4">
        <v>150228580</v>
      </c>
      <c r="O34" s="4" t="s">
        <v>72</v>
      </c>
      <c r="P34" s="4">
        <v>151727997</v>
      </c>
      <c r="Q34" s="4" t="s">
        <v>72</v>
      </c>
      <c r="R34" s="4">
        <v>142759597.5999999</v>
      </c>
    </row>
    <row r="35" spans="13:18" x14ac:dyDescent="0.25">
      <c r="M35" s="4" t="s">
        <v>73</v>
      </c>
      <c r="N35" s="4">
        <v>1468395916</v>
      </c>
      <c r="O35" s="4" t="s">
        <v>73</v>
      </c>
      <c r="P35" s="4">
        <v>1481917803</v>
      </c>
      <c r="Q35" s="4" t="s">
        <v>73</v>
      </c>
      <c r="R35" s="4">
        <v>1460926933.599998</v>
      </c>
    </row>
    <row r="36" spans="13:18" ht="15.75" thickBot="1" x14ac:dyDescent="0.3">
      <c r="M36" s="5" t="s">
        <v>74</v>
      </c>
      <c r="N36" s="5">
        <v>11</v>
      </c>
      <c r="O36" s="5" t="s">
        <v>74</v>
      </c>
      <c r="P36" s="5">
        <v>11</v>
      </c>
      <c r="Q36" s="5" t="s">
        <v>74</v>
      </c>
      <c r="R36" s="5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2DF2-130B-4C42-B75E-26FD8D83F52F}">
  <dimension ref="A1:U36"/>
  <sheetViews>
    <sheetView topLeftCell="E5" workbookViewId="0">
      <selection activeCell="G24" sqref="G24"/>
    </sheetView>
  </sheetViews>
  <sheetFormatPr defaultRowHeight="15" x14ac:dyDescent="0.25"/>
  <cols>
    <col min="2" max="3" width="10" bestFit="1" customWidth="1"/>
    <col min="4" max="4" width="16" bestFit="1" customWidth="1"/>
    <col min="5" max="5" width="38.140625" bestFit="1" customWidth="1"/>
    <col min="6" max="6" width="38.42578125" bestFit="1" customWidth="1"/>
    <col min="7" max="7" width="16.7109375" customWidth="1"/>
    <col min="14" max="14" width="12" bestFit="1" customWidth="1"/>
  </cols>
  <sheetData>
    <row r="1" spans="1:18" x14ac:dyDescent="0.25">
      <c r="A1" t="s">
        <v>6</v>
      </c>
      <c r="B1" t="s">
        <v>43</v>
      </c>
      <c r="C1" t="s">
        <v>44</v>
      </c>
      <c r="D1" t="s">
        <v>48</v>
      </c>
      <c r="E1" t="s">
        <v>45</v>
      </c>
      <c r="F1" t="s">
        <v>46</v>
      </c>
      <c r="G1" t="s">
        <v>47</v>
      </c>
    </row>
    <row r="2" spans="1:18" x14ac:dyDescent="0.25">
      <c r="A2" s="2">
        <v>2008</v>
      </c>
      <c r="B2" s="3">
        <v>136320934</v>
      </c>
      <c r="C2" s="3">
        <v>135740186</v>
      </c>
      <c r="D2">
        <f>$N$20*A2+$N$19</f>
        <v>135112475.78181744</v>
      </c>
      <c r="E2">
        <f>B2-D2</f>
        <v>1208458.2181825638</v>
      </c>
      <c r="F2">
        <f>B2-C2</f>
        <v>580748</v>
      </c>
      <c r="G2">
        <f>C2-D2</f>
        <v>627710.21818256378</v>
      </c>
    </row>
    <row r="3" spans="1:18" x14ac:dyDescent="0.25">
      <c r="A3" s="2">
        <v>2009</v>
      </c>
      <c r="B3" s="3">
        <v>140451795</v>
      </c>
      <c r="C3" s="3">
        <v>140417150</v>
      </c>
      <c r="D3">
        <f t="shared" ref="D3:D12" si="0">$N$20*A3+$N$19</f>
        <v>138328356.69696903</v>
      </c>
      <c r="E3">
        <f t="shared" ref="E3:E12" si="1">B3-D3</f>
        <v>2123438.3030309677</v>
      </c>
      <c r="F3">
        <f t="shared" ref="F3:G12" si="2">B3-C3</f>
        <v>34645</v>
      </c>
      <c r="G3">
        <f t="shared" si="2"/>
        <v>2088793.3030309677</v>
      </c>
      <c r="M3" t="s">
        <v>7</v>
      </c>
    </row>
    <row r="4" spans="1:18" ht="15.75" thickBot="1" x14ac:dyDescent="0.3">
      <c r="A4" s="2">
        <v>2010</v>
      </c>
      <c r="B4" s="3">
        <v>143997567</v>
      </c>
      <c r="C4" s="3">
        <v>141026826</v>
      </c>
      <c r="D4">
        <f t="shared" si="0"/>
        <v>141544237.61212063</v>
      </c>
      <c r="E4">
        <f t="shared" si="1"/>
        <v>2453329.3878793716</v>
      </c>
      <c r="F4">
        <f t="shared" si="2"/>
        <v>2970741</v>
      </c>
      <c r="G4">
        <f t="shared" si="2"/>
        <v>-517411.61212062836</v>
      </c>
    </row>
    <row r="5" spans="1:18" x14ac:dyDescent="0.25">
      <c r="A5" s="2">
        <v>2011</v>
      </c>
      <c r="B5" s="3">
        <v>143502424</v>
      </c>
      <c r="C5" s="3">
        <v>143877088</v>
      </c>
      <c r="D5">
        <f t="shared" si="0"/>
        <v>144760118.52727222</v>
      </c>
      <c r="E5">
        <f t="shared" si="1"/>
        <v>-1257694.5272722244</v>
      </c>
      <c r="F5">
        <f t="shared" si="2"/>
        <v>-374664</v>
      </c>
      <c r="G5">
        <f t="shared" si="2"/>
        <v>-883030.52727222443</v>
      </c>
      <c r="M5" s="7" t="s">
        <v>8</v>
      </c>
      <c r="N5" s="7"/>
    </row>
    <row r="6" spans="1:18" x14ac:dyDescent="0.25">
      <c r="A6" s="2">
        <v>2012</v>
      </c>
      <c r="B6" s="3">
        <v>144625322</v>
      </c>
      <c r="C6" s="3">
        <v>146503037</v>
      </c>
      <c r="D6">
        <f t="shared" si="0"/>
        <v>147975999.44242382</v>
      </c>
      <c r="E6">
        <f t="shared" si="1"/>
        <v>-3350677.4424238205</v>
      </c>
      <c r="F6">
        <f t="shared" si="2"/>
        <v>-1877715</v>
      </c>
      <c r="G6">
        <f t="shared" si="2"/>
        <v>-1472962.4424238205</v>
      </c>
      <c r="M6" s="4" t="s">
        <v>9</v>
      </c>
      <c r="N6" s="4">
        <v>0.96492190497123065</v>
      </c>
    </row>
    <row r="7" spans="1:18" x14ac:dyDescent="0.25">
      <c r="A7" s="2">
        <v>2013</v>
      </c>
      <c r="B7" s="3">
        <v>148577576</v>
      </c>
      <c r="C7" s="3">
        <v>148918868</v>
      </c>
      <c r="D7">
        <f t="shared" si="0"/>
        <v>151191880.35757542</v>
      </c>
      <c r="E7">
        <f t="shared" si="1"/>
        <v>-2614304.3575754166</v>
      </c>
      <c r="F7">
        <f t="shared" si="2"/>
        <v>-341292</v>
      </c>
      <c r="G7">
        <f t="shared" si="2"/>
        <v>-2273012.3575754166</v>
      </c>
      <c r="M7" s="4" t="s">
        <v>10</v>
      </c>
      <c r="N7" s="4">
        <v>0.93107428269330861</v>
      </c>
    </row>
    <row r="8" spans="1:18" x14ac:dyDescent="0.25">
      <c r="A8" s="2">
        <v>2014</v>
      </c>
      <c r="B8" s="3">
        <v>151161365</v>
      </c>
      <c r="C8" s="3">
        <v>152662298</v>
      </c>
      <c r="D8">
        <f t="shared" si="0"/>
        <v>154407761.27272701</v>
      </c>
      <c r="E8">
        <f t="shared" si="1"/>
        <v>-3246396.2727270126</v>
      </c>
      <c r="F8">
        <f t="shared" si="2"/>
        <v>-1500933</v>
      </c>
      <c r="G8">
        <f t="shared" si="2"/>
        <v>-1745463.2727270126</v>
      </c>
      <c r="M8" s="4" t="s">
        <v>11</v>
      </c>
      <c r="N8" s="4">
        <v>0.92245856802997217</v>
      </c>
    </row>
    <row r="9" spans="1:18" x14ac:dyDescent="0.25">
      <c r="A9" s="2">
        <v>2015</v>
      </c>
      <c r="B9" s="3">
        <v>156641287</v>
      </c>
      <c r="C9" s="3">
        <v>157631879</v>
      </c>
      <c r="D9">
        <f t="shared" si="0"/>
        <v>157623642.18787861</v>
      </c>
      <c r="E9">
        <f t="shared" si="1"/>
        <v>-982355.1878786087</v>
      </c>
      <c r="F9">
        <f t="shared" si="2"/>
        <v>-990592</v>
      </c>
      <c r="G9">
        <f t="shared" si="2"/>
        <v>8236.8121213912964</v>
      </c>
      <c r="M9" s="4" t="s">
        <v>12</v>
      </c>
      <c r="N9" s="4">
        <v>2809832.4309875625</v>
      </c>
    </row>
    <row r="10" spans="1:18" ht="15.75" thickBot="1" x14ac:dyDescent="0.3">
      <c r="A10" s="2">
        <v>2016</v>
      </c>
      <c r="B10" s="3">
        <v>162263258</v>
      </c>
      <c r="C10" s="3">
        <v>163828291</v>
      </c>
      <c r="D10">
        <f t="shared" si="0"/>
        <v>160839523.1030302</v>
      </c>
      <c r="E10">
        <f t="shared" si="1"/>
        <v>1423734.8969697952</v>
      </c>
      <c r="F10">
        <f t="shared" si="2"/>
        <v>-1565033</v>
      </c>
      <c r="G10">
        <f t="shared" si="2"/>
        <v>2988767.8969697952</v>
      </c>
      <c r="M10" s="5" t="s">
        <v>13</v>
      </c>
      <c r="N10" s="5">
        <v>10</v>
      </c>
    </row>
    <row r="11" spans="1:18" x14ac:dyDescent="0.25">
      <c r="A11" s="2">
        <v>2017</v>
      </c>
      <c r="B11" s="3">
        <v>168297871</v>
      </c>
      <c r="C11" s="3">
        <v>169858265</v>
      </c>
      <c r="D11">
        <f t="shared" si="0"/>
        <v>164055404.0181818</v>
      </c>
      <c r="E11">
        <f t="shared" si="1"/>
        <v>4242466.9818181992</v>
      </c>
      <c r="F11">
        <f t="shared" si="2"/>
        <v>-1560394</v>
      </c>
      <c r="G11">
        <f t="shared" si="2"/>
        <v>5802860.9818181992</v>
      </c>
    </row>
    <row r="12" spans="1:18" ht="15.75" thickBot="1" x14ac:dyDescent="0.3">
      <c r="A12" s="2">
        <v>2018</v>
      </c>
      <c r="B12" s="3">
        <v>174113410</v>
      </c>
      <c r="C12" s="3">
        <v>175785305</v>
      </c>
      <c r="D12">
        <f t="shared" si="0"/>
        <v>167271284.9333334</v>
      </c>
      <c r="E12">
        <f t="shared" si="1"/>
        <v>6842125.0666666031</v>
      </c>
      <c r="F12">
        <f t="shared" si="2"/>
        <v>-1671895</v>
      </c>
      <c r="G12">
        <f t="shared" si="2"/>
        <v>8514020.0666666031</v>
      </c>
      <c r="M12" t="s">
        <v>14</v>
      </c>
    </row>
    <row r="13" spans="1:18" x14ac:dyDescent="0.25">
      <c r="M13" s="6"/>
      <c r="N13" s="6" t="s">
        <v>19</v>
      </c>
      <c r="O13" s="6" t="s">
        <v>20</v>
      </c>
      <c r="P13" s="6" t="s">
        <v>21</v>
      </c>
      <c r="Q13" s="6" t="s">
        <v>22</v>
      </c>
      <c r="R13" s="6" t="s">
        <v>23</v>
      </c>
    </row>
    <row r="14" spans="1:18" x14ac:dyDescent="0.25">
      <c r="D14" t="s">
        <v>49</v>
      </c>
      <c r="E14" t="s">
        <v>50</v>
      </c>
      <c r="F14" t="s">
        <v>51</v>
      </c>
      <c r="G14" t="s">
        <v>52</v>
      </c>
      <c r="M14" s="4" t="s">
        <v>15</v>
      </c>
      <c r="N14" s="4">
        <v>1</v>
      </c>
      <c r="O14" s="4">
        <v>853205929985949.13</v>
      </c>
      <c r="P14" s="4">
        <v>853205929985949.13</v>
      </c>
      <c r="Q14" s="4">
        <v>108.06698214547774</v>
      </c>
      <c r="R14" s="4">
        <v>6.3492515031182114E-6</v>
      </c>
    </row>
    <row r="15" spans="1:18" x14ac:dyDescent="0.25">
      <c r="D15" t="s">
        <v>53</v>
      </c>
      <c r="E15" t="s">
        <v>54</v>
      </c>
      <c r="F15" t="s">
        <v>55</v>
      </c>
      <c r="G15" t="s">
        <v>56</v>
      </c>
      <c r="M15" s="4" t="s">
        <v>16</v>
      </c>
      <c r="N15" s="4">
        <v>8</v>
      </c>
      <c r="O15" s="4">
        <v>63161266321835.797</v>
      </c>
      <c r="P15" s="4">
        <v>7895158290229.4746</v>
      </c>
      <c r="Q15" s="4"/>
      <c r="R15" s="4"/>
    </row>
    <row r="16" spans="1:18" ht="15.75" thickBot="1" x14ac:dyDescent="0.3">
      <c r="M16" s="5" t="s">
        <v>17</v>
      </c>
      <c r="N16" s="5">
        <v>9</v>
      </c>
      <c r="O16" s="5">
        <v>916367196307784.88</v>
      </c>
      <c r="P16" s="5"/>
      <c r="Q16" s="5"/>
      <c r="R16" s="5"/>
    </row>
    <row r="17" spans="1:21" ht="15.75" thickBot="1" x14ac:dyDescent="0.3">
      <c r="D17" s="8" t="s">
        <v>57</v>
      </c>
      <c r="E17">
        <f>E12</f>
        <v>6842125.0666666031</v>
      </c>
      <c r="F17">
        <f t="shared" ref="F17:G17" si="3">F12</f>
        <v>-1671895</v>
      </c>
      <c r="G17">
        <f t="shared" si="3"/>
        <v>8514020.0666666031</v>
      </c>
    </row>
    <row r="18" spans="1:21" x14ac:dyDescent="0.25">
      <c r="D18" t="s">
        <v>58</v>
      </c>
      <c r="E18">
        <f>N24-R24</f>
        <v>622011.36969730258</v>
      </c>
      <c r="F18">
        <f>N24-P24</f>
        <v>-572398.54545456171</v>
      </c>
      <c r="G18">
        <f>P24-R24</f>
        <v>1194409.9151518643</v>
      </c>
      <c r="M18" s="6"/>
      <c r="N18" s="6" t="s">
        <v>24</v>
      </c>
      <c r="O18" s="6" t="s">
        <v>12</v>
      </c>
      <c r="P18" s="6" t="s">
        <v>25</v>
      </c>
      <c r="Q18" s="6" t="s">
        <v>26</v>
      </c>
      <c r="R18" s="6" t="s">
        <v>27</v>
      </c>
      <c r="S18" s="6" t="s">
        <v>28</v>
      </c>
      <c r="T18" s="6" t="s">
        <v>29</v>
      </c>
      <c r="U18" s="6" t="s">
        <v>30</v>
      </c>
    </row>
    <row r="19" spans="1:21" x14ac:dyDescent="0.25">
      <c r="D19" t="s">
        <v>59</v>
      </c>
      <c r="E19">
        <f>SQRT((N28^2 + R28^2)/R36)</f>
        <v>4862631.6010899451</v>
      </c>
      <c r="F19">
        <f>SQRT((N28^2 + P28^2)/P36)</f>
        <v>5345423.5826728847</v>
      </c>
      <c r="G19">
        <f>SQRT((P28^2 + R28^2)/R36)</f>
        <v>5060844.5254867682</v>
      </c>
      <c r="M19" s="4" t="s">
        <v>18</v>
      </c>
      <c r="N19" s="4">
        <v>-6322376401.8424273</v>
      </c>
      <c r="O19" s="4">
        <v>622572277.210549</v>
      </c>
      <c r="P19" s="4">
        <v>-10.155248849450857</v>
      </c>
      <c r="Q19" s="4">
        <v>7.5650612589101645E-6</v>
      </c>
      <c r="R19" s="4">
        <v>-7758030647.5534286</v>
      </c>
      <c r="S19" s="4">
        <v>-4886722156.1314259</v>
      </c>
      <c r="T19" s="4">
        <v>-7758030647.5534286</v>
      </c>
      <c r="U19" s="4">
        <v>-4886722156.1314259</v>
      </c>
    </row>
    <row r="20" spans="1:21" ht="15.75" thickBot="1" x14ac:dyDescent="0.3">
      <c r="M20" s="5" t="s">
        <v>6</v>
      </c>
      <c r="N20" s="5">
        <v>3215880.9151515164</v>
      </c>
      <c r="O20" s="5">
        <v>309352.36925942218</v>
      </c>
      <c r="P20" s="5">
        <v>10.395527025864432</v>
      </c>
      <c r="Q20" s="5">
        <v>6.3492515031181995E-6</v>
      </c>
      <c r="R20" s="5">
        <v>2502513.0724040824</v>
      </c>
      <c r="S20" s="5">
        <v>3929248.7578989505</v>
      </c>
      <c r="T20" s="5">
        <v>2502513.0724040824</v>
      </c>
      <c r="U20" s="5">
        <v>3929248.7578989505</v>
      </c>
    </row>
    <row r="21" spans="1:21" ht="15.75" thickBot="1" x14ac:dyDescent="0.3">
      <c r="D21" t="s">
        <v>60</v>
      </c>
      <c r="E21">
        <f>(E17-E18)/E19</f>
        <v>1.279166140321031</v>
      </c>
      <c r="F21">
        <f>(F17-F18)/F19</f>
        <v>-0.20568930367079619</v>
      </c>
      <c r="G21">
        <f>(G17-G18)/G19</f>
        <v>1.4463218766458183</v>
      </c>
    </row>
    <row r="22" spans="1:21" x14ac:dyDescent="0.25">
      <c r="M22" s="6" t="s">
        <v>43</v>
      </c>
      <c r="N22" s="6"/>
      <c r="O22" s="6" t="s">
        <v>44</v>
      </c>
      <c r="P22" s="6"/>
      <c r="Q22" s="6" t="s">
        <v>48</v>
      </c>
      <c r="R22" s="6"/>
    </row>
    <row r="23" spans="1:21" x14ac:dyDescent="0.25">
      <c r="D23" t="s">
        <v>61</v>
      </c>
      <c r="E23">
        <f xml:space="preserve"> (1-0.8997)/2</f>
        <v>5.0149999999999972E-2</v>
      </c>
      <c r="F23">
        <f>(1-0.5832)/2</f>
        <v>0.20839999999999997</v>
      </c>
      <c r="G23">
        <f>(1-0.9265)/2</f>
        <v>3.6750000000000005E-2</v>
      </c>
      <c r="M23" s="4"/>
      <c r="N23" s="4"/>
      <c r="O23" s="4"/>
      <c r="P23" s="4"/>
      <c r="Q23" s="4"/>
      <c r="R23" s="4"/>
    </row>
    <row r="24" spans="1:21" x14ac:dyDescent="0.25">
      <c r="M24" s="4" t="s">
        <v>63</v>
      </c>
      <c r="N24" s="4">
        <v>151813891.72727272</v>
      </c>
      <c r="O24" s="4" t="s">
        <v>63</v>
      </c>
      <c r="P24" s="4">
        <v>152386290.27272728</v>
      </c>
      <c r="Q24" s="4" t="s">
        <v>63</v>
      </c>
      <c r="R24" s="4">
        <v>151191880.35757542</v>
      </c>
    </row>
    <row r="25" spans="1:21" x14ac:dyDescent="0.25">
      <c r="A25" s="8"/>
      <c r="D25" t="s">
        <v>62</v>
      </c>
      <c r="E25" t="s">
        <v>80</v>
      </c>
      <c r="M25" s="4" t="s">
        <v>12</v>
      </c>
      <c r="N25" s="4">
        <v>3647368.3701378847</v>
      </c>
      <c r="O25" s="4" t="s">
        <v>12</v>
      </c>
      <c r="P25" s="4">
        <v>3907717.6523788315</v>
      </c>
      <c r="Q25" s="4" t="s">
        <v>12</v>
      </c>
      <c r="R25" s="4">
        <v>3215880.9151515961</v>
      </c>
    </row>
    <row r="26" spans="1:21" x14ac:dyDescent="0.25">
      <c r="E26" t="s">
        <v>81</v>
      </c>
      <c r="M26" s="4" t="s">
        <v>64</v>
      </c>
      <c r="N26" s="4">
        <v>148577576</v>
      </c>
      <c r="O26" s="4" t="s">
        <v>64</v>
      </c>
      <c r="P26" s="4">
        <v>148918868</v>
      </c>
      <c r="Q26" s="4" t="s">
        <v>64</v>
      </c>
      <c r="R26" s="4">
        <v>151191880.35757542</v>
      </c>
    </row>
    <row r="27" spans="1:21" x14ac:dyDescent="0.25">
      <c r="M27" s="4" t="s">
        <v>65</v>
      </c>
      <c r="N27" s="4" t="e">
        <v>#N/A</v>
      </c>
      <c r="O27" s="4" t="s">
        <v>65</v>
      </c>
      <c r="P27" s="4" t="e">
        <v>#N/A</v>
      </c>
      <c r="Q27" s="4" t="s">
        <v>65</v>
      </c>
      <c r="R27" s="4" t="e">
        <v>#N/A</v>
      </c>
    </row>
    <row r="28" spans="1:21" x14ac:dyDescent="0.25">
      <c r="M28" s="4" t="s">
        <v>66</v>
      </c>
      <c r="N28" s="4">
        <v>12096952.355957478</v>
      </c>
      <c r="O28" s="4" t="s">
        <v>66</v>
      </c>
      <c r="P28" s="4">
        <v>12960433.239589037</v>
      </c>
      <c r="Q28" s="4" t="s">
        <v>66</v>
      </c>
      <c r="R28" s="4">
        <v>10665870.366022594</v>
      </c>
    </row>
    <row r="29" spans="1:21" x14ac:dyDescent="0.25">
      <c r="M29" s="4" t="s">
        <v>67</v>
      </c>
      <c r="N29" s="4">
        <v>146336256302305.19</v>
      </c>
      <c r="O29" s="4" t="s">
        <v>67</v>
      </c>
      <c r="P29" s="4">
        <v>167972829757844.41</v>
      </c>
      <c r="Q29" s="4" t="s">
        <v>67</v>
      </c>
      <c r="R29" s="4">
        <v>113760790664798.95</v>
      </c>
    </row>
    <row r="30" spans="1:21" x14ac:dyDescent="0.25">
      <c r="M30" s="4" t="s">
        <v>68</v>
      </c>
      <c r="N30" s="4">
        <v>-0.57829929199426111</v>
      </c>
      <c r="O30" s="4" t="s">
        <v>68</v>
      </c>
      <c r="P30" s="4">
        <v>-0.71377188181470652</v>
      </c>
      <c r="Q30" s="4" t="s">
        <v>68</v>
      </c>
      <c r="R30" s="4">
        <v>-1.2000000000000015</v>
      </c>
    </row>
    <row r="31" spans="1:21" x14ac:dyDescent="0.25">
      <c r="M31" s="4" t="s">
        <v>69</v>
      </c>
      <c r="N31" s="4">
        <v>0.70275105457786424</v>
      </c>
      <c r="O31" s="4" t="s">
        <v>69</v>
      </c>
      <c r="P31" s="4">
        <v>0.62502488126883216</v>
      </c>
      <c r="Q31" s="4" t="s">
        <v>69</v>
      </c>
      <c r="R31" s="4">
        <v>5.4277570092785429E-17</v>
      </c>
    </row>
    <row r="32" spans="1:21" x14ac:dyDescent="0.25">
      <c r="M32" s="4" t="s">
        <v>70</v>
      </c>
      <c r="N32" s="4">
        <v>37792476</v>
      </c>
      <c r="O32" s="4" t="s">
        <v>70</v>
      </c>
      <c r="P32" s="4">
        <v>40045119</v>
      </c>
      <c r="Q32" s="4" t="s">
        <v>70</v>
      </c>
      <c r="R32" s="4">
        <v>32158809.151515961</v>
      </c>
    </row>
    <row r="33" spans="13:18" x14ac:dyDescent="0.25">
      <c r="M33" s="4" t="s">
        <v>71</v>
      </c>
      <c r="N33" s="4">
        <v>136320934</v>
      </c>
      <c r="O33" s="4" t="s">
        <v>71</v>
      </c>
      <c r="P33" s="4">
        <v>135740186</v>
      </c>
      <c r="Q33" s="4" t="s">
        <v>71</v>
      </c>
      <c r="R33" s="4">
        <v>135112475.78181744</v>
      </c>
    </row>
    <row r="34" spans="13:18" x14ac:dyDescent="0.25">
      <c r="M34" s="4" t="s">
        <v>72</v>
      </c>
      <c r="N34" s="4">
        <v>174113410</v>
      </c>
      <c r="O34" s="4" t="s">
        <v>72</v>
      </c>
      <c r="P34" s="4">
        <v>175785305</v>
      </c>
      <c r="Q34" s="4" t="s">
        <v>72</v>
      </c>
      <c r="R34" s="4">
        <v>167271284.9333334</v>
      </c>
    </row>
    <row r="35" spans="13:18" x14ac:dyDescent="0.25">
      <c r="M35" s="4" t="s">
        <v>73</v>
      </c>
      <c r="N35" s="4">
        <v>1669952809</v>
      </c>
      <c r="O35" s="4" t="s">
        <v>73</v>
      </c>
      <c r="P35" s="4">
        <v>1676249193</v>
      </c>
      <c r="Q35" s="4" t="s">
        <v>73</v>
      </c>
      <c r="R35" s="4">
        <v>1663110683.9333296</v>
      </c>
    </row>
    <row r="36" spans="13:18" ht="15.75" thickBot="1" x14ac:dyDescent="0.3">
      <c r="M36" s="5" t="s">
        <v>74</v>
      </c>
      <c r="N36" s="5">
        <v>11</v>
      </c>
      <c r="O36" s="5" t="s">
        <v>74</v>
      </c>
      <c r="P36" s="5">
        <v>11</v>
      </c>
      <c r="Q36" s="5" t="s">
        <v>74</v>
      </c>
      <c r="R36" s="5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E256-C9EB-449D-B46A-9121EB53CB6B}">
  <dimension ref="A1:U36"/>
  <sheetViews>
    <sheetView topLeftCell="C9" workbookViewId="0">
      <selection activeCell="G23" sqref="G23"/>
    </sheetView>
  </sheetViews>
  <sheetFormatPr defaultRowHeight="15" x14ac:dyDescent="0.25"/>
  <cols>
    <col min="2" max="3" width="10" bestFit="1" customWidth="1"/>
    <col min="4" max="4" width="16" bestFit="1" customWidth="1"/>
    <col min="5" max="5" width="38.140625" bestFit="1" customWidth="1"/>
    <col min="6" max="6" width="38.42578125" bestFit="1" customWidth="1"/>
    <col min="7" max="7" width="36.85546875" bestFit="1" customWidth="1"/>
    <col min="14" max="14" width="12" bestFit="1" customWidth="1"/>
  </cols>
  <sheetData>
    <row r="1" spans="1:18" x14ac:dyDescent="0.25">
      <c r="A1" t="s">
        <v>6</v>
      </c>
      <c r="B1" t="s">
        <v>43</v>
      </c>
      <c r="C1" t="s">
        <v>44</v>
      </c>
      <c r="D1" t="s">
        <v>48</v>
      </c>
      <c r="E1" t="s">
        <v>45</v>
      </c>
      <c r="F1" t="s">
        <v>46</v>
      </c>
      <c r="G1" t="s">
        <v>47</v>
      </c>
    </row>
    <row r="2" spans="1:18" x14ac:dyDescent="0.25">
      <c r="A2" s="2">
        <v>2008</v>
      </c>
      <c r="B2" s="3">
        <v>199896219</v>
      </c>
      <c r="C2" s="3">
        <v>193266018</v>
      </c>
      <c r="D2">
        <f>$N$20*A2+$N$19</f>
        <v>195078441.56363678</v>
      </c>
      <c r="E2">
        <f>B2-D2</f>
        <v>4817777.4363632202</v>
      </c>
      <c r="F2">
        <f>B2-C2</f>
        <v>6630201</v>
      </c>
      <c r="G2">
        <f>C2-D2</f>
        <v>-1812423.5636367798</v>
      </c>
    </row>
    <row r="3" spans="1:18" x14ac:dyDescent="0.25">
      <c r="A3" s="2">
        <v>2009</v>
      </c>
      <c r="B3" s="3">
        <v>203799537</v>
      </c>
      <c r="C3" s="3">
        <v>193412803</v>
      </c>
      <c r="D3">
        <f t="shared" ref="D3:D12" si="0">$N$20*A3+$N$19</f>
        <v>197112978.3939395</v>
      </c>
      <c r="E3">
        <f t="shared" ref="E3:E12" si="1">B3-D3</f>
        <v>6686558.6060605049</v>
      </c>
      <c r="F3">
        <f t="shared" ref="F3:G12" si="2">B3-C3</f>
        <v>10386734</v>
      </c>
      <c r="G3">
        <f t="shared" si="2"/>
        <v>-3700175.3939394951</v>
      </c>
      <c r="M3" t="s">
        <v>7</v>
      </c>
    </row>
    <row r="4" spans="1:18" ht="15.75" thickBot="1" x14ac:dyDescent="0.3">
      <c r="A4" s="2">
        <v>2010</v>
      </c>
      <c r="B4" s="3">
        <v>201278043</v>
      </c>
      <c r="C4" s="3">
        <v>197553611</v>
      </c>
      <c r="D4">
        <f t="shared" si="0"/>
        <v>199147515.22424269</v>
      </c>
      <c r="E4">
        <f t="shared" si="1"/>
        <v>2130527.7757573128</v>
      </c>
      <c r="F4">
        <f t="shared" si="2"/>
        <v>3724432</v>
      </c>
      <c r="G4">
        <f t="shared" si="2"/>
        <v>-1593904.2242426872</v>
      </c>
    </row>
    <row r="5" spans="1:18" x14ac:dyDescent="0.25">
      <c r="A5" s="2">
        <v>2011</v>
      </c>
      <c r="B5" s="3">
        <v>198488874</v>
      </c>
      <c r="C5" s="3">
        <v>197137884</v>
      </c>
      <c r="D5">
        <f t="shared" si="0"/>
        <v>201182052.05454588</v>
      </c>
      <c r="E5">
        <f t="shared" si="1"/>
        <v>-2693178.0545458794</v>
      </c>
      <c r="F5">
        <f t="shared" si="2"/>
        <v>1350990</v>
      </c>
      <c r="G5">
        <f t="shared" si="2"/>
        <v>-4044168.0545458794</v>
      </c>
      <c r="M5" s="7" t="s">
        <v>8</v>
      </c>
      <c r="N5" s="7"/>
    </row>
    <row r="6" spans="1:18" x14ac:dyDescent="0.25">
      <c r="A6" s="2">
        <v>2012</v>
      </c>
      <c r="B6" s="3">
        <v>194958601</v>
      </c>
      <c r="C6" s="3">
        <v>193547419</v>
      </c>
      <c r="D6">
        <f t="shared" si="0"/>
        <v>203216588.88484859</v>
      </c>
      <c r="E6">
        <f t="shared" si="1"/>
        <v>-8257987.8848485947</v>
      </c>
      <c r="F6">
        <f t="shared" si="2"/>
        <v>1411182</v>
      </c>
      <c r="G6">
        <f t="shared" si="2"/>
        <v>-9669169.8848485947</v>
      </c>
      <c r="M6" s="4" t="s">
        <v>9</v>
      </c>
      <c r="N6" s="4">
        <v>0.68120090263997546</v>
      </c>
    </row>
    <row r="7" spans="1:18" x14ac:dyDescent="0.25">
      <c r="A7" s="2">
        <v>2013</v>
      </c>
      <c r="B7" s="3">
        <v>195906824</v>
      </c>
      <c r="C7" s="3">
        <v>193681179</v>
      </c>
      <c r="D7">
        <f t="shared" si="0"/>
        <v>205251125.71515179</v>
      </c>
      <c r="E7">
        <f t="shared" si="1"/>
        <v>-9344301.7151517868</v>
      </c>
      <c r="F7">
        <f t="shared" si="2"/>
        <v>2225645</v>
      </c>
      <c r="G7">
        <f t="shared" si="2"/>
        <v>-11569946.715151787</v>
      </c>
      <c r="M7" s="4" t="s">
        <v>10</v>
      </c>
      <c r="N7" s="4">
        <v>0.46403466975751728</v>
      </c>
    </row>
    <row r="8" spans="1:18" x14ac:dyDescent="0.25">
      <c r="A8" s="2">
        <v>2014</v>
      </c>
      <c r="B8" s="3">
        <v>201359623</v>
      </c>
      <c r="C8" s="3">
        <v>200634635</v>
      </c>
      <c r="D8">
        <f t="shared" si="0"/>
        <v>207285662.54545498</v>
      </c>
      <c r="E8">
        <f t="shared" si="1"/>
        <v>-5926039.5454549789</v>
      </c>
      <c r="F8">
        <f t="shared" si="2"/>
        <v>724988</v>
      </c>
      <c r="G8">
        <f t="shared" si="2"/>
        <v>-6651027.5454549789</v>
      </c>
      <c r="M8" s="4" t="s">
        <v>11</v>
      </c>
      <c r="N8" s="4">
        <v>0.39703900347720689</v>
      </c>
    </row>
    <row r="9" spans="1:18" x14ac:dyDescent="0.25">
      <c r="A9" s="2">
        <v>2015</v>
      </c>
      <c r="B9" s="3">
        <v>208256388</v>
      </c>
      <c r="C9" s="3">
        <v>207124745</v>
      </c>
      <c r="D9">
        <f t="shared" si="0"/>
        <v>209320199.37575769</v>
      </c>
      <c r="E9">
        <f t="shared" si="1"/>
        <v>-1063811.3757576942</v>
      </c>
      <c r="F9">
        <f t="shared" si="2"/>
        <v>1131643</v>
      </c>
      <c r="G9">
        <f t="shared" si="2"/>
        <v>-2195454.3757576942</v>
      </c>
      <c r="M9" s="4" t="s">
        <v>12</v>
      </c>
      <c r="N9" s="4">
        <v>7021674.1389029808</v>
      </c>
    </row>
    <row r="10" spans="1:18" ht="15.75" thickBot="1" x14ac:dyDescent="0.3">
      <c r="A10" s="2">
        <v>2016</v>
      </c>
      <c r="B10" s="3">
        <v>214320532</v>
      </c>
      <c r="C10" s="3">
        <v>213507361</v>
      </c>
      <c r="D10">
        <f t="shared" si="0"/>
        <v>211354736.20606089</v>
      </c>
      <c r="E10">
        <f t="shared" si="1"/>
        <v>2965795.7939391136</v>
      </c>
      <c r="F10">
        <f t="shared" si="2"/>
        <v>813171</v>
      </c>
      <c r="G10">
        <f t="shared" si="2"/>
        <v>2152624.7939391136</v>
      </c>
      <c r="M10" s="5" t="s">
        <v>13</v>
      </c>
      <c r="N10" s="5">
        <v>10</v>
      </c>
    </row>
    <row r="11" spans="1:18" x14ac:dyDescent="0.25">
      <c r="A11" s="2">
        <v>2017</v>
      </c>
      <c r="B11" s="3">
        <v>224073932</v>
      </c>
      <c r="C11" s="3">
        <v>219852235</v>
      </c>
      <c r="D11">
        <f t="shared" si="0"/>
        <v>213389273.03636408</v>
      </c>
      <c r="E11">
        <f t="shared" si="1"/>
        <v>10684658.963635921</v>
      </c>
      <c r="F11">
        <f t="shared" si="2"/>
        <v>4221697</v>
      </c>
      <c r="G11">
        <f t="shared" si="2"/>
        <v>6462961.9636359215</v>
      </c>
    </row>
    <row r="12" spans="1:18" ht="15.75" thickBot="1" x14ac:dyDescent="0.3">
      <c r="A12" s="2">
        <v>2018</v>
      </c>
      <c r="B12" s="3">
        <v>231127696</v>
      </c>
      <c r="C12" s="3">
        <v>228629728</v>
      </c>
      <c r="D12">
        <f t="shared" si="0"/>
        <v>215423809.86666679</v>
      </c>
      <c r="E12">
        <f t="shared" si="1"/>
        <v>15703886.133333206</v>
      </c>
      <c r="F12">
        <f t="shared" si="2"/>
        <v>2497968</v>
      </c>
      <c r="G12">
        <f t="shared" si="2"/>
        <v>13205918.133333206</v>
      </c>
      <c r="M12" t="s">
        <v>14</v>
      </c>
    </row>
    <row r="13" spans="1:18" x14ac:dyDescent="0.25">
      <c r="M13" s="6"/>
      <c r="N13" s="6" t="s">
        <v>19</v>
      </c>
      <c r="O13" s="6" t="s">
        <v>20</v>
      </c>
      <c r="P13" s="6" t="s">
        <v>21</v>
      </c>
      <c r="Q13" s="6" t="s">
        <v>22</v>
      </c>
      <c r="R13" s="6" t="s">
        <v>23</v>
      </c>
    </row>
    <row r="14" spans="1:18" x14ac:dyDescent="0.25">
      <c r="D14" t="s">
        <v>49</v>
      </c>
      <c r="E14" t="s">
        <v>50</v>
      </c>
      <c r="F14" t="s">
        <v>51</v>
      </c>
      <c r="G14" t="s">
        <v>52</v>
      </c>
      <c r="M14" s="4" t="s">
        <v>15</v>
      </c>
      <c r="N14" s="4">
        <v>1</v>
      </c>
      <c r="O14" s="4">
        <v>341495559393408.81</v>
      </c>
      <c r="P14" s="4">
        <v>341495559393408.81</v>
      </c>
      <c r="Q14" s="4">
        <v>6.9263386054852099</v>
      </c>
      <c r="R14" s="4">
        <v>3.0094253573199812E-2</v>
      </c>
    </row>
    <row r="15" spans="1:18" x14ac:dyDescent="0.25">
      <c r="D15" t="s">
        <v>53</v>
      </c>
      <c r="E15" t="s">
        <v>54</v>
      </c>
      <c r="F15" t="s">
        <v>55</v>
      </c>
      <c r="G15" t="s">
        <v>56</v>
      </c>
      <c r="M15" s="4" t="s">
        <v>16</v>
      </c>
      <c r="N15" s="4">
        <v>8</v>
      </c>
      <c r="O15" s="4">
        <v>394431261703511.31</v>
      </c>
      <c r="P15" s="4">
        <v>49303907712938.914</v>
      </c>
      <c r="Q15" s="4"/>
      <c r="R15" s="4"/>
    </row>
    <row r="16" spans="1:18" ht="15.75" thickBot="1" x14ac:dyDescent="0.3">
      <c r="M16" s="5" t="s">
        <v>17</v>
      </c>
      <c r="N16" s="5">
        <v>9</v>
      </c>
      <c r="O16" s="5">
        <v>735926821096920.13</v>
      </c>
      <c r="P16" s="5"/>
      <c r="Q16" s="5"/>
      <c r="R16" s="5"/>
    </row>
    <row r="17" spans="1:21" ht="15.75" thickBot="1" x14ac:dyDescent="0.3">
      <c r="D17" s="8" t="s">
        <v>57</v>
      </c>
      <c r="E17">
        <f>E12</f>
        <v>15703886.133333206</v>
      </c>
      <c r="F17">
        <f t="shared" ref="F17:G17" si="3">F12</f>
        <v>2497968</v>
      </c>
      <c r="G17">
        <f t="shared" si="3"/>
        <v>13205918.133333206</v>
      </c>
    </row>
    <row r="18" spans="1:21" x14ac:dyDescent="0.25">
      <c r="D18" t="s">
        <v>58</v>
      </c>
      <c r="E18">
        <f>N24-R24</f>
        <v>1427626.0121209323</v>
      </c>
      <c r="F18">
        <f>N24-P24</f>
        <v>3192604.6363636255</v>
      </c>
      <c r="G18">
        <f>P24-R24</f>
        <v>-1764978.6242426932</v>
      </c>
      <c r="M18" s="6"/>
      <c r="N18" s="6" t="s">
        <v>24</v>
      </c>
      <c r="O18" s="6" t="s">
        <v>12</v>
      </c>
      <c r="P18" s="6" t="s">
        <v>25</v>
      </c>
      <c r="Q18" s="6" t="s">
        <v>26</v>
      </c>
      <c r="R18" s="6" t="s">
        <v>27</v>
      </c>
      <c r="S18" s="6" t="s">
        <v>28</v>
      </c>
      <c r="T18" s="6" t="s">
        <v>29</v>
      </c>
      <c r="U18" s="6" t="s">
        <v>30</v>
      </c>
    </row>
    <row r="19" spans="1:21" x14ac:dyDescent="0.25">
      <c r="D19" t="s">
        <v>59</v>
      </c>
      <c r="E19">
        <f>SQRT((N28^2 + R28^2)/R36)</f>
        <v>4099645.4361959822</v>
      </c>
      <c r="F19">
        <f>SQRT((N28^2 + P28^2)/P36)</f>
        <v>5127138.9923640955</v>
      </c>
      <c r="G19">
        <f>SQRT((P28^2 + R28^2)/R36)</f>
        <v>4214159.6756906062</v>
      </c>
      <c r="M19" s="4" t="s">
        <v>18</v>
      </c>
      <c r="N19" s="4">
        <v>-3890271513.6848488</v>
      </c>
      <c r="O19" s="4">
        <v>1555786605.0221412</v>
      </c>
      <c r="P19" s="4">
        <v>-2.5005174238722052</v>
      </c>
      <c r="Q19" s="4">
        <v>3.6912265564449764E-2</v>
      </c>
      <c r="R19" s="4">
        <v>-7477921858.3611584</v>
      </c>
      <c r="S19" s="4">
        <v>-302621169.00853872</v>
      </c>
      <c r="T19" s="4">
        <v>-7477921858.3611584</v>
      </c>
      <c r="U19" s="4">
        <v>-302621169.00853872</v>
      </c>
    </row>
    <row r="20" spans="1:21" ht="15.75" thickBot="1" x14ac:dyDescent="0.3">
      <c r="M20" s="5" t="s">
        <v>6</v>
      </c>
      <c r="N20" s="5">
        <v>2034536.8303030306</v>
      </c>
      <c r="O20" s="5">
        <v>773060.87974570226</v>
      </c>
      <c r="P20" s="5">
        <v>2.6317937999556902</v>
      </c>
      <c r="Q20" s="5">
        <v>3.0094253573199777E-2</v>
      </c>
      <c r="R20" s="5">
        <v>251855.24484486971</v>
      </c>
      <c r="S20" s="5">
        <v>3817218.4157611914</v>
      </c>
      <c r="T20" s="5">
        <v>251855.24484486971</v>
      </c>
      <c r="U20" s="5">
        <v>3817218.4157611914</v>
      </c>
    </row>
    <row r="21" spans="1:21" ht="15.75" thickBot="1" x14ac:dyDescent="0.3">
      <c r="D21" t="s">
        <v>60</v>
      </c>
      <c r="E21">
        <f>(E17-E18)/E19</f>
        <v>3.4823158108177923</v>
      </c>
      <c r="F21">
        <f>(F17-F18)/F19</f>
        <v>-0.13548231038755834</v>
      </c>
      <c r="G21">
        <f>(G17-G18)/G19</f>
        <v>3.5525224266976796</v>
      </c>
    </row>
    <row r="22" spans="1:21" x14ac:dyDescent="0.25">
      <c r="M22" s="6" t="s">
        <v>43</v>
      </c>
      <c r="N22" s="6"/>
      <c r="O22" s="6" t="s">
        <v>44</v>
      </c>
      <c r="P22" s="6"/>
      <c r="Q22" s="6" t="s">
        <v>48</v>
      </c>
      <c r="R22" s="6"/>
    </row>
    <row r="23" spans="1:21" x14ac:dyDescent="0.25">
      <c r="D23" t="s">
        <v>61</v>
      </c>
      <c r="E23">
        <f>(1-0.9997)/2</f>
        <v>1.4999999999998348E-4</v>
      </c>
      <c r="F23">
        <f>(1-0.5557)/2</f>
        <v>0.22215000000000001</v>
      </c>
      <c r="G23" s="9">
        <f>(1-0.9998)/2</f>
        <v>9.9999999999988987E-5</v>
      </c>
      <c r="M23" s="4"/>
      <c r="N23" s="4"/>
      <c r="O23" s="4"/>
      <c r="P23" s="4"/>
      <c r="Q23" s="4"/>
      <c r="R23" s="4"/>
    </row>
    <row r="24" spans="1:21" x14ac:dyDescent="0.25">
      <c r="M24" s="4" t="s">
        <v>63</v>
      </c>
      <c r="N24" s="4">
        <v>206678751.72727272</v>
      </c>
      <c r="O24" s="4" t="s">
        <v>63</v>
      </c>
      <c r="P24" s="4">
        <v>203486147.09090909</v>
      </c>
      <c r="Q24" s="4" t="s">
        <v>63</v>
      </c>
      <c r="R24" s="4">
        <v>205251125.71515179</v>
      </c>
    </row>
    <row r="25" spans="1:21" x14ac:dyDescent="0.25">
      <c r="A25" s="8"/>
      <c r="D25" t="s">
        <v>62</v>
      </c>
      <c r="E25" t="s">
        <v>82</v>
      </c>
      <c r="M25" s="4" t="s">
        <v>12</v>
      </c>
      <c r="N25" s="4">
        <v>3559178.6396109788</v>
      </c>
      <c r="O25" s="4" t="s">
        <v>12</v>
      </c>
      <c r="P25" s="4">
        <v>3690501.5456381082</v>
      </c>
      <c r="Q25" s="4" t="s">
        <v>12</v>
      </c>
      <c r="R25" s="4">
        <v>2034536.8303030275</v>
      </c>
    </row>
    <row r="26" spans="1:21" x14ac:dyDescent="0.25">
      <c r="E26" t="s">
        <v>83</v>
      </c>
      <c r="M26" s="4" t="s">
        <v>64</v>
      </c>
      <c r="N26" s="4">
        <v>201359623</v>
      </c>
      <c r="O26" s="4" t="s">
        <v>64</v>
      </c>
      <c r="P26" s="4">
        <v>197553611</v>
      </c>
      <c r="Q26" s="4" t="s">
        <v>64</v>
      </c>
      <c r="R26" s="4">
        <v>205251125.71515179</v>
      </c>
    </row>
    <row r="27" spans="1:21" x14ac:dyDescent="0.25">
      <c r="E27" t="s">
        <v>79</v>
      </c>
      <c r="M27" s="4" t="s">
        <v>65</v>
      </c>
      <c r="N27" s="4" t="e">
        <v>#N/A</v>
      </c>
      <c r="O27" s="4" t="s">
        <v>65</v>
      </c>
      <c r="P27" s="4" t="e">
        <v>#N/A</v>
      </c>
      <c r="Q27" s="4" t="s">
        <v>65</v>
      </c>
      <c r="R27" s="4" t="e">
        <v>#N/A</v>
      </c>
    </row>
    <row r="28" spans="1:21" x14ac:dyDescent="0.25">
      <c r="M28" s="4" t="s">
        <v>66</v>
      </c>
      <c r="N28" s="4">
        <v>11804460.109437179</v>
      </c>
      <c r="O28" s="4" t="s">
        <v>66</v>
      </c>
      <c r="P28" s="4">
        <v>12240008.915108269</v>
      </c>
      <c r="Q28" s="4" t="s">
        <v>66</v>
      </c>
      <c r="R28" s="4">
        <v>6747795.2882741187</v>
      </c>
    </row>
    <row r="29" spans="1:21" x14ac:dyDescent="0.25">
      <c r="M29" s="4" t="s">
        <v>67</v>
      </c>
      <c r="N29" s="4">
        <v>139345278475293.59</v>
      </c>
      <c r="O29" s="4" t="s">
        <v>67</v>
      </c>
      <c r="P29" s="4">
        <v>149817818241929.91</v>
      </c>
      <c r="Q29" s="4" t="s">
        <v>67</v>
      </c>
      <c r="R29" s="4">
        <v>45532741252454.391</v>
      </c>
    </row>
    <row r="30" spans="1:21" x14ac:dyDescent="0.25">
      <c r="M30" s="4" t="s">
        <v>68</v>
      </c>
      <c r="N30" s="4">
        <v>0.48771066302190835</v>
      </c>
      <c r="O30" s="4" t="s">
        <v>68</v>
      </c>
      <c r="P30" s="4">
        <v>0.12000960513618253</v>
      </c>
      <c r="Q30" s="4" t="s">
        <v>68</v>
      </c>
      <c r="R30" s="4">
        <v>-1.2000000000000313</v>
      </c>
    </row>
    <row r="31" spans="1:21" x14ac:dyDescent="0.25">
      <c r="M31" s="4" t="s">
        <v>69</v>
      </c>
      <c r="N31" s="4">
        <v>1.2093081848186449</v>
      </c>
      <c r="O31" s="4" t="s">
        <v>69</v>
      </c>
      <c r="P31" s="4">
        <v>1.1218725154317306</v>
      </c>
      <c r="Q31" s="4" t="s">
        <v>69</v>
      </c>
      <c r="R31" s="4">
        <v>5.4277570092785429E-17</v>
      </c>
    </row>
    <row r="32" spans="1:21" x14ac:dyDescent="0.25">
      <c r="M32" s="4" t="s">
        <v>70</v>
      </c>
      <c r="N32" s="4">
        <v>36169095</v>
      </c>
      <c r="O32" s="4" t="s">
        <v>70</v>
      </c>
      <c r="P32" s="4">
        <v>35363710</v>
      </c>
      <c r="Q32" s="4" t="s">
        <v>70</v>
      </c>
      <c r="R32" s="4">
        <v>20345368.303030014</v>
      </c>
    </row>
    <row r="33" spans="13:18" x14ac:dyDescent="0.25">
      <c r="M33" s="4" t="s">
        <v>71</v>
      </c>
      <c r="N33" s="4">
        <v>194958601</v>
      </c>
      <c r="O33" s="4" t="s">
        <v>71</v>
      </c>
      <c r="P33" s="4">
        <v>193266018</v>
      </c>
      <c r="Q33" s="4" t="s">
        <v>71</v>
      </c>
      <c r="R33" s="4">
        <v>195078441.56363678</v>
      </c>
    </row>
    <row r="34" spans="13:18" x14ac:dyDescent="0.25">
      <c r="M34" s="4" t="s">
        <v>72</v>
      </c>
      <c r="N34" s="4">
        <v>231127696</v>
      </c>
      <c r="O34" s="4" t="s">
        <v>72</v>
      </c>
      <c r="P34" s="4">
        <v>228629728</v>
      </c>
      <c r="Q34" s="4" t="s">
        <v>72</v>
      </c>
      <c r="R34" s="4">
        <v>215423809.86666679</v>
      </c>
    </row>
    <row r="35" spans="13:18" x14ac:dyDescent="0.25">
      <c r="M35" s="4" t="s">
        <v>73</v>
      </c>
      <c r="N35" s="4">
        <v>2273466269</v>
      </c>
      <c r="O35" s="4" t="s">
        <v>73</v>
      </c>
      <c r="P35" s="4">
        <v>2238347618</v>
      </c>
      <c r="Q35" s="4" t="s">
        <v>73</v>
      </c>
      <c r="R35" s="4">
        <v>2257762382.8666697</v>
      </c>
    </row>
    <row r="36" spans="13:18" ht="15.75" thickBot="1" x14ac:dyDescent="0.3">
      <c r="M36" s="5" t="s">
        <v>74</v>
      </c>
      <c r="N36" s="5">
        <v>11</v>
      </c>
      <c r="O36" s="5" t="s">
        <v>74</v>
      </c>
      <c r="P36" s="5">
        <v>11</v>
      </c>
      <c r="Q36" s="5" t="s">
        <v>74</v>
      </c>
      <c r="R36" s="5">
        <v>11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0C00-DC78-4B22-9037-752AA2A01658}">
  <dimension ref="A1:U36"/>
  <sheetViews>
    <sheetView workbookViewId="0">
      <selection activeCell="G24" sqref="G24"/>
    </sheetView>
  </sheetViews>
  <sheetFormatPr defaultRowHeight="15" x14ac:dyDescent="0.25"/>
  <cols>
    <col min="2" max="3" width="10" bestFit="1" customWidth="1"/>
    <col min="4" max="4" width="16" bestFit="1" customWidth="1"/>
    <col min="5" max="5" width="38.140625" bestFit="1" customWidth="1"/>
    <col min="6" max="6" width="38.42578125" bestFit="1" customWidth="1"/>
    <col min="7" max="7" width="16.7109375" customWidth="1"/>
    <col min="14" max="14" width="12" bestFit="1" customWidth="1"/>
  </cols>
  <sheetData>
    <row r="1" spans="1:18" x14ac:dyDescent="0.25">
      <c r="A1" t="s">
        <v>6</v>
      </c>
      <c r="B1" t="s">
        <v>43</v>
      </c>
      <c r="C1" t="s">
        <v>44</v>
      </c>
      <c r="D1" t="s">
        <v>48</v>
      </c>
      <c r="E1" t="s">
        <v>45</v>
      </c>
      <c r="F1" t="s">
        <v>46</v>
      </c>
      <c r="G1" t="s">
        <v>47</v>
      </c>
    </row>
    <row r="2" spans="1:18" x14ac:dyDescent="0.25">
      <c r="A2" s="2">
        <v>2008</v>
      </c>
      <c r="B2" s="3">
        <v>132556786</v>
      </c>
      <c r="C2" s="3">
        <v>128593645</v>
      </c>
      <c r="D2">
        <f>$N$20*A2+$N$19</f>
        <v>122948125.29090881</v>
      </c>
      <c r="E2">
        <f>B2-D2</f>
        <v>9608660.7090911865</v>
      </c>
      <c r="F2">
        <f>B2-C2</f>
        <v>3963141</v>
      </c>
      <c r="G2">
        <f>C2-D2</f>
        <v>5645519.7090911865</v>
      </c>
    </row>
    <row r="3" spans="1:18" x14ac:dyDescent="0.25">
      <c r="A3" s="2">
        <v>2009</v>
      </c>
      <c r="B3" s="3">
        <v>131948976</v>
      </c>
      <c r="C3" s="3">
        <v>129143223</v>
      </c>
      <c r="D3">
        <f t="shared" ref="D3:D12" si="0">$N$20*A3+$N$19</f>
        <v>125197447.31515121</v>
      </c>
      <c r="E3">
        <f t="shared" ref="E3:E12" si="1">B3-D3</f>
        <v>6751528.6848487854</v>
      </c>
      <c r="F3">
        <f t="shared" ref="F3:G12" si="2">B3-C3</f>
        <v>2805753</v>
      </c>
      <c r="G3">
        <f t="shared" si="2"/>
        <v>3945775.6848487854</v>
      </c>
      <c r="M3" t="s">
        <v>7</v>
      </c>
    </row>
    <row r="4" spans="1:18" ht="15.75" thickBot="1" x14ac:dyDescent="0.3">
      <c r="A4" s="2">
        <v>2010</v>
      </c>
      <c r="B4" s="3">
        <v>126372771</v>
      </c>
      <c r="C4" s="3">
        <v>122902071</v>
      </c>
      <c r="D4">
        <f t="shared" si="0"/>
        <v>127446769.33939362</v>
      </c>
      <c r="E4">
        <f t="shared" si="1"/>
        <v>-1073998.3393936157</v>
      </c>
      <c r="F4">
        <f t="shared" si="2"/>
        <v>3470700</v>
      </c>
      <c r="G4">
        <f t="shared" si="2"/>
        <v>-4544698.3393936157</v>
      </c>
    </row>
    <row r="5" spans="1:18" x14ac:dyDescent="0.25">
      <c r="A5" s="2">
        <v>2011</v>
      </c>
      <c r="B5" s="3">
        <v>124360156</v>
      </c>
      <c r="C5" s="3">
        <v>125587838</v>
      </c>
      <c r="D5">
        <f t="shared" si="0"/>
        <v>129696091.36363602</v>
      </c>
      <c r="E5">
        <f t="shared" si="1"/>
        <v>-5335935.3636360168</v>
      </c>
      <c r="F5">
        <f t="shared" si="2"/>
        <v>-1227682</v>
      </c>
      <c r="G5">
        <f t="shared" si="2"/>
        <v>-4108253.3636360168</v>
      </c>
      <c r="M5" s="7" t="s">
        <v>8</v>
      </c>
      <c r="N5" s="7"/>
    </row>
    <row r="6" spans="1:18" x14ac:dyDescent="0.25">
      <c r="A6" s="2">
        <v>2012</v>
      </c>
      <c r="B6" s="3">
        <v>124254719</v>
      </c>
      <c r="C6" s="3">
        <v>122867924</v>
      </c>
      <c r="D6">
        <f t="shared" si="0"/>
        <v>131945413.38787842</v>
      </c>
      <c r="E6">
        <f t="shared" si="1"/>
        <v>-7690694.387878418</v>
      </c>
      <c r="F6">
        <f t="shared" si="2"/>
        <v>1386795</v>
      </c>
      <c r="G6">
        <f t="shared" si="2"/>
        <v>-9077489.387878418</v>
      </c>
      <c r="M6" s="4" t="s">
        <v>9</v>
      </c>
      <c r="N6" s="4">
        <v>0.64962523182095921</v>
      </c>
    </row>
    <row r="7" spans="1:18" x14ac:dyDescent="0.25">
      <c r="A7" s="2">
        <v>2013</v>
      </c>
      <c r="B7" s="3">
        <v>123808768</v>
      </c>
      <c r="C7" s="3">
        <v>123678059</v>
      </c>
      <c r="D7">
        <f t="shared" si="0"/>
        <v>134194735.41212082</v>
      </c>
      <c r="E7">
        <f t="shared" si="1"/>
        <v>-10385967.412120819</v>
      </c>
      <c r="F7">
        <f t="shared" si="2"/>
        <v>130709</v>
      </c>
      <c r="G7">
        <f t="shared" si="2"/>
        <v>-10516676.412120819</v>
      </c>
      <c r="M7" s="4" t="s">
        <v>10</v>
      </c>
      <c r="N7" s="4">
        <v>0.42201294181843507</v>
      </c>
    </row>
    <row r="8" spans="1:18" x14ac:dyDescent="0.25">
      <c r="A8" s="2">
        <v>2014</v>
      </c>
      <c r="B8" s="3">
        <v>128615373</v>
      </c>
      <c r="C8" s="3">
        <v>129917441</v>
      </c>
      <c r="D8">
        <f t="shared" si="0"/>
        <v>136444057.43636322</v>
      </c>
      <c r="E8">
        <f t="shared" si="1"/>
        <v>-7828684.4363632202</v>
      </c>
      <c r="F8">
        <f t="shared" si="2"/>
        <v>-1302068</v>
      </c>
      <c r="G8">
        <f t="shared" si="2"/>
        <v>-6526616.4363632202</v>
      </c>
      <c r="M8" s="4" t="s">
        <v>11</v>
      </c>
      <c r="N8" s="4">
        <v>0.34976455954573948</v>
      </c>
    </row>
    <row r="9" spans="1:18" x14ac:dyDescent="0.25">
      <c r="A9" s="2">
        <v>2015</v>
      </c>
      <c r="B9" s="3">
        <v>136927315</v>
      </c>
      <c r="C9" s="3">
        <v>138076710</v>
      </c>
      <c r="D9">
        <f t="shared" si="0"/>
        <v>138693379.46060562</v>
      </c>
      <c r="E9">
        <f t="shared" si="1"/>
        <v>-1766064.4606056213</v>
      </c>
      <c r="F9">
        <f t="shared" si="2"/>
        <v>-1149395</v>
      </c>
      <c r="G9">
        <f t="shared" si="2"/>
        <v>-616669.46060562134</v>
      </c>
      <c r="M9" s="4" t="s">
        <v>12</v>
      </c>
      <c r="N9" s="4">
        <v>8453368.2571291979</v>
      </c>
    </row>
    <row r="10" spans="1:18" ht="15.75" thickBot="1" x14ac:dyDescent="0.3">
      <c r="A10" s="2">
        <v>2016</v>
      </c>
      <c r="B10" s="3">
        <v>147001650</v>
      </c>
      <c r="C10" s="3">
        <v>152080499</v>
      </c>
      <c r="D10">
        <f t="shared" si="0"/>
        <v>140942701.48484802</v>
      </c>
      <c r="E10">
        <f t="shared" si="1"/>
        <v>6058948.5151519775</v>
      </c>
      <c r="F10">
        <f t="shared" si="2"/>
        <v>-5078849</v>
      </c>
      <c r="G10">
        <f t="shared" si="2"/>
        <v>11137797.515151978</v>
      </c>
      <c r="M10" s="5" t="s">
        <v>13</v>
      </c>
      <c r="N10" s="5">
        <v>10</v>
      </c>
    </row>
    <row r="11" spans="1:18" x14ac:dyDescent="0.25">
      <c r="A11" s="2">
        <v>2017</v>
      </c>
      <c r="B11" s="3">
        <v>154854230</v>
      </c>
      <c r="C11" s="3">
        <v>156512486</v>
      </c>
      <c r="D11">
        <f t="shared" si="0"/>
        <v>143192023.50909042</v>
      </c>
      <c r="E11">
        <f t="shared" si="1"/>
        <v>11662206.490909576</v>
      </c>
      <c r="F11">
        <f t="shared" si="2"/>
        <v>-1658256</v>
      </c>
      <c r="G11">
        <f t="shared" si="2"/>
        <v>13320462.490909576</v>
      </c>
    </row>
    <row r="12" spans="1:18" ht="15.75" thickBot="1" x14ac:dyDescent="0.3">
      <c r="A12" s="2">
        <v>2018</v>
      </c>
      <c r="B12" s="3">
        <v>161746194</v>
      </c>
      <c r="C12" s="3">
        <v>161363803</v>
      </c>
      <c r="D12">
        <f t="shared" si="0"/>
        <v>145441345.53333282</v>
      </c>
      <c r="E12">
        <f t="shared" si="1"/>
        <v>16304848.466667175</v>
      </c>
      <c r="F12">
        <f t="shared" si="2"/>
        <v>382391</v>
      </c>
      <c r="G12">
        <f t="shared" si="2"/>
        <v>15922457.466667175</v>
      </c>
      <c r="M12" t="s">
        <v>14</v>
      </c>
    </row>
    <row r="13" spans="1:18" x14ac:dyDescent="0.25">
      <c r="M13" s="6"/>
      <c r="N13" s="6" t="s">
        <v>19</v>
      </c>
      <c r="O13" s="6" t="s">
        <v>20</v>
      </c>
      <c r="P13" s="6" t="s">
        <v>21</v>
      </c>
      <c r="Q13" s="6" t="s">
        <v>22</v>
      </c>
      <c r="R13" s="6" t="s">
        <v>23</v>
      </c>
    </row>
    <row r="14" spans="1:18" x14ac:dyDescent="0.25">
      <c r="D14" t="s">
        <v>49</v>
      </c>
      <c r="E14" t="s">
        <v>50</v>
      </c>
      <c r="F14" t="s">
        <v>51</v>
      </c>
      <c r="G14" t="s">
        <v>52</v>
      </c>
      <c r="M14" s="4" t="s">
        <v>15</v>
      </c>
      <c r="N14" s="4">
        <v>1</v>
      </c>
      <c r="O14" s="4">
        <v>417404589421218</v>
      </c>
      <c r="P14" s="4">
        <v>417404589421218</v>
      </c>
      <c r="Q14" s="4">
        <v>5.8411403625008758</v>
      </c>
      <c r="R14" s="4">
        <v>4.2056599411680162E-2</v>
      </c>
    </row>
    <row r="15" spans="1:18" x14ac:dyDescent="0.25">
      <c r="D15" t="s">
        <v>53</v>
      </c>
      <c r="E15" t="s">
        <v>54</v>
      </c>
      <c r="F15" t="s">
        <v>55</v>
      </c>
      <c r="G15" t="s">
        <v>56</v>
      </c>
      <c r="M15" s="4" t="s">
        <v>16</v>
      </c>
      <c r="N15" s="4">
        <v>8</v>
      </c>
      <c r="O15" s="4">
        <v>571675479125116.38</v>
      </c>
      <c r="P15" s="4">
        <v>71459434890639.547</v>
      </c>
      <c r="Q15" s="4"/>
      <c r="R15" s="4"/>
    </row>
    <row r="16" spans="1:18" ht="15.75" thickBot="1" x14ac:dyDescent="0.3">
      <c r="M16" s="5" t="s">
        <v>17</v>
      </c>
      <c r="N16" s="5">
        <v>9</v>
      </c>
      <c r="O16" s="5">
        <v>989080068546334.38</v>
      </c>
      <c r="P16" s="5"/>
      <c r="Q16" s="5"/>
      <c r="R16" s="5"/>
    </row>
    <row r="17" spans="1:21" ht="15.75" thickBot="1" x14ac:dyDescent="0.3">
      <c r="D17" s="8" t="s">
        <v>57</v>
      </c>
      <c r="E17">
        <f>E12</f>
        <v>16304848.466667175</v>
      </c>
      <c r="F17">
        <f t="shared" ref="F17:G17" si="3">F12</f>
        <v>382391</v>
      </c>
      <c r="G17">
        <f t="shared" si="3"/>
        <v>15922457.466667175</v>
      </c>
    </row>
    <row r="18" spans="1:21" x14ac:dyDescent="0.25">
      <c r="D18" t="s">
        <v>58</v>
      </c>
      <c r="E18">
        <f>N24-R24</f>
        <v>1482258.9515155554</v>
      </c>
      <c r="F18">
        <f>N24-P24</f>
        <v>156658.09090909362</v>
      </c>
      <c r="G18">
        <f>P24-R24</f>
        <v>1325600.8606064618</v>
      </c>
      <c r="M18" s="6"/>
      <c r="N18" s="6" t="s">
        <v>24</v>
      </c>
      <c r="O18" s="6" t="s">
        <v>12</v>
      </c>
      <c r="P18" s="6" t="s">
        <v>25</v>
      </c>
      <c r="Q18" s="6" t="s">
        <v>26</v>
      </c>
      <c r="R18" s="6" t="s">
        <v>27</v>
      </c>
      <c r="S18" s="6" t="s">
        <v>28</v>
      </c>
      <c r="T18" s="6" t="s">
        <v>29</v>
      </c>
      <c r="U18" s="6" t="s">
        <v>30</v>
      </c>
    </row>
    <row r="19" spans="1:21" x14ac:dyDescent="0.25">
      <c r="D19" t="s">
        <v>59</v>
      </c>
      <c r="E19">
        <f>SQRT((N28^2 + R28^2)/R36)</f>
        <v>4565864.4583838237</v>
      </c>
      <c r="F19">
        <f>SQRT((N28^2 + P28^2)/P36)</f>
        <v>5880793.0687419595</v>
      </c>
      <c r="G19">
        <f>SQRT((P28^2 + R28^2)/R36)</f>
        <v>4884210.0694497917</v>
      </c>
      <c r="M19" s="4" t="s">
        <v>18</v>
      </c>
      <c r="N19" s="4">
        <v>-4393690499.3878813</v>
      </c>
      <c r="O19" s="4">
        <v>1873005901.6688709</v>
      </c>
      <c r="P19" s="4">
        <v>-2.3457963989718613</v>
      </c>
      <c r="Q19" s="4">
        <v>4.6988584714288503E-2</v>
      </c>
      <c r="R19" s="4">
        <v>-8712849853.8981075</v>
      </c>
      <c r="S19" s="4">
        <v>-74531144.877655029</v>
      </c>
      <c r="T19" s="4">
        <v>-8712849853.8981075</v>
      </c>
      <c r="U19" s="4">
        <v>-74531144.877655029</v>
      </c>
    </row>
    <row r="20" spans="1:21" ht="15.75" thickBot="1" x14ac:dyDescent="0.3">
      <c r="M20" s="5" t="s">
        <v>6</v>
      </c>
      <c r="N20" s="5">
        <v>2249322.0242424253</v>
      </c>
      <c r="O20" s="5">
        <v>930685.21443686238</v>
      </c>
      <c r="P20" s="5">
        <v>2.416845125882269</v>
      </c>
      <c r="Q20" s="5">
        <v>4.20565994116801E-2</v>
      </c>
      <c r="R20" s="5">
        <v>103158.07117764372</v>
      </c>
      <c r="S20" s="5">
        <v>4395485.977307207</v>
      </c>
      <c r="T20" s="5">
        <v>103158.07117764372</v>
      </c>
      <c r="U20" s="5">
        <v>4395485.977307207</v>
      </c>
    </row>
    <row r="21" spans="1:21" ht="15.75" thickBot="1" x14ac:dyDescent="0.3">
      <c r="D21" t="s">
        <v>60</v>
      </c>
      <c r="E21">
        <f>(E17-E18)/E19</f>
        <v>3.2463928025577795</v>
      </c>
      <c r="F21">
        <f>(F17-F18)/F19</f>
        <v>3.8384773354930506E-2</v>
      </c>
      <c r="G21">
        <f>(G17-G18)/G19</f>
        <v>2.9885808346701714</v>
      </c>
    </row>
    <row r="22" spans="1:21" x14ac:dyDescent="0.25">
      <c r="M22" s="6" t="s">
        <v>43</v>
      </c>
      <c r="N22" s="6"/>
      <c r="O22" s="6" t="s">
        <v>44</v>
      </c>
      <c r="P22" s="6"/>
      <c r="Q22" s="6" t="s">
        <v>48</v>
      </c>
      <c r="R22" s="6"/>
    </row>
    <row r="23" spans="1:21" x14ac:dyDescent="0.25">
      <c r="D23" t="s">
        <v>61</v>
      </c>
      <c r="E23">
        <f>(1- 0.9994)/2</f>
        <v>3.0000000000002247E-4</v>
      </c>
      <c r="F23">
        <f>(1-0.516)/2</f>
        <v>0.24199999999999999</v>
      </c>
      <c r="G23">
        <f>(1-0.9986)/2</f>
        <v>6.9999999999997842E-4</v>
      </c>
      <c r="M23" s="4"/>
      <c r="N23" s="4"/>
      <c r="O23" s="4"/>
      <c r="P23" s="4"/>
      <c r="Q23" s="4"/>
      <c r="R23" s="4"/>
    </row>
    <row r="24" spans="1:21" x14ac:dyDescent="0.25">
      <c r="M24" s="4" t="s">
        <v>63</v>
      </c>
      <c r="N24" s="4">
        <v>135676994.36363637</v>
      </c>
      <c r="O24" s="4" t="s">
        <v>63</v>
      </c>
      <c r="P24" s="4">
        <v>135520336.27272728</v>
      </c>
      <c r="Q24" s="4" t="s">
        <v>63</v>
      </c>
      <c r="R24" s="4">
        <v>134194735.41212082</v>
      </c>
    </row>
    <row r="25" spans="1:21" x14ac:dyDescent="0.25">
      <c r="A25" s="8"/>
      <c r="D25" t="s">
        <v>62</v>
      </c>
      <c r="E25" t="s">
        <v>82</v>
      </c>
      <c r="M25" s="4" t="s">
        <v>12</v>
      </c>
      <c r="N25" s="4">
        <v>3973369.9404398119</v>
      </c>
      <c r="O25" s="4" t="s">
        <v>12</v>
      </c>
      <c r="P25" s="4">
        <v>4335442.1266778316</v>
      </c>
      <c r="Q25" s="4" t="s">
        <v>12</v>
      </c>
      <c r="R25" s="4">
        <v>2249322.0242424011</v>
      </c>
    </row>
    <row r="26" spans="1:21" x14ac:dyDescent="0.25">
      <c r="E26" t="s">
        <v>83</v>
      </c>
      <c r="M26" s="4" t="s">
        <v>64</v>
      </c>
      <c r="N26" s="4">
        <v>131948976</v>
      </c>
      <c r="O26" s="4" t="s">
        <v>64</v>
      </c>
      <c r="P26" s="4">
        <v>129143223</v>
      </c>
      <c r="Q26" s="4" t="s">
        <v>64</v>
      </c>
      <c r="R26" s="4">
        <v>134194735.41212082</v>
      </c>
    </row>
    <row r="27" spans="1:21" x14ac:dyDescent="0.25">
      <c r="E27" t="s">
        <v>79</v>
      </c>
      <c r="M27" s="4" t="s">
        <v>65</v>
      </c>
      <c r="N27" s="4" t="e">
        <v>#N/A</v>
      </c>
      <c r="O27" s="4" t="s">
        <v>65</v>
      </c>
      <c r="P27" s="4" t="e">
        <v>#N/A</v>
      </c>
      <c r="Q27" s="4" t="s">
        <v>65</v>
      </c>
      <c r="R27" s="4" t="e">
        <v>#N/A</v>
      </c>
    </row>
    <row r="28" spans="1:21" x14ac:dyDescent="0.25">
      <c r="M28" s="4" t="s">
        <v>66</v>
      </c>
      <c r="N28" s="4">
        <v>13178177.245715639</v>
      </c>
      <c r="O28" s="4" t="s">
        <v>66</v>
      </c>
      <c r="P28" s="4">
        <v>14379034.834490832</v>
      </c>
      <c r="Q28" s="4" t="s">
        <v>66</v>
      </c>
      <c r="R28" s="4">
        <v>7460157.1870947378</v>
      </c>
    </row>
    <row r="29" spans="1:21" x14ac:dyDescent="0.25">
      <c r="M29" s="4" t="s">
        <v>67</v>
      </c>
      <c r="N29" s="4">
        <v>173664355519497.44</v>
      </c>
      <c r="O29" s="4" t="s">
        <v>67</v>
      </c>
      <c r="P29" s="4">
        <v>206756642771500.81</v>
      </c>
      <c r="Q29" s="4" t="s">
        <v>67</v>
      </c>
      <c r="R29" s="4">
        <v>55653945256161.266</v>
      </c>
    </row>
    <row r="30" spans="1:21" x14ac:dyDescent="0.25">
      <c r="M30" s="4" t="s">
        <v>68</v>
      </c>
      <c r="N30" s="4">
        <v>-5.0717961864168437E-2</v>
      </c>
      <c r="O30" s="4" t="s">
        <v>68</v>
      </c>
      <c r="P30" s="4">
        <v>-0.73217530575041367</v>
      </c>
      <c r="Q30" s="4" t="s">
        <v>68</v>
      </c>
      <c r="R30" s="4">
        <v>-1.200000000000002</v>
      </c>
    </row>
    <row r="31" spans="1:21" x14ac:dyDescent="0.25">
      <c r="M31" s="4" t="s">
        <v>69</v>
      </c>
      <c r="N31" s="4">
        <v>1.0880090432890606</v>
      </c>
      <c r="O31" s="4" t="s">
        <v>69</v>
      </c>
      <c r="P31" s="4">
        <v>0.97131499946170829</v>
      </c>
      <c r="Q31" s="4" t="s">
        <v>69</v>
      </c>
      <c r="R31" s="4">
        <v>5.4277570092785429E-17</v>
      </c>
    </row>
    <row r="32" spans="1:21" x14ac:dyDescent="0.25">
      <c r="M32" s="4" t="s">
        <v>70</v>
      </c>
      <c r="N32" s="4">
        <v>37937426</v>
      </c>
      <c r="O32" s="4" t="s">
        <v>70</v>
      </c>
      <c r="P32" s="4">
        <v>38495879</v>
      </c>
      <c r="Q32" s="4" t="s">
        <v>70</v>
      </c>
      <c r="R32" s="4">
        <v>22493220.242424011</v>
      </c>
    </row>
    <row r="33" spans="13:18" x14ac:dyDescent="0.25">
      <c r="M33" s="4" t="s">
        <v>71</v>
      </c>
      <c r="N33" s="4">
        <v>123808768</v>
      </c>
      <c r="O33" s="4" t="s">
        <v>71</v>
      </c>
      <c r="P33" s="4">
        <v>122867924</v>
      </c>
      <c r="Q33" s="4" t="s">
        <v>71</v>
      </c>
      <c r="R33" s="4">
        <v>122948125.29090881</v>
      </c>
    </row>
    <row r="34" spans="13:18" x14ac:dyDescent="0.25">
      <c r="M34" s="4" t="s">
        <v>72</v>
      </c>
      <c r="N34" s="4">
        <v>161746194</v>
      </c>
      <c r="O34" s="4" t="s">
        <v>72</v>
      </c>
      <c r="P34" s="4">
        <v>161363803</v>
      </c>
      <c r="Q34" s="4" t="s">
        <v>72</v>
      </c>
      <c r="R34" s="4">
        <v>145441345.53333282</v>
      </c>
    </row>
    <row r="35" spans="13:18" x14ac:dyDescent="0.25">
      <c r="M35" s="4" t="s">
        <v>73</v>
      </c>
      <c r="N35" s="4">
        <v>1492446938</v>
      </c>
      <c r="O35" s="4" t="s">
        <v>73</v>
      </c>
      <c r="P35" s="4">
        <v>1490723699</v>
      </c>
      <c r="Q35" s="4" t="s">
        <v>73</v>
      </c>
      <c r="R35" s="4">
        <v>1476142089.533329</v>
      </c>
    </row>
    <row r="36" spans="13:18" ht="15.75" thickBot="1" x14ac:dyDescent="0.3">
      <c r="M36" s="5" t="s">
        <v>74</v>
      </c>
      <c r="N36" s="5">
        <v>11</v>
      </c>
      <c r="O36" s="5" t="s">
        <v>74</v>
      </c>
      <c r="P36" s="5">
        <v>11</v>
      </c>
      <c r="Q36" s="5" t="s">
        <v>74</v>
      </c>
      <c r="R36" s="5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777B-4EA5-430B-9917-1E30501EAE38}">
  <dimension ref="A1:A8"/>
  <sheetViews>
    <sheetView workbookViewId="0">
      <selection activeCell="A13" sqref="A13:D13"/>
    </sheetView>
  </sheetViews>
  <sheetFormatPr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  <row r="4" spans="1:1" x14ac:dyDescent="0.25">
      <c r="A4" t="s">
        <v>87</v>
      </c>
    </row>
    <row r="5" spans="1:1" x14ac:dyDescent="0.25">
      <c r="A5" t="s">
        <v>88</v>
      </c>
    </row>
    <row r="6" spans="1:1" x14ac:dyDescent="0.25">
      <c r="A6" t="s">
        <v>89</v>
      </c>
    </row>
    <row r="7" spans="1:1" x14ac:dyDescent="0.25">
      <c r="A7" t="s">
        <v>90</v>
      </c>
    </row>
    <row r="8" spans="1:1" x14ac:dyDescent="0.25">
      <c r="A8" t="s">
        <v>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B8FE3F5DE13C45A29B9E3AB7164740" ma:contentTypeVersion="13" ma:contentTypeDescription="Create a new document." ma:contentTypeScope="" ma:versionID="c05538a0975253458dfbb36acbe095e1">
  <xsd:schema xmlns:xsd="http://www.w3.org/2001/XMLSchema" xmlns:xs="http://www.w3.org/2001/XMLSchema" xmlns:p="http://schemas.microsoft.com/office/2006/metadata/properties" xmlns:ns3="76160dbb-e053-4b6d-bcae-37858cb705f6" xmlns:ns4="16b49d26-377a-420d-91d0-25af427508fb" targetNamespace="http://schemas.microsoft.com/office/2006/metadata/properties" ma:root="true" ma:fieldsID="ed518d4377e0f618a1d360d5ed6ab24b" ns3:_="" ns4:_="">
    <xsd:import namespace="76160dbb-e053-4b6d-bcae-37858cb705f6"/>
    <xsd:import namespace="16b49d26-377a-420d-91d0-25af427508f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60dbb-e053-4b6d-bcae-37858cb705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b49d26-377a-420d-91d0-25af427508f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e d 8 6 6 6 c f - 1 5 d 9 - 4 6 0 f - a 7 5 8 - a 0 c 6 7 2 7 e 1 b 4 5 "   x m l n s = " h t t p : / / s c h e m a s . m i c r o s o f t . c o m / D a t a M a s h u p " > A A A A A E M L A A B Q S w M E F A A C A A g A 0 U P n U t Q 9 R Z O j A A A A 9 Q A A A B I A H A B D b 2 5 m a W c v U G F j a 2 F n Z S 5 4 b W w g o h g A K K A U A A A A A A A A A A A A A A A A A A A A A A A A A A A A h Y + x D o I w G I R f h X S n r d V B y U 8 Z X C U x I R r X p l R o h B 9 D i / B u D j 6 S r y B G U T f H + + 4 u u b t f b 5 A M d R V c T O t s g z G Z U U 4 C g 7 r J L R Y x 6 f w x X J J E w l b p k y p M M I b R R Y O z M S m 9 P 0 e M 9 X 1 P + z l t 2 o I J z m f s k G 4 y X Z p a h R a d V 6 g N + b T y / y 0 i Y f 8 a I w V d L a g Q g n J g E 4 P U 4 t c X 4 9 y n + w N h 3 V W + a 4 0 0 G O 4 y Y J M E 9 r 4 g H 1 B L A w Q U A A I A C A D R Q +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U P n U t P z 8 P w + C A A A Q S c A A B M A H A B G b 3 J t d W x h c y 9 T Z W N 0 a W 9 u M S 5 t I K I Y A C i g F A A A A A A A A A A A A A A A A A A A A A A A A A A A A M 1 a b W / j u B H + v s D + B 0 L 3 x U F 1 Q e S X 3 d y 2 K b B w k m v a Y r e N c 7 g e s o F B S + N Y O J n U i Z Q 3 R p D / 3 i E p W W + k 5 L v b b i 9 A k I T z a O a Z 4 W g 4 H E d A K G P O y M L 8 D P 7 8 + t X r V 2 J D M 4 j I J Z W U X J A E 5 O t X B L 8 W P M 9 C w J W r p x C S 0 x 9 5 9 v O K 8 5 9 H 1 3 E C p 3 P O J D A p R t 7 8 3 a c f B G T i U w K M x Z 8 u + W e W c B q J T w t J J d y w K A 6 p 5 J l Q 6 l d U w H J 8 N g 5 O n x L x 5 J 3 4 h O V J 4 h O Z 5 X D i G 7 M K t 1 x s A C S a N h y e 7 2 8 k b C 8 8 J f L 8 f 8 Q s u v A 0 w n t 4 u V e L D 8 W z 3 3 j / y v i W S / T m b 0 A j Z O W h k j u 6 Q s a F p F g f V W Z 8 c l / I 3 i f J I q Q J z c S F Y v R w c l A 7 3 1 D 2 i F r v 9 i l U K u 8 y y s S a Z 9 s 5 T / I t U 0 I x s n D w n 5 + 9 P d D M 8 8 k N k 2 + m p w r 5 4 p N n T 2 B M V m p d 4 g q R 8 C T L Z Q l L R r d g F 6 3 j t K s r g 0 f c 0 m n n C b P + X W c d 1 k h d l s s s 3 6 4 g 0 4 K Y h U u n M M V U i U P 0 b r m G K I N d m p 4 t j 4 I F R + L G R + I m V t y a x h k D I Q 6 w X l 1 C H u N B g R p y o I A N 8 S 9 g A / Q L V K + m h I f H 0 C 9 h Q / x L 3 J A D J W 7 A g x L W H w y D G g q Z Q Q 1 u g I E N b o C B 9 d O 3 i M R e y G W a 8 c d e 7 W G e w d P g n h S o I Y 8 K 2 J B H B W x g Q w q U B c I g 3 C 6 V u p C j i 7 r C O F F p K C Q f A A H L e J I c M K 0 6 p S E 8 l y H f w i N N + 1 W t c z x A 2 O M g 7 s D + l 8 B h s W T u B B S s n f I a Z Y 0 Z 4 u t m c u A 6 H u L q A p R c X f I 6 1 / E x X J 1 M D l w n Q 1 x d g J K r S 1 7 n O j m G q 5 P J g e t 0 i K s L U H J 1 y e t c p 8 d w d T I 5 c J 0 N c X U B S q 4 u e Z 3 r 7 B i u F k V V j Z H h J t 0 M 1 C G N G a p p G j R U 0 T R o o J 5 p j A U Q 8 p z J r i s m X B B 1 J Q n / r F u e 0 C 1 y P g u l U D f R F j Y I a C j p w R k A b k V G s T m 3 Y N B j o d r T / X i 2 n J z Z t h S 7 c o 1 x A Q 4 a J s F y 2 q v B B T h o m A b L W a 8 G F + C g Y R Y s 3 / R q c A F Q t E x p F k s M R K 9 4 0 i + e 9 o t n N r H K 0 W U o o m X K d x U 5 y v Y d 6 X m v N D j r F 4 / 7 x d N + c Z e Z k j T y q v W c 6 H V I 9 D o k + h 0 S / Q 6 J f o e E 0 y H R 4 x D u o h b 2 e F W H O F y r Q 1 z + N T A O J x s Y h 6 c N T J e y S k u r u 2 s 8 J F R 5 w U I O W X A + w 8 d t V b N A 8 d 0 R I K N q c n a E K h d I A b C S o a m l q 5 q V E C z z L k i o b N B H W 7 0 0 V + Q Q q 6 n E K 7 a j q C o T a b 4 S o e 2 c U E I s N U 4 5 C t J s t 0 S Y k x 4 V 0 E n L W C o 0 a 6 9 n e Y L n b A e N G t R C f f 2 l G j t c x w l 6 B x G 5 5 Z 9 r o 4 w F J B B K t T Z q j S Z 8 A j T c k N G 9 G S w 8 k L / 8 l X i X c + + k 0 v k + i h A 9 z 7 G 5 2 F Y q c d U M M U Z t q z 7 x r g H z g S a L F H S z U F q 5 t 8 0 C H v 5 k W Q 4 c 6 2 P H O q b E g 5 1 x Y K f c c A o Z 6 9 l T D 9 / D x b 9 h v r r o 2 5 b b Z K u L v I P r e J i r u i J 4 / + R h b 3 C r e 3 7 D f u 1 e b 1 1 v 8 6 3 d 2 2 u E b 0 G N m Z C P p l d L M i M o l k d t z 9 R I q 5 s W 5 d I t 7 I D l 4 O k c b + + F W W h A 2 h E w C w 2 I / Y 6 K 9 H / J Y 5 W r h 6 f d d 1 X v f S j z m h 3 n h d W 7 0 n 9 v A f v I 3 q u o d 2 3 W v q e p V 3 9 v b 2 G L l S s i H + U G s j K 0 Q f s F r m L b 3 g T / M C 9 s j g J r M z 6 L 5 1 0 P m w y 7 + 9 P e j E 7 k 7 R P Q Y H A E 6 g h A L W s q k + 2 q 2 m L U F j c I N s U v J 6 9 f x c z O u D 7 p v t V R p M k c m M i F d e Y 9 F 7 v T S x 7 m K g e O n n g 3 9 Z 6 G Y u e d + P e X k M T b G C v q h e c j 4 S I Y F 8 H E J 1 c s 5 G p 3 L o L x b O y T f + c c 3 x S 5 T + C i + v X 0 A 2 f 1 U f T R E 2 7 j y 9 e Z b n c v R j 9 Z 5 9 0 f b C P t O y 5 p g k h 1 W + 0 + c o 3 2 y N o k j U P q G D R p W a L S p S s z N m s v S k v + M Q V 9 6 j N y 9 Y Q g Y V F / s 0 0 z T H K V I W 6 Q e Q E K s b D I c 4 n s N Q l y C S v L v X V O x Q b 7 g k h 9 Z p P j t S R u q / k i / Y L a G N M t k O p r j H u S 5 B E I k t K 9 8 l M Q y U 2 0 N S M d W / K o m j S m x b 5 e j p k i I S T B 6 G F r x X l C 1 O w U t i i J 0 E e I 9 I R V Y 7 u G R / 8 5 I R + 4 J D R N k z h U / F 3 I 4 D L X E B n v w B h t W p M q g a n + o E s Q f P E J P G l 3 I p f C x c c f b u d X 7 8 j 4 L J i Q 9 4 z l K k X y b A d 7 w t d k Y Z Q v j P L r m F E W g t O N m q 7 p F 9 Q 1 + 4 K 6 3 n x B X W 9 J U U x R y f d V Q r w r d Z B v f 7 c V b e f 8 9 3 H G x I J 3 h N x t Y o E Z o 4 q b e c k z w N Z C 6 A x f a w U x m o j U B 6 K I I X g T w D z T 2 a s K h n r h l f L q r 0 b e W U 0 b w 1 / f b m 2 L x v + T L f q / O K Z e 5 g h A t U x Y k F Z A e C 4 V a x F y P F i U B S y 7 v z l T j t P + q 9 V e x n h j w F Z c P a K P 1 F V M O 6 C y R B E q l B U B Z M M T d T o I E l L G s C 4 i H w E p x d M J U W t 1 x C k 2 V O B F U m 8 t / h V j h N E J j G O t N n d M V f v S K J S o o t g e v B w X + 4 D P m 4 O n r S M 2 B 4 S m s C 4 c V x q K e 3 m x j 4 J 8 3 n B 0 p b y t 6 2 K 8 g Q R 3 H D v Y U C Z 7 s t o T W m N L M M i N v + k j s H D f s a 8 + j s v o 1 m g s y E R E z y + I 5 8 3 z T E d B l M e 8 R 1 a 4 l f W j o I o g H v j o e B o X a R r F I k 3 o H t R x Z o 5 R Q c 5 9 E g T 4 P c X v t + a s C 7 7 7 A 3 E 6 N 5 z G Z 3 8 c T j p G b + v z h / J q Y L l w K k F 1 K W q N I b D J b P b 3 b U X t / 2 V Z H t H m G 8 s f s F m B 6 O 8 8 Z v r f Q l T X Z b l + Y T f W 1 F h r c 0 1 j + 6 K v Z X U I i p R a 9 S 8 r p z e M Q V b F A X t C D E 7 n N l L F w w D 0 7 8 X s o O z o u 0 Z a R P B n q 6 l u t 9 H N x r n Z K n e b Y 2 s 7 7 G i A u y 2 v r c m 1 t r W 6 3 2 1 d o k q / W s u l m 6 3 l t t c t c T s I N n F t t N A V H k J k t V u P W A t g D W A L 4 4 h n W 1 M n v G 2 A J d o t i D X 4 v + E V d e W w / / x V x h N d x 3 5 d t t j D 0 F t j / g t Q S w E C L Q A U A A I A C A D R Q + d S 1 D 1 F k 6 M A A A D 1 A A A A E g A A A A A A A A A A A A A A A A A A A A A A Q 2 9 u Z m l n L 1 B h Y 2 t h Z 2 U u e G 1 s U E s B A i 0 A F A A C A A g A 0 U P n U g / K 6 a u k A A A A 6 Q A A A B M A A A A A A A A A A A A A A A A A 7 w A A A F t D b 2 5 0 Z W 5 0 X 1 R 5 c G V z X S 5 4 b W x Q S w E C L Q A U A A I A C A D R Q + d S 0 / P w / D 4 I A A B B J w A A E w A A A A A A A A A A A A A A A A D g A Q A A R m 9 y b X V s Y X M v U 2 V j d G l v b j E u b V B L B Q Y A A A A A A w A D A M I A A A B r C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L w A A A A A A A A M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R m l s b G V k Q 2 9 t c G x l d G V S Z X N 1 b H R U b 1 d v c m t z a G V l d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D a G F u Z 2 V k I F R 5 c G U u e 3 l l Y X I s M H 0 m c X V v d D s s J n F 1 b 3 Q 7 U 2 V j d G l v b j E v R G F 0 Y S 9 D a G F u Z 2 V k I F R 5 c G U u e 3 N 0 Y X R l X 2 5 h b W U s M n 0 m c X V v d D s s J n F 1 b 3 Q 7 U 2 V j d G l v b j E v R G F 0 Y S 9 D a G F u Z 2 V k I F R 5 c G U u e 3 J l Z 2 l v b j Q s N H 0 m c X V v d D s s J n F 1 b 3 Q 7 U 2 V j d G l v b j E v R G F 0 Y S 9 D a G F u Z 2 V k I F R 5 c G U u e 2 5 l Y 2 1 f c H J l Z G N v c 3 R f c 3 R h d G U s M z R 9 J n F 1 b 3 Q 7 L C Z x d W 9 0 O 1 N l Y 3 R p b 2 4 x L 0 R h d G E v Q 2 h h b m d l Z C B U e X B l L n t u Z W N t X 3 B w Y 3 N 0 b 3 R f c 3 R h d G U s M z V 9 J n F 1 b 3 Q 7 L C Z x d W 9 0 O 1 N l Y 3 R p b 2 4 x L 0 R h d G E v Q 2 h h b m d l Z C B U e X B l L n t u Z W N t X 2 Z 1 b m R p b m d n Y X B f c 3 R h d G U s M z h 9 J n F 1 b 3 Q 7 L C Z x d W 9 0 O 1 N l Y 3 R p b 2 4 x L 0 R h d G E v Q 2 h h b m d l Z C B U e X B l M S 5 7 R m V k Z X J h b F J l d m V u d W U s N n 0 m c X V v d D s s J n F 1 b 3 Q 7 U 2 V j d G l v b j E v R G F 0 Y S 9 D a G F u Z 2 V k I F R 5 c G U x L n t T d G F 0 Z V J l d m V u d W U s N 3 0 m c X V v d D s s J n F 1 b 3 Q 7 U 2 V j d G l v b j E v R G F 0 Y S 9 D a G F u Z 2 V k I F R 5 c G U x L n t M b 2 N h b F J l d m V u d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F 0 Y S 9 D a G F u Z 2 V k I F R 5 c G U u e 3 l l Y X I s M H 0 m c X V v d D s s J n F 1 b 3 Q 7 U 2 V j d G l v b j E v R G F 0 Y S 9 D a G F u Z 2 V k I F R 5 c G U u e 3 N 0 Y X R l X 2 5 h b W U s M n 0 m c X V v d D s s J n F 1 b 3 Q 7 U 2 V j d G l v b j E v R G F 0 Y S 9 D a G F u Z 2 V k I F R 5 c G U u e 3 J l Z 2 l v b j Q s N H 0 m c X V v d D s s J n F 1 b 3 Q 7 U 2 V j d G l v b j E v R G F 0 Y S 9 D a G F u Z 2 V k I F R 5 c G U u e 2 5 l Y 2 1 f c H J l Z G N v c 3 R f c 3 R h d G U s M z R 9 J n F 1 b 3 Q 7 L C Z x d W 9 0 O 1 N l Y 3 R p b 2 4 x L 0 R h d G E v Q 2 h h b m d l Z C B U e X B l L n t u Z W N t X 3 B w Y 3 N 0 b 3 R f c 3 R h d G U s M z V 9 J n F 1 b 3 Q 7 L C Z x d W 9 0 O 1 N l Y 3 R p b 2 4 x L 0 R h d G E v Q 2 h h b m d l Z C B U e X B l L n t u Z W N t X 2 Z 1 b m R p b m d n Y X B f c 3 R h d G U s M z h 9 J n F 1 b 3 Q 7 L C Z x d W 9 0 O 1 N l Y 3 R p b 2 4 x L 0 R h d G E v Q 2 h h b m d l Z C B U e X B l M S 5 7 R m V k Z X J h b F J l d m V u d W U s N n 0 m c X V v d D s s J n F 1 b 3 Q 7 U 2 V j d G l v b j E v R G F 0 Y S 9 D a G F u Z 2 V k I F R 5 c G U x L n t T d G F 0 Z V J l d m V u d W U s N 3 0 m c X V v d D s s J n F 1 b 3 Q 7 U 2 V j d G l v b j E v R G F 0 Y S 9 D a G F u Z 2 V k I F R 5 c G U x L n t M b 2 N h b F J l d m V u d W U s O H 0 m c X V v d D t d L C Z x d W 9 0 O 1 J l b G F 0 a W 9 u c 2 h p c E l u Z m 8 m c X V v d D s 6 W 1 1 9 I i A v P j x F b n R y e S B U e X B l P S J R d W V y e U l E I i B W Y W x 1 Z T 0 i c 2 Q w Y T g x Z T I y L W V m Z m M t N G Q 0 N i 1 i Z T I y L T R i Z G I z O W E z Z T c 0 M y I g L z 4 8 R W 5 0 c n k g V H l w Z T 0 i R m l s b E N v b H V t b k 5 h b W V z I i B W Y W x 1 Z T 0 i c 1 s m c X V v d D t 5 Z W F y J n F 1 b 3 Q 7 L C Z x d W 9 0 O 3 N 0 Y X R l X 2 5 h b W U m c X V v d D s s J n F 1 b 3 Q 7 c m V n a W 9 u N C Z x d W 9 0 O y w m c X V v d D t S Z X F 1 a X J l Z C B T c G V u Z G l u Z y Z x d W 9 0 O y w m c X V v d D t B Y 3 R 1 Y W x T c G V u Z G l u Z y Z x d W 9 0 O y w m c X V v d D t G d W 5 k a W 5 n R 2 F w J n F 1 b 3 Q 7 L C Z x d W 9 0 O 0 Z l Z G V y Y W x S Z X Z l b n V l J n F 1 b 3 Q 7 L C Z x d W 9 0 O 1 N 0 Y X R l U m V 2 Z W 5 1 Z S Z x d W 9 0 O y w m c X V v d D t M b 2 N h b F J l d m V u d W U m c X V v d D t d I i A v P j x F b n R y e S B U e X B l P S J G a W x s Q 2 9 s d W 1 u V H l w Z X M i I F Z h b H V l P S J z Q X d Z R 0 J R V U Z C U V V G I i A v P j x F b n R y e S B U e X B l P S J G a W x s T G F z d F V w Z G F 0 Z W Q i I F Z h b H V l P S J k M j A y M S 0 w N y 0 w N 1 Q w O T o 0 N z o 0 M i 4 4 N j I w N T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w M C I g L z 4 8 R W 5 0 c n k g V H l w Z T 0 i Q W R k Z W R U b 0 R h d G F N b 2 R l b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Y W x D Z W 5 z d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3 V D E z O j M w O j M 0 L j E 1 N T g w O T N a I i A v P j x F b n R y e S B U e X B l P S J G a W x s Q 2 9 s d W 1 u V H l w Z X M i I F Z h b H V l P S J z Q X d Z R E F 3 T U R B d 0 1 E Q X d N R C I g L z 4 8 R W 5 0 c n k g V H l w Z T 0 i R m l s b E N v b H V t b k 5 h b W V z I i B W Y W x 1 Z T 0 i c 1 s m c X V v d D t Z Z W F y J n F 1 b 3 Q 7 L C Z x d W 9 0 O 0 5 h b W U m c X V v d D s s J n F 1 b 3 Q 7 V G 9 0 Y W w g S W 5 j b 2 1 l J n F 1 b 3 Q 7 L C Z x d W 9 0 O 0 Z y b 2 0 g Z m V k Z X J h b C Z x d W 9 0 O y w m c X V v d D t G c m 9 t I H N 0 Y X R l J n F 1 b 3 Q 7 L C Z x d W 9 0 O 0 Z y b 2 0 g b G 9 j Y W w m c X V v d D s s J n F 1 b 3 Q 7 V G 9 0 Y W w g U 3 B l b m R p b m c m c X V v d D s s J n F 1 b 3 Q 7 T 3 B l c m F 0 a W 9 u I E V 4 c G V u c 2 U m c X V v d D s s J n F 1 b 3 Q 7 S W 1 w c m 9 2 Z W 1 l b n Q g R X h w Z W 5 z Z S Z x d W 9 0 O y w m c X V v d D t P d G h l c i B F e H B l b n N l c y Z x d W 9 0 O y w m c X V v d D t P d X R z d G F u Z G l u Z y B E Z W J 0 J n F 1 b 3 Q 7 L C Z x d W 9 0 O 0 N h c 2 g g Y W 5 k I F N l Y 3 V y a X R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Y W x D Z W 5 z d X M v Q 2 h h b m d l Z C B U e X B l L n t Z Z W F y L D F 9 J n F 1 b 3 Q 7 L C Z x d W 9 0 O 1 N l Y 3 R p b 2 4 x L 1 J l Z 2 l v b m F s Q 2 V u c 3 V z L 0 N o Y W 5 n Z W Q g V H l w Z S 5 7 T m F t Z S w y f S Z x d W 9 0 O y w m c X V v d D t T Z W N 0 a W 9 u M S 9 S Z W d p b 2 5 h b E N l b n N 1 c y 9 D a G F u Z 2 V k I F R 5 c G U u e 1 R v d G F s I E l u Y 2 9 t Z S w z f S Z x d W 9 0 O y w m c X V v d D t T Z W N 0 a W 9 u M S 9 S Z W d p b 2 5 h b E N l b n N 1 c y 9 D a G F u Z 2 V k I F R 5 c G U u e 0 Z y b 2 0 g Z m V k Z X J h b C w 0 f S Z x d W 9 0 O y w m c X V v d D t T Z W N 0 a W 9 u M S 9 S Z W d p b 2 5 h b E N l b n N 1 c y 9 D a G F u Z 2 V k I F R 5 c G U u e 0 Z y b 2 0 g c 3 R h d G U s N X 0 m c X V v d D s s J n F 1 b 3 Q 7 U 2 V j d G l v b j E v U m V n a W 9 u Y W x D Z W 5 z d X M v Q 2 h h b m d l Z C B U e X B l L n t G c m 9 t I G x v Y 2 F s L D Z 9 J n F 1 b 3 Q 7 L C Z x d W 9 0 O 1 N l Y 3 R p b 2 4 x L 1 J l Z 2 l v b m F s Q 2 V u c 3 V z L 0 N o Y W 5 n Z W Q g V H l w Z S 5 7 V G 9 0 Y W w g U 3 B l b m R p b m c s N 3 0 m c X V v d D s s J n F 1 b 3 Q 7 U 2 V j d G l v b j E v U m V n a W 9 u Y W x D Z W 5 z d X M v Q 2 h h b m d l Z C B U e X B l L n t P c G V y Y X R p b 2 4 g R X h w Z W 5 z Z S w 4 f S Z x d W 9 0 O y w m c X V v d D t T Z W N 0 a W 9 u M S 9 S Z W d p b 2 5 h b E N l b n N 1 c y 9 D a G F u Z 2 V k I F R 5 c G U u e 0 l t c H J v d m V t Z W 5 0 I E V 4 c G V u c 2 U s O X 0 m c X V v d D s s J n F 1 b 3 Q 7 U 2 V j d G l v b j E v U m V n a W 9 u Y W x D Z W 5 z d X M v Q 2 h h b m d l Z C B U e X B l L n t P d G h l c i B F e H B l b n N l c y w x M H 0 m c X V v d D s s J n F 1 b 3 Q 7 U 2 V j d G l v b j E v U m V n a W 9 u Y W x D Z W 5 z d X M v Q 2 h h b m d l Z C B U e X B l L n t P d X R z d G F u Z G l u Z y B E Z W J 0 L D E x f S Z x d W 9 0 O y w m c X V v d D t T Z W N 0 a W 9 u M S 9 S Z W d p b 2 5 h b E N l b n N 1 c y 9 D a G F u Z 2 V k I F R 5 c G U u e 0 N h c 2 g g Y W 5 k I F N l Y 3 V y a X R p Z X M s M T J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W d p b 2 5 h b E N l b n N 1 c y 9 D a G F u Z 2 V k I F R 5 c G U u e 1 l l Y X I s M X 0 m c X V v d D s s J n F 1 b 3 Q 7 U 2 V j d G l v b j E v U m V n a W 9 u Y W x D Z W 5 z d X M v Q 2 h h b m d l Z C B U e X B l L n t O Y W 1 l L D J 9 J n F 1 b 3 Q 7 L C Z x d W 9 0 O 1 N l Y 3 R p b 2 4 x L 1 J l Z 2 l v b m F s Q 2 V u c 3 V z L 0 N o Y W 5 n Z W Q g V H l w Z S 5 7 V G 9 0 Y W w g S W 5 j b 2 1 l L D N 9 J n F 1 b 3 Q 7 L C Z x d W 9 0 O 1 N l Y 3 R p b 2 4 x L 1 J l Z 2 l v b m F s Q 2 V u c 3 V z L 0 N o Y W 5 n Z W Q g V H l w Z S 5 7 R n J v b S B m Z W R l c m F s L D R 9 J n F 1 b 3 Q 7 L C Z x d W 9 0 O 1 N l Y 3 R p b 2 4 x L 1 J l Z 2 l v b m F s Q 2 V u c 3 V z L 0 N o Y W 5 n Z W Q g V H l w Z S 5 7 R n J v b S B z d G F 0 Z S w 1 f S Z x d W 9 0 O y w m c X V v d D t T Z W N 0 a W 9 u M S 9 S Z W d p b 2 5 h b E N l b n N 1 c y 9 D a G F u Z 2 V k I F R 5 c G U u e 0 Z y b 2 0 g b G 9 j Y W w s N n 0 m c X V v d D s s J n F 1 b 3 Q 7 U 2 V j d G l v b j E v U m V n a W 9 u Y W x D Z W 5 z d X M v Q 2 h h b m d l Z C B U e X B l L n t U b 3 R h b C B T c G V u Z G l u Z y w 3 f S Z x d W 9 0 O y w m c X V v d D t T Z W N 0 a W 9 u M S 9 S Z W d p b 2 5 h b E N l b n N 1 c y 9 D a G F u Z 2 V k I F R 5 c G U u e 0 9 w Z X J h d G l v b i B F e H B l b n N l L D h 9 J n F 1 b 3 Q 7 L C Z x d W 9 0 O 1 N l Y 3 R p b 2 4 x L 1 J l Z 2 l v b m F s Q 2 V u c 3 V z L 0 N o Y W 5 n Z W Q g V H l w Z S 5 7 S W 1 w c m 9 2 Z W 1 l b n Q g R X h w Z W 5 z Z S w 5 f S Z x d W 9 0 O y w m c X V v d D t T Z W N 0 a W 9 u M S 9 S Z W d p b 2 5 h b E N l b n N 1 c y 9 D a G F u Z 2 V k I F R 5 c G U u e 0 9 0 a G V y I E V 4 c G V u c 2 V z L D E w f S Z x d W 9 0 O y w m c X V v d D t T Z W N 0 a W 9 u M S 9 S Z W d p b 2 5 h b E N l b n N 1 c y 9 D a G F u Z 2 V k I F R 5 c G U u e 0 9 1 d H N 0 Y W 5 k a W 5 n I E R l Y n Q s M T F 9 J n F 1 b 3 Q 7 L C Z x d W 9 0 O 1 N l Y 3 R p b 2 4 x L 1 J l Z 2 l v b m F s Q 2 V u c 3 V z L 0 N o Y W 5 n Z W Q g V H l w Z S 5 7 Q 2 F z a C B h b m Q g U 2 V j d X J p d G l l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v b m F s Q 2 V u c 3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F s Q 2 V u c 3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F s Q 2 V u c 3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Y W x D Z W 5 z d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Y W x D Z W 5 z d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J l Z 2 l v b m F s Q 2 V u c 3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w N 1 Q x M z o z M D o z N C 4 x N z c 5 N D M y W i I g L z 4 8 R W 5 0 c n k g V H l w Z T 0 i R m l s b E N v b H V t b l R 5 c G V z I i B W Y W x 1 Z T 0 i c 0 F 3 W U d B d 0 1 E Q X d N R E F 3 T U Q i I C 8 + P E V u d H J 5 I F R 5 c G U 9 I k Z p b G x D b 2 x 1 b W 5 O Y W 1 l c y I g V m F s d W U 9 I n N b J n F 1 b 3 Q 7 e W V h c i Z x d W 9 0 O y w m c X V v d D t z d G F 0 Z V 9 u Y W 1 l J n F 1 b 3 Q 7 L C Z x d W 9 0 O 3 J l Z 2 l v b j Q m c X V v d D s s J n F 1 b 3 Q 7 U m V n a W 9 u Y W x D Z W 5 z d X M u V G 9 0 Y W w g S W 5 j b 2 1 l J n F 1 b 3 Q 7 L C Z x d W 9 0 O 1 J l Z 2 l v b m F s Q 2 V u c 3 V z L k Z y b 2 0 g Z m V k Z X J h b C Z x d W 9 0 O y w m c X V v d D t S Z W d p b 2 5 h b E N l b n N 1 c y 5 G c m 9 t I H N 0 Y X R l J n F 1 b 3 Q 7 L C Z x d W 9 0 O 1 J l Z 2 l v b m F s Q 2 V u c 3 V z L k Z y b 2 0 g b G 9 j Y W w m c X V v d D s s J n F 1 b 3 Q 7 U m V n a W 9 u Y W x D Z W 5 z d X M u V G 9 0 Y W w g U 3 B l b m R p b m c m c X V v d D s s J n F 1 b 3 Q 7 U m V n a W 9 u Y W x D Z W 5 z d X M u T 3 B l c m F 0 a W 9 u I E V 4 c G V u c 2 U m c X V v d D s s J n F 1 b 3 Q 7 U m V n a W 9 u Y W x D Z W 5 z d X M u S W 1 w c m 9 2 Z W 1 l b n Q g R X h w Z W 5 z Z S Z x d W 9 0 O y w m c X V v d D t S Z W d p b 2 5 h b E N l b n N 1 c y 5 P d G h l c i B F e H B l b n N l c y Z x d W 9 0 O y w m c X V v d D t S Z W d p b 2 5 h b E N l b n N 1 c y 5 P d X R z d G F u Z G l u Z y B E Z W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v Q 2 h h b m d l Z C B U e X B l L n t 5 Z W F y L D B 9 J n F 1 b 3 Q 7 L C Z x d W 9 0 O 1 N l Y 3 R p b 2 4 x L 0 R h d G E v Q 2 h h b m d l Z C B U e X B l L n t z d G F 0 Z V 9 u Y W 1 l L D J 9 J n F 1 b 3 Q 7 L C Z x d W 9 0 O 1 N l Y 3 R p b 2 4 x L 0 R h d G E v Q 2 h h b m d l Z C B U e X B l L n t y Z W d p b 2 4 0 L D R 9 J n F 1 b 3 Q 7 L C Z x d W 9 0 O 1 N l Y 3 R p b 2 4 x L 1 J l Z 2 l v b m F s Q 2 V u c 3 V z L 0 N o Y W 5 n Z W Q g V H l w Z S 5 7 V G 9 0 Y W w g S W 5 j b 2 1 l L D N 9 J n F 1 b 3 Q 7 L C Z x d W 9 0 O 1 N l Y 3 R p b 2 4 x L 1 J l Z 2 l v b m F s Q 2 V u c 3 V z L 0 N o Y W 5 n Z W Q g V H l w Z S 5 7 R n J v b S B m Z W R l c m F s L D R 9 J n F 1 b 3 Q 7 L C Z x d W 9 0 O 1 N l Y 3 R p b 2 4 x L 1 J l Z 2 l v b m F s Q 2 V u c 3 V z L 0 N o Y W 5 n Z W Q g V H l w Z S 5 7 R n J v b S B z d G F 0 Z S w 1 f S Z x d W 9 0 O y w m c X V v d D t T Z W N 0 a W 9 u M S 9 S Z W d p b 2 5 h b E N l b n N 1 c y 9 D a G F u Z 2 V k I F R 5 c G U u e 0 Z y b 2 0 g b G 9 j Y W w s N n 0 m c X V v d D s s J n F 1 b 3 Q 7 U 2 V j d G l v b j E v U m V n a W 9 u Y W x D Z W 5 z d X M v Q 2 h h b m d l Z C B U e X B l L n t U b 3 R h b C B T c G V u Z G l u Z y w 3 f S Z x d W 9 0 O y w m c X V v d D t T Z W N 0 a W 9 u M S 9 S Z W d p b 2 5 h b E N l b n N 1 c y 9 D a G F u Z 2 V k I F R 5 c G U u e 0 9 w Z X J h d G l v b i B F e H B l b n N l L D h 9 J n F 1 b 3 Q 7 L C Z x d W 9 0 O 1 N l Y 3 R p b 2 4 x L 1 J l Z 2 l v b m F s Q 2 V u c 3 V z L 0 N o Y W 5 n Z W Q g V H l w Z S 5 7 S W 1 w c m 9 2 Z W 1 l b n Q g R X h w Z W 5 z Z S w 5 f S Z x d W 9 0 O y w m c X V v d D t T Z W N 0 a W 9 u M S 9 S Z W d p b 2 5 h b E N l b n N 1 c y 9 D a G F u Z 2 V k I F R 5 c G U u e 0 9 0 a G V y I E V 4 c G V u c 2 V z L D E w f S Z x d W 9 0 O y w m c X V v d D t T Z W N 0 a W 9 u M S 9 S Z W d p b 2 5 h b E N l b n N 1 c y 9 D a G F u Z 2 V k I F R 5 c G U u e 0 9 1 d H N 0 Y W 5 k a W 5 n I E R l Y n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E Y X R h L 0 N o Y W 5 n Z W Q g V H l w Z S 5 7 e W V h c i w w f S Z x d W 9 0 O y w m c X V v d D t T Z W N 0 a W 9 u M S 9 E Y X R h L 0 N o Y W 5 n Z W Q g V H l w Z S 5 7 c 3 R h d G V f b m F t Z S w y f S Z x d W 9 0 O y w m c X V v d D t T Z W N 0 a W 9 u M S 9 E Y X R h L 0 N o Y W 5 n Z W Q g V H l w Z S 5 7 c m V n a W 9 u N C w 0 f S Z x d W 9 0 O y w m c X V v d D t T Z W N 0 a W 9 u M S 9 S Z W d p b 2 5 h b E N l b n N 1 c y 9 D a G F u Z 2 V k I F R 5 c G U u e 1 R v d G F s I E l u Y 2 9 t Z S w z f S Z x d W 9 0 O y w m c X V v d D t T Z W N 0 a W 9 u M S 9 S Z W d p b 2 5 h b E N l b n N 1 c y 9 D a G F u Z 2 V k I F R 5 c G U u e 0 Z y b 2 0 g Z m V k Z X J h b C w 0 f S Z x d W 9 0 O y w m c X V v d D t T Z W N 0 a W 9 u M S 9 S Z W d p b 2 5 h b E N l b n N 1 c y 9 D a G F u Z 2 V k I F R 5 c G U u e 0 Z y b 2 0 g c 3 R h d G U s N X 0 m c X V v d D s s J n F 1 b 3 Q 7 U 2 V j d G l v b j E v U m V n a W 9 u Y W x D Z W 5 z d X M v Q 2 h h b m d l Z C B U e X B l L n t G c m 9 t I G x v Y 2 F s L D Z 9 J n F 1 b 3 Q 7 L C Z x d W 9 0 O 1 N l Y 3 R p b 2 4 x L 1 J l Z 2 l v b m F s Q 2 V u c 3 V z L 0 N o Y W 5 n Z W Q g V H l w Z S 5 7 V G 9 0 Y W w g U 3 B l b m R p b m c s N 3 0 m c X V v d D s s J n F 1 b 3 Q 7 U 2 V j d G l v b j E v U m V n a W 9 u Y W x D Z W 5 z d X M v Q 2 h h b m d l Z C B U e X B l L n t P c G V y Y X R p b 2 4 g R X h w Z W 5 z Z S w 4 f S Z x d W 9 0 O y w m c X V v d D t T Z W N 0 a W 9 u M S 9 S Z W d p b 2 5 h b E N l b n N 1 c y 9 D a G F u Z 2 V k I F R 5 c G U u e 0 l t c H J v d m V t Z W 5 0 I E V 4 c G V u c 2 U s O X 0 m c X V v d D s s J n F 1 b 3 Q 7 U 2 V j d G l v b j E v U m V n a W 9 u Y W x D Z W 5 z d X M v Q 2 h h b m d l Z C B U e X B l L n t P d G h l c i B F e H B l b n N l c y w x M H 0 m c X V v d D s s J n F 1 b 3 Q 7 U 2 V j d G l v b j E v U m V n a W 9 u Y W x D Z W 5 z d X M v Q 2 h h b m d l Z C B U e X B l L n t P d X R z d G F u Z G l u Z y B E Z W J 0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V 9 S Z W d p b 2 5 h b E N l b n N 1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J l Z 2 l v b m F s Q 2 V u c 3 V z L 0 V 4 c G F u Z G V k J T I w U m V n a W 9 u Y W x D Z W 5 z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J l Z 2 l v b m F s Q 2 V u c 3 V z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0 x H Z q Y 5 m 1 H k 5 F s w v / D K Y 8 A A A A A A g A A A A A A E G Y A A A A B A A A g A A A A 0 h I u 3 S c l P h G h R O P X Y v a 0 K q o + N j 4 L l J y R z 3 p y j I l O l + M A A A A A D o A A A A A C A A A g A A A A / J o w K i J G g j W M i o 5 x N / 3 5 g Z V / V U p e F 9 q L K n j g h 4 c 4 1 z p Q A A A A 5 S l j r / H S h G V Q m w m u 6 z b 7 C 0 1 e g F P F l L w w J G s y y K p M + f s W B k W 3 Y Z C e 1 u A 5 a T 3 h m y 2 R B h 9 8 D k 1 a c / p 7 k L 8 k c U h j K d z E / 0 d 2 p f Q L f q j e f X 2 P 2 Z Z A A A A A V l m n m C a W b w V 5 Q 0 6 X F z q P o O v X v P Q 0 e W x f 9 D D w w o c Q Y w P F 8 T h 1 g b A P i J x 5 1 b t 3 K j D G g V L c V 1 h J s U m R B V v 9 i 8 2 X 1 Q = = < / D a t a M a s h u p > 
</file>

<file path=customXml/itemProps1.xml><?xml version="1.0" encoding="utf-8"?>
<ds:datastoreItem xmlns:ds="http://schemas.openxmlformats.org/officeDocument/2006/customXml" ds:itemID="{0D9DC459-B9A1-4682-A6EF-9D924D9BDA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60dbb-e053-4b6d-bcae-37858cb705f6"/>
    <ds:schemaRef ds:uri="16b49d26-377a-420d-91d0-25af427508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867CE3-75E9-4AB6-A56F-896011FE253F}">
  <ds:schemaRefs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16b49d26-377a-420d-91d0-25af427508fb"/>
    <ds:schemaRef ds:uri="http://schemas.openxmlformats.org/package/2006/metadata/core-properties"/>
    <ds:schemaRef ds:uri="76160dbb-e053-4b6d-bcae-37858cb705f6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FB32C71-1479-47C4-9951-97B0DCB6B42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0ADA20A-110F-4D65-A682-B84926B135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OriginalData</vt:lpstr>
      <vt:lpstr>Graphs</vt:lpstr>
      <vt:lpstr>Midwest_PValue</vt:lpstr>
      <vt:lpstr>Northeast_PValue</vt:lpstr>
      <vt:lpstr>South_PValue</vt:lpstr>
      <vt:lpstr>West_PValue</vt:lpstr>
      <vt:lpstr>OverallConclusion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Lennisha John</dc:creator>
  <cp:lastModifiedBy>Parker Smith</cp:lastModifiedBy>
  <dcterms:created xsi:type="dcterms:W3CDTF">2021-07-06T05:22:14Z</dcterms:created>
  <dcterms:modified xsi:type="dcterms:W3CDTF">2021-07-08T20:20:06Z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0x0101006DB8FE3F5DE13C45A29B9E3AB7164740</vt:lpwstr>
  </property>
</Properties>
</file>