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ITA-ss\Data science\Assignment\Excel Assignment\Excel Assignment 2\"/>
    </mc:Choice>
  </mc:AlternateContent>
  <xr:revisionPtr revIDLastSave="0" documentId="13_ncr:1_{D4C21C7D-F5B4-4C1C-8F97-17F7367585C8}" xr6:coauthVersionLast="46" xr6:coauthVersionMax="46" xr10:uidLastSave="{00000000-0000-0000-0000-000000000000}"/>
  <bookViews>
    <workbookView xWindow="1035" yWindow="1200" windowWidth="21600" windowHeight="11385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F49" i="1"/>
  <c r="F45" i="1"/>
  <c r="F44" i="1"/>
  <c r="F11" i="3"/>
  <c r="F10" i="3"/>
  <c r="F9" i="3"/>
  <c r="E11" i="3"/>
  <c r="D11" i="3"/>
  <c r="C11" i="3"/>
  <c r="B11" i="3"/>
  <c r="E10" i="3"/>
  <c r="D10" i="3"/>
  <c r="C10" i="3"/>
  <c r="B10" i="3"/>
  <c r="E9" i="3"/>
  <c r="D9" i="3"/>
  <c r="C9" i="3"/>
  <c r="B9" i="3"/>
  <c r="C5" i="3"/>
  <c r="F5" i="3"/>
  <c r="E5" i="3"/>
  <c r="D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F48" i="1"/>
  <c r="F47" i="1"/>
  <c r="F43" i="1"/>
  <c r="F42" i="1"/>
  <c r="F39" i="1"/>
  <c r="F38" i="1"/>
  <c r="F37" i="1"/>
  <c r="F36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<sst xmlns="http://schemas.openxmlformats.org/spreadsheetml/2006/main" count="827" uniqueCount="75">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</sst>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6" fillId="0" borderId="0" xfId="0" applyFont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COUNTIF($G$2:$G$25,"Boston")</f>
        <v>4</v>
      </c>
    </row>
    <row r="30" spans="1:7" x14ac:dyDescent="0.25">
      <c r="E30" s="4" t="s">
        <v>36</v>
      </c>
      <c r="F30">
        <f>COUNTIF($D$2:$D$25,"Microwave")</f>
        <v>5</v>
      </c>
    </row>
    <row r="31" spans="1:7" x14ac:dyDescent="0.25">
      <c r="E31" s="4" t="s">
        <v>37</v>
      </c>
      <c r="F31">
        <f>COUNTIF($F$2:$F$25,"truck 3")</f>
        <v>8</v>
      </c>
    </row>
    <row r="32" spans="1:7" x14ac:dyDescent="0.25">
      <c r="E32" s="4" t="s">
        <v>38</v>
      </c>
      <c r="F32">
        <f>COUNTIF($C$2:$C$25,"Peter White")</f>
        <v>6</v>
      </c>
    </row>
    <row r="33" spans="5:6" x14ac:dyDescent="0.25">
      <c r="E33" s="4" t="s">
        <v>30</v>
      </c>
      <c r="F33">
        <f>COUNTIF(D2:E25,"&lt;20")</f>
        <v>9</v>
      </c>
    </row>
    <row r="35" spans="5:6" x14ac:dyDescent="0.25">
      <c r="F35" s="3" t="s">
        <v>24</v>
      </c>
    </row>
    <row r="36" spans="5:6" x14ac:dyDescent="0.25">
      <c r="E36" s="4" t="s">
        <v>27</v>
      </c>
      <c r="F36">
        <f>SUMIF($D$2:$D$25,"refrigerator",$E$2:$E$25)</f>
        <v>105</v>
      </c>
    </row>
    <row r="37" spans="5:6" x14ac:dyDescent="0.25">
      <c r="E37" s="4" t="s">
        <v>28</v>
      </c>
      <c r="F37">
        <f>SUMIF($D$2:$D$25,"washing machine",$E$2:$E$25)</f>
        <v>164</v>
      </c>
    </row>
    <row r="38" spans="5:6" x14ac:dyDescent="0.25">
      <c r="E38" s="4" t="s">
        <v>34</v>
      </c>
      <c r="F38">
        <f>SUMIF($F$2:$F$25,"truck 4",$E$2:$E$25)</f>
        <v>156</v>
      </c>
    </row>
    <row r="39" spans="5:6" x14ac:dyDescent="0.25">
      <c r="E39" s="4" t="s">
        <v>44</v>
      </c>
      <c r="F39">
        <f>SUMIF($F$2:$F$25,"truck 1",$E$2:$E$25)+SUMIF($F$2:$F$25,"truck 2",$E$2:$E$25)+SUMIF($F$2:$F$25,"truck 3",$E$2:$E$25)+SUMIF($F$2:$F$25,"truck 4",$E$2:$E$25)</f>
        <v>511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  <c r="F42">
        <f>COUNTIFS(D2:D25,"Microwave",G2:G25,"Boston")</f>
        <v>2</v>
      </c>
    </row>
    <row r="43" spans="5:6" x14ac:dyDescent="0.25">
      <c r="E43" s="4" t="s">
        <v>40</v>
      </c>
      <c r="F43">
        <f>COUNTIFS(C2:C25,"Peter white",F2:F25,"Truck 1")</f>
        <v>2</v>
      </c>
    </row>
    <row r="44" spans="5:6" x14ac:dyDescent="0.25">
      <c r="E44" s="4" t="s">
        <v>41</v>
      </c>
      <c r="F44">
        <f>COUNTIFS(B2:B25,"&gt;2/3/2013",G2:G25,"Boston")</f>
        <v>0</v>
      </c>
    </row>
    <row r="45" spans="5:6" x14ac:dyDescent="0.25">
      <c r="E45" s="4" t="s">
        <v>42</v>
      </c>
      <c r="F45" s="19">
        <f>COUNTIFS(B2:B25,"&gt;=2/3/2013",B2:B25,"&lt;=2/6/2013")</f>
        <v>0</v>
      </c>
    </row>
    <row r="46" spans="5:6" x14ac:dyDescent="0.25">
      <c r="F46" s="3" t="s">
        <v>26</v>
      </c>
    </row>
    <row r="47" spans="5:6" x14ac:dyDescent="0.25">
      <c r="E47" s="4" t="s">
        <v>31</v>
      </c>
      <c r="F47">
        <f>SUMIFS(E2:E25,D2:D25,"microwave",G2:G25,"NY")</f>
        <v>25</v>
      </c>
    </row>
    <row r="48" spans="5:6" x14ac:dyDescent="0.25">
      <c r="E48" s="4" t="s">
        <v>33</v>
      </c>
      <c r="F48">
        <f>SUMIFS(E2:E25,G2:G25,"Pittsburgh",F2:F25,"truck 1")</f>
        <v>75</v>
      </c>
    </row>
    <row r="49" spans="5:6" x14ac:dyDescent="0.25">
      <c r="E49" s="4" t="s">
        <v>43</v>
      </c>
      <c r="F49" s="19">
        <f>SUMIFS(E2:E25,B2:B25,"&gt;=2/3/2013",B2:B25,"&lt;=2/6/2013")</f>
        <v>0</v>
      </c>
    </row>
    <row r="52" spans="5:6" x14ac:dyDescent="0.25">
      <c r="E52" s="4" t="s">
        <v>32</v>
      </c>
      <c r="F52" s="19">
        <f>SUMIFS(E2:E25,G2:G25,"NY")+SUMIFS(E2:E25,G2:G25,"Baltimore")+SUMIFS(E2:E25,G2:G25,"Philadelphia")</f>
        <v>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G22" sqref="G21:G22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COUNTIF($B$16:$B$241,"Shaving")</f>
        <v>71</v>
      </c>
      <c r="C2" s="2">
        <f>SUMIF($B$16:$B$241,"Shaving",$E$16:$E$241)</f>
        <v>717</v>
      </c>
      <c r="D2" s="2">
        <f>COUNTIFS($B$16:$B$241,"Shaving",$D$16:$D$241,"Cash")</f>
        <v>42</v>
      </c>
      <c r="E2" s="2">
        <f>COUNTIFS($B$16:$B$241,"Shaving",$D$16:$D$241,"Credit card")</f>
        <v>29</v>
      </c>
      <c r="F2" s="2">
        <f>SUMIFS($E$16:$E$241,$B$16:$B$241,"Shaving",$D$16:$D$241,"Cash")</f>
        <v>414</v>
      </c>
    </row>
    <row r="3" spans="1:6" x14ac:dyDescent="0.25">
      <c r="A3" s="9" t="s">
        <v>47</v>
      </c>
      <c r="B3" s="2">
        <f>COUNTIF($B$16:$B$241,"Washing and combing")</f>
        <v>46</v>
      </c>
      <c r="C3" s="2">
        <f>SUMIF($B$16:$B$241,"Washing and combing",$E$16:$E$241)</f>
        <v>1934</v>
      </c>
      <c r="D3" s="2">
        <f>COUNTIFS($B$16:$B$241,"Washing and combing",$D$16:$D$241,"Cash")</f>
        <v>31</v>
      </c>
      <c r="E3" s="2">
        <f>COUNTIFS($B$16:$B$241,"Washing and combing",$D$16:$D$241,"Credit card")</f>
        <v>15</v>
      </c>
      <c r="F3" s="2">
        <f>SUMIFS($E$16:$E$241,$B$16:$B$241,"Washing and combing",$D$16:$D$241,"Cash")</f>
        <v>1350</v>
      </c>
    </row>
    <row r="4" spans="1:6" x14ac:dyDescent="0.25">
      <c r="A4" s="10" t="s">
        <v>48</v>
      </c>
      <c r="B4" s="2">
        <f>COUNTIF($B$16:$B$241,"Dyeing")</f>
        <v>50</v>
      </c>
      <c r="C4" s="2">
        <f>SUMIF($B$16:$B$241,"Dyeing",$E$16:$E$241)</f>
        <v>1650</v>
      </c>
      <c r="D4" s="2">
        <f>COUNTIFS($B$16:$B$241,"Dyeing",$D$16:$D$241,"Cash")</f>
        <v>35</v>
      </c>
      <c r="E4" s="2">
        <f>COUNTIFS($B$16:$B$241,"Dyeing",$D$16:$D$241,"Credit card")</f>
        <v>15</v>
      </c>
      <c r="F4" s="2">
        <f>SUMIFS($E$16:$E$241,$B$16:$B$241,"Dyeing",$D$16:$D$241,"Cash")</f>
        <v>1155</v>
      </c>
    </row>
    <row r="5" spans="1:6" x14ac:dyDescent="0.25">
      <c r="A5" s="2" t="s">
        <v>52</v>
      </c>
      <c r="B5" s="2">
        <f>COUNTIF($B$16:$B$241,"Meeting hairstyles")</f>
        <v>32</v>
      </c>
      <c r="C5" s="2">
        <f>SUMIF($B$16:$B$241,"Meeting hairstyles",$E$16:$E$241)</f>
        <v>1119</v>
      </c>
      <c r="D5" s="2">
        <f>COUNTIFS($B$16:$B$241,"Meeting hairstyles",$D$16:$D$241,"Cash")</f>
        <v>21</v>
      </c>
      <c r="E5" s="2">
        <f>COUNTIFS($B$16:$B$241,"Meeting hairstyles",$D$16:$D$241,"Credit card")</f>
        <v>11</v>
      </c>
      <c r="F5" s="2">
        <f>SUMIFS($E$16:$E$241,$B$16:$B$241,"Meeting hairstyles",$D$16:$D$241,"Cash")</f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COUNTIF($C$16:$C$241,"Jane")</f>
        <v>25</v>
      </c>
      <c r="C9" s="2">
        <f>SUMIF($C$16:$C$241,"Jane",$E$16:$E$241)</f>
        <v>688</v>
      </c>
      <c r="D9" s="2">
        <f>COUNTIFS($C$16:$C$241,"Jane",$B$16:$B$241,"Shaving")</f>
        <v>7</v>
      </c>
      <c r="E9" s="2">
        <f>COUNTIFS($C$16:$C$241,"Jane",$B$16:$B$241,"kids")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25">
      <c r="A10" s="9" t="s">
        <v>54</v>
      </c>
      <c r="B10" s="2">
        <f>COUNTIF($C$16:$C$241,"Martha")</f>
        <v>31</v>
      </c>
      <c r="C10" s="2">
        <f>SUMIF($C$16:$C$241,"Martha",$E$16:$E$241)</f>
        <v>965</v>
      </c>
      <c r="D10" s="2">
        <f>COUNTIFS($C$16:$C$241,"Martha",$B$16:$B$241,"Shaving")</f>
        <v>8</v>
      </c>
      <c r="E10" s="2">
        <f>COUNTIFS($C$16:$C$241,"Martha",$B$16:$B$241,"kids")</f>
        <v>1</v>
      </c>
      <c r="F10" s="2">
        <f t="shared" ref="F10:F11" si="0">SUMIFS($E$16:$E$241,$C$16:$C$241,A10,$B$16:$B$241,"Shaving",$A$16:$A$241,"&gt;=5/10/2013",$A$16:$A$241,"&lt;=5/20/2013")</f>
        <v>0</v>
      </c>
    </row>
    <row r="11" spans="1:6" x14ac:dyDescent="0.25">
      <c r="A11" s="9" t="s">
        <v>56</v>
      </c>
      <c r="B11" s="2">
        <f>COUNTIF($C$16:$C$241,"Alex")</f>
        <v>23</v>
      </c>
      <c r="C11" s="2">
        <f>SUMIF($C$16:$C$241,"Alex",$E$16:$E$241)</f>
        <v>701</v>
      </c>
      <c r="D11" s="2">
        <f>COUNTIFS($C$16:$C$241,"Alex",$B$16:$B$241,"Shaving")</f>
        <v>5</v>
      </c>
      <c r="E11" s="2">
        <f>COUNTIFS($C$16:$C$241,"Alex",$B$16:$B$241,"kids")</f>
        <v>1</v>
      </c>
      <c r="F11" s="2">
        <f t="shared" si="0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18" t="s">
        <v>65</v>
      </c>
      <c r="B14" s="18"/>
      <c r="C14" s="18"/>
      <c r="D14" s="18"/>
      <c r="E14" s="18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Smita Sathe</cp:lastModifiedBy>
  <dcterms:created xsi:type="dcterms:W3CDTF">2013-06-05T17:23:06Z</dcterms:created>
  <dcterms:modified xsi:type="dcterms:W3CDTF">2021-12-05T04:32:44Z</dcterms:modified>
</cp:coreProperties>
</file>