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it\Desktop\SUNY\Social Computing\HW3\resul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1" i="1"/>
  <c r="G40" i="1"/>
  <c r="K47" i="1"/>
  <c r="F47" i="1"/>
  <c r="F46" i="1"/>
  <c r="F45" i="1"/>
  <c r="F44" i="1"/>
  <c r="F43" i="1"/>
  <c r="F42" i="1"/>
  <c r="F41" i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C47" i="1"/>
  <c r="C46" i="1"/>
  <c r="C45" i="1"/>
  <c r="C44" i="1"/>
  <c r="C43" i="1"/>
  <c r="C42" i="1"/>
  <c r="C41" i="1"/>
  <c r="C40" i="1"/>
  <c r="J45" i="1"/>
  <c r="J44" i="1"/>
  <c r="J43" i="1"/>
  <c r="J42" i="1"/>
  <c r="J47" i="1" l="1"/>
  <c r="G17" i="1"/>
  <c r="G18" i="1"/>
  <c r="G19" i="1"/>
  <c r="G20" i="1"/>
  <c r="G21" i="1"/>
  <c r="G16" i="1"/>
  <c r="G15" i="1"/>
  <c r="F21" i="1"/>
  <c r="F20" i="1"/>
  <c r="F19" i="1"/>
  <c r="F18" i="1"/>
  <c r="F17" i="1"/>
  <c r="F16" i="1"/>
  <c r="F15" i="1"/>
  <c r="E21" i="1"/>
  <c r="E20" i="1"/>
  <c r="E19" i="1"/>
  <c r="E18" i="1"/>
  <c r="E17" i="1"/>
  <c r="E16" i="1"/>
  <c r="E15" i="1"/>
  <c r="D21" i="1"/>
  <c r="D20" i="1"/>
  <c r="D19" i="1"/>
  <c r="D18" i="1"/>
  <c r="D17" i="1"/>
  <c r="D16" i="1"/>
  <c r="D15" i="1"/>
  <c r="C21" i="1"/>
  <c r="C20" i="1"/>
  <c r="C19" i="1"/>
  <c r="C18" i="1"/>
  <c r="C17" i="1"/>
  <c r="C16" i="1"/>
  <c r="C15" i="1"/>
  <c r="J7" i="1"/>
  <c r="J10" i="1"/>
  <c r="J9" i="1"/>
  <c r="J8" i="1"/>
</calcChain>
</file>

<file path=xl/sharedStrings.xml><?xml version="1.0" encoding="utf-8"?>
<sst xmlns="http://schemas.openxmlformats.org/spreadsheetml/2006/main" count="69" uniqueCount="27">
  <si>
    <t>Names</t>
  </si>
  <si>
    <t>Truth</t>
  </si>
  <si>
    <t>Turn Index</t>
  </si>
  <si>
    <t>POS</t>
  </si>
  <si>
    <t>Positive Negative</t>
  </si>
  <si>
    <t>Vector</t>
  </si>
  <si>
    <t>meg</t>
  </si>
  <si>
    <t>amy</t>
  </si>
  <si>
    <t>mara</t>
  </si>
  <si>
    <t>michael</t>
  </si>
  <si>
    <t>george</t>
  </si>
  <si>
    <t>nick</t>
  </si>
  <si>
    <t>michelle</t>
  </si>
  <si>
    <t>Correlation</t>
  </si>
  <si>
    <t>Weight</t>
  </si>
  <si>
    <t>2009_04_28_annotated.xml</t>
  </si>
  <si>
    <t>Total</t>
  </si>
  <si>
    <t>Name</t>
  </si>
  <si>
    <t>2010_02_09_annotated</t>
  </si>
  <si>
    <t>jeremy</t>
  </si>
  <si>
    <t>rebecca</t>
  </si>
  <si>
    <t>caroline</t>
  </si>
  <si>
    <t>david</t>
  </si>
  <si>
    <t>barney</t>
  </si>
  <si>
    <t>vicky</t>
  </si>
  <si>
    <t>thomas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</si>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</sst>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topLeftCell="A18" workbookViewId="0">
      <selection activeCell="G40" sqref="G40"/>
    </sheetView>
  </sheetViews>
  <sheetFormatPr defaultRowHeight="15" x14ac:dyDescent="0.25"/>
  <cols>
    <col min="1" max="1" width="25.5703125" bestFit="1" customWidth="1"/>
    <col min="2" max="3" width="10.42578125" bestFit="1" customWidth="1"/>
    <col min="4" max="5" width="16.7109375" bestFit="1" customWidth="1"/>
    <col min="7" max="7" width="11.28515625" bestFit="1" customWidth="1"/>
    <col min="8" max="8" width="16.7109375" bestFit="1" customWidth="1"/>
    <col min="9" max="9" width="25.7109375" bestFit="1" customWidth="1"/>
  </cols>
  <sheetData>
    <row r="2" spans="1:10" x14ac:dyDescent="0.25">
      <c r="A2" t="s">
        <v>15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10" x14ac:dyDescent="0.25">
      <c r="A5" s="1" t="s">
        <v>6</v>
      </c>
      <c r="B5">
        <v>1</v>
      </c>
      <c r="C5">
        <v>1</v>
      </c>
      <c r="D5">
        <v>2</v>
      </c>
      <c r="E5">
        <v>1</v>
      </c>
      <c r="F5">
        <v>2</v>
      </c>
    </row>
    <row r="6" spans="1:10" x14ac:dyDescent="0.25">
      <c r="A6" s="1" t="s">
        <v>7</v>
      </c>
      <c r="B6">
        <v>2</v>
      </c>
      <c r="C6">
        <v>2</v>
      </c>
      <c r="D6">
        <v>1</v>
      </c>
      <c r="E6">
        <v>4</v>
      </c>
      <c r="F6">
        <v>1</v>
      </c>
      <c r="I6" t="s">
        <v>13</v>
      </c>
      <c r="J6" t="s">
        <v>14</v>
      </c>
    </row>
    <row r="7" spans="1:10" x14ac:dyDescent="0.25">
      <c r="A7" s="1" t="s">
        <v>8</v>
      </c>
      <c r="B7">
        <v>3</v>
      </c>
      <c r="C7">
        <v>3</v>
      </c>
      <c r="D7">
        <v>4</v>
      </c>
      <c r="E7">
        <v>3</v>
      </c>
      <c r="F7">
        <v>3</v>
      </c>
      <c r="H7" t="s">
        <v>2</v>
      </c>
      <c r="I7">
        <v>1</v>
      </c>
      <c r="J7">
        <f>1/3.56</f>
        <v>0.2808988764044944</v>
      </c>
    </row>
    <row r="8" spans="1:10" x14ac:dyDescent="0.25">
      <c r="A8" s="1" t="s">
        <v>9</v>
      </c>
      <c r="B8">
        <v>4</v>
      </c>
      <c r="C8">
        <v>4</v>
      </c>
      <c r="D8">
        <v>3</v>
      </c>
      <c r="E8">
        <v>2</v>
      </c>
      <c r="F8">
        <v>1</v>
      </c>
      <c r="H8" t="s">
        <v>3</v>
      </c>
      <c r="I8">
        <v>0.9285714285714286</v>
      </c>
      <c r="J8">
        <f>0.92/3.56</f>
        <v>0.25842696629213485</v>
      </c>
    </row>
    <row r="9" spans="1:10" x14ac:dyDescent="0.25">
      <c r="A9" s="1" t="s">
        <v>10</v>
      </c>
      <c r="B9">
        <v>5</v>
      </c>
      <c r="C9">
        <v>5</v>
      </c>
      <c r="D9">
        <v>5</v>
      </c>
      <c r="E9">
        <v>3</v>
      </c>
      <c r="F9">
        <v>4</v>
      </c>
      <c r="H9" t="s">
        <v>4</v>
      </c>
      <c r="I9">
        <v>0.79385662013573544</v>
      </c>
      <c r="J9">
        <f>0.79/3.56</f>
        <v>0.22191011235955058</v>
      </c>
    </row>
    <row r="10" spans="1:10" x14ac:dyDescent="0.25">
      <c r="A10" s="1" t="s">
        <v>11</v>
      </c>
      <c r="B10">
        <v>6</v>
      </c>
      <c r="C10">
        <v>6</v>
      </c>
      <c r="D10">
        <v>6</v>
      </c>
      <c r="E10">
        <v>6</v>
      </c>
      <c r="F10">
        <v>6</v>
      </c>
      <c r="H10" t="s">
        <v>5</v>
      </c>
      <c r="I10">
        <v>0.84622792137535507</v>
      </c>
      <c r="J10">
        <f>0.84/3.56</f>
        <v>0.23595505617977527</v>
      </c>
    </row>
    <row r="11" spans="1:10" x14ac:dyDescent="0.25">
      <c r="A11" s="1" t="s">
        <v>12</v>
      </c>
      <c r="B11">
        <v>7</v>
      </c>
      <c r="C11">
        <v>7</v>
      </c>
      <c r="D11">
        <v>7</v>
      </c>
      <c r="E11">
        <v>7</v>
      </c>
      <c r="F11">
        <v>7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16</v>
      </c>
    </row>
    <row r="15" spans="1:10" x14ac:dyDescent="0.25">
      <c r="A15" s="1" t="s">
        <v>6</v>
      </c>
      <c r="B15">
        <v>1</v>
      </c>
      <c r="C15">
        <f>1*0.28</f>
        <v>0.28000000000000003</v>
      </c>
      <c r="D15">
        <f>2*0.25</f>
        <v>0.5</v>
      </c>
      <c r="E15">
        <f>0.22*1</f>
        <v>0.22</v>
      </c>
      <c r="F15">
        <f>0.23*2</f>
        <v>0.46</v>
      </c>
      <c r="G15">
        <f>SUM(C15:F15)</f>
        <v>1.46</v>
      </c>
    </row>
    <row r="16" spans="1:10" x14ac:dyDescent="0.25">
      <c r="A16" s="1" t="s">
        <v>7</v>
      </c>
      <c r="B16">
        <v>2</v>
      </c>
      <c r="C16">
        <f>2*0.28</f>
        <v>0.56000000000000005</v>
      </c>
      <c r="D16">
        <f>1*0.25</f>
        <v>0.25</v>
      </c>
      <c r="E16">
        <f>0.22*4</f>
        <v>0.88</v>
      </c>
      <c r="F16">
        <f>0.23*1</f>
        <v>0.23</v>
      </c>
      <c r="G16">
        <f>SUM(C16:F16)</f>
        <v>1.92</v>
      </c>
    </row>
    <row r="17" spans="1:7" x14ac:dyDescent="0.25">
      <c r="A17" s="1" t="s">
        <v>8</v>
      </c>
      <c r="B17">
        <v>3</v>
      </c>
      <c r="C17">
        <f>3*0.28</f>
        <v>0.84000000000000008</v>
      </c>
      <c r="D17">
        <f>0.25*4</f>
        <v>1</v>
      </c>
      <c r="E17">
        <f>0.22*3</f>
        <v>0.66</v>
      </c>
      <c r="F17">
        <f>0.23*3</f>
        <v>0.69000000000000006</v>
      </c>
      <c r="G17">
        <f t="shared" ref="G17:G21" si="0">SUM(C17:F17)</f>
        <v>3.19</v>
      </c>
    </row>
    <row r="18" spans="1:7" x14ac:dyDescent="0.25">
      <c r="A18" s="1" t="s">
        <v>9</v>
      </c>
      <c r="B18">
        <v>4</v>
      </c>
      <c r="C18">
        <f>4*0.28</f>
        <v>1.1200000000000001</v>
      </c>
      <c r="D18">
        <f>0.25*3</f>
        <v>0.75</v>
      </c>
      <c r="E18">
        <f>0.22*2</f>
        <v>0.44</v>
      </c>
      <c r="F18">
        <f>0.23*1</f>
        <v>0.23</v>
      </c>
      <c r="G18">
        <f t="shared" si="0"/>
        <v>2.54</v>
      </c>
    </row>
    <row r="19" spans="1:7" x14ac:dyDescent="0.25">
      <c r="A19" s="1" t="s">
        <v>10</v>
      </c>
      <c r="B19">
        <v>5</v>
      </c>
      <c r="C19">
        <f>5*0.28</f>
        <v>1.4000000000000001</v>
      </c>
      <c r="D19">
        <f>0.25*5</f>
        <v>1.25</v>
      </c>
      <c r="E19">
        <f>0.22*3</f>
        <v>0.66</v>
      </c>
      <c r="F19">
        <f>0.23*4</f>
        <v>0.92</v>
      </c>
      <c r="G19">
        <f t="shared" si="0"/>
        <v>4.2300000000000004</v>
      </c>
    </row>
    <row r="20" spans="1:7" x14ac:dyDescent="0.25">
      <c r="A20" s="1" t="s">
        <v>11</v>
      </c>
      <c r="B20">
        <v>6</v>
      </c>
      <c r="C20">
        <f>6*0.28</f>
        <v>1.6800000000000002</v>
      </c>
      <c r="D20">
        <f>0.25*6</f>
        <v>1.5</v>
      </c>
      <c r="E20">
        <f>0.22*6</f>
        <v>1.32</v>
      </c>
      <c r="F20">
        <f>0.23*6</f>
        <v>1.3800000000000001</v>
      </c>
      <c r="G20">
        <f t="shared" si="0"/>
        <v>5.88</v>
      </c>
    </row>
    <row r="21" spans="1:7" x14ac:dyDescent="0.25">
      <c r="A21" s="1" t="s">
        <v>12</v>
      </c>
      <c r="B21">
        <v>7</v>
      </c>
      <c r="C21">
        <f>7*0.28</f>
        <v>1.9600000000000002</v>
      </c>
      <c r="D21">
        <f>0.25*7</f>
        <v>1.75</v>
      </c>
      <c r="E21">
        <f>0.22*7</f>
        <v>1.54</v>
      </c>
      <c r="F21">
        <f>0.23*7</f>
        <v>1.61</v>
      </c>
      <c r="G21">
        <f t="shared" si="0"/>
        <v>6.86</v>
      </c>
    </row>
    <row r="26" spans="1:7" x14ac:dyDescent="0.25">
      <c r="A26" t="s">
        <v>18</v>
      </c>
    </row>
    <row r="28" spans="1:7" x14ac:dyDescent="0.25">
      <c r="A28" t="s">
        <v>17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25">
      <c r="A29" t="s">
        <v>19</v>
      </c>
      <c r="C29">
        <v>5</v>
      </c>
      <c r="D29">
        <v>6</v>
      </c>
      <c r="E29">
        <v>4</v>
      </c>
      <c r="F29">
        <v>6</v>
      </c>
    </row>
    <row r="30" spans="1:7" x14ac:dyDescent="0.25">
      <c r="A30" t="s">
        <v>20</v>
      </c>
      <c r="C30">
        <v>7</v>
      </c>
      <c r="D30">
        <v>7</v>
      </c>
      <c r="E30">
        <v>7</v>
      </c>
      <c r="F30">
        <v>7</v>
      </c>
    </row>
    <row r="31" spans="1:7" x14ac:dyDescent="0.25">
      <c r="A31" t="s">
        <v>21</v>
      </c>
      <c r="C31">
        <v>3</v>
      </c>
      <c r="D31">
        <v>5</v>
      </c>
      <c r="E31">
        <v>5</v>
      </c>
      <c r="F31">
        <v>3</v>
      </c>
    </row>
    <row r="32" spans="1:7" x14ac:dyDescent="0.25">
      <c r="A32" t="s">
        <v>6</v>
      </c>
      <c r="C32">
        <v>1</v>
      </c>
      <c r="D32">
        <v>1</v>
      </c>
      <c r="E32">
        <v>8</v>
      </c>
      <c r="F32">
        <v>1</v>
      </c>
    </row>
    <row r="33" spans="1:11" x14ac:dyDescent="0.25">
      <c r="A33" t="s">
        <v>22</v>
      </c>
      <c r="C33">
        <v>2</v>
      </c>
      <c r="D33">
        <v>2</v>
      </c>
      <c r="E33">
        <v>3</v>
      </c>
      <c r="F33">
        <v>2</v>
      </c>
    </row>
    <row r="34" spans="1:11" x14ac:dyDescent="0.25">
      <c r="A34" t="s">
        <v>23</v>
      </c>
      <c r="C34">
        <v>6</v>
      </c>
      <c r="D34">
        <v>4</v>
      </c>
      <c r="E34">
        <v>2</v>
      </c>
      <c r="F34">
        <v>5</v>
      </c>
    </row>
    <row r="35" spans="1:11" x14ac:dyDescent="0.25">
      <c r="A35" t="s">
        <v>24</v>
      </c>
      <c r="C35">
        <v>4</v>
      </c>
      <c r="D35">
        <v>3</v>
      </c>
      <c r="E35">
        <v>6</v>
      </c>
      <c r="F35">
        <v>4</v>
      </c>
    </row>
    <row r="36" spans="1:11" x14ac:dyDescent="0.25">
      <c r="A36" t="s">
        <v>25</v>
      </c>
      <c r="C36">
        <v>8</v>
      </c>
      <c r="D36">
        <v>8</v>
      </c>
      <c r="E36">
        <v>1</v>
      </c>
      <c r="F36">
        <v>8</v>
      </c>
    </row>
    <row r="38" spans="1:11" x14ac:dyDescent="0.25">
      <c r="B38" s="2"/>
    </row>
    <row r="39" spans="1:11" x14ac:dyDescent="0.25">
      <c r="A39" t="s">
        <v>17</v>
      </c>
      <c r="B39" s="2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26</v>
      </c>
    </row>
    <row r="40" spans="1:11" x14ac:dyDescent="0.25">
      <c r="A40" s="3" t="s">
        <v>6</v>
      </c>
      <c r="B40" s="2">
        <v>1</v>
      </c>
      <c r="C40">
        <f>1*0.36</f>
        <v>0.36</v>
      </c>
      <c r="D40">
        <v>0.41</v>
      </c>
      <c r="E40">
        <f>-0.157*8</f>
        <v>-1.256</v>
      </c>
      <c r="F40">
        <v>0.38</v>
      </c>
      <c r="G40">
        <f>SUM(C40:F40)</f>
        <v>-0.10599999999999998</v>
      </c>
    </row>
    <row r="41" spans="1:11" x14ac:dyDescent="0.25">
      <c r="A41" s="3" t="s">
        <v>22</v>
      </c>
      <c r="B41" s="2">
        <v>2</v>
      </c>
      <c r="C41">
        <f>2*0.36</f>
        <v>0.72</v>
      </c>
      <c r="D41">
        <f>0.41*2</f>
        <v>0.82</v>
      </c>
      <c r="E41">
        <f>-0.157*3</f>
        <v>-0.47099999999999997</v>
      </c>
      <c r="F41">
        <f>0.38*2</f>
        <v>0.76</v>
      </c>
      <c r="G41">
        <f>SUM(C41:F41)</f>
        <v>1.829</v>
      </c>
      <c r="J41" t="s">
        <v>13</v>
      </c>
      <c r="K41" t="s">
        <v>14</v>
      </c>
    </row>
    <row r="42" spans="1:11" x14ac:dyDescent="0.25">
      <c r="A42" s="3" t="s">
        <v>24</v>
      </c>
      <c r="B42" s="2">
        <v>3</v>
      </c>
      <c r="C42">
        <f>0.36*4</f>
        <v>1.44</v>
      </c>
      <c r="D42">
        <f>0.41*3</f>
        <v>1.23</v>
      </c>
      <c r="E42">
        <f>-0.157*6</f>
        <v>-0.94199999999999995</v>
      </c>
      <c r="F42">
        <f>0.38*4</f>
        <v>1.52</v>
      </c>
      <c r="G42">
        <f t="shared" ref="G42:G47" si="1">SUM(C42:F42)</f>
        <v>3.2480000000000002</v>
      </c>
      <c r="I42" t="s">
        <v>2</v>
      </c>
      <c r="J42">
        <f>CORREL(B40:B47,C40:C47)</f>
        <v>0.88095238095238115</v>
      </c>
      <c r="K42">
        <v>0.36</v>
      </c>
    </row>
    <row r="43" spans="1:11" x14ac:dyDescent="0.25">
      <c r="A43" s="3" t="s">
        <v>23</v>
      </c>
      <c r="B43" s="2">
        <v>4</v>
      </c>
      <c r="C43">
        <f>0.36*6</f>
        <v>2.16</v>
      </c>
      <c r="D43">
        <f>0.41*4</f>
        <v>1.64</v>
      </c>
      <c r="E43">
        <f>-0.157*2</f>
        <v>-0.314</v>
      </c>
      <c r="F43">
        <f>0.38*5</f>
        <v>1.9</v>
      </c>
      <c r="G43">
        <f t="shared" si="1"/>
        <v>5.3859999999999992</v>
      </c>
      <c r="I43" t="s">
        <v>3</v>
      </c>
      <c r="J43">
        <f>CORREL(B40:B47,D40:D47)</f>
        <v>1</v>
      </c>
      <c r="K43">
        <v>0.41</v>
      </c>
    </row>
    <row r="44" spans="1:11" x14ac:dyDescent="0.25">
      <c r="A44" s="3" t="s">
        <v>21</v>
      </c>
      <c r="B44" s="4">
        <v>5</v>
      </c>
      <c r="C44">
        <f>0.36*3</f>
        <v>1.08</v>
      </c>
      <c r="D44">
        <f>0.41*5</f>
        <v>2.0499999999999998</v>
      </c>
      <c r="E44">
        <f>-0.157*5</f>
        <v>-0.78500000000000003</v>
      </c>
      <c r="F44">
        <f>0.38*3</f>
        <v>1.1400000000000001</v>
      </c>
      <c r="G44">
        <f t="shared" si="1"/>
        <v>3.4849999999999999</v>
      </c>
      <c r="I44" t="s">
        <v>4</v>
      </c>
      <c r="J44">
        <f>CORREL(B40:B47,E40:E47)</f>
        <v>0.38095238095238088</v>
      </c>
      <c r="K44">
        <v>-0.157</v>
      </c>
    </row>
    <row r="45" spans="1:11" x14ac:dyDescent="0.25">
      <c r="A45" s="3" t="s">
        <v>19</v>
      </c>
      <c r="B45" s="4">
        <v>6</v>
      </c>
      <c r="C45">
        <f>0.36*5</f>
        <v>1.7999999999999998</v>
      </c>
      <c r="D45">
        <f>0.41*6</f>
        <v>2.46</v>
      </c>
      <c r="E45">
        <f>-0.157*4</f>
        <v>-0.628</v>
      </c>
      <c r="F45">
        <f>0.38*6</f>
        <v>2.2800000000000002</v>
      </c>
      <c r="G45">
        <f t="shared" si="1"/>
        <v>5.9119999999999999</v>
      </c>
      <c r="I45" t="s">
        <v>5</v>
      </c>
      <c r="J45">
        <f>CORREL(B40:B47,F40:F47)</f>
        <v>0.9285714285714286</v>
      </c>
      <c r="K45">
        <v>0.38</v>
      </c>
    </row>
    <row r="46" spans="1:11" x14ac:dyDescent="0.25">
      <c r="A46" s="3" t="s">
        <v>20</v>
      </c>
      <c r="B46" s="4">
        <v>7</v>
      </c>
      <c r="C46">
        <f>0.36*7</f>
        <v>2.52</v>
      </c>
      <c r="D46">
        <f>0.41*7</f>
        <v>2.8699999999999997</v>
      </c>
      <c r="E46">
        <f>-0.157*7</f>
        <v>-1.099</v>
      </c>
      <c r="F46">
        <f>0.38*7</f>
        <v>2.66</v>
      </c>
      <c r="G46">
        <f t="shared" si="1"/>
        <v>6.9509999999999996</v>
      </c>
    </row>
    <row r="47" spans="1:11" x14ac:dyDescent="0.25">
      <c r="A47" s="3" t="s">
        <v>25</v>
      </c>
      <c r="B47" s="4">
        <v>8</v>
      </c>
      <c r="C47">
        <f>0.36*8</f>
        <v>2.88</v>
      </c>
      <c r="D47">
        <f>0.41*8</f>
        <v>3.28</v>
      </c>
      <c r="E47">
        <f>-0.157*1</f>
        <v>-0.157</v>
      </c>
      <c r="F47">
        <f>0.38*8</f>
        <v>3.04</v>
      </c>
      <c r="G47">
        <f t="shared" si="1"/>
        <v>9.0429999999999993</v>
      </c>
      <c r="J47">
        <f>SUM(J42:J46)</f>
        <v>3.1904761904761907</v>
      </c>
      <c r="K47">
        <f>SUM(K42:K46)</f>
        <v>0.99299999999999999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Shilu</dc:creator>
  <cp:lastModifiedBy>Smit Shilu</cp:lastModifiedBy>
  <dcterms:created xsi:type="dcterms:W3CDTF">2016-04-28T00:47:14Z</dcterms:created>
  <dcterms:modified xsi:type="dcterms:W3CDTF">2016-04-28T03:16:08Z</dcterms:modified>
</cp:coreProperties>
</file>