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t\Desktop\Nowy folder\"/>
    </mc:Choice>
  </mc:AlternateContent>
  <xr:revisionPtr revIDLastSave="0" documentId="13_ncr:1_{49E24D91-245C-46FC-9751-58CEC6E1D248}" xr6:coauthVersionLast="47" xr6:coauthVersionMax="47" xr10:uidLastSave="{00000000-0000-0000-0000-000000000000}"/>
  <bookViews>
    <workbookView xWindow="-120" yWindow="-120" windowWidth="29040" windowHeight="15840" activeTab="2" xr2:uid="{9BDD3117-D058-43DD-83FD-67AD29E15C95}"/>
  </bookViews>
  <sheets>
    <sheet name="Price Data" sheetId="2" r:id="rId1"/>
    <sheet name="Destroying" sheetId="1" r:id="rId2"/>
    <sheet name="Consumamb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3" l="1"/>
  <c r="B5" i="3"/>
  <c r="B4" i="3"/>
  <c r="Q23" i="1"/>
  <c r="Q24" i="1"/>
  <c r="Q25" i="1"/>
  <c r="Q21" i="1"/>
  <c r="S23" i="1"/>
  <c r="S24" i="1"/>
  <c r="S25" i="1"/>
  <c r="S21" i="1"/>
  <c r="R22" i="1"/>
  <c r="R23" i="1"/>
  <c r="R24" i="1"/>
  <c r="R25" i="1"/>
  <c r="R26" i="1"/>
  <c r="R21" i="1"/>
  <c r="B8" i="3"/>
  <c r="E23" i="1"/>
  <c r="E22" i="1"/>
  <c r="D22" i="1"/>
  <c r="D23" i="1"/>
  <c r="E21" i="3"/>
  <c r="E20" i="3"/>
  <c r="E19" i="3"/>
  <c r="E18" i="3"/>
  <c r="E17" i="3"/>
  <c r="E16" i="3"/>
  <c r="E15" i="3"/>
  <c r="E14" i="3"/>
  <c r="E9" i="3"/>
  <c r="E4" i="3"/>
  <c r="E3" i="3"/>
  <c r="E2" i="3"/>
  <c r="E11" i="3"/>
  <c r="E10" i="3"/>
  <c r="E8" i="3"/>
  <c r="E7" i="3"/>
  <c r="E6" i="3"/>
  <c r="E5" i="3"/>
  <c r="B29" i="3"/>
  <c r="B28" i="3"/>
  <c r="B25" i="3"/>
  <c r="B24" i="3"/>
  <c r="B2" i="3"/>
  <c r="B3" i="3"/>
  <c r="E25" i="3"/>
  <c r="E23" i="3"/>
  <c r="E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7" i="3"/>
  <c r="Q31" i="1"/>
  <c r="Q32" i="1"/>
  <c r="Q33" i="1"/>
  <c r="Q34" i="1"/>
  <c r="Q35" i="1"/>
  <c r="Q30" i="1"/>
  <c r="R13" i="1"/>
  <c r="S13" i="1"/>
  <c r="S22" i="1" s="1"/>
  <c r="R14" i="1"/>
  <c r="S14" i="1"/>
  <c r="R15" i="1"/>
  <c r="S15" i="1"/>
  <c r="R16" i="1"/>
  <c r="S16" i="1"/>
  <c r="R17" i="1"/>
  <c r="S17" i="1"/>
  <c r="S26" i="1" s="1"/>
  <c r="Q17" i="1"/>
  <c r="Q26" i="1" s="1"/>
  <c r="Q16" i="1"/>
  <c r="Q15" i="1"/>
  <c r="Q14" i="1"/>
  <c r="Q13" i="1"/>
  <c r="Q22" i="1" s="1"/>
  <c r="R12" i="1"/>
  <c r="S12" i="1"/>
  <c r="Q12" i="1"/>
  <c r="S35" i="1" l="1"/>
  <c r="R30" i="1"/>
  <c r="S30" i="1"/>
  <c r="R34" i="1"/>
  <c r="S32" i="1"/>
  <c r="R32" i="1"/>
  <c r="T32" i="1" s="1"/>
  <c r="S33" i="1"/>
  <c r="S31" i="1"/>
  <c r="R31" i="1"/>
  <c r="T31" i="1" s="1"/>
  <c r="R33" i="1"/>
  <c r="T33" i="1" s="1"/>
  <c r="R35" i="1"/>
  <c r="S34" i="1"/>
  <c r="T30" i="1" l="1"/>
  <c r="T35" i="1"/>
  <c r="T34" i="1"/>
  <c r="D35" i="1"/>
  <c r="D34" i="1"/>
  <c r="D33" i="1"/>
  <c r="D32" i="1"/>
  <c r="D31" i="1"/>
  <c r="D30" i="1"/>
  <c r="J26" i="1"/>
  <c r="J25" i="1"/>
  <c r="J24" i="1"/>
  <c r="J23" i="1"/>
  <c r="J22" i="1"/>
  <c r="J21" i="1"/>
  <c r="I26" i="1"/>
  <c r="I25" i="1"/>
  <c r="I24" i="1"/>
  <c r="I23" i="1"/>
  <c r="I22" i="1"/>
  <c r="I21" i="1"/>
  <c r="D14" i="1"/>
  <c r="E14" i="1"/>
  <c r="F14" i="1"/>
  <c r="F23" i="1" s="1"/>
  <c r="G14" i="1"/>
  <c r="G23" i="1" s="1"/>
  <c r="H14" i="1"/>
  <c r="H23" i="1" s="1"/>
  <c r="I14" i="1"/>
  <c r="J14" i="1"/>
  <c r="E32" i="1" l="1"/>
  <c r="F32" i="1"/>
  <c r="E17" i="1"/>
  <c r="E26" i="1" s="1"/>
  <c r="F17" i="1"/>
  <c r="F26" i="1" s="1"/>
  <c r="G17" i="1"/>
  <c r="G26" i="1" s="1"/>
  <c r="H17" i="1"/>
  <c r="H26" i="1" s="1"/>
  <c r="E35" i="1" s="1"/>
  <c r="I17" i="1"/>
  <c r="J17" i="1"/>
  <c r="E16" i="1"/>
  <c r="E25" i="1" s="1"/>
  <c r="F16" i="1"/>
  <c r="F25" i="1" s="1"/>
  <c r="G16" i="1"/>
  <c r="G25" i="1" s="1"/>
  <c r="H16" i="1"/>
  <c r="H25" i="1" s="1"/>
  <c r="E34" i="1" s="1"/>
  <c r="I16" i="1"/>
  <c r="J16" i="1"/>
  <c r="E15" i="1"/>
  <c r="E24" i="1" s="1"/>
  <c r="F15" i="1"/>
  <c r="F24" i="1" s="1"/>
  <c r="G15" i="1"/>
  <c r="G24" i="1" s="1"/>
  <c r="H15" i="1"/>
  <c r="H24" i="1" s="1"/>
  <c r="E33" i="1" s="1"/>
  <c r="I15" i="1"/>
  <c r="J15" i="1"/>
  <c r="E13" i="1"/>
  <c r="F13" i="1"/>
  <c r="F22" i="1" s="1"/>
  <c r="G13" i="1"/>
  <c r="G22" i="1" s="1"/>
  <c r="H13" i="1"/>
  <c r="H22" i="1" s="1"/>
  <c r="E31" i="1" s="1"/>
  <c r="I13" i="1"/>
  <c r="J13" i="1"/>
  <c r="D17" i="1"/>
  <c r="D26" i="1" s="1"/>
  <c r="D16" i="1"/>
  <c r="D25" i="1" s="1"/>
  <c r="D15" i="1"/>
  <c r="D24" i="1" s="1"/>
  <c r="D13" i="1"/>
  <c r="E12" i="1"/>
  <c r="E21" i="1" s="1"/>
  <c r="F12" i="1"/>
  <c r="F21" i="1" s="1"/>
  <c r="G12" i="1"/>
  <c r="G21" i="1" s="1"/>
  <c r="H12" i="1"/>
  <c r="H21" i="1" s="1"/>
  <c r="E30" i="1" s="1"/>
  <c r="I12" i="1"/>
  <c r="J12" i="1"/>
  <c r="D12" i="1"/>
  <c r="D21" i="1" s="1"/>
  <c r="G32" i="1" l="1"/>
  <c r="F35" i="1"/>
  <c r="G35" i="1" s="1"/>
  <c r="F30" i="1"/>
  <c r="G30" i="1" s="1"/>
  <c r="F31" i="1"/>
  <c r="G31" i="1" s="1"/>
  <c r="F33" i="1"/>
  <c r="G33" i="1" s="1"/>
  <c r="F34" i="1"/>
  <c r="G34" i="1" s="1"/>
</calcChain>
</file>

<file path=xl/sharedStrings.xml><?xml version="1.0" encoding="utf-8"?>
<sst xmlns="http://schemas.openxmlformats.org/spreadsheetml/2006/main" count="202" uniqueCount="119">
  <si>
    <t>Laestrite Ore</t>
  </si>
  <si>
    <t>Solenium Ore</t>
  </si>
  <si>
    <t>EoT</t>
  </si>
  <si>
    <t>EoS</t>
  </si>
  <si>
    <t>EoR</t>
  </si>
  <si>
    <t>EoV</t>
  </si>
  <si>
    <t>Oriblase</t>
  </si>
  <si>
    <t>Angerseye</t>
  </si>
  <si>
    <t>Umbryl</t>
  </si>
  <si>
    <t>Oxxein Ore</t>
  </si>
  <si>
    <t>Phaedrum Ore</t>
  </si>
  <si>
    <t>Sinvyr Ore</t>
  </si>
  <si>
    <t>Elethium Ore</t>
  </si>
  <si>
    <t>Ores</t>
  </si>
  <si>
    <t>Price</t>
  </si>
  <si>
    <t>Essence of Torment</t>
  </si>
  <si>
    <t>Essence of Rebirth</t>
  </si>
  <si>
    <t>Essence of Valor</t>
  </si>
  <si>
    <t>Essence of Servitude</t>
  </si>
  <si>
    <t>DATA</t>
  </si>
  <si>
    <t>%</t>
  </si>
  <si>
    <t>Cost</t>
  </si>
  <si>
    <t>Ori</t>
  </si>
  <si>
    <t>Anger</t>
  </si>
  <si>
    <t>Umb</t>
  </si>
  <si>
    <t>Profit (Total)</t>
  </si>
  <si>
    <t>Profit (Gems)</t>
  </si>
  <si>
    <t>Profit (Ess)</t>
  </si>
  <si>
    <t>Income Per 1</t>
  </si>
  <si>
    <t>Herbs</t>
  </si>
  <si>
    <t>Marrowroot</t>
  </si>
  <si>
    <t>Death Blossom</t>
  </si>
  <si>
    <t>Vigil's Torch</t>
  </si>
  <si>
    <t>Rising Glory</t>
  </si>
  <si>
    <t>Nightshade</t>
  </si>
  <si>
    <t>Inks</t>
  </si>
  <si>
    <t>Luminous Pigment</t>
  </si>
  <si>
    <t>Umbral Pigment</t>
  </si>
  <si>
    <t>Tranquil Pigment</t>
  </si>
  <si>
    <t>Widowbloom</t>
  </si>
  <si>
    <t>JC</t>
  </si>
  <si>
    <t>Insc</t>
  </si>
  <si>
    <t>Flasks</t>
  </si>
  <si>
    <t>Pots</t>
  </si>
  <si>
    <t>Enchants</t>
  </si>
  <si>
    <t>Food</t>
  </si>
  <si>
    <t>Embalmer's Oil</t>
  </si>
  <si>
    <t>Oils</t>
  </si>
  <si>
    <t>Shadowcore Oil</t>
  </si>
  <si>
    <t>Feast of Gluttonous Hedonism</t>
  </si>
  <si>
    <t>Spectral Flask of Power</t>
  </si>
  <si>
    <t>Potion of Spectral Strength</t>
  </si>
  <si>
    <t>Potion of Phantom Fire</t>
  </si>
  <si>
    <t>Spiritual Healing Potion</t>
  </si>
  <si>
    <t>Enchant Gloves - Eternal Strength</t>
  </si>
  <si>
    <t>Enchant Chest - Eternal Stats</t>
  </si>
  <si>
    <t>Enchant Cloak - Fortified Speed</t>
  </si>
  <si>
    <t>Enchant Weapon - Lightless Force</t>
  </si>
  <si>
    <t>Enchant Ring - Tenet of Haste</t>
  </si>
  <si>
    <t>Cinnamon Bonefish Stew</t>
  </si>
  <si>
    <t>Enchant Chest - Eternal Insight</t>
  </si>
  <si>
    <t>Enchant Bracers - Eternal Intellect</t>
  </si>
  <si>
    <t>Enchant Ring - Tenet of Critical Strike</t>
  </si>
  <si>
    <t>Spinefin Souffle and Fries</t>
  </si>
  <si>
    <t>Butterscotch Marinated Ribs</t>
  </si>
  <si>
    <t>Enchant Weapon - Celestial Guidance</t>
  </si>
  <si>
    <t>Enchant Cloak - Fortified Avoidance</t>
  </si>
  <si>
    <t>Potion of Empowered Exorcisms</t>
  </si>
  <si>
    <t>Tenebrous Crown Roast Aspic</t>
  </si>
  <si>
    <t>Enchant Ring - Tenet of Versatility</t>
  </si>
  <si>
    <t>Sweet Silvergill Sausages</t>
  </si>
  <si>
    <t>Steak a la Mode</t>
  </si>
  <si>
    <t>Enchant Boots - Eternal Agility</t>
  </si>
  <si>
    <t>Enchant Chest - Eternal Skirmish</t>
  </si>
  <si>
    <t>Potion of Spectral Agility</t>
  </si>
  <si>
    <t>Potion of Sacrificial Anima</t>
  </si>
  <si>
    <t>Enchant Chest - Eternal Bounds</t>
  </si>
  <si>
    <t>Enchant Cloak - Fortified Leech</t>
  </si>
  <si>
    <t>Enchant Ring - Tenet of Mastery</t>
  </si>
  <si>
    <t>Potion of Spectral Intellect</t>
  </si>
  <si>
    <t>Spiritual Mana Potion</t>
  </si>
  <si>
    <t>Iridescent Ravioli with Apple Sauce</t>
  </si>
  <si>
    <t>Meaty Apple Dumplings</t>
  </si>
  <si>
    <t>Enchant Weapon - Eternal Grace</t>
  </si>
  <si>
    <t>Enchant Gloves - Shadowlands Gathering</t>
  </si>
  <si>
    <t>Spectral Flask of Stamina</t>
  </si>
  <si>
    <t>Potion of Spectral Stamina</t>
  </si>
  <si>
    <t>Surprisingly Palatable Feast</t>
  </si>
  <si>
    <t>Enchant Cloak - Soul Vitality</t>
  </si>
  <si>
    <t>Potion of Deathly Fixation</t>
  </si>
  <si>
    <t>Meat</t>
  </si>
  <si>
    <t>Ench</t>
  </si>
  <si>
    <t>Phantasmal Haunch</t>
  </si>
  <si>
    <t>Creeping Crawler Meat</t>
  </si>
  <si>
    <t>Silvergill Pike</t>
  </si>
  <si>
    <t>Raw Seraphic Wing</t>
  </si>
  <si>
    <t>Spinefin Piranha</t>
  </si>
  <si>
    <t>Shadowy Shank</t>
  </si>
  <si>
    <t>Iridescent Amberjack</t>
  </si>
  <si>
    <t>Lost Sole</t>
  </si>
  <si>
    <t>Pocked Bonefish</t>
  </si>
  <si>
    <t>Tenebrous Ribs</t>
  </si>
  <si>
    <t>Elysian Thade</t>
  </si>
  <si>
    <t>Soul Dust</t>
  </si>
  <si>
    <t>Eternal Crystal</t>
  </si>
  <si>
    <t>Sacred Shard</t>
  </si>
  <si>
    <t>Craft Cost</t>
  </si>
  <si>
    <t>Luminous Ink</t>
  </si>
  <si>
    <t>Umbral Ink</t>
  </si>
  <si>
    <t>Umbral</t>
  </si>
  <si>
    <t>Lumi</t>
  </si>
  <si>
    <t>Tranq</t>
  </si>
  <si>
    <t>Amount</t>
  </si>
  <si>
    <t>Profit per 1</t>
  </si>
  <si>
    <t>Profit (UL)</t>
  </si>
  <si>
    <t>Profit (T)</t>
  </si>
  <si>
    <t>Tome of the Still Mind</t>
  </si>
  <si>
    <t>Tranquil Ink</t>
  </si>
  <si>
    <t>Enchant Boots - Soul Treads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</si>
</sst>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Fon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14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colors>
    <mruColors>
      <color rgb="FFF9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F26C4-D93E-40A9-B059-518F2F510D89}">
  <dimension ref="A1:E25"/>
  <sheetViews>
    <sheetView workbookViewId="0">
      <selection activeCell="C37" sqref="C37"/>
    </sheetView>
  </sheetViews>
  <sheetFormatPr defaultRowHeight="15" x14ac:dyDescent="0.25"/>
  <cols>
    <col min="1" max="1" width="21.7109375" bestFit="1" customWidth="1"/>
    <col min="4" max="4" width="21.7109375" bestFit="1" customWidth="1"/>
    <col min="5" max="5" width="5.42578125" bestFit="1" customWidth="1"/>
  </cols>
  <sheetData>
    <row r="1" spans="1:5" x14ac:dyDescent="0.25">
      <c r="A1" s="2" t="s">
        <v>13</v>
      </c>
      <c r="B1" s="2" t="s">
        <v>14</v>
      </c>
      <c r="C1" s="2"/>
      <c r="D1" s="2" t="s">
        <v>35</v>
      </c>
      <c r="E1" s="2" t="s">
        <v>14</v>
      </c>
    </row>
    <row r="2" spans="1:5" x14ac:dyDescent="0.25">
      <c r="A2" t="s">
        <v>1</v>
      </c>
      <c r="B2" s="1">
        <v>18</v>
      </c>
      <c r="D2" t="s">
        <v>36</v>
      </c>
      <c r="E2" s="1">
        <v>60</v>
      </c>
    </row>
    <row r="3" spans="1:5" x14ac:dyDescent="0.25">
      <c r="A3" t="s">
        <v>9</v>
      </c>
      <c r="B3" s="1">
        <v>16</v>
      </c>
      <c r="D3" t="s">
        <v>37</v>
      </c>
      <c r="E3" s="1">
        <v>70</v>
      </c>
    </row>
    <row r="4" spans="1:5" x14ac:dyDescent="0.25">
      <c r="A4" t="s">
        <v>11</v>
      </c>
      <c r="B4" s="1">
        <v>19</v>
      </c>
      <c r="D4" t="s">
        <v>38</v>
      </c>
      <c r="E4" s="1">
        <v>100</v>
      </c>
    </row>
    <row r="5" spans="1:5" x14ac:dyDescent="0.25">
      <c r="A5" t="s">
        <v>10</v>
      </c>
      <c r="B5" s="1">
        <v>20</v>
      </c>
      <c r="D5" t="s">
        <v>107</v>
      </c>
      <c r="E5" s="1">
        <v>60</v>
      </c>
    </row>
    <row r="6" spans="1:5" x14ac:dyDescent="0.25">
      <c r="A6" t="s">
        <v>0</v>
      </c>
      <c r="B6" s="1">
        <v>7</v>
      </c>
      <c r="D6" t="s">
        <v>108</v>
      </c>
      <c r="E6" s="1">
        <v>45</v>
      </c>
    </row>
    <row r="7" spans="1:5" x14ac:dyDescent="0.25">
      <c r="A7" t="s">
        <v>12</v>
      </c>
      <c r="B7" s="1">
        <v>76</v>
      </c>
      <c r="D7" t="s">
        <v>117</v>
      </c>
      <c r="E7" s="1">
        <v>100</v>
      </c>
    </row>
    <row r="8" spans="1:5" x14ac:dyDescent="0.25">
      <c r="B8" s="1"/>
    </row>
    <row r="9" spans="1:5" x14ac:dyDescent="0.25">
      <c r="A9" t="s">
        <v>15</v>
      </c>
      <c r="B9" s="1">
        <v>330</v>
      </c>
      <c r="D9" s="2" t="s">
        <v>90</v>
      </c>
    </row>
    <row r="10" spans="1:5" x14ac:dyDescent="0.25">
      <c r="A10" t="s">
        <v>16</v>
      </c>
      <c r="B10" s="1">
        <v>200</v>
      </c>
      <c r="D10" s="6" t="s">
        <v>93</v>
      </c>
      <c r="E10" s="1">
        <v>16</v>
      </c>
    </row>
    <row r="11" spans="1:5" x14ac:dyDescent="0.25">
      <c r="A11" t="s">
        <v>17</v>
      </c>
      <c r="B11" s="1">
        <v>310</v>
      </c>
      <c r="D11" s="6" t="s">
        <v>98</v>
      </c>
      <c r="E11" s="1">
        <v>40</v>
      </c>
    </row>
    <row r="12" spans="1:5" x14ac:dyDescent="0.25">
      <c r="A12" t="s">
        <v>18</v>
      </c>
      <c r="B12" s="1">
        <v>310</v>
      </c>
      <c r="D12" s="6" t="s">
        <v>99</v>
      </c>
      <c r="E12" s="1">
        <v>0.5</v>
      </c>
    </row>
    <row r="13" spans="1:5" x14ac:dyDescent="0.25">
      <c r="A13" t="s">
        <v>6</v>
      </c>
      <c r="B13" s="1">
        <v>0</v>
      </c>
      <c r="D13" s="6" t="s">
        <v>92</v>
      </c>
      <c r="E13" s="1">
        <v>2</v>
      </c>
    </row>
    <row r="14" spans="1:5" x14ac:dyDescent="0.25">
      <c r="A14" t="s">
        <v>7</v>
      </c>
      <c r="B14" s="1">
        <v>0</v>
      </c>
      <c r="D14" s="6" t="s">
        <v>100</v>
      </c>
      <c r="E14" s="1">
        <v>0.5</v>
      </c>
    </row>
    <row r="15" spans="1:5" x14ac:dyDescent="0.25">
      <c r="A15" t="s">
        <v>8</v>
      </c>
      <c r="B15" s="1">
        <v>0</v>
      </c>
      <c r="D15" s="6" t="s">
        <v>95</v>
      </c>
      <c r="E15" s="1">
        <v>1</v>
      </c>
    </row>
    <row r="16" spans="1:5" x14ac:dyDescent="0.25">
      <c r="B16" s="1"/>
      <c r="D16" s="6" t="s">
        <v>97</v>
      </c>
      <c r="E16" s="1">
        <v>0.5</v>
      </c>
    </row>
    <row r="17" spans="1:5" x14ac:dyDescent="0.25">
      <c r="A17" s="2" t="s">
        <v>29</v>
      </c>
      <c r="B17" s="1"/>
      <c r="D17" s="6" t="s">
        <v>94</v>
      </c>
      <c r="E17" s="1">
        <v>35</v>
      </c>
    </row>
    <row r="18" spans="1:5" x14ac:dyDescent="0.25">
      <c r="A18" t="s">
        <v>30</v>
      </c>
      <c r="B18" s="1">
        <v>38</v>
      </c>
      <c r="D18" s="6" t="s">
        <v>96</v>
      </c>
      <c r="E18" s="1">
        <v>45</v>
      </c>
    </row>
    <row r="19" spans="1:5" x14ac:dyDescent="0.25">
      <c r="A19" t="s">
        <v>31</v>
      </c>
      <c r="B19" s="1">
        <v>6</v>
      </c>
      <c r="D19" s="6" t="s">
        <v>101</v>
      </c>
      <c r="E19" s="1">
        <v>6</v>
      </c>
    </row>
    <row r="20" spans="1:5" x14ac:dyDescent="0.25">
      <c r="A20" t="s">
        <v>32</v>
      </c>
      <c r="B20" s="1">
        <v>24</v>
      </c>
      <c r="D20" s="6" t="s">
        <v>102</v>
      </c>
      <c r="E20" s="1">
        <v>44</v>
      </c>
    </row>
    <row r="21" spans="1:5" x14ac:dyDescent="0.25">
      <c r="A21" t="s">
        <v>33</v>
      </c>
      <c r="B21" s="1">
        <v>28</v>
      </c>
      <c r="E21" s="1"/>
    </row>
    <row r="22" spans="1:5" x14ac:dyDescent="0.25">
      <c r="A22" t="s">
        <v>39</v>
      </c>
      <c r="B22" s="1">
        <v>32</v>
      </c>
      <c r="D22" s="2" t="s">
        <v>91</v>
      </c>
      <c r="E22" s="1"/>
    </row>
    <row r="23" spans="1:5" x14ac:dyDescent="0.25">
      <c r="A23" t="s">
        <v>34</v>
      </c>
      <c r="B23" s="1">
        <v>18</v>
      </c>
      <c r="D23" t="s">
        <v>103</v>
      </c>
      <c r="E23" s="1">
        <v>15</v>
      </c>
    </row>
    <row r="24" spans="1:5" x14ac:dyDescent="0.25">
      <c r="B24" s="1"/>
      <c r="D24" t="s">
        <v>105</v>
      </c>
      <c r="E24" s="1">
        <v>30</v>
      </c>
    </row>
    <row r="25" spans="1:5" x14ac:dyDescent="0.25">
      <c r="D25" t="s">
        <v>104</v>
      </c>
      <c r="E25" s="1">
        <v>111</v>
      </c>
    </row>
  </sheetData>
  <sortState xmlns:xlrd2="http://schemas.microsoft.com/office/spreadsheetml/2017/richdata2" ref="D10:D19">
    <sortCondition ref="D10:D1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92C9B-C933-4BBC-8C1C-4EFB669439C6}">
  <dimension ref="A1:W35"/>
  <sheetViews>
    <sheetView topLeftCell="A7" workbookViewId="0">
      <selection activeCell="E44" sqref="E44:E45"/>
    </sheetView>
  </sheetViews>
  <sheetFormatPr defaultRowHeight="15" x14ac:dyDescent="0.25"/>
  <cols>
    <col min="1" max="1" width="14.28515625" bestFit="1" customWidth="1"/>
    <col min="2" max="2" width="8.140625" bestFit="1" customWidth="1"/>
    <col min="3" max="3" width="2.28515625" customWidth="1"/>
    <col min="4" max="4" width="6.5703125" bestFit="1" customWidth="1"/>
    <col min="5" max="5" width="13.140625" bestFit="1" customWidth="1"/>
    <col min="6" max="6" width="10.5703125" bestFit="1" customWidth="1"/>
    <col min="7" max="7" width="12.42578125" bestFit="1" customWidth="1"/>
    <col min="8" max="8" width="7" customWidth="1"/>
    <col min="9" max="9" width="9" customWidth="1"/>
    <col min="10" max="10" width="7.140625" bestFit="1" customWidth="1"/>
    <col min="11" max="11" width="5" customWidth="1"/>
    <col min="12" max="12" width="6.5703125" bestFit="1" customWidth="1"/>
    <col min="13" max="13" width="15" customWidth="1"/>
    <col min="14" max="14" width="14.28515625" bestFit="1" customWidth="1"/>
    <col min="15" max="15" width="8.140625" bestFit="1" customWidth="1"/>
    <col min="16" max="16" width="2.85546875" customWidth="1"/>
    <col min="17" max="17" width="7.5703125" bestFit="1" customWidth="1"/>
    <col min="18" max="18" width="12.42578125" customWidth="1"/>
    <col min="19" max="19" width="8.85546875" bestFit="1" customWidth="1"/>
    <col min="20" max="20" width="12.28515625" bestFit="1" customWidth="1"/>
    <col min="21" max="21" width="6.5703125" bestFit="1" customWidth="1"/>
    <col min="22" max="22" width="5.5703125" bestFit="1" customWidth="1"/>
    <col min="23" max="23" width="12.42578125" bestFit="1" customWidth="1"/>
    <col min="24" max="24" width="6.5703125" bestFit="1" customWidth="1"/>
    <col min="25" max="25" width="6.28515625" bestFit="1" customWidth="1"/>
    <col min="26" max="26" width="5.5703125" bestFit="1" customWidth="1"/>
    <col min="28" max="28" width="7.5703125" bestFit="1" customWidth="1"/>
    <col min="29" max="29" width="13.140625" bestFit="1" customWidth="1"/>
    <col min="30" max="30" width="10.5703125" bestFit="1" customWidth="1"/>
    <col min="31" max="31" width="13.140625" bestFit="1" customWidth="1"/>
    <col min="32" max="32" width="10.5703125" bestFit="1" customWidth="1"/>
    <col min="33" max="33" width="12.28515625" bestFit="1" customWidth="1"/>
  </cols>
  <sheetData>
    <row r="1" spans="1:23" x14ac:dyDescent="0.25">
      <c r="G1" s="2" t="s">
        <v>19</v>
      </c>
      <c r="R1" s="2" t="s">
        <v>19</v>
      </c>
    </row>
    <row r="2" spans="1:23" x14ac:dyDescent="0.25">
      <c r="A2" s="2" t="s">
        <v>40</v>
      </c>
      <c r="B2" s="2" t="s">
        <v>112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22</v>
      </c>
      <c r="I2" s="2" t="s">
        <v>23</v>
      </c>
      <c r="J2" s="2" t="s">
        <v>24</v>
      </c>
      <c r="K2" s="1"/>
      <c r="N2" s="2" t="s">
        <v>41</v>
      </c>
      <c r="O2" s="7" t="s">
        <v>112</v>
      </c>
      <c r="Q2" s="2" t="s">
        <v>109</v>
      </c>
      <c r="R2" s="2" t="s">
        <v>110</v>
      </c>
      <c r="S2" s="2" t="s">
        <v>111</v>
      </c>
    </row>
    <row r="3" spans="1:23" x14ac:dyDescent="0.25">
      <c r="A3" t="s">
        <v>1</v>
      </c>
      <c r="B3" s="1">
        <v>6000</v>
      </c>
      <c r="D3" s="1">
        <v>0</v>
      </c>
      <c r="E3" s="1">
        <v>0</v>
      </c>
      <c r="F3" s="1">
        <v>0</v>
      </c>
      <c r="G3" s="1">
        <v>477</v>
      </c>
      <c r="H3" s="1">
        <v>711</v>
      </c>
      <c r="I3" s="1">
        <v>672</v>
      </c>
      <c r="J3" s="1">
        <v>762</v>
      </c>
      <c r="K3" s="1"/>
      <c r="L3" s="1"/>
      <c r="N3" t="s">
        <v>30</v>
      </c>
      <c r="O3" s="1">
        <v>1000</v>
      </c>
      <c r="Q3" s="1">
        <v>192</v>
      </c>
      <c r="R3" s="1">
        <v>93</v>
      </c>
      <c r="S3" s="1">
        <v>5</v>
      </c>
      <c r="T3" s="1"/>
      <c r="U3" s="2"/>
      <c r="V3" s="2"/>
      <c r="W3" s="2"/>
    </row>
    <row r="4" spans="1:23" x14ac:dyDescent="0.25">
      <c r="A4" t="s">
        <v>9</v>
      </c>
      <c r="B4" s="1">
        <v>1000</v>
      </c>
      <c r="D4" s="1">
        <v>0</v>
      </c>
      <c r="E4" s="1">
        <v>10</v>
      </c>
      <c r="F4" s="1">
        <v>0</v>
      </c>
      <c r="G4" s="1">
        <v>0</v>
      </c>
      <c r="H4" s="1">
        <v>81</v>
      </c>
      <c r="I4" s="1">
        <v>107</v>
      </c>
      <c r="J4" s="1">
        <v>99</v>
      </c>
      <c r="K4" s="1"/>
      <c r="N4" t="s">
        <v>31</v>
      </c>
      <c r="O4" s="1">
        <v>20000</v>
      </c>
      <c r="Q4" s="1">
        <v>2914</v>
      </c>
      <c r="R4" s="1">
        <v>2925</v>
      </c>
      <c r="S4" s="1">
        <v>106</v>
      </c>
      <c r="T4" s="1"/>
      <c r="U4" s="1"/>
      <c r="V4" s="1"/>
      <c r="W4" s="1"/>
    </row>
    <row r="5" spans="1:23" x14ac:dyDescent="0.25">
      <c r="A5" t="s">
        <v>11</v>
      </c>
      <c r="B5" s="1">
        <v>4000</v>
      </c>
      <c r="D5" s="3">
        <v>115</v>
      </c>
      <c r="E5" s="1">
        <v>0</v>
      </c>
      <c r="F5" s="1">
        <v>0</v>
      </c>
      <c r="G5" s="1">
        <v>0</v>
      </c>
      <c r="H5" s="1">
        <v>204</v>
      </c>
      <c r="I5" s="1">
        <v>197</v>
      </c>
      <c r="J5" s="1">
        <v>192</v>
      </c>
      <c r="K5" s="1"/>
      <c r="N5" t="s">
        <v>32</v>
      </c>
      <c r="O5" s="1">
        <v>1000</v>
      </c>
      <c r="Q5" s="1">
        <v>106</v>
      </c>
      <c r="R5" s="1">
        <v>200</v>
      </c>
      <c r="S5" s="1">
        <v>6</v>
      </c>
      <c r="T5" s="1"/>
    </row>
    <row r="6" spans="1:23" x14ac:dyDescent="0.25">
      <c r="A6" t="s">
        <v>10</v>
      </c>
      <c r="B6" s="1">
        <v>5000</v>
      </c>
      <c r="D6" s="1">
        <v>0</v>
      </c>
      <c r="E6" s="1">
        <v>0</v>
      </c>
      <c r="F6" s="1">
        <v>275</v>
      </c>
      <c r="G6" s="1">
        <v>0</v>
      </c>
      <c r="H6" s="1">
        <v>445</v>
      </c>
      <c r="I6" s="1">
        <v>551</v>
      </c>
      <c r="J6" s="1">
        <v>504</v>
      </c>
      <c r="K6" s="1"/>
      <c r="N6" t="s">
        <v>33</v>
      </c>
      <c r="O6" s="1">
        <v>2000</v>
      </c>
      <c r="Q6" s="1">
        <v>208</v>
      </c>
      <c r="R6" s="1">
        <v>372</v>
      </c>
      <c r="S6" s="1">
        <v>12</v>
      </c>
      <c r="T6" s="1"/>
    </row>
    <row r="7" spans="1:23" x14ac:dyDescent="0.25">
      <c r="A7" t="s">
        <v>0</v>
      </c>
      <c r="B7" s="1">
        <v>46480</v>
      </c>
      <c r="D7" s="1">
        <v>545</v>
      </c>
      <c r="E7" s="1">
        <v>401</v>
      </c>
      <c r="F7" s="1">
        <v>453</v>
      </c>
      <c r="G7" s="1">
        <v>443</v>
      </c>
      <c r="H7" s="1">
        <v>4826</v>
      </c>
      <c r="I7" s="1">
        <v>4744</v>
      </c>
      <c r="J7" s="1">
        <v>4774</v>
      </c>
      <c r="K7" s="1"/>
      <c r="L7" s="1"/>
      <c r="N7" t="s">
        <v>39</v>
      </c>
      <c r="O7" s="1">
        <v>1000</v>
      </c>
      <c r="Q7" s="1">
        <v>195</v>
      </c>
      <c r="R7" s="1">
        <v>118</v>
      </c>
      <c r="S7" s="1">
        <v>1</v>
      </c>
      <c r="T7" s="1"/>
    </row>
    <row r="8" spans="1:23" x14ac:dyDescent="0.25">
      <c r="A8" t="s">
        <v>12</v>
      </c>
      <c r="B8" s="1">
        <v>2300</v>
      </c>
      <c r="D8" s="1">
        <v>198</v>
      </c>
      <c r="E8" s="1">
        <v>184</v>
      </c>
      <c r="F8" s="1">
        <v>154</v>
      </c>
      <c r="G8" s="1">
        <v>175</v>
      </c>
      <c r="H8" s="1">
        <v>457</v>
      </c>
      <c r="I8" s="1">
        <v>477</v>
      </c>
      <c r="J8" s="1">
        <v>435</v>
      </c>
      <c r="K8" s="1"/>
      <c r="L8" s="1"/>
      <c r="N8" t="s">
        <v>34</v>
      </c>
      <c r="O8" s="1">
        <v>800</v>
      </c>
      <c r="Q8" s="1">
        <v>203</v>
      </c>
      <c r="R8" s="1">
        <v>195</v>
      </c>
      <c r="S8" s="1">
        <v>247</v>
      </c>
      <c r="T8" s="1"/>
      <c r="U8" s="1"/>
      <c r="V8" s="1"/>
      <c r="W8" s="1"/>
    </row>
    <row r="9" spans="1:23" x14ac:dyDescent="0.25">
      <c r="D9" s="1"/>
      <c r="E9" s="1"/>
      <c r="F9" s="1"/>
      <c r="G9" s="1"/>
      <c r="H9" s="1"/>
      <c r="I9" s="1"/>
      <c r="J9" s="1"/>
      <c r="Q9" s="1"/>
      <c r="R9" s="1"/>
      <c r="S9" s="1"/>
      <c r="T9" s="1"/>
    </row>
    <row r="10" spans="1:23" x14ac:dyDescent="0.25">
      <c r="G10" s="2" t="s">
        <v>20</v>
      </c>
      <c r="Q10" s="1"/>
      <c r="R10" s="2" t="s">
        <v>20</v>
      </c>
      <c r="S10" s="1"/>
      <c r="T10" s="1"/>
    </row>
    <row r="11" spans="1:23" x14ac:dyDescent="0.25">
      <c r="A11" s="2" t="s">
        <v>40</v>
      </c>
      <c r="D11" s="2" t="s">
        <v>2</v>
      </c>
      <c r="E11" s="2" t="s">
        <v>3</v>
      </c>
      <c r="F11" s="2" t="s">
        <v>4</v>
      </c>
      <c r="G11" s="2" t="s">
        <v>5</v>
      </c>
      <c r="H11" s="2" t="s">
        <v>22</v>
      </c>
      <c r="I11" s="2" t="s">
        <v>23</v>
      </c>
      <c r="J11" s="2" t="s">
        <v>24</v>
      </c>
      <c r="N11" s="2" t="s">
        <v>41</v>
      </c>
      <c r="O11" s="7"/>
      <c r="Q11" s="2" t="s">
        <v>109</v>
      </c>
      <c r="R11" s="2" t="s">
        <v>110</v>
      </c>
      <c r="S11" s="2" t="s">
        <v>111</v>
      </c>
      <c r="T11" s="1"/>
    </row>
    <row r="12" spans="1:23" x14ac:dyDescent="0.25">
      <c r="A12" t="s">
        <v>1</v>
      </c>
      <c r="D12" s="5">
        <f t="shared" ref="D12:J12" si="0">D3/$B$3</f>
        <v>0</v>
      </c>
      <c r="E12" s="5">
        <f t="shared" si="0"/>
        <v>0</v>
      </c>
      <c r="F12" s="5">
        <f t="shared" si="0"/>
        <v>0</v>
      </c>
      <c r="G12" s="5">
        <f t="shared" si="0"/>
        <v>7.9500000000000001E-2</v>
      </c>
      <c r="H12" s="5">
        <f t="shared" si="0"/>
        <v>0.11849999999999999</v>
      </c>
      <c r="I12" s="5">
        <f t="shared" si="0"/>
        <v>0.112</v>
      </c>
      <c r="J12" s="5">
        <f t="shared" si="0"/>
        <v>0.127</v>
      </c>
      <c r="N12" t="s">
        <v>30</v>
      </c>
      <c r="Q12" s="5">
        <f>Q3/$O$3</f>
        <v>0.192</v>
      </c>
      <c r="R12" s="5">
        <f t="shared" ref="R12:S12" si="1">R3/$O$3</f>
        <v>9.2999999999999999E-2</v>
      </c>
      <c r="S12" s="5">
        <f t="shared" si="1"/>
        <v>5.0000000000000001E-3</v>
      </c>
      <c r="T12" s="1"/>
    </row>
    <row r="13" spans="1:23" x14ac:dyDescent="0.25">
      <c r="A13" t="s">
        <v>9</v>
      </c>
      <c r="D13" s="5">
        <f t="shared" ref="D13:J13" si="2">D4/$B$4</f>
        <v>0</v>
      </c>
      <c r="E13" s="5">
        <f t="shared" si="2"/>
        <v>0.01</v>
      </c>
      <c r="F13" s="5">
        <f t="shared" si="2"/>
        <v>0</v>
      </c>
      <c r="G13" s="5">
        <f t="shared" si="2"/>
        <v>0</v>
      </c>
      <c r="H13" s="5">
        <f t="shared" si="2"/>
        <v>8.1000000000000003E-2</v>
      </c>
      <c r="I13" s="5">
        <f t="shared" si="2"/>
        <v>0.107</v>
      </c>
      <c r="J13" s="5">
        <f t="shared" si="2"/>
        <v>9.9000000000000005E-2</v>
      </c>
      <c r="N13" t="s">
        <v>31</v>
      </c>
      <c r="Q13" s="5">
        <f>Q4/$O$4</f>
        <v>0.1457</v>
      </c>
      <c r="R13" s="5">
        <f t="shared" ref="R13:S13" si="3">R4/$O$4</f>
        <v>0.14624999999999999</v>
      </c>
      <c r="S13" s="5">
        <f t="shared" si="3"/>
        <v>5.3E-3</v>
      </c>
      <c r="T13" s="1"/>
    </row>
    <row r="14" spans="1:23" x14ac:dyDescent="0.25">
      <c r="A14" t="s">
        <v>11</v>
      </c>
      <c r="D14" s="5">
        <f t="shared" ref="D14:J14" si="4">D5/$B$5</f>
        <v>2.8750000000000001E-2</v>
      </c>
      <c r="E14" s="5">
        <f t="shared" si="4"/>
        <v>0</v>
      </c>
      <c r="F14" s="5">
        <f t="shared" si="4"/>
        <v>0</v>
      </c>
      <c r="G14" s="5">
        <f t="shared" si="4"/>
        <v>0</v>
      </c>
      <c r="H14" s="5">
        <f t="shared" si="4"/>
        <v>5.0999999999999997E-2</v>
      </c>
      <c r="I14" s="5">
        <f t="shared" si="4"/>
        <v>4.9250000000000002E-2</v>
      </c>
      <c r="J14" s="5">
        <f t="shared" si="4"/>
        <v>4.8000000000000001E-2</v>
      </c>
      <c r="N14" t="s">
        <v>32</v>
      </c>
      <c r="Q14" s="5">
        <f>Q5/$O$5</f>
        <v>0.106</v>
      </c>
      <c r="R14" s="5">
        <f t="shared" ref="R14:S14" si="5">R5/$O$5</f>
        <v>0.2</v>
      </c>
      <c r="S14" s="5">
        <f t="shared" si="5"/>
        <v>6.0000000000000001E-3</v>
      </c>
      <c r="T14" s="1"/>
    </row>
    <row r="15" spans="1:23" x14ac:dyDescent="0.25">
      <c r="A15" t="s">
        <v>10</v>
      </c>
      <c r="D15" s="5">
        <f t="shared" ref="D15:J15" si="6">D6/$B$6</f>
        <v>0</v>
      </c>
      <c r="E15" s="5">
        <f t="shared" si="6"/>
        <v>0</v>
      </c>
      <c r="F15" s="5">
        <f t="shared" si="6"/>
        <v>5.5E-2</v>
      </c>
      <c r="G15" s="5">
        <f t="shared" si="6"/>
        <v>0</v>
      </c>
      <c r="H15" s="5">
        <f t="shared" si="6"/>
        <v>8.8999999999999996E-2</v>
      </c>
      <c r="I15" s="5">
        <f t="shared" si="6"/>
        <v>0.11020000000000001</v>
      </c>
      <c r="J15" s="5">
        <f t="shared" si="6"/>
        <v>0.1008</v>
      </c>
      <c r="N15" t="s">
        <v>33</v>
      </c>
      <c r="Q15" s="5">
        <f>Q6/$O$6</f>
        <v>0.104</v>
      </c>
      <c r="R15" s="5">
        <f t="shared" ref="R15:S15" si="7">R6/$O$6</f>
        <v>0.186</v>
      </c>
      <c r="S15" s="5">
        <f t="shared" si="7"/>
        <v>6.0000000000000001E-3</v>
      </c>
      <c r="T15" s="1"/>
    </row>
    <row r="16" spans="1:23" x14ac:dyDescent="0.25">
      <c r="A16" t="s">
        <v>0</v>
      </c>
      <c r="D16" s="5">
        <f t="shared" ref="D16:J16" si="8">D7/$B$7</f>
        <v>1.1725473321858864E-2</v>
      </c>
      <c r="E16" s="5">
        <f t="shared" si="8"/>
        <v>8.6273666092943208E-3</v>
      </c>
      <c r="F16" s="5">
        <f t="shared" si="8"/>
        <v>9.7461273666092935E-3</v>
      </c>
      <c r="G16" s="5">
        <f t="shared" si="8"/>
        <v>9.5309810671256462E-3</v>
      </c>
      <c r="H16" s="5">
        <f t="shared" si="8"/>
        <v>0.10382960413080895</v>
      </c>
      <c r="I16" s="5">
        <f t="shared" si="8"/>
        <v>0.10206540447504303</v>
      </c>
      <c r="J16" s="5">
        <f t="shared" si="8"/>
        <v>0.10271084337349398</v>
      </c>
      <c r="N16" t="s">
        <v>39</v>
      </c>
      <c r="Q16" s="5">
        <f>Q7/$O$7</f>
        <v>0.19500000000000001</v>
      </c>
      <c r="R16" s="5">
        <f t="shared" ref="R16:S16" si="9">R7/$O$7</f>
        <v>0.11799999999999999</v>
      </c>
      <c r="S16" s="5">
        <f t="shared" si="9"/>
        <v>1E-3</v>
      </c>
      <c r="T16" s="1"/>
    </row>
    <row r="17" spans="1:21" x14ac:dyDescent="0.25">
      <c r="A17" t="s">
        <v>12</v>
      </c>
      <c r="D17" s="5">
        <f t="shared" ref="D17:J17" si="10">D8/$B$8</f>
        <v>8.608695652173913E-2</v>
      </c>
      <c r="E17" s="5">
        <f t="shared" si="10"/>
        <v>0.08</v>
      </c>
      <c r="F17" s="5">
        <f t="shared" si="10"/>
        <v>6.6956521739130428E-2</v>
      </c>
      <c r="G17" s="5">
        <f t="shared" si="10"/>
        <v>7.6086956521739135E-2</v>
      </c>
      <c r="H17" s="5">
        <f t="shared" si="10"/>
        <v>0.19869565217391305</v>
      </c>
      <c r="I17" s="5">
        <f t="shared" si="10"/>
        <v>0.2073913043478261</v>
      </c>
      <c r="J17" s="5">
        <f t="shared" si="10"/>
        <v>0.18913043478260869</v>
      </c>
      <c r="N17" t="s">
        <v>34</v>
      </c>
      <c r="Q17" s="5">
        <f>Q8/$O$8</f>
        <v>0.25374999999999998</v>
      </c>
      <c r="R17" s="5">
        <f t="shared" ref="R17:S17" si="11">R8/$O$8</f>
        <v>0.24374999999999999</v>
      </c>
      <c r="S17" s="5">
        <f t="shared" si="11"/>
        <v>0.30875000000000002</v>
      </c>
      <c r="T17" s="1"/>
    </row>
    <row r="18" spans="1:21" x14ac:dyDescent="0.25">
      <c r="Q18" s="1"/>
      <c r="R18" s="1"/>
      <c r="S18" s="1"/>
      <c r="T18" s="1"/>
    </row>
    <row r="19" spans="1:21" x14ac:dyDescent="0.25">
      <c r="G19" s="2" t="s">
        <v>28</v>
      </c>
      <c r="Q19" s="1"/>
      <c r="R19" s="2" t="s">
        <v>28</v>
      </c>
      <c r="S19" s="1"/>
      <c r="T19" s="1"/>
    </row>
    <row r="20" spans="1:21" x14ac:dyDescent="0.25">
      <c r="A20" s="2" t="s">
        <v>40</v>
      </c>
      <c r="D20" s="2" t="s">
        <v>2</v>
      </c>
      <c r="E20" s="2" t="s">
        <v>3</v>
      </c>
      <c r="F20" s="2" t="s">
        <v>4</v>
      </c>
      <c r="G20" s="2" t="s">
        <v>5</v>
      </c>
      <c r="H20" s="2" t="s">
        <v>22</v>
      </c>
      <c r="I20" s="2" t="s">
        <v>23</v>
      </c>
      <c r="J20" s="2" t="s">
        <v>24</v>
      </c>
      <c r="N20" s="2" t="s">
        <v>41</v>
      </c>
      <c r="O20" s="7"/>
      <c r="Q20" s="2" t="s">
        <v>109</v>
      </c>
      <c r="R20" s="2" t="s">
        <v>110</v>
      </c>
      <c r="S20" s="2" t="s">
        <v>111</v>
      </c>
      <c r="T20" s="1"/>
    </row>
    <row r="21" spans="1:21" x14ac:dyDescent="0.25">
      <c r="A21" t="s">
        <v>1</v>
      </c>
      <c r="D21" s="4">
        <f>'Price Data'!B9*D12</f>
        <v>0</v>
      </c>
      <c r="E21" s="4">
        <f>'Price Data'!B12*E12</f>
        <v>0</v>
      </c>
      <c r="F21" s="4">
        <f>'Price Data'!B11*F12</f>
        <v>0</v>
      </c>
      <c r="G21" s="4">
        <f>'Price Data'!B12*G12</f>
        <v>24.645</v>
      </c>
      <c r="H21" s="4">
        <f>'Price Data'!B13*H12</f>
        <v>0</v>
      </c>
      <c r="I21" s="4">
        <f>'Price Data'!B14</f>
        <v>0</v>
      </c>
      <c r="J21" s="4">
        <f>'Price Data'!B15</f>
        <v>0</v>
      </c>
      <c r="N21" t="s">
        <v>30</v>
      </c>
      <c r="Q21" s="4">
        <f>MIN('Price Data'!$E$3,'Price Data'!$E$6)*Q12</f>
        <v>8.64</v>
      </c>
      <c r="R21" s="4">
        <f>MIN('Price Data'!$E$2,'Price Data'!$E$5)*R12</f>
        <v>5.58</v>
      </c>
      <c r="S21" s="4">
        <f>MIN('Price Data'!$E$4,'Price Data'!$E$7)*S12</f>
        <v>0.5</v>
      </c>
      <c r="T21" s="1"/>
      <c r="U21" s="8"/>
    </row>
    <row r="22" spans="1:21" x14ac:dyDescent="0.25">
      <c r="A22" t="s">
        <v>9</v>
      </c>
      <c r="D22" s="4">
        <f>'Price Data'!B9*D13</f>
        <v>0</v>
      </c>
      <c r="E22" s="4">
        <f>'Price Data'!B12*E13</f>
        <v>3.1</v>
      </c>
      <c r="F22" s="4">
        <f>'Price Data'!B11*F13</f>
        <v>0</v>
      </c>
      <c r="G22" s="4">
        <f>'Price Data'!B12*G13</f>
        <v>0</v>
      </c>
      <c r="H22" s="4">
        <f>'Price Data'!B13*H13</f>
        <v>0</v>
      </c>
      <c r="I22" s="4">
        <f>'Price Data'!B14</f>
        <v>0</v>
      </c>
      <c r="J22" s="4">
        <f>'Price Data'!B15</f>
        <v>0</v>
      </c>
      <c r="N22" t="s">
        <v>31</v>
      </c>
      <c r="Q22" s="4">
        <f>MIN('Price Data'!$E$3,'Price Data'!$E$6)*Q13</f>
        <v>6.5564999999999998</v>
      </c>
      <c r="R22" s="4">
        <f>MIN('Price Data'!$E$2,'Price Data'!$E$5)*R13</f>
        <v>8.7749999999999986</v>
      </c>
      <c r="S22" s="4">
        <f>MIN('Price Data'!$E$4,'Price Data'!$E$7)*S13</f>
        <v>0.53</v>
      </c>
      <c r="T22" s="1"/>
    </row>
    <row r="23" spans="1:21" x14ac:dyDescent="0.25">
      <c r="A23" t="s">
        <v>11</v>
      </c>
      <c r="D23" s="4">
        <f>'Price Data'!B9*D14</f>
        <v>9.4875000000000007</v>
      </c>
      <c r="E23" s="4">
        <f>'Price Data'!B12*E14</f>
        <v>0</v>
      </c>
      <c r="F23" s="4">
        <f>'Price Data'!B11*F14</f>
        <v>0</v>
      </c>
      <c r="G23" s="4">
        <f>'Price Data'!B12*G14</f>
        <v>0</v>
      </c>
      <c r="H23" s="4">
        <f>'Price Data'!B13*H14</f>
        <v>0</v>
      </c>
      <c r="I23" s="4">
        <f>'Price Data'!B14</f>
        <v>0</v>
      </c>
      <c r="J23" s="4">
        <f>'Price Data'!B15</f>
        <v>0</v>
      </c>
      <c r="N23" t="s">
        <v>32</v>
      </c>
      <c r="Q23" s="4">
        <f>MIN('Price Data'!$E$3,'Price Data'!$E$6)*Q14</f>
        <v>4.7699999999999996</v>
      </c>
      <c r="R23" s="4">
        <f>MIN('Price Data'!$E$2,'Price Data'!$E$5)*R14</f>
        <v>12</v>
      </c>
      <c r="S23" s="4">
        <f>MIN('Price Data'!$E$4,'Price Data'!$E$7)*S14</f>
        <v>0.6</v>
      </c>
      <c r="T23" s="1"/>
    </row>
    <row r="24" spans="1:21" x14ac:dyDescent="0.25">
      <c r="A24" t="s">
        <v>10</v>
      </c>
      <c r="D24" s="4">
        <f>'Price Data'!B9*D15</f>
        <v>0</v>
      </c>
      <c r="E24" s="4">
        <f>'Price Data'!B12*E15</f>
        <v>0</v>
      </c>
      <c r="F24" s="4">
        <f>'Price Data'!B11*F15</f>
        <v>17.05</v>
      </c>
      <c r="G24" s="4">
        <f>'Price Data'!B12*G15</f>
        <v>0</v>
      </c>
      <c r="H24" s="4">
        <f>'Price Data'!B13*H15</f>
        <v>0</v>
      </c>
      <c r="I24" s="4">
        <f>'Price Data'!B14</f>
        <v>0</v>
      </c>
      <c r="J24" s="4">
        <f>'Price Data'!B15</f>
        <v>0</v>
      </c>
      <c r="N24" t="s">
        <v>33</v>
      </c>
      <c r="Q24" s="4">
        <f>MIN('Price Data'!$E$3,'Price Data'!$E$6)*Q15</f>
        <v>4.68</v>
      </c>
      <c r="R24" s="4">
        <f>MIN('Price Data'!$E$2,'Price Data'!$E$5)*R15</f>
        <v>11.16</v>
      </c>
      <c r="S24" s="4">
        <f>MIN('Price Data'!$E$4,'Price Data'!$E$7)*S15</f>
        <v>0.6</v>
      </c>
      <c r="T24" s="1"/>
    </row>
    <row r="25" spans="1:21" x14ac:dyDescent="0.25">
      <c r="A25" t="s">
        <v>0</v>
      </c>
      <c r="D25" s="4">
        <f>'Price Data'!B9*D16</f>
        <v>3.8694061962134252</v>
      </c>
      <c r="E25" s="4">
        <f>'Price Data'!B12*E16</f>
        <v>2.6744836488812394</v>
      </c>
      <c r="F25" s="4">
        <f>'Price Data'!B10*F16</f>
        <v>1.9492254733218588</v>
      </c>
      <c r="G25" s="4">
        <f>'Price Data'!B11*G16</f>
        <v>2.9546041308089501</v>
      </c>
      <c r="H25" s="4">
        <f>'Price Data'!B13*H16</f>
        <v>0</v>
      </c>
      <c r="I25" s="4">
        <f>'Price Data'!B14</f>
        <v>0</v>
      </c>
      <c r="J25" s="4">
        <f>'Price Data'!B15</f>
        <v>0</v>
      </c>
      <c r="N25" t="s">
        <v>39</v>
      </c>
      <c r="Q25" s="4">
        <f>MIN('Price Data'!$E$3,'Price Data'!$E$6)*Q16</f>
        <v>8.7750000000000004</v>
      </c>
      <c r="R25" s="4">
        <f>MIN('Price Data'!$E$2,'Price Data'!$E$5)*R16</f>
        <v>7.08</v>
      </c>
      <c r="S25" s="4">
        <f>MIN('Price Data'!$E$4,'Price Data'!$E$7)*S16</f>
        <v>0.1</v>
      </c>
      <c r="T25" s="1"/>
    </row>
    <row r="26" spans="1:21" x14ac:dyDescent="0.25">
      <c r="A26" t="s">
        <v>12</v>
      </c>
      <c r="D26" s="4">
        <f>'Price Data'!B9*D17</f>
        <v>28.408695652173915</v>
      </c>
      <c r="E26" s="4">
        <f>'Price Data'!B12*E17</f>
        <v>24.8</v>
      </c>
      <c r="F26" s="4">
        <f>'Price Data'!B11*F17</f>
        <v>20.756521739130434</v>
      </c>
      <c r="G26" s="4">
        <f>'Price Data'!B12*G17</f>
        <v>23.586956521739133</v>
      </c>
      <c r="H26" s="4">
        <f>'Price Data'!B13*H17</f>
        <v>0</v>
      </c>
      <c r="I26" s="4">
        <f>'Price Data'!B14</f>
        <v>0</v>
      </c>
      <c r="J26" s="4">
        <f>'Price Data'!B15</f>
        <v>0</v>
      </c>
      <c r="N26" t="s">
        <v>34</v>
      </c>
      <c r="Q26" s="4">
        <f>MIN('Price Data'!$E$3,'Price Data'!$E$6)*Q17</f>
        <v>11.418749999999999</v>
      </c>
      <c r="R26" s="4">
        <f>MIN('Price Data'!$E$2,'Price Data'!$E$5)*R17</f>
        <v>14.625</v>
      </c>
      <c r="S26" s="4">
        <f>MIN('Price Data'!$E$4,'Price Data'!$E$7)*S17</f>
        <v>30.875000000000004</v>
      </c>
      <c r="T26" s="1"/>
    </row>
    <row r="27" spans="1:21" x14ac:dyDescent="0.25">
      <c r="Q27" s="1"/>
      <c r="R27" s="1"/>
      <c r="S27" s="1"/>
      <c r="T27" s="1"/>
    </row>
    <row r="28" spans="1:21" x14ac:dyDescent="0.25">
      <c r="G28" s="2" t="s">
        <v>113</v>
      </c>
      <c r="Q28" s="1"/>
      <c r="R28" s="2" t="s">
        <v>113</v>
      </c>
      <c r="S28" s="1"/>
      <c r="T28" s="1"/>
    </row>
    <row r="29" spans="1:21" x14ac:dyDescent="0.25">
      <c r="A29" s="2" t="s">
        <v>40</v>
      </c>
      <c r="D29" s="2" t="s">
        <v>21</v>
      </c>
      <c r="E29" s="2" t="s">
        <v>26</v>
      </c>
      <c r="F29" s="2" t="s">
        <v>27</v>
      </c>
      <c r="G29" s="2" t="s">
        <v>25</v>
      </c>
      <c r="N29" s="2" t="s">
        <v>41</v>
      </c>
      <c r="O29" s="7"/>
      <c r="Q29" s="2" t="s">
        <v>21</v>
      </c>
      <c r="R29" s="2" t="s">
        <v>114</v>
      </c>
      <c r="S29" s="2" t="s">
        <v>115</v>
      </c>
      <c r="T29" s="2" t="s">
        <v>25</v>
      </c>
    </row>
    <row r="30" spans="1:21" x14ac:dyDescent="0.25">
      <c r="A30" t="s">
        <v>1</v>
      </c>
      <c r="D30" s="4">
        <f>'Price Data'!B2</f>
        <v>18</v>
      </c>
      <c r="E30" s="4">
        <f>SUM(H21:J21)-D30</f>
        <v>-18</v>
      </c>
      <c r="F30" s="4">
        <f>SUM(D21:G21)-D30</f>
        <v>6.6449999999999996</v>
      </c>
      <c r="G30" s="4">
        <f>SUM(E30:F30)+D30</f>
        <v>6.6449999999999996</v>
      </c>
      <c r="N30" t="s">
        <v>30</v>
      </c>
      <c r="Q30" s="1">
        <f>'Price Data'!B18</f>
        <v>38</v>
      </c>
      <c r="R30" s="4">
        <f>SUM(Q21:R21)-Q30</f>
        <v>-23.78</v>
      </c>
      <c r="S30" s="4">
        <f>S21-Q30</f>
        <v>-37.5</v>
      </c>
      <c r="T30" s="4">
        <f>SUM(R30:S30)+Q30</f>
        <v>-23.28</v>
      </c>
    </row>
    <row r="31" spans="1:21" x14ac:dyDescent="0.25">
      <c r="A31" t="s">
        <v>9</v>
      </c>
      <c r="D31" s="4">
        <f>'Price Data'!B3</f>
        <v>16</v>
      </c>
      <c r="E31" s="4">
        <f t="shared" ref="E31:E35" si="12">SUM(H22:J22)-D31</f>
        <v>-16</v>
      </c>
      <c r="F31" s="4">
        <f t="shared" ref="F31:F35" si="13">SUM(D22:G22)-D31</f>
        <v>-12.9</v>
      </c>
      <c r="G31" s="4">
        <f t="shared" ref="G31:G35" si="14">SUM(E31:F31)+D31</f>
        <v>-12.899999999999999</v>
      </c>
      <c r="N31" t="s">
        <v>31</v>
      </c>
      <c r="Q31" s="1">
        <f>'Price Data'!B19</f>
        <v>6</v>
      </c>
      <c r="R31" s="4">
        <f t="shared" ref="R31:R35" si="15">SUM(Q22:R22)-Q31</f>
        <v>9.3314999999999984</v>
      </c>
      <c r="S31" s="4">
        <f t="shared" ref="S31:S35" si="16">S22-Q31</f>
        <v>-5.47</v>
      </c>
      <c r="T31" s="4">
        <f t="shared" ref="T31:T35" si="17">SUM(R31:S31)+Q31</f>
        <v>9.8614999999999995</v>
      </c>
    </row>
    <row r="32" spans="1:21" x14ac:dyDescent="0.25">
      <c r="A32" t="s">
        <v>11</v>
      </c>
      <c r="D32" s="4">
        <f>'Price Data'!B4</f>
        <v>19</v>
      </c>
      <c r="E32" s="4">
        <f t="shared" si="12"/>
        <v>-19</v>
      </c>
      <c r="F32" s="4">
        <f t="shared" si="13"/>
        <v>-9.5124999999999993</v>
      </c>
      <c r="G32" s="4">
        <f t="shared" si="14"/>
        <v>-9.5124999999999993</v>
      </c>
      <c r="N32" t="s">
        <v>32</v>
      </c>
      <c r="Q32" s="1">
        <f>'Price Data'!B20</f>
        <v>24</v>
      </c>
      <c r="R32" s="4">
        <f t="shared" si="15"/>
        <v>-7.23</v>
      </c>
      <c r="S32" s="4">
        <f t="shared" si="16"/>
        <v>-23.4</v>
      </c>
      <c r="T32" s="4">
        <f t="shared" si="17"/>
        <v>-6.629999999999999</v>
      </c>
    </row>
    <row r="33" spans="1:20" x14ac:dyDescent="0.25">
      <c r="A33" t="s">
        <v>10</v>
      </c>
      <c r="D33" s="4">
        <f>'Price Data'!B5</f>
        <v>20</v>
      </c>
      <c r="E33" s="4">
        <f t="shared" si="12"/>
        <v>-20</v>
      </c>
      <c r="F33" s="4">
        <f t="shared" si="13"/>
        <v>-2.9499999999999993</v>
      </c>
      <c r="G33" s="4">
        <f t="shared" si="14"/>
        <v>-2.9499999999999993</v>
      </c>
      <c r="N33" t="s">
        <v>33</v>
      </c>
      <c r="Q33" s="1">
        <f>'Price Data'!B21</f>
        <v>28</v>
      </c>
      <c r="R33" s="4">
        <f t="shared" si="15"/>
        <v>-12.16</v>
      </c>
      <c r="S33" s="4">
        <f t="shared" si="16"/>
        <v>-27.4</v>
      </c>
      <c r="T33" s="4">
        <f t="shared" si="17"/>
        <v>-11.560000000000002</v>
      </c>
    </row>
    <row r="34" spans="1:20" x14ac:dyDescent="0.25">
      <c r="A34" t="s">
        <v>0</v>
      </c>
      <c r="D34" s="4">
        <f>'Price Data'!B6</f>
        <v>7</v>
      </c>
      <c r="E34" s="4">
        <f t="shared" si="12"/>
        <v>-7</v>
      </c>
      <c r="F34" s="4">
        <f t="shared" si="13"/>
        <v>4.4477194492254739</v>
      </c>
      <c r="G34" s="4">
        <f t="shared" si="14"/>
        <v>4.4477194492254739</v>
      </c>
      <c r="N34" t="s">
        <v>39</v>
      </c>
      <c r="Q34" s="1">
        <f>'Price Data'!B22</f>
        <v>32</v>
      </c>
      <c r="R34" s="4">
        <f t="shared" si="15"/>
        <v>-16.145</v>
      </c>
      <c r="S34" s="4">
        <f t="shared" si="16"/>
        <v>-31.9</v>
      </c>
      <c r="T34" s="4">
        <f t="shared" si="17"/>
        <v>-16.045000000000002</v>
      </c>
    </row>
    <row r="35" spans="1:20" x14ac:dyDescent="0.25">
      <c r="A35" t="s">
        <v>12</v>
      </c>
      <c r="D35" s="4">
        <f>'Price Data'!B7</f>
        <v>76</v>
      </c>
      <c r="E35" s="4">
        <f t="shared" si="12"/>
        <v>-76</v>
      </c>
      <c r="F35" s="4">
        <f t="shared" si="13"/>
        <v>21.552173913043475</v>
      </c>
      <c r="G35" s="4">
        <f t="shared" si="14"/>
        <v>21.552173913043475</v>
      </c>
      <c r="N35" t="s">
        <v>34</v>
      </c>
      <c r="Q35" s="1">
        <f>'Price Data'!B23</f>
        <v>18</v>
      </c>
      <c r="R35" s="4">
        <f t="shared" si="15"/>
        <v>8.0437499999999993</v>
      </c>
      <c r="S35" s="4">
        <f t="shared" si="16"/>
        <v>12.875000000000004</v>
      </c>
      <c r="T35" s="4">
        <f t="shared" si="17"/>
        <v>38.918750000000003</v>
      </c>
    </row>
  </sheetData>
  <conditionalFormatting sqref="R30:S35">
    <cfRule type="cellIs" dxfId="13" priority="14" operator="greaterThan">
      <formula>Q30</formula>
    </cfRule>
    <cfRule type="cellIs" dxfId="12" priority="15" operator="lessThan">
      <formula>Q30</formula>
    </cfRule>
  </conditionalFormatting>
  <conditionalFormatting sqref="E30:E35">
    <cfRule type="cellIs" dxfId="11" priority="12" operator="greaterThan">
      <formula>D30</formula>
    </cfRule>
    <cfRule type="cellIs" dxfId="10" priority="13" operator="lessThan">
      <formula>D30</formula>
    </cfRule>
  </conditionalFormatting>
  <conditionalFormatting sqref="F30:F35">
    <cfRule type="cellIs" dxfId="9" priority="10" operator="greaterThan">
      <formula>D30</formula>
    </cfRule>
    <cfRule type="cellIs" dxfId="8" priority="11" operator="lessThan">
      <formula>D30</formula>
    </cfRule>
  </conditionalFormatting>
  <conditionalFormatting sqref="T30:T35">
    <cfRule type="cellIs" dxfId="7" priority="2" operator="lessThan">
      <formula>Q30*0.25</formula>
    </cfRule>
    <cfRule type="cellIs" dxfId="6" priority="1" operator="greaterThan">
      <formula>Q30*0.3</formula>
    </cfRule>
  </conditionalFormatting>
  <conditionalFormatting sqref="G30:G35">
    <cfRule type="cellIs" dxfId="5" priority="4" operator="lessThan">
      <formula>D30*0.25</formula>
    </cfRule>
    <cfRule type="cellIs" dxfId="4" priority="3" operator="greaterThan">
      <formula>D30*0.5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14C4F-8F94-48FA-B508-89CFF12796E1}">
  <dimension ref="A1:I30"/>
  <sheetViews>
    <sheetView tabSelected="1" workbookViewId="0">
      <selection activeCell="D35" sqref="D35"/>
    </sheetView>
  </sheetViews>
  <sheetFormatPr defaultRowHeight="15" x14ac:dyDescent="0.25"/>
  <cols>
    <col min="1" max="1" width="37.7109375" bestFit="1" customWidth="1"/>
    <col min="2" max="2" width="9.5703125" bestFit="1" customWidth="1"/>
    <col min="3" max="3" width="9.140625" bestFit="1" customWidth="1"/>
    <col min="4" max="4" width="32.7109375" bestFit="1" customWidth="1"/>
    <col min="5" max="5" width="9.5703125" bestFit="1" customWidth="1"/>
    <col min="6" max="6" width="7.85546875" customWidth="1"/>
    <col min="7" max="7" width="9.5703125" bestFit="1" customWidth="1"/>
    <col min="9" max="9" width="6" bestFit="1" customWidth="1"/>
    <col min="13" max="13" width="12.42578125" customWidth="1"/>
  </cols>
  <sheetData>
    <row r="1" spans="1:9" x14ac:dyDescent="0.25">
      <c r="A1" s="2" t="s">
        <v>44</v>
      </c>
      <c r="B1" s="2" t="s">
        <v>106</v>
      </c>
      <c r="C1" s="2"/>
      <c r="D1" s="2" t="s">
        <v>43</v>
      </c>
      <c r="E1" s="2" t="s">
        <v>106</v>
      </c>
      <c r="H1" s="2"/>
      <c r="I1" s="2"/>
    </row>
    <row r="2" spans="1:9" x14ac:dyDescent="0.25">
      <c r="A2" t="s">
        <v>72</v>
      </c>
      <c r="B2" s="3">
        <f>'Price Data'!E25*1+'Price Data'!E24*2</f>
        <v>171</v>
      </c>
      <c r="C2" s="1"/>
      <c r="D2" s="6" t="s">
        <v>89</v>
      </c>
      <c r="E2" s="3">
        <f>3*'Price Data'!B22+3*'Price Data'!B20</f>
        <v>168</v>
      </c>
      <c r="H2" s="1"/>
      <c r="I2" s="1"/>
    </row>
    <row r="3" spans="1:9" x14ac:dyDescent="0.25">
      <c r="A3" t="s">
        <v>118</v>
      </c>
      <c r="B3" s="3">
        <f>'Price Data'!E23*3</f>
        <v>45</v>
      </c>
      <c r="C3" s="1"/>
      <c r="D3" s="6" t="s">
        <v>67</v>
      </c>
      <c r="E3" s="3">
        <f>3*'Price Data'!B22+3*'Price Data'!B18</f>
        <v>210</v>
      </c>
      <c r="H3" s="1"/>
      <c r="I3" s="1"/>
    </row>
    <row r="4" spans="1:9" x14ac:dyDescent="0.25">
      <c r="A4" t="s">
        <v>61</v>
      </c>
      <c r="B4" s="3">
        <f>'Price Data'!E25*1+'Price Data'!E24*2</f>
        <v>171</v>
      </c>
      <c r="C4" s="1"/>
      <c r="D4" s="6" t="s">
        <v>52</v>
      </c>
      <c r="E4" s="3">
        <f>3*'Price Data'!B18+3*'Price Data'!B21</f>
        <v>198</v>
      </c>
      <c r="H4" s="1"/>
      <c r="I4" s="1"/>
    </row>
    <row r="5" spans="1:9" x14ac:dyDescent="0.25">
      <c r="A5" t="s">
        <v>76</v>
      </c>
      <c r="B5" s="3">
        <f>'Price Data'!E25*1+'Price Data'!E24*2</f>
        <v>171</v>
      </c>
      <c r="C5" s="1"/>
      <c r="D5" s="6" t="s">
        <v>75</v>
      </c>
      <c r="E5" s="3">
        <f>'Price Data'!B22*6</f>
        <v>192</v>
      </c>
      <c r="H5" s="1"/>
      <c r="I5" s="1"/>
    </row>
    <row r="6" spans="1:9" x14ac:dyDescent="0.25">
      <c r="A6" t="s">
        <v>60</v>
      </c>
      <c r="B6" s="3">
        <f>'Price Data'!E25*1+'Price Data'!E24*2</f>
        <v>171</v>
      </c>
      <c r="C6" s="1"/>
      <c r="D6" s="6" t="s">
        <v>74</v>
      </c>
      <c r="E6" s="3">
        <f>'Price Data'!B22*5</f>
        <v>160</v>
      </c>
      <c r="H6" s="1"/>
      <c r="I6" s="1"/>
    </row>
    <row r="7" spans="1:9" x14ac:dyDescent="0.25">
      <c r="A7" t="s">
        <v>73</v>
      </c>
      <c r="B7" s="3">
        <f>'Price Data'!E25*1+'Price Data'!E24*2</f>
        <v>171</v>
      </c>
      <c r="C7" s="1"/>
      <c r="D7" s="6" t="s">
        <v>79</v>
      </c>
      <c r="E7" s="3">
        <f>'Price Data'!B18*5</f>
        <v>190</v>
      </c>
      <c r="H7" s="1"/>
      <c r="I7" s="1"/>
    </row>
    <row r="8" spans="1:9" x14ac:dyDescent="0.25">
      <c r="A8" t="s">
        <v>55</v>
      </c>
      <c r="B8" s="3">
        <f>'Price Data'!E25*1+'Price Data'!E24*2</f>
        <v>171</v>
      </c>
      <c r="C8" s="1"/>
      <c r="D8" s="6" t="s">
        <v>86</v>
      </c>
      <c r="E8" s="3">
        <f>'Price Data'!B20*5</f>
        <v>120</v>
      </c>
      <c r="H8" s="1"/>
      <c r="I8" s="1"/>
    </row>
    <row r="9" spans="1:9" x14ac:dyDescent="0.25">
      <c r="A9" t="s">
        <v>66</v>
      </c>
      <c r="B9" s="3">
        <f>'Price Data'!E24*2+'Price Data'!E23*4</f>
        <v>120</v>
      </c>
      <c r="C9" s="1"/>
      <c r="D9" s="6" t="s">
        <v>51</v>
      </c>
      <c r="E9" s="3">
        <f>5*'Price Data'!B21</f>
        <v>140</v>
      </c>
      <c r="H9" s="1"/>
      <c r="I9" s="1"/>
    </row>
    <row r="10" spans="1:9" x14ac:dyDescent="0.25">
      <c r="A10" t="s">
        <v>77</v>
      </c>
      <c r="B10" s="3">
        <f>'Price Data'!E24*2+'Price Data'!E23*4</f>
        <v>120</v>
      </c>
      <c r="C10" s="1"/>
      <c r="D10" s="6" t="s">
        <v>53</v>
      </c>
      <c r="E10" s="3">
        <f>'Price Data'!B19*2</f>
        <v>12</v>
      </c>
      <c r="H10" s="1"/>
      <c r="I10" s="1"/>
    </row>
    <row r="11" spans="1:9" x14ac:dyDescent="0.25">
      <c r="A11" t="s">
        <v>56</v>
      </c>
      <c r="B11" s="3">
        <f>'Price Data'!E24*2+'Price Data'!E23*4</f>
        <v>120</v>
      </c>
      <c r="C11" s="1"/>
      <c r="D11" s="6" t="s">
        <v>80</v>
      </c>
      <c r="E11" s="3">
        <f>'Price Data'!B19*2</f>
        <v>12</v>
      </c>
      <c r="H11" s="1"/>
      <c r="I11" s="1"/>
    </row>
    <row r="12" spans="1:9" x14ac:dyDescent="0.25">
      <c r="A12" t="s">
        <v>88</v>
      </c>
      <c r="B12" s="3">
        <f>'Price Data'!E23*4</f>
        <v>60</v>
      </c>
      <c r="C12" s="1"/>
      <c r="E12" s="1"/>
      <c r="H12" s="1"/>
      <c r="I12" s="1"/>
    </row>
    <row r="13" spans="1:9" x14ac:dyDescent="0.25">
      <c r="A13" t="s">
        <v>54</v>
      </c>
      <c r="B13" s="3">
        <f>'Price Data'!E25*1+'Price Data'!E24*2</f>
        <v>171</v>
      </c>
      <c r="C13" s="1"/>
      <c r="D13" s="2" t="s">
        <v>45</v>
      </c>
      <c r="E13" s="1"/>
      <c r="H13" s="1"/>
      <c r="I13" s="1"/>
    </row>
    <row r="14" spans="1:9" x14ac:dyDescent="0.25">
      <c r="A14" t="s">
        <v>84</v>
      </c>
      <c r="B14" s="3">
        <f>'Price Data'!E23*3</f>
        <v>45</v>
      </c>
      <c r="C14" s="1"/>
      <c r="D14" s="6" t="s">
        <v>64</v>
      </c>
      <c r="E14" s="3">
        <f>('Price Data'!E19*3)/3</f>
        <v>6</v>
      </c>
      <c r="H14" s="1"/>
      <c r="I14" s="1"/>
    </row>
    <row r="15" spans="1:9" x14ac:dyDescent="0.25">
      <c r="A15" t="s">
        <v>62</v>
      </c>
      <c r="B15" s="3">
        <f>'Price Data'!E24*3</f>
        <v>90</v>
      </c>
      <c r="C15" s="1"/>
      <c r="D15" s="6" t="s">
        <v>59</v>
      </c>
      <c r="E15" s="3">
        <f>('Price Data'!E14*3)/3</f>
        <v>0.5</v>
      </c>
      <c r="H15" s="1"/>
      <c r="I15" s="1"/>
    </row>
    <row r="16" spans="1:9" x14ac:dyDescent="0.25">
      <c r="A16" t="s">
        <v>58</v>
      </c>
      <c r="B16" s="3">
        <f>'Price Data'!E24*3</f>
        <v>90</v>
      </c>
      <c r="C16" s="1"/>
      <c r="D16" s="6" t="s">
        <v>81</v>
      </c>
      <c r="E16" s="3">
        <f>('Price Data'!E12*3+'Price Data'!E11*3)/3</f>
        <v>40.5</v>
      </c>
      <c r="H16" s="1"/>
      <c r="I16" s="1"/>
    </row>
    <row r="17" spans="1:9" x14ac:dyDescent="0.25">
      <c r="A17" t="s">
        <v>78</v>
      </c>
      <c r="B17" s="3">
        <f>'Price Data'!E24*3</f>
        <v>90</v>
      </c>
      <c r="C17" s="1"/>
      <c r="D17" s="6" t="s">
        <v>82</v>
      </c>
      <c r="E17" s="3">
        <f>('Price Data'!E16*3)/3</f>
        <v>0.5</v>
      </c>
      <c r="H17" s="1"/>
      <c r="I17" s="1"/>
    </row>
    <row r="18" spans="1:9" x14ac:dyDescent="0.25">
      <c r="A18" t="s">
        <v>69</v>
      </c>
      <c r="B18" s="3">
        <f>'Price Data'!E24*3</f>
        <v>90</v>
      </c>
      <c r="C18" s="1"/>
      <c r="D18" s="6" t="s">
        <v>63</v>
      </c>
      <c r="E18" s="3">
        <f>('Price Data'!E18*3+'Price Data'!E11*3)/3</f>
        <v>85</v>
      </c>
      <c r="H18" s="1"/>
      <c r="I18" s="1"/>
    </row>
    <row r="19" spans="1:9" x14ac:dyDescent="0.25">
      <c r="A19" t="s">
        <v>65</v>
      </c>
      <c r="B19" s="3">
        <f>'Price Data'!E24*2+'Price Data'!E23*4</f>
        <v>120</v>
      </c>
      <c r="C19" s="1"/>
      <c r="D19" s="6" t="s">
        <v>71</v>
      </c>
      <c r="E19" s="3">
        <f>(3*'Price Data'!E16+3*'Price Data'!E15)/3</f>
        <v>1.5</v>
      </c>
      <c r="H19" s="1"/>
      <c r="I19" s="1"/>
    </row>
    <row r="20" spans="1:9" x14ac:dyDescent="0.25">
      <c r="A20" t="s">
        <v>83</v>
      </c>
      <c r="B20" s="3">
        <f>'Price Data'!E25*2+'Price Data'!E24*3</f>
        <v>312</v>
      </c>
      <c r="C20" s="1"/>
      <c r="D20" s="6" t="s">
        <v>70</v>
      </c>
      <c r="E20" s="3">
        <f>('Price Data'!E17*3)/3</f>
        <v>35</v>
      </c>
      <c r="H20" s="1"/>
      <c r="I20" s="1"/>
    </row>
    <row r="21" spans="1:9" x14ac:dyDescent="0.25">
      <c r="A21" t="s">
        <v>57</v>
      </c>
      <c r="B21" s="3">
        <f>'Price Data'!E25*2+'Price Data'!E24*3</f>
        <v>312</v>
      </c>
      <c r="C21" s="1"/>
      <c r="D21" s="6" t="s">
        <v>68</v>
      </c>
      <c r="E21" s="3">
        <f>('Price Data'!E19*3+'Price Data'!E10*3)/3</f>
        <v>22</v>
      </c>
      <c r="H21" s="1"/>
      <c r="I21" s="1"/>
    </row>
    <row r="22" spans="1:9" x14ac:dyDescent="0.25">
      <c r="B22" s="1"/>
      <c r="C22" s="1"/>
      <c r="D22" s="6" t="s">
        <v>87</v>
      </c>
      <c r="E22" s="3">
        <f>'Price Data'!E10*5+'Price Data'!E11*5+'Price Data'!E14*5+'Price Data'!E15*5+'Price Data'!E20*3</f>
        <v>419.5</v>
      </c>
      <c r="H22" s="1"/>
      <c r="I22" s="1"/>
    </row>
    <row r="23" spans="1:9" x14ac:dyDescent="0.25">
      <c r="A23" s="2" t="s">
        <v>42</v>
      </c>
      <c r="B23" s="1"/>
      <c r="C23" s="1"/>
      <c r="D23" s="6" t="s">
        <v>49</v>
      </c>
      <c r="E23" s="3">
        <f>'Price Data'!E19*10+'Price Data'!E18*10+'Price Data'!E17*10+'Price Data'!E13*10+'Price Data'!E20*5</f>
        <v>1100</v>
      </c>
      <c r="H23" s="1"/>
      <c r="I23" s="1"/>
    </row>
    <row r="24" spans="1:9" x14ac:dyDescent="0.25">
      <c r="A24" s="6" t="s">
        <v>50</v>
      </c>
      <c r="B24" s="3">
        <f>'Price Data'!B21*4+'Price Data'!B18*4+'Price Data'!B22*4+'Price Data'!B20*4+'Price Data'!B23*3</f>
        <v>542</v>
      </c>
      <c r="C24" s="1"/>
      <c r="D24" s="7"/>
      <c r="E24" s="7"/>
      <c r="I24" s="1"/>
    </row>
    <row r="25" spans="1:9" x14ac:dyDescent="0.25">
      <c r="A25" s="6" t="s">
        <v>85</v>
      </c>
      <c r="B25" s="3">
        <f>'Price Data'!B21*3+'Price Data'!B18*3+'Price Data'!B23*1</f>
        <v>216</v>
      </c>
      <c r="C25" s="1"/>
      <c r="D25" s="6" t="s">
        <v>116</v>
      </c>
      <c r="E25" s="3">
        <f>'Price Data'!E2*3+'Price Data'!E3*3</f>
        <v>390</v>
      </c>
      <c r="I25" s="1"/>
    </row>
    <row r="26" spans="1:9" x14ac:dyDescent="0.25">
      <c r="A26" s="7"/>
      <c r="B26" s="2"/>
      <c r="C26" s="1"/>
      <c r="D26" s="1"/>
    </row>
    <row r="27" spans="1:9" x14ac:dyDescent="0.25">
      <c r="A27" s="2" t="s">
        <v>47</v>
      </c>
      <c r="B27" s="2"/>
      <c r="C27" s="1"/>
      <c r="D27" s="1"/>
    </row>
    <row r="28" spans="1:9" x14ac:dyDescent="0.25">
      <c r="A28" s="6" t="s">
        <v>46</v>
      </c>
      <c r="B28" s="3">
        <f>'Price Data'!B19*2</f>
        <v>12</v>
      </c>
      <c r="C28" s="1"/>
      <c r="D28" s="1"/>
    </row>
    <row r="29" spans="1:9" x14ac:dyDescent="0.25">
      <c r="A29" s="6" t="s">
        <v>48</v>
      </c>
      <c r="B29" s="3">
        <f>'Price Data'!B19*2</f>
        <v>12</v>
      </c>
      <c r="C29" s="1"/>
      <c r="D29" s="1"/>
    </row>
    <row r="30" spans="1:9" x14ac:dyDescent="0.25">
      <c r="C30" s="1"/>
      <c r="D30" s="1"/>
    </row>
  </sheetData>
  <sortState xmlns:xlrd2="http://schemas.microsoft.com/office/spreadsheetml/2017/richdata2" ref="D14:D23">
    <sortCondition ref="D14:D23"/>
  </sortState>
  <conditionalFormatting sqref="I2:I25">
    <cfRule type="cellIs" dxfId="3" priority="9" operator="lessThan">
      <formula>E2</formula>
    </cfRule>
    <cfRule type="cellIs" dxfId="2" priority="10" operator="greaterThan">
      <formula>E2</formula>
    </cfRule>
  </conditionalFormatting>
  <conditionalFormatting sqref="D26:D30">
    <cfRule type="cellIs" dxfId="1" priority="11" operator="lessThan">
      <formula>B25</formula>
    </cfRule>
    <cfRule type="cellIs" dxfId="0" priority="12" operator="greaterThan">
      <formula>B25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Price Data</vt:lpstr>
      <vt:lpstr>Destroying</vt:lpstr>
      <vt:lpstr>Consumambles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ket</dc:creator>
  <cp:lastModifiedBy>ket</cp:lastModifiedBy>
  <dcterms:created xsi:type="dcterms:W3CDTF">2020-11-25T15:53:18Z</dcterms:created>
  <dcterms:modified xsi:type="dcterms:W3CDTF">2024-07-15T16:01:49Z</dcterms:modified>
</cp:coreProperties>
</file>