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edup Gmean(spec+gap) eval" sheetId="1" r:id="rId4"/>
    <sheet state="visible" name="Speedup Berti perBench(Spec)" sheetId="2" r:id="rId5"/>
    <sheet state="visible" name="L1D prefetch accuracy" sheetId="3" r:id="rId6"/>
    <sheet state="visible" name="Energy" sheetId="4" r:id="rId7"/>
    <sheet state="visible" name="Demand MPKI" sheetId="5" r:id="rId8"/>
    <sheet state="visible" name="Traffic" sheetId="6" r:id="rId9"/>
    <sheet state="visible" name="Load Latency" sheetId="7" r:id="rId10"/>
    <sheet state="visible" name="fill latency prefetcher berti" sheetId="8" r:id="rId11"/>
    <sheet state="visible" name="Demand MPKI - gap" sheetId="9" r:id="rId12"/>
    <sheet state="visible" name="Demand MPKI - spec" sheetId="10" r:id="rId13"/>
    <sheet state="visible" name="L1D prefetcher accuracy - spec" sheetId="11" r:id="rId14"/>
    <sheet state="visible" name="L1D prefetcher accuracy - gap" sheetId="12" r:id="rId15"/>
    <sheet state="visible" name="Size" sheetId="13" r:id="rId16"/>
    <sheet state="visible" name="Sheet14" sheetId="14" r:id="rId17"/>
  </sheets>
  <definedNames/>
  <calcPr/>
  <extLst>
    <ext uri="GoogleSheetsCustomDataVersion2">
      <go:sheetsCustomData xmlns:go="http://customooxmlschemas.google.com/" r:id="rId18" roundtripDataChecksum="f3I1GOu4ZOXPSbD7i0xoaAlshJXLuf2t0VsDMn/kLKo="/>
    </ext>
  </extLst>
</workbook>
</file>

<file path=xl/sharedStrings.xml><?xml version="1.0" encoding="utf-8"?>
<sst xmlns="http://schemas.openxmlformats.org/spreadsheetml/2006/main" count="410" uniqueCount="167">
  <si>
    <t>Speedup</t>
  </si>
  <si>
    <t>IP-Stride</t>
  </si>
  <si>
    <t>IPCP</t>
  </si>
  <si>
    <t>Bingo</t>
  </si>
  <si>
    <t>SPP+PPF</t>
  </si>
  <si>
    <t>Berti</t>
  </si>
  <si>
    <t>TSB</t>
  </si>
  <si>
    <t>On-access Pref (Secure cache system)</t>
  </si>
  <si>
    <t>On-access Pref + SUF (Secure cache system)</t>
  </si>
  <si>
    <t>On-commit Pref (Secure cache system)</t>
  </si>
  <si>
    <t>On-commit Pref + SUF (Secure cache system)</t>
  </si>
  <si>
    <t>On-access Pref (Non-secure cache system)</t>
  </si>
  <si>
    <t>Ts</t>
  </si>
  <si>
    <t>Figure 1</t>
  </si>
  <si>
    <t>Benchmarks</t>
  </si>
  <si>
    <t>On-Commit Berti</t>
  </si>
  <si>
    <t>TSB + SUF</t>
  </si>
  <si>
    <t>600.perlb-570B</t>
  </si>
  <si>
    <t>602.gcc-1850B</t>
  </si>
  <si>
    <t>602.gcc-2226B</t>
  </si>
  <si>
    <t>602.gcc-734B</t>
  </si>
  <si>
    <t>603.bwa-1740B</t>
  </si>
  <si>
    <t>603.bwa-2609B</t>
  </si>
  <si>
    <t>603.bwa-2931B</t>
  </si>
  <si>
    <t>603.bwa-891B</t>
  </si>
  <si>
    <t>605.mcf-1152B</t>
  </si>
  <si>
    <t>605.mcf-1536B</t>
  </si>
  <si>
    <t>605.mcf-1554B</t>
  </si>
  <si>
    <t>605.mcf-1644B</t>
  </si>
  <si>
    <t>605.mcf-472B</t>
  </si>
  <si>
    <t>605.mcf-484B</t>
  </si>
  <si>
    <t>605.mcf-665B</t>
  </si>
  <si>
    <t>605.mcf-782B</t>
  </si>
  <si>
    <t>605.mcf-994B</t>
  </si>
  <si>
    <t>607.cactu-2421B</t>
  </si>
  <si>
    <t>607.cactu-3477B</t>
  </si>
  <si>
    <t>607.cactu-4004B</t>
  </si>
  <si>
    <t>619.lbm-2676B</t>
  </si>
  <si>
    <t>619.lbm-2677B</t>
  </si>
  <si>
    <t>619.lbm-3766B</t>
  </si>
  <si>
    <t>619.lbm-4268B</t>
  </si>
  <si>
    <t>620.omnet-141B</t>
  </si>
  <si>
    <t>620.omnet-874B</t>
  </si>
  <si>
    <t>621.wrf-6673B</t>
  </si>
  <si>
    <t>621.wrf-8065B</t>
  </si>
  <si>
    <t>623.xalan-10B</t>
  </si>
  <si>
    <t>623.xalan-165B</t>
  </si>
  <si>
    <t>623.xalan-202B</t>
  </si>
  <si>
    <t>628.pop2-17B</t>
  </si>
  <si>
    <t>641.leela-1083B</t>
  </si>
  <si>
    <t>649.foton-10881B</t>
  </si>
  <si>
    <t>649.foton-1176B</t>
  </si>
  <si>
    <t>649.foton-7084B</t>
  </si>
  <si>
    <t>649.foton-8225B</t>
  </si>
  <si>
    <t>654.roms-1007B</t>
  </si>
  <si>
    <t>654.roms-1070B</t>
  </si>
  <si>
    <t>654.roms-1390B</t>
  </si>
  <si>
    <t>654.roms-1613B</t>
  </si>
  <si>
    <t>654.roms-293B</t>
  </si>
  <si>
    <t>654.roms-294B</t>
  </si>
  <si>
    <t>654.roms-523B</t>
  </si>
  <si>
    <t>657.xz-2302B</t>
  </si>
  <si>
    <t>bc-0.trace</t>
  </si>
  <si>
    <t>Geomean</t>
  </si>
  <si>
    <t>bc-3</t>
  </si>
  <si>
    <t>bc-5</t>
  </si>
  <si>
    <t>bc-12</t>
  </si>
  <si>
    <t>bfs-3</t>
  </si>
  <si>
    <t>bfs-8</t>
  </si>
  <si>
    <t>bfs-10</t>
  </si>
  <si>
    <t>bfs-14</t>
  </si>
  <si>
    <t>cc-5</t>
  </si>
  <si>
    <t>cc-6</t>
  </si>
  <si>
    <t>cc-13</t>
  </si>
  <si>
    <t>cc-14</t>
  </si>
  <si>
    <t>pr-3</t>
  </si>
  <si>
    <t>pr-5</t>
  </si>
  <si>
    <t>pr-10</t>
  </si>
  <si>
    <t>pr-14</t>
  </si>
  <si>
    <t>sssp-3</t>
  </si>
  <si>
    <t>sssp-5</t>
  </si>
  <si>
    <t>sssp-10</t>
  </si>
  <si>
    <t>sssp-14</t>
  </si>
  <si>
    <t>Geo</t>
  </si>
  <si>
    <t>Normal</t>
  </si>
  <si>
    <t>Late</t>
  </si>
  <si>
    <t>L1D</t>
  </si>
  <si>
    <t>L2C</t>
  </si>
  <si>
    <t>LLC</t>
  </si>
  <si>
    <t>No</t>
  </si>
  <si>
    <t>On-commit (Secure cache system)</t>
  </si>
  <si>
    <t>On-commit + SUF (Secure cache system)</t>
  </si>
  <si>
    <t>On-access (Non-secure cache system)</t>
  </si>
  <si>
    <t>Base</t>
  </si>
  <si>
    <t>SPEC</t>
  </si>
  <si>
    <t>GAP</t>
  </si>
  <si>
    <t>600.perlbench_s-570B</t>
  </si>
  <si>
    <t>602.gcc_s-1850B</t>
  </si>
  <si>
    <t>602.gcc_s-2226B</t>
  </si>
  <si>
    <t>602.gcc_s-734B</t>
  </si>
  <si>
    <t>603.bwaves_s-1740B</t>
  </si>
  <si>
    <t>603.bwaves_s-2609B</t>
  </si>
  <si>
    <t>603.bwaves_s-2931B</t>
  </si>
  <si>
    <t>603.bwaves_s-891B</t>
  </si>
  <si>
    <t>605.mcf_s-1152B</t>
  </si>
  <si>
    <t>605.mcf_s-1536B</t>
  </si>
  <si>
    <t>605.mcf_s-1554B</t>
  </si>
  <si>
    <t>605.mcf_s-1644B</t>
  </si>
  <si>
    <t>605.mcf_s-472B</t>
  </si>
  <si>
    <t>605.mcf_s-484B</t>
  </si>
  <si>
    <t>605.mcf_s-665B</t>
  </si>
  <si>
    <t>605.mcf_s-782B</t>
  </si>
  <si>
    <t>605.mcf_s-994B</t>
  </si>
  <si>
    <t>607.cactuBSSN_s-2421B</t>
  </si>
  <si>
    <t>607.cactuBSSN_s-3477B</t>
  </si>
  <si>
    <t>607.cactuBSSN_s-4004B</t>
  </si>
  <si>
    <t>619.lbm_s-2676B</t>
  </si>
  <si>
    <t>619.lbm_s-2677B</t>
  </si>
  <si>
    <t>619.lbm_s-3766B</t>
  </si>
  <si>
    <t>619.lbm_s-4268B</t>
  </si>
  <si>
    <t>620.omnetpp_s-141B</t>
  </si>
  <si>
    <t>620.omnetpp_s-874B</t>
  </si>
  <si>
    <t>621.wrf_s-6673B</t>
  </si>
  <si>
    <t>621.wrf_s-8065B</t>
  </si>
  <si>
    <t>623.xalancbmk_s-10B</t>
  </si>
  <si>
    <t>623.xalancbmk_s-165B</t>
  </si>
  <si>
    <t>623.xalancbmk_s-202B</t>
  </si>
  <si>
    <t>628.pop2_s-17B</t>
  </si>
  <si>
    <t>641.leela_s-1083B</t>
  </si>
  <si>
    <t>649.fotonik3d_s-10881B</t>
  </si>
  <si>
    <t>649.fotonik3d_s-1176B</t>
  </si>
  <si>
    <t>649.fotonik3d_s-7084B</t>
  </si>
  <si>
    <t>649.fotonik3d_s-8225B</t>
  </si>
  <si>
    <t>654.roms_s-1007B</t>
  </si>
  <si>
    <t>654.roms_s-1070B</t>
  </si>
  <si>
    <t>654.roms_s-1390B</t>
  </si>
  <si>
    <t>654.roms_s-1613B</t>
  </si>
  <si>
    <t>654.roms_s-293B</t>
  </si>
  <si>
    <t>654.roms_s-294B</t>
  </si>
  <si>
    <t>654.roms_s-523B</t>
  </si>
  <si>
    <t>657.xz_s-2302B</t>
  </si>
  <si>
    <t>Mean</t>
  </si>
  <si>
    <t>bc-12.trace</t>
  </si>
  <si>
    <t>bc-3.trace</t>
  </si>
  <si>
    <t>bc-5.trace</t>
  </si>
  <si>
    <t>bfs-10.trace</t>
  </si>
  <si>
    <t>bfs-14.trace</t>
  </si>
  <si>
    <t>bfs-3.trace</t>
  </si>
  <si>
    <t>bfs-8.trace</t>
  </si>
  <si>
    <t>cc-13.trace</t>
  </si>
  <si>
    <t>cc-14.trace</t>
  </si>
  <si>
    <t>cc-5.trace</t>
  </si>
  <si>
    <t>cc-6.trace</t>
  </si>
  <si>
    <t>pr-10.trace</t>
  </si>
  <si>
    <t>pr-14.trace</t>
  </si>
  <si>
    <t>pr-3.trace</t>
  </si>
  <si>
    <t>pr-5.trace</t>
  </si>
  <si>
    <t>sssp-10.trace</t>
  </si>
  <si>
    <t>sssp-14.trace</t>
  </si>
  <si>
    <t>sssp-3.trace</t>
  </si>
  <si>
    <t>sssp-5.trace</t>
  </si>
  <si>
    <t>No-pref</t>
  </si>
  <si>
    <t>L2</t>
  </si>
  <si>
    <t>No filter</t>
  </si>
  <si>
    <t>Filter</t>
  </si>
  <si>
    <t>IP Stride</t>
  </si>
  <si>
    <t>Timely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</si>
</sst>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\ %"/>
    <numFmt numFmtId="166" formatCode="0.00\ %"/>
  </numFmts>
  <fonts count="9">
    <font>
      <sz val="11.0"/>
      <color rgb="FF000000"/>
      <name val="Calibri"/>
      <scheme val="minor"/>
    </font>
    <font>
      <sz val="10.0"/>
      <color rgb="FF000000"/>
      <name val="Calibri"/>
    </font>
    <font/>
    <font>
      <sz val="10.0"/>
      <color rgb="FF000000"/>
      <name val="Arial"/>
    </font>
    <font>
      <sz val="16.0"/>
      <color rgb="FF000000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F4C6"/>
        <bgColor rgb="FFCCF4C6"/>
      </patternFill>
    </fill>
    <fill>
      <patternFill patternType="solid">
        <fgColor rgb="FFAADCF7"/>
        <bgColor rgb="FFAADCF7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2" fillId="0" fontId="1" numFmtId="164" xfId="0" applyAlignment="1" applyBorder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  <xf borderId="3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Font="1"/>
    <xf borderId="4" fillId="0" fontId="1" numFmtId="164" xfId="0" applyBorder="1" applyFont="1" applyNumberFormat="1"/>
    <xf borderId="1" fillId="0" fontId="1" numFmtId="0" xfId="0" applyBorder="1" applyFont="1"/>
    <xf borderId="5" fillId="0" fontId="3" numFmtId="2" xfId="0" applyAlignment="1" applyBorder="1" applyFont="1" applyNumberFormat="1">
      <alignment horizontal="right" shrinkToFit="0" wrapText="1"/>
    </xf>
    <xf borderId="5" fillId="2" fontId="1" numFmtId="164" xfId="0" applyAlignment="1" applyBorder="1" applyFill="1" applyFont="1" applyNumberFormat="1">
      <alignment horizontal="right" shrinkToFit="0" wrapText="1"/>
    </xf>
    <xf borderId="5" fillId="2" fontId="1" numFmtId="165" xfId="0" applyAlignment="1" applyBorder="1" applyFont="1" applyNumberFormat="1">
      <alignment horizontal="right" shrinkToFit="0" wrapText="1"/>
    </xf>
    <xf borderId="5" fillId="0" fontId="1" numFmtId="0" xfId="0" applyAlignment="1" applyBorder="1" applyFont="1">
      <alignment horizontal="right" shrinkToFit="0" wrapText="1"/>
    </xf>
    <xf borderId="5" fillId="3" fontId="1" numFmtId="165" xfId="0" applyAlignment="1" applyBorder="1" applyFill="1" applyFont="1" applyNumberFormat="1">
      <alignment horizontal="right" shrinkToFit="0" wrapText="1"/>
    </xf>
    <xf borderId="1" fillId="4" fontId="1" numFmtId="164" xfId="0" applyBorder="1" applyFill="1" applyFont="1" applyNumberFormat="1"/>
    <xf borderId="5" fillId="4" fontId="3" numFmtId="2" xfId="0" applyAlignment="1" applyBorder="1" applyFont="1" applyNumberFormat="1">
      <alignment horizontal="right" shrinkToFit="0" wrapText="1"/>
    </xf>
    <xf borderId="5" fillId="4" fontId="1" numFmtId="164" xfId="0" applyAlignment="1" applyBorder="1" applyFont="1" applyNumberFormat="1">
      <alignment horizontal="right" shrinkToFit="0" wrapText="1"/>
    </xf>
    <xf borderId="6" fillId="4" fontId="1" numFmtId="165" xfId="0" applyBorder="1" applyFont="1" applyNumberFormat="1"/>
    <xf borderId="6" fillId="4" fontId="1" numFmtId="0" xfId="0" applyBorder="1" applyFont="1"/>
    <xf borderId="1" fillId="5" fontId="1" numFmtId="164" xfId="0" applyBorder="1" applyFill="1" applyFont="1" applyNumberFormat="1"/>
    <xf borderId="5" fillId="5" fontId="3" numFmtId="2" xfId="0" applyAlignment="1" applyBorder="1" applyFont="1" applyNumberFormat="1">
      <alignment horizontal="right" shrinkToFit="0" wrapText="1"/>
    </xf>
    <xf borderId="6" fillId="5" fontId="1" numFmtId="165" xfId="0" applyBorder="1" applyFont="1" applyNumberFormat="1"/>
    <xf borderId="6" fillId="5" fontId="1" numFmtId="0" xfId="0" applyBorder="1" applyFont="1"/>
    <xf borderId="1" fillId="6" fontId="1" numFmtId="164" xfId="0" applyBorder="1" applyFill="1" applyFont="1" applyNumberFormat="1"/>
    <xf borderId="5" fillId="6" fontId="3" numFmtId="2" xfId="0" applyAlignment="1" applyBorder="1" applyFont="1" applyNumberFormat="1">
      <alignment horizontal="right" shrinkToFit="0" wrapText="1"/>
    </xf>
    <xf borderId="6" fillId="6" fontId="1" numFmtId="165" xfId="0" applyBorder="1" applyFont="1" applyNumberFormat="1"/>
    <xf borderId="6" fillId="6" fontId="1" numFmtId="0" xfId="0" applyBorder="1" applyFont="1"/>
    <xf borderId="0" fillId="0" fontId="1" numFmtId="165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6" xfId="0" applyFont="1" applyNumberFormat="1"/>
    <xf borderId="0" fillId="0" fontId="1" numFmtId="166" xfId="0" applyFont="1" applyNumberFormat="1"/>
    <xf borderId="5" fillId="0" fontId="3" numFmtId="0" xfId="0" applyAlignment="1" applyBorder="1" applyFont="1">
      <alignment horizontal="right" shrinkToFit="0" wrapText="1"/>
    </xf>
    <xf borderId="0" fillId="0" fontId="1" numFmtId="0" xfId="0" applyAlignment="1" applyFont="1">
      <alignment readingOrder="0"/>
    </xf>
    <xf borderId="0" fillId="0" fontId="4" numFmtId="0" xfId="0" applyFont="1"/>
    <xf borderId="5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horizontal="center"/>
    </xf>
    <xf borderId="6" fillId="6" fontId="1" numFmtId="0" xfId="0" applyAlignment="1" applyBorder="1" applyFont="1">
      <alignment horizontal="center"/>
    </xf>
    <xf borderId="6" fillId="5" fontId="1" numFmtId="0" xfId="0" applyAlignment="1" applyBorder="1" applyFont="1">
      <alignment horizontal="center"/>
    </xf>
    <xf borderId="6" fillId="5" fontId="1" numFmtId="166" xfId="0" applyAlignment="1" applyBorder="1" applyFont="1" applyNumberFormat="1">
      <alignment horizontal="center"/>
    </xf>
    <xf borderId="5" fillId="0" fontId="3" numFmtId="0" xfId="0" applyAlignment="1" applyBorder="1" applyFont="1">
      <alignment shrinkToFit="0" wrapText="1"/>
    </xf>
    <xf borderId="0" fillId="0" fontId="6" numFmtId="0" xfId="0" applyFont="1"/>
    <xf borderId="5" fillId="4" fontId="3" numFmtId="4" xfId="0" applyAlignment="1" applyBorder="1" applyFont="1" applyNumberFormat="1">
      <alignment horizontal="right" shrinkToFit="0" wrapText="1"/>
    </xf>
    <xf borderId="5" fillId="4" fontId="1" numFmtId="4" xfId="0" applyAlignment="1" applyBorder="1" applyFont="1" applyNumberFormat="1">
      <alignment horizontal="right" shrinkToFit="0" wrapText="1"/>
    </xf>
    <xf borderId="6" fillId="5" fontId="1" numFmtId="4" xfId="0" applyBorder="1" applyFont="1" applyNumberFormat="1"/>
    <xf borderId="6" fillId="4" fontId="1" numFmtId="4" xfId="0" applyBorder="1" applyFont="1" applyNumberFormat="1"/>
    <xf borderId="6" fillId="4" fontId="1" numFmtId="2" xfId="0" applyBorder="1" applyFont="1" applyNumberFormat="1"/>
    <xf borderId="5" fillId="5" fontId="3" numFmtId="4" xfId="0" applyAlignment="1" applyBorder="1" applyFont="1" applyNumberFormat="1">
      <alignment horizontal="right" shrinkToFit="0" wrapText="1"/>
    </xf>
    <xf borderId="5" fillId="5" fontId="1" numFmtId="4" xfId="0" applyAlignment="1" applyBorder="1" applyFont="1" applyNumberFormat="1">
      <alignment horizontal="right" shrinkToFit="0" wrapText="1"/>
    </xf>
    <xf borderId="6" fillId="5" fontId="1" numFmtId="2" xfId="0" applyBorder="1" applyFont="1" applyNumberFormat="1"/>
    <xf borderId="5" fillId="6" fontId="3" numFmtId="4" xfId="0" applyAlignment="1" applyBorder="1" applyFont="1" applyNumberFormat="1">
      <alignment horizontal="right" shrinkToFit="0" wrapText="1"/>
    </xf>
    <xf borderId="5" fillId="6" fontId="1" numFmtId="4" xfId="0" applyAlignment="1" applyBorder="1" applyFont="1" applyNumberFormat="1">
      <alignment horizontal="right" shrinkToFit="0" wrapText="1"/>
    </xf>
    <xf borderId="6" fillId="6" fontId="1" numFmtId="4" xfId="0" applyBorder="1" applyFont="1" applyNumberFormat="1"/>
    <xf borderId="0" fillId="0" fontId="7" numFmtId="0" xfId="0" applyFont="1"/>
    <xf borderId="5" fillId="5" fontId="1" numFmtId="164" xfId="0" applyAlignment="1" applyBorder="1" applyFont="1" applyNumberFormat="1">
      <alignment horizontal="right" shrinkToFit="0" wrapText="1"/>
    </xf>
    <xf borderId="5" fillId="6" fontId="1" numFmtId="164" xfId="0" applyAlignment="1" applyBorder="1" applyFont="1" applyNumberFormat="1">
      <alignment horizontal="right" shrinkToFit="0" wrapText="1"/>
    </xf>
    <xf borderId="2" fillId="0" fontId="1" numFmtId="164" xfId="0" applyAlignment="1" applyBorder="1" applyFont="1" applyNumberForma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8" numFmtId="2" xfId="0" applyFont="1" applyNumberFormat="1"/>
    <xf borderId="5" fillId="0" fontId="3" numFmtId="166" xfId="0" applyAlignment="1" applyBorder="1" applyFont="1" applyNumberFormat="1">
      <alignment horizontal="right" shrinkToFit="0" wrapText="1"/>
    </xf>
    <xf borderId="0" fillId="0" fontId="3" numFmtId="2" xfId="0" applyFont="1" applyNumberFormat="1"/>
    <xf borderId="0" fillId="0" fontId="1" numFmtId="2" xfId="0" applyFont="1" applyNumberFormat="1"/>
    <xf borderId="0" fillId="0" fontId="1" numFmtId="0" xfId="0" applyAlignment="1" applyFont="1">
      <alignment horizontal="center" vertical="center"/>
    </xf>
    <xf borderId="2" fillId="0" fontId="1" numFmtId="164" xfId="0" applyBorder="1" applyFont="1" applyNumberFormat="1"/>
    <xf borderId="5" fillId="3" fontId="1" numFmtId="164" xfId="0" applyAlignment="1" applyBorder="1" applyFont="1" applyNumberFormat="1">
      <alignment horizontal="right" shrinkToFit="0" wrapText="1"/>
    </xf>
    <xf borderId="0" fillId="0" fontId="1" numFmtId="164" xfId="0" applyFont="1" applyNumberFormat="1"/>
    <xf borderId="6" fillId="6" fontId="1" numFmtId="164" xfId="0" applyBorder="1" applyFont="1" applyNumberFormat="1"/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320927025907643"/>
          <c:y val="0.029604713727181767"/>
          <c:w val="0.8725215039517878"/>
          <c:h val="0.8870358961545638"/>
        </c:manualLayout>
      </c:layout>
      <c:barChart>
        <c:barDir val="col"/>
        <c:ser>
          <c:idx val="0"/>
          <c:order val="0"/>
          <c:tx>
            <c:v>On-access Pref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'Speedup Gmean(spec+gap) eval'!$B$2:$G$2</c:f>
            </c:strRef>
          </c:cat>
          <c:val>
            <c:numRef>
              <c:f>'Speedup Gmean(spec+gap) eval'!$B$7:$G$7</c:f>
              <c:numCache/>
            </c:numRef>
          </c:val>
        </c:ser>
        <c:ser>
          <c:idx val="1"/>
          <c:order val="1"/>
          <c:tx>
            <c:v>On-commit Pref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'Speedup Gmean(spec+gap) eval'!$B$2:$G$2</c:f>
            </c:strRef>
          </c:cat>
          <c:val>
            <c:numRef>
              <c:f>'Speedup Gmean(spec+gap) eval'!$B$5:$G$5</c:f>
              <c:numCache/>
            </c:numRef>
          </c:val>
        </c:ser>
        <c:ser>
          <c:idx val="2"/>
          <c:order val="2"/>
          <c:tx>
            <c:v>On-commit Pref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'Speedup Gmean(spec+gap) eval'!$B$2:$G$2</c:f>
            </c:strRef>
          </c:cat>
          <c:val>
            <c:numRef>
              <c:f>'Speedup Gmean(spec+gap) eval'!$B$6:$G$6</c:f>
              <c:numCache/>
            </c:numRef>
          </c:val>
        </c:ser>
        <c:axId val="1907146317"/>
        <c:axId val="1958546377"/>
      </c:barChart>
      <c:catAx>
        <c:axId val="1907146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58546377"/>
      </c:catAx>
      <c:valAx>
        <c:axId val="1958546377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Speedup </a:t>
                </a:r>
              </a:p>
            </c:rich>
          </c:tx>
          <c:layout>
            <c:manualLayout>
              <c:xMode val="edge"/>
              <c:yMode val="edge"/>
              <c:x val="0.0032043364969635765"/>
              <c:y val="0.3353445453300428"/>
            </c:manualLayout>
          </c:layout>
          <c:overlay val="0"/>
        </c:title>
        <c:numFmt formatCode="[$-409]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07146317"/>
        <c:majorUnit val="0.1"/>
        <c:minorUnit val="0.020000000000000004"/>
      </c:valAx>
    </c:plotArea>
    <c:legend>
      <c:legendPos val="t"/>
      <c:layout>
        <c:manualLayout>
          <c:xMode val="edge"/>
          <c:yMode val="edge"/>
          <c:x val="0.1257658350147861"/>
          <c:y val="0.09635657804006556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417579308959987"/>
          <c:y val="0.040900023436344475"/>
          <c:w val="0.9374705686625917"/>
          <c:h val="0.7116676603123246"/>
        </c:manualLayout>
      </c:layout>
      <c:barChart>
        <c:barDir val="col"/>
        <c:ser>
          <c:idx val="0"/>
          <c:order val="0"/>
          <c:tx>
            <c:v>On-Commit Berti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perBench(Spec)'!$A$51:$A$70</c:f>
            </c:strRef>
          </c:cat>
          <c:val>
            <c:numRef>
              <c:f>'Speedup Berti perBench(Spec)'!$B$51:$B$70</c:f>
              <c:numCache/>
            </c:numRef>
          </c:val>
        </c:ser>
        <c:ser>
          <c:idx val="1"/>
          <c:order val="1"/>
          <c:tx>
            <c:v>TSB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perBench(Spec)'!$A$51:$A$70</c:f>
            </c:strRef>
          </c:cat>
          <c:val>
            <c:numRef>
              <c:f>'Speedup Berti perBench(Spec)'!$C$51:$C$70</c:f>
              <c:numCache/>
            </c:numRef>
          </c:val>
        </c:ser>
        <c:ser>
          <c:idx val="2"/>
          <c:order val="2"/>
          <c:tx>
            <c:v>TSB + SUF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perBench(Spec)'!$A$51:$A$70</c:f>
            </c:strRef>
          </c:cat>
          <c:val>
            <c:numRef>
              <c:f>'Speedup Berti perBench(Spec)'!$D$51:$D$70</c:f>
              <c:numCache/>
            </c:numRef>
          </c:val>
        </c:ser>
        <c:axId val="243756848"/>
        <c:axId val="511366412"/>
      </c:barChart>
      <c:catAx>
        <c:axId val="24375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511366412"/>
      </c:catAx>
      <c:valAx>
        <c:axId val="511366412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2.1346153846153837E-4"/>
              <c:y val="0.2789685712929477"/>
            </c:manualLayout>
          </c:layout>
          <c:overlay val="0"/>
        </c:title>
        <c:numFmt formatCode="[$-409]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756848"/>
        <c:majorUnit val="0.2"/>
        <c:minorUnit val="0.020000000000000004"/>
      </c:valAx>
    </c:plotArea>
    <c:legend>
      <c:legendPos val="t"/>
      <c:layout>
        <c:manualLayout>
          <c:xMode val="edge"/>
          <c:yMode val="edge"/>
          <c:x val="0.3903305555555555"/>
          <c:y val="0.05854875333125724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96143162393163"/>
          <c:y val="0.1159519909905633"/>
          <c:w val="0.926026282051282"/>
          <c:h val="0.529923628958254"/>
        </c:manualLayout>
      </c:layout>
      <c:barChart>
        <c:barDir val="col"/>
        <c:ser>
          <c:idx val="0"/>
          <c:order val="0"/>
          <c:tx>
            <c:v>On-Commit Berti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perBench(Spec)'!$A$2:$A$48</c:f>
            </c:strRef>
          </c:cat>
          <c:val>
            <c:numRef>
              <c:f>'Speedup Berti perBench(Spec)'!$B$2:$B$48</c:f>
              <c:numCache/>
            </c:numRef>
          </c:val>
        </c:ser>
        <c:ser>
          <c:idx val="1"/>
          <c:order val="1"/>
          <c:tx>
            <c:v>TSB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perBench(Spec)'!$A$2:$A$48</c:f>
            </c:strRef>
          </c:cat>
          <c:val>
            <c:numRef>
              <c:f>'Speedup Berti perBench(Spec)'!$C$2:$C$48</c:f>
              <c:numCache/>
            </c:numRef>
          </c:val>
        </c:ser>
        <c:ser>
          <c:idx val="2"/>
          <c:order val="2"/>
          <c:tx>
            <c:v>TSB + SUF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'Speedup Berti perBench(Spec)'!$A$2:$A$48</c:f>
            </c:strRef>
          </c:cat>
          <c:val>
            <c:numRef>
              <c:f>'Speedup Berti perBench(Spec)'!$D$2:$D$48</c:f>
              <c:numCache/>
            </c:numRef>
          </c:val>
        </c:ser>
        <c:axId val="522130233"/>
        <c:axId val="2005628524"/>
      </c:barChart>
      <c:catAx>
        <c:axId val="522130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05628524"/>
      </c:catAx>
      <c:valAx>
        <c:axId val="2005628524"/>
        <c:scaling>
          <c:orientation val="minMax"/>
          <c:max val="2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0.005927795911609334"/>
              <c:y val="0.25962051025134125"/>
            </c:manualLayout>
          </c:layout>
          <c:overlay val="0"/>
        </c:title>
        <c:numFmt formatCode="[$-409]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130233"/>
        <c:majorUnit val="0.2"/>
        <c:minorUnit val="0.05"/>
      </c:valAx>
    </c:plotArea>
    <c:legend>
      <c:legendPos val="t"/>
      <c:layout>
        <c:manualLayout>
          <c:xMode val="edge"/>
          <c:yMode val="edge"/>
          <c:x val="0.38897066822214055"/>
          <c:y val="0.1347346961117957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216525722377316"/>
          <c:y val="0.025857383385059902"/>
          <c:w val="0.8922518064106346"/>
          <c:h val="0.8885358223462322"/>
        </c:manualLayout>
      </c:layout>
      <c:barChart>
        <c:barDir val="col"/>
        <c:ser>
          <c:idx val="0"/>
          <c:order val="0"/>
          <c:tx>
            <c:v>On-access Pref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'L1D prefetch accuracy'!$B$2:$G$2</c:f>
            </c:strRef>
          </c:cat>
          <c:val>
            <c:numRef>
              <c:f>'L1D prefetch accuracy'!$B$6:$G$6</c:f>
              <c:numCache/>
            </c:numRef>
          </c:val>
        </c:ser>
        <c:ser>
          <c:idx val="1"/>
          <c:order val="1"/>
          <c:tx>
            <c:v>On-commit Pref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'L1D prefetch accuracy'!$B$2:$G$2</c:f>
            </c:strRef>
          </c:cat>
          <c:val>
            <c:numRef>
              <c:f>'L1D prefetch accuracy'!$B$4:$G$4</c:f>
              <c:numCache/>
            </c:numRef>
          </c:val>
        </c:ser>
        <c:ser>
          <c:idx val="2"/>
          <c:order val="2"/>
          <c:tx>
            <c:v>On-commit Pref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'L1D prefetch accuracy'!$B$2:$G$2</c:f>
            </c:strRef>
          </c:cat>
          <c:val>
            <c:numRef>
              <c:f>'L1D prefetch accuracy'!$B$5:$G$5</c:f>
              <c:numCache/>
            </c:numRef>
          </c:val>
        </c:ser>
        <c:axId val="1933465664"/>
        <c:axId val="583771707"/>
      </c:barChart>
      <c:catAx>
        <c:axId val="19334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83771707"/>
      </c:catAx>
      <c:valAx>
        <c:axId val="583771707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Prefetch accuracy (%)</a:t>
                </a:r>
              </a:p>
            </c:rich>
          </c:tx>
          <c:layout>
            <c:manualLayout>
              <c:xMode val="edge"/>
              <c:yMode val="edge"/>
              <c:x val="0.0012209735699280299"/>
              <c:y val="0.17779080043667916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33465664"/>
        <c:majorUnit val="20.0"/>
        <c:minorUnit val="2.0"/>
      </c:valAx>
    </c:plotArea>
    <c:legend>
      <c:legendPos val="t"/>
      <c:layout>
        <c:manualLayout>
          <c:xMode val="edge"/>
          <c:yMode val="edge"/>
          <c:x val="0.1020812952617466"/>
          <c:y val="0.04134875601862374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145576923076923"/>
          <c:y val="0.049395299145299144"/>
          <c:w val="0.8612344017094017"/>
          <c:h val="0.865331623931624"/>
        </c:manualLayout>
      </c:layout>
      <c:barChart>
        <c:barDir val="col"/>
        <c:ser>
          <c:idx val="0"/>
          <c:order val="0"/>
          <c:tx>
            <c:v>On-access Pref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Energy!$B$2:$G$2</c:f>
            </c:strRef>
          </c:cat>
          <c:val>
            <c:numRef>
              <c:f>Energy!$B$5:$G$5</c:f>
              <c:numCache/>
            </c:numRef>
          </c:val>
        </c:ser>
        <c:ser>
          <c:idx val="1"/>
          <c:order val="1"/>
          <c:tx>
            <c:v>On-commit Pref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Energy!$B$2:$G$2</c:f>
            </c:strRef>
          </c:cat>
          <c:val>
            <c:numRef>
              <c:f>Energy!$B$3:$G$3</c:f>
              <c:numCache/>
            </c:numRef>
          </c:val>
        </c:ser>
        <c:ser>
          <c:idx val="2"/>
          <c:order val="2"/>
          <c:tx>
            <c:v>On-commit Pref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Energy!$B$2:$G$2</c:f>
            </c:strRef>
          </c:cat>
          <c:val>
            <c:numRef>
              <c:f>Energy!$B$4:$G$4</c:f>
              <c:numCache/>
            </c:numRef>
          </c:val>
        </c:ser>
        <c:axId val="1456620635"/>
        <c:axId val="1446497667"/>
      </c:barChart>
      <c:catAx>
        <c:axId val="1456620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446497667"/>
      </c:catAx>
      <c:valAx>
        <c:axId val="1446497667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Normalized dynamic energy</a:t>
                </a:r>
              </a:p>
            </c:rich>
          </c:tx>
          <c:layout>
            <c:manualLayout>
              <c:xMode val="edge"/>
              <c:yMode val="edge"/>
              <c:x val="0.0053310458911670425"/>
              <c:y val="0.09408442449978849"/>
            </c:manualLayout>
          </c:layout>
          <c:overlay val="0"/>
        </c:title>
        <c:numFmt formatCode="[$-409]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620635"/>
        <c:minorUnit val="0.05000000000000001"/>
      </c:valAx>
    </c:plotArea>
    <c:legend>
      <c:legendPos val="t"/>
      <c:layout>
        <c:manualLayout>
          <c:xMode val="edge"/>
          <c:yMode val="edge"/>
          <c:x val="0.3776118775334292"/>
          <c:y val="0.1309887622357637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9529537966439"/>
          <c:y val="0.03942277777777778"/>
          <c:w val="0.8540650536821874"/>
          <c:h val="0.6327016666666667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MPKI'!$J$5:$O$5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MPKI'!$J$3:$O$3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MPKI'!$J$4:$O$4</c:f>
              <c:numCache/>
            </c:numRef>
          </c:val>
        </c:ser>
        <c:axId val="880427780"/>
        <c:axId val="2085136486"/>
      </c:barChart>
      <c:catAx>
        <c:axId val="880427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085136486"/>
      </c:catAx>
      <c:valAx>
        <c:axId val="2085136486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10672837354608008"/>
              <c:y val="0.08528838360605462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427780"/>
        <c:majorUnit val="10.0"/>
        <c:minorUnit val="1.0"/>
      </c:valAx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9258652559056"/>
          <c:y val="0.03357670105044005"/>
          <c:w val="0.8276609197797659"/>
          <c:h val="0.646812777777777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MPKI'!$Q$4:$V$4</c:f>
              <c:numCache/>
            </c:numRef>
          </c:val>
        </c:ser>
        <c:axId val="436122811"/>
        <c:axId val="682287690"/>
      </c:barChart>
      <c:catAx>
        <c:axId val="436122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682287690"/>
      </c:catAx>
      <c:valAx>
        <c:axId val="682287690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5335594315245478"/>
              <c:y val="0.09179444444444444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122811"/>
        <c:minorUnit val="1.0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9518047367877"/>
          <c:y val="0.170294648226097"/>
          <c:w val="0.771020788085635"/>
          <c:h val="0.46614552014431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rgbClr val="5E5E5E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rgbClr val="1B1B1B"/>
            </a:solidFill>
            <a:ln cmpd="sng">
              <a:solidFill>
                <a:srgbClr val="000000"/>
              </a:solidFill>
            </a:ln>
          </c:spPr>
          <c:dPt>
            <c:idx val="2"/>
          </c:dPt>
          <c:cat>
            <c:strRef>
              <c:f>'Demand MPKI'!$C$2:$H$2</c:f>
            </c:strRef>
          </c:cat>
          <c:val>
            <c:numRef>
              <c:f>'Demand MPKI'!$Q$4:$V$4</c:f>
              <c:numCache/>
            </c:numRef>
          </c:val>
        </c:ser>
        <c:axId val="1118296622"/>
        <c:axId val="663353411"/>
      </c:barChart>
      <c:catAx>
        <c:axId val="1118296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663353411"/>
      </c:catAx>
      <c:valAx>
        <c:axId val="663353411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930809804529941"/>
              <c:y val="0.183162958508719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118296622"/>
        <c:majorUnit val="5.0"/>
      </c:valAx>
    </c:plotArea>
    <c:legend>
      <c:legendPos val="t"/>
      <c:layout>
        <c:manualLayout>
          <c:xMode val="edge"/>
          <c:yMode val="edge"/>
          <c:x val="0.120449531163817"/>
          <c:y val="0.0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9258652559056"/>
          <c:y val="0.03357670105044005"/>
          <c:w val="0.8276609197797659"/>
          <c:h val="0.646812777777777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MPKI'!$C$5:$H$5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MPKI'!$C$3:$H$3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'Demand MPKI'!$C$2:$H$2</c:f>
            </c:strRef>
          </c:cat>
          <c:val>
            <c:numRef>
              <c:f>'Demand MPKI'!$C$4:$H$4</c:f>
              <c:numCache/>
            </c:numRef>
          </c:val>
        </c:ser>
        <c:axId val="4150828"/>
        <c:axId val="965996202"/>
      </c:barChart>
      <c:catAx>
        <c:axId val="41508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965996202"/>
      </c:catAx>
      <c:valAx>
        <c:axId val="965996202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9291236667897659"/>
              <c:y val="0.08265555555555555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0828"/>
        <c:majorUnit val="10.0"/>
        <c:minorUnit val="1.0"/>
      </c:valAx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93475452196384"/>
          <c:y val="0.03357670105044005"/>
          <c:w val="0.8276524547803618"/>
          <c:h val="0.646812777777777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Traffic!$J$5:$O$5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Traffic!$J$3:$O$3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Traffic!$J$4:$O$4</c:f>
              <c:numCache/>
            </c:numRef>
          </c:val>
        </c:ser>
        <c:axId val="1077937390"/>
        <c:axId val="501632011"/>
      </c:barChart>
      <c:catAx>
        <c:axId val="1077937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501632011"/>
      </c:catAx>
      <c:valAx>
        <c:axId val="501632011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Normalized traffic</a:t>
                </a:r>
              </a:p>
            </c:rich>
          </c:tx>
          <c:layout>
            <c:manualLayout>
              <c:xMode val="edge"/>
              <c:yMode val="edge"/>
              <c:x val="0.0010812088288203008"/>
              <c:y val="0.02856234567901235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937390"/>
        <c:majorUnit val="0.5"/>
      </c:valAx>
    </c:plotArea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18326873385013"/>
          <c:y val="0.03357670105044005"/>
          <c:w val="0.8317545219638245"/>
          <c:h val="0.646812777777777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Traffic!$Q$4:$V$4</c:f>
              <c:numCache/>
            </c:numRef>
          </c:val>
        </c:ser>
        <c:axId val="1147847178"/>
        <c:axId val="1645549692"/>
      </c:barChart>
      <c:catAx>
        <c:axId val="1147847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645549692"/>
      </c:catAx>
      <c:valAx>
        <c:axId val="1645549692"/>
        <c:scaling>
          <c:orientation val="minMax"/>
          <c:max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Normalized traffic</a:t>
                </a:r>
              </a:p>
            </c:rich>
          </c:tx>
          <c:layout>
            <c:manualLayout>
              <c:xMode val="edge"/>
              <c:yMode val="edge"/>
              <c:x val="0.0010810130138081007"/>
              <c:y val="0.020865617907176958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847178"/>
        <c:majorUnit val="0.5"/>
        <c:minorUnit val="0.05000000000000001"/>
      </c:valAx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9518047367877"/>
          <c:y val="0.170294648226097"/>
          <c:w val="0.771020788085635"/>
          <c:h val="0.46614552014431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rgbClr val="5E5E5E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rgbClr val="1B1B1B"/>
            </a:solidFill>
            <a:ln cmpd="sng">
              <a:solidFill>
                <a:srgbClr val="000000"/>
              </a:solidFill>
            </a:ln>
          </c:spPr>
          <c:dPt>
            <c:idx val="2"/>
          </c:dPt>
          <c:cat>
            <c:strRef>
              <c:f>Traffic!$C$2:$H$2</c:f>
            </c:strRef>
          </c:cat>
          <c:val>
            <c:numRef>
              <c:f>Traffic!$Q$4:$V$4</c:f>
              <c:numCache/>
            </c:numRef>
          </c:val>
        </c:ser>
        <c:axId val="1608790023"/>
        <c:axId val="1283268104"/>
      </c:barChart>
      <c:catAx>
        <c:axId val="1608790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283268104"/>
      </c:catAx>
      <c:valAx>
        <c:axId val="1283268104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930809804529941"/>
              <c:y val="0.183042693926639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608790023"/>
        <c:majorUnit val="5.0"/>
      </c:valAx>
    </c:plotArea>
    <c:legend>
      <c:legendPos val="t"/>
      <c:layout>
        <c:manualLayout>
          <c:xMode val="edge"/>
          <c:yMode val="edge"/>
          <c:x val="0.120449531163817"/>
          <c:y val="0.0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00128795515739"/>
          <c:y val="0.03357670105044005"/>
          <c:w val="0.8235741144336496"/>
          <c:h val="0.646812777777777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Traffic!$C$5:$H$5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Traffic!$C$3:$H$3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Traffic!$C$2:$H$2</c:f>
            </c:strRef>
          </c:cat>
          <c:val>
            <c:numRef>
              <c:f>Traffic!$C$4:$H$4</c:f>
              <c:numCache/>
            </c:numRef>
          </c:val>
        </c:ser>
        <c:axId val="1712446905"/>
        <c:axId val="1631712970"/>
      </c:barChart>
      <c:catAx>
        <c:axId val="1712446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631712970"/>
      </c:catAx>
      <c:valAx>
        <c:axId val="1631712970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Normalized traffic</a:t>
                </a:r>
              </a:p>
            </c:rich>
          </c:tx>
          <c:layout>
            <c:manualLayout>
              <c:xMode val="edge"/>
              <c:yMode val="edge"/>
              <c:x val="0.001081191884723735"/>
              <c:y val="0.028562345679012346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446905"/>
        <c:majorUnit val="0.5"/>
      </c:valAx>
    </c:plotArea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645569194486616"/>
          <c:y val="0.03357670105044005"/>
          <c:w val="0.8071314496989941"/>
          <c:h val="0.5982311063642884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Latency'!$C$5:$H$5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Latency'!$C$3:$H$3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Latency'!$C$4:$H$4</c:f>
              <c:numCache/>
            </c:numRef>
          </c:val>
        </c:ser>
        <c:axId val="940120739"/>
        <c:axId val="537738954"/>
      </c:barChart>
      <c:catAx>
        <c:axId val="940120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537738954"/>
      </c:catAx>
      <c:valAx>
        <c:axId val="537738954"/>
        <c:scaling>
          <c:orientation val="minMax"/>
          <c:max val="1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Load Latency (cycles)</a:t>
                </a:r>
              </a:p>
            </c:rich>
          </c:tx>
          <c:layout>
            <c:manualLayout>
              <c:xMode val="edge"/>
              <c:yMode val="edge"/>
              <c:x val="0.0010811639195166577"/>
              <c:y val="0.00580365235391461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120739"/>
        <c:majorUnit val="25.0"/>
      </c:valAx>
    </c:plotArea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2279790646785"/>
          <c:y val="0.03357670105044005"/>
          <c:w val="0.8113072388408753"/>
          <c:h val="0.6506140964088495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Latency'!$J$5:$O$5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Latency'!$J$3:$O$3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Latency'!$J$4:$O$4</c:f>
              <c:numCache/>
            </c:numRef>
          </c:val>
        </c:ser>
        <c:axId val="1019879047"/>
        <c:axId val="21858650"/>
      </c:barChart>
      <c:catAx>
        <c:axId val="1019879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1858650"/>
      </c:catAx>
      <c:valAx>
        <c:axId val="21858650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Load Latency (cycles)</a:t>
                </a:r>
              </a:p>
            </c:rich>
          </c:tx>
          <c:layout>
            <c:manualLayout>
              <c:xMode val="edge"/>
              <c:yMode val="edge"/>
              <c:x val="0.0"/>
              <c:y val="0.00580352432204284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879047"/>
        <c:majorUnit val="50.0"/>
        <c:minorUnit val="5.0"/>
      </c:valAx>
    </c:plotArea>
    <c:plotVisOnly val="1"/>
  </c:chart>
  <c:spPr>
    <a:solidFill>
      <a:srgbClr val="FFFFFF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82471786963079"/>
          <c:y val="0.03357670105044005"/>
          <c:w val="0.8153401972528156"/>
          <c:h val="0.6018800787551476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Latency'!$Q$4:$V$4</c:f>
              <c:numCache/>
            </c:numRef>
          </c:val>
        </c:ser>
        <c:axId val="350212981"/>
        <c:axId val="263130199"/>
      </c:barChart>
      <c:catAx>
        <c:axId val="350212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263130199"/>
      </c:catAx>
      <c:valAx>
        <c:axId val="263130199"/>
        <c:scaling>
          <c:orientation val="minMax"/>
          <c:max val="2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Load Latency (cycles)</a:t>
                </a:r>
              </a:p>
            </c:rich>
          </c:tx>
          <c:layout>
            <c:manualLayout>
              <c:xMode val="edge"/>
              <c:yMode val="edge"/>
              <c:x val="0.0"/>
              <c:y val="0.00580352432204284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0212981"/>
        <c:majorUnit val="50.0"/>
        <c:minorUnit val="5.0"/>
      </c:valAx>
    </c:plotArea>
    <c:plotVisOnly val="1"/>
  </c:chart>
  <c:spPr>
    <a:solidFill>
      <a:srgbClr val="FFFFFF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9503462252998"/>
          <c:y val="0.170294648226097"/>
          <c:w val="0.771052187130552"/>
          <c:h val="0.466145520144318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rgbClr val="5E5E5E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rgbClr val="1B1B1B"/>
            </a:solidFill>
            <a:ln cmpd="sng">
              <a:solidFill>
                <a:srgbClr val="000000"/>
              </a:solidFill>
            </a:ln>
          </c:spPr>
          <c:dPt>
            <c:idx val="2"/>
          </c:dPt>
          <c:cat>
            <c:strRef>
              <c:f>'Load Latency'!$C$2:$H$2</c:f>
            </c:strRef>
          </c:cat>
          <c:val>
            <c:numRef>
              <c:f>'Load Latency'!$Q$4:$V$4</c:f>
              <c:numCache/>
            </c:numRef>
          </c:val>
        </c:ser>
        <c:axId val="946513941"/>
        <c:axId val="1459052968"/>
      </c:barChart>
      <c:catAx>
        <c:axId val="946513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459052968"/>
      </c:catAx>
      <c:valAx>
        <c:axId val="1459052968"/>
        <c:scaling>
          <c:orientation val="minMax"/>
          <c:max val="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Demand MPKI</a:t>
                </a:r>
              </a:p>
            </c:rich>
          </c:tx>
          <c:layout>
            <c:manualLayout>
              <c:xMode val="edge"/>
              <c:yMode val="edge"/>
              <c:x val="0.00928897145752407"/>
              <c:y val="0.183162958508719"/>
            </c:manualLayout>
          </c:layout>
          <c:overlay val="0"/>
        </c:title>
        <c:numFmt formatCode="[$-409]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946513941"/>
        <c:majorUnit val="5.0"/>
      </c:valAx>
    </c:plotArea>
    <c:legend>
      <c:legendPos val="t"/>
      <c:layout>
        <c:manualLayout>
          <c:xMode val="edge"/>
          <c:yMode val="edge"/>
          <c:x val="0.120449531163817"/>
          <c:y val="0.0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436476676009305"/>
          <c:y val="0.49006965391874785"/>
          <c:w val="0.8153401972528156"/>
          <c:h val="0.02077581683580724"/>
        </c:manualLayout>
      </c:layout>
      <c:barChart>
        <c:barDir val="col"/>
        <c:ser>
          <c:idx val="0"/>
          <c:order val="0"/>
          <c:tx>
            <c:v>On-access (Non-secure cache system)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Latency'!$Q$5:$V$5</c:f>
              <c:numCache/>
            </c:numRef>
          </c:val>
        </c:ser>
        <c:ser>
          <c:idx val="1"/>
          <c:order val="1"/>
          <c:tx>
            <c:v>On-commit (Secure cache system)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Latency'!$Q$3:$V$3</c:f>
              <c:numCache/>
            </c:numRef>
          </c:val>
        </c:ser>
        <c:ser>
          <c:idx val="2"/>
          <c:order val="2"/>
          <c:tx>
            <c:v>On-commit + SUF (Secure cache system)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'Load Latency'!$C$2:$H$2</c:f>
            </c:strRef>
          </c:cat>
          <c:val>
            <c:numRef>
              <c:f>'Load Latency'!$Q$4:$V$4</c:f>
              <c:numCache/>
            </c:numRef>
          </c:val>
        </c:ser>
        <c:axId val="2046379237"/>
        <c:axId val="1328853328"/>
      </c:barChart>
      <c:catAx>
        <c:axId val="2046379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853328"/>
      </c:catAx>
      <c:valAx>
        <c:axId val="1328853328"/>
        <c:scaling>
          <c:orientation val="minMax"/>
          <c:max val="2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379237"/>
        <c:majorUnit val="50.0"/>
        <c:minorUnit val="5.0"/>
      </c:valAx>
    </c:plotArea>
    <c:legend>
      <c:legendPos val="t"/>
      <c:layout>
        <c:manualLayout>
          <c:xMode val="edge"/>
          <c:yMode val="edge"/>
          <c:x val="0.22285298997774317"/>
          <c:y val="0.01907187137976975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0031923670146"/>
          <c:y val="0.0922059395668526"/>
          <c:w val="0.902471394239392"/>
          <c:h val="0.451822072364155"/>
        </c:manualLayout>
      </c:layout>
      <c:barChart>
        <c:barDir val="col"/>
        <c:ser>
          <c:idx val="0"/>
          <c:order val="0"/>
          <c:tx>
            <c:v>Berti</c:v>
          </c:tx>
          <c:spPr>
            <a:solidFill>
              <a:srgbClr val="F2F2F2"/>
            </a:solidFill>
            <a:ln cmpd="sng">
              <a:solidFill>
                <a:srgbClr val="000000"/>
              </a:solidFill>
            </a:ln>
          </c:spPr>
          <c:cat>
            <c:strRef>
              <c:f>'fill latency prefetcher berti'!$A$2:$A$47</c:f>
            </c:strRef>
          </c:cat>
          <c:val>
            <c:numRef>
              <c:f>'fill latency prefetcher berti'!$B$2:$B$47</c:f>
              <c:numCache/>
            </c:numRef>
          </c:val>
        </c:ser>
        <c:ser>
          <c:idx val="1"/>
          <c:order val="1"/>
          <c:tx>
            <c:v>TSB</c:v>
          </c:tx>
          <c:spPr>
            <a:solidFill>
              <a:srgbClr val="808080"/>
            </a:solidFill>
            <a:ln cmpd="sng">
              <a:solidFill>
                <a:srgbClr val="000000"/>
              </a:solidFill>
            </a:ln>
          </c:spPr>
          <c:cat>
            <c:strRef>
              <c:f>'fill latency prefetcher berti'!$A$2:$A$47</c:f>
            </c:strRef>
          </c:cat>
          <c:val>
            <c:numRef>
              <c:f>'fill latency prefetcher berti'!$C$2:$C$47</c:f>
              <c:numCache/>
            </c:numRef>
          </c:val>
        </c:ser>
        <c:axId val="1170836876"/>
        <c:axId val="1392535803"/>
      </c:barChart>
      <c:catAx>
        <c:axId val="1170836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92535803"/>
      </c:catAx>
      <c:valAx>
        <c:axId val="1392535803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Fill latency as seen by
 prefetcher (cycles)</a:t>
                </a:r>
              </a:p>
            </c:rich>
          </c:tx>
          <c:layout>
            <c:manualLayout>
              <c:xMode val="edge"/>
              <c:yMode val="edge"/>
              <c:x val="0.0163205279959826"/>
              <c:y val="0.080404616781221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170836876"/>
      </c:valAx>
    </c:plotArea>
    <c:legend>
      <c:legendPos val="t"/>
      <c:layout>
        <c:manualLayout>
          <c:xMode val="edge"/>
          <c:yMode val="edge"/>
          <c:x val="0.431308000686668"/>
          <c:y val="0.012419349301939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0031923670146"/>
          <c:y val="0.119601862257184"/>
          <c:w val="0.902471394239392"/>
          <c:h val="0.53154599454166"/>
        </c:manualLayout>
      </c:layout>
      <c:barChart>
        <c:barDir val="col"/>
        <c:ser>
          <c:idx val="0"/>
          <c:order val="0"/>
          <c:tx>
            <c:v>Berti</c:v>
          </c:tx>
          <c:spPr>
            <a:solidFill>
              <a:srgbClr val="F2F2F2"/>
            </a:solidFill>
            <a:ln cmpd="sng">
              <a:solidFill>
                <a:srgbClr val="000000"/>
              </a:solidFill>
            </a:ln>
          </c:spPr>
          <c:cat>
            <c:strRef>
              <c:f>'fill latency prefetcher berti'!$A$50:$A$70</c:f>
            </c:strRef>
          </c:cat>
          <c:val>
            <c:numRef>
              <c:f>'fill latency prefetcher berti'!$B$50:$B$70</c:f>
              <c:numCache/>
            </c:numRef>
          </c:val>
        </c:ser>
        <c:ser>
          <c:idx val="1"/>
          <c:order val="1"/>
          <c:tx>
            <c:v>TSB</c:v>
          </c:tx>
          <c:spPr>
            <a:solidFill>
              <a:srgbClr val="808080"/>
            </a:solidFill>
            <a:ln cmpd="sng">
              <a:solidFill>
                <a:srgbClr val="000000"/>
              </a:solidFill>
            </a:ln>
          </c:spPr>
          <c:cat>
            <c:strRef>
              <c:f>'fill latency prefetcher berti'!$A$50:$A$70</c:f>
            </c:strRef>
          </c:cat>
          <c:val>
            <c:numRef>
              <c:f>'fill latency prefetcher berti'!$C$50:$C$70</c:f>
              <c:numCache/>
            </c:numRef>
          </c:val>
        </c:ser>
        <c:axId val="1122306025"/>
        <c:axId val="1298646181"/>
      </c:barChart>
      <c:catAx>
        <c:axId val="1122306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 rot="-270000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298646181"/>
      </c:catAx>
      <c:valAx>
        <c:axId val="1298646181"/>
        <c:scaling>
          <c:orientation val="minMax"/>
          <c:max val="1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Fill latency as seen by
 prefetcher (cycles)</a:t>
                </a:r>
              </a:p>
            </c:rich>
          </c:tx>
          <c:layout>
            <c:manualLayout>
              <c:xMode val="edge"/>
              <c:yMode val="edge"/>
              <c:x val="0.0163205279959826"/>
              <c:y val="0.080109166800449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122306025"/>
      </c:valAx>
    </c:plotArea>
    <c:legend>
      <c:legendPos val="t"/>
      <c:layout>
        <c:manualLayout>
          <c:xMode val="edge"/>
          <c:yMode val="edge"/>
          <c:x val="0.431307984724401"/>
          <c:y val="0.0179003695562951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20617042115573"/>
          <c:y val="0.273760656772971"/>
          <c:w val="0.722331047992165"/>
          <c:h val="0.580517840227345"/>
        </c:manualLayout>
      </c:layout>
      <c:barChart>
        <c:barDir val="col"/>
        <c:ser>
          <c:idx val="0"/>
          <c:order val="0"/>
          <c:tx>
            <c:v>No-pref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 - gap'!$A$3:$A$5</c:f>
            </c:strRef>
          </c:cat>
          <c:val>
            <c:numRef>
              <c:f>'Demand MPKI - gap'!$B$3:$B$5</c:f>
              <c:numCache/>
            </c:numRef>
          </c:val>
        </c:ser>
        <c:ser>
          <c:idx val="1"/>
          <c:order val="1"/>
          <c:tx>
            <c:v>IP-Stride</c:v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'Demand MPKI - gap'!$A$3:$A$5</c:f>
            </c:strRef>
          </c:cat>
          <c:val>
            <c:numRef>
              <c:f>'Demand MPKI - gap'!$C$3:$C$5</c:f>
              <c:numCache/>
            </c:numRef>
          </c:val>
        </c:ser>
        <c:ser>
          <c:idx val="2"/>
          <c:order val="2"/>
          <c:tx>
            <c:v>IPCP</c:v>
          </c:tx>
          <c:spPr>
            <a:solidFill>
              <a:srgbClr val="A6A6A6"/>
            </a:solidFill>
            <a:ln cmpd="sng">
              <a:solidFill>
                <a:srgbClr val="000000"/>
              </a:solidFill>
            </a:ln>
          </c:spPr>
          <c:cat>
            <c:strRef>
              <c:f>'Demand MPKI - gap'!$A$3:$A$5</c:f>
            </c:strRef>
          </c:cat>
          <c:val>
            <c:numRef>
              <c:f>'Demand MPKI - gap'!$D$3:$D$5</c:f>
              <c:numCache/>
            </c:numRef>
          </c:val>
        </c:ser>
        <c:ser>
          <c:idx val="3"/>
          <c:order val="3"/>
          <c:tx>
            <c:v>Berti</c:v>
          </c:tx>
          <c:spPr>
            <a:solidFill>
              <a:srgbClr val="595959"/>
            </a:solidFill>
            <a:ln cmpd="sng">
              <a:solidFill>
                <a:srgbClr val="000000"/>
              </a:solidFill>
            </a:ln>
          </c:spPr>
          <c:cat>
            <c:strRef>
              <c:f>'Demand MPKI - gap'!$A$3:$A$5</c:f>
            </c:strRef>
          </c:cat>
          <c:val>
            <c:numRef>
              <c:f>'Demand MPKI - gap'!$G$3:$G$5</c:f>
              <c:numCache/>
            </c:numRef>
          </c:val>
        </c:ser>
        <c:ser>
          <c:idx val="4"/>
          <c:order val="4"/>
          <c:tx>
            <c:v>TSB</c:v>
          </c:tx>
          <c:spPr>
            <a:solidFill>
              <a:srgbClr val="0D0D0D"/>
            </a:solidFill>
            <a:ln cmpd="sng">
              <a:solidFill>
                <a:srgbClr val="000000"/>
              </a:solidFill>
            </a:ln>
          </c:spPr>
          <c:cat>
            <c:strRef>
              <c:f>'Demand MPKI - gap'!$A$3:$A$5</c:f>
            </c:strRef>
          </c:cat>
          <c:val>
            <c:numRef>
              <c:f>'Demand MPKI - gap'!$H$3:$H$5</c:f>
              <c:numCache/>
            </c:numRef>
          </c:val>
        </c:ser>
        <c:axId val="640520151"/>
        <c:axId val="1943285584"/>
      </c:barChart>
      <c:catAx>
        <c:axId val="640520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43285584"/>
      </c:catAx>
      <c:valAx>
        <c:axId val="1943285584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Demand MPKI </a:t>
                </a:r>
              </a:p>
            </c:rich>
          </c:tx>
          <c:layout>
            <c:manualLayout>
              <c:xMode val="edge"/>
              <c:yMode val="edge"/>
              <c:x val="0.00624387855044075"/>
              <c:y val="0.36406694032207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640520151"/>
        <c:majorUnit val="10.0"/>
      </c:valAx>
    </c:plotArea>
    <c:legend>
      <c:legendPos val="t"/>
      <c:layout>
        <c:manualLayout>
          <c:xMode val="edge"/>
          <c:yMode val="edge"/>
          <c:x val="0.210370949597758"/>
          <c:y val="0.0366846759276115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20631786771964"/>
          <c:y val="0.273918534891064"/>
          <c:w val="0.722359328726555"/>
          <c:h val="0.580359962109252"/>
        </c:manualLayout>
      </c:layout>
      <c:barChart>
        <c:barDir val="col"/>
        <c:ser>
          <c:idx val="0"/>
          <c:order val="0"/>
          <c:tx>
            <c:v>No-pref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'Demand MPKI - spec'!$A$3:$A$5</c:f>
            </c:strRef>
          </c:cat>
          <c:val>
            <c:numRef>
              <c:f>'Demand MPKI - spec'!$B$3:$B$5</c:f>
              <c:numCache/>
            </c:numRef>
          </c:val>
        </c:ser>
        <c:ser>
          <c:idx val="1"/>
          <c:order val="1"/>
          <c:tx>
            <c:v>IP-Stride</c:v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'Demand MPKI - spec'!$A$3:$A$5</c:f>
            </c:strRef>
          </c:cat>
          <c:val>
            <c:numRef>
              <c:f>'Demand MPKI - spec'!$C$3:$C$5</c:f>
              <c:numCache/>
            </c:numRef>
          </c:val>
        </c:ser>
        <c:ser>
          <c:idx val="2"/>
          <c:order val="2"/>
          <c:tx>
            <c:v>IPCP</c:v>
          </c:tx>
          <c:spPr>
            <a:solidFill>
              <a:srgbClr val="A6A6A6"/>
            </a:solidFill>
            <a:ln cmpd="sng">
              <a:solidFill>
                <a:srgbClr val="000000"/>
              </a:solidFill>
            </a:ln>
          </c:spPr>
          <c:cat>
            <c:strRef>
              <c:f>'Demand MPKI - spec'!$A$3:$A$5</c:f>
            </c:strRef>
          </c:cat>
          <c:val>
            <c:numRef>
              <c:f>'Demand MPKI - spec'!$D$3:$D$5</c:f>
              <c:numCache/>
            </c:numRef>
          </c:val>
        </c:ser>
        <c:ser>
          <c:idx val="3"/>
          <c:order val="3"/>
          <c:tx>
            <c:v>Berti</c:v>
          </c:tx>
          <c:spPr>
            <a:solidFill>
              <a:srgbClr val="595959"/>
            </a:solidFill>
            <a:ln cmpd="sng">
              <a:solidFill>
                <a:srgbClr val="000000"/>
              </a:solidFill>
            </a:ln>
          </c:spPr>
          <c:cat>
            <c:strRef>
              <c:f>'Demand MPKI - spec'!$A$3:$A$5</c:f>
            </c:strRef>
          </c:cat>
          <c:val>
            <c:numRef>
              <c:f>'Demand MPKI - spec'!$G$3:$G$5</c:f>
              <c:numCache/>
            </c:numRef>
          </c:val>
        </c:ser>
        <c:ser>
          <c:idx val="4"/>
          <c:order val="4"/>
          <c:tx>
            <c:v>TSB</c:v>
          </c:tx>
          <c:spPr>
            <a:solidFill>
              <a:srgbClr val="0D0D0D"/>
            </a:solidFill>
            <a:ln cmpd="sng">
              <a:solidFill>
                <a:srgbClr val="000000"/>
              </a:solidFill>
            </a:ln>
          </c:spPr>
          <c:cat>
            <c:strRef>
              <c:f>'Demand MPKI - spec'!$A$3:$A$5</c:f>
            </c:strRef>
          </c:cat>
          <c:val>
            <c:numRef>
              <c:f>'Demand MPKI - spec'!$H$3:$H$5</c:f>
              <c:numCache/>
            </c:numRef>
          </c:val>
        </c:ser>
        <c:axId val="1329150511"/>
        <c:axId val="1347597317"/>
      </c:barChart>
      <c:catAx>
        <c:axId val="132915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47597317"/>
      </c:catAx>
      <c:valAx>
        <c:axId val="1347597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Demand MPKI </a:t>
                </a:r>
              </a:p>
            </c:rich>
          </c:tx>
          <c:layout>
            <c:manualLayout>
              <c:xMode val="edge"/>
              <c:yMode val="edge"/>
              <c:x val="0.00629318854886476"/>
              <c:y val="0.36406694032207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29150511"/>
      </c:valAx>
    </c:plotArea>
    <c:legend>
      <c:legendPos val="t"/>
      <c:layout>
        <c:manualLayout>
          <c:xMode val="edge"/>
          <c:yMode val="edge"/>
          <c:x val="0.210370949597758"/>
          <c:y val="0.0366846759276115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90630257538501"/>
          <c:y val="0.125719591457753"/>
          <c:w val="0.783615892325612"/>
          <c:h val="0.627855153203343"/>
        </c:manualLayout>
      </c:layout>
      <c:barChart>
        <c:barDir val="col"/>
        <c:grouping val="stacked"/>
        <c:ser>
          <c:idx val="0"/>
          <c:order val="0"/>
          <c:tx>
            <c:v>Timely</c:v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spec'!$B$2:$C$2</c:f>
            </c:strRef>
          </c:cat>
          <c:val>
            <c:numRef>
              <c:f>'L1D prefetcher accuracy - spec'!$B$3:$C$3</c:f>
              <c:numCache/>
            </c:numRef>
          </c:val>
        </c:ser>
        <c:ser>
          <c:idx val="1"/>
          <c:order val="1"/>
          <c:tx>
            <c:v>Late</c:v>
          </c:tx>
          <c:spPr>
            <a:solidFill>
              <a:srgbClr val="595959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spec'!$B$2:$C$2</c:f>
            </c:strRef>
          </c:cat>
          <c:val>
            <c:numRef>
              <c:f>'L1D prefetcher accuracy - spec'!$G$2</c:f>
              <c:numCache/>
            </c:numRef>
          </c:val>
        </c:ser>
        <c:ser>
          <c:idx val="2"/>
          <c:order val="2"/>
          <c:tx>
            <c:strRef>
              <c:f>'L1D prefetcher accuracy - spec'!$F$3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spec'!$B$2:$C$2</c:f>
            </c:strRef>
          </c:cat>
          <c:val>
            <c:numRef>
              <c:f>'L1D prefetcher accuracy - spec'!$G$3</c:f>
              <c:numCache/>
            </c:numRef>
          </c:val>
        </c:ser>
        <c:ser>
          <c:idx val="3"/>
          <c:order val="3"/>
          <c:tx>
            <c:strRef>
              <c:f>'L1D prefetcher accuracy - spec'!$A$4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spec'!$B$2:$C$2</c:f>
            </c:strRef>
          </c:cat>
          <c:val>
            <c:numRef>
              <c:f>'L1D prefetcher accuracy - spec'!$B$4:$C$4</c:f>
              <c:numCache/>
            </c:numRef>
          </c:val>
        </c:ser>
        <c:ser>
          <c:idx val="4"/>
          <c:order val="4"/>
          <c:tx>
            <c:strRef>
              <c:f>'L1D prefetcher accuracy - spec'!$F$4</c:f>
            </c:strRef>
          </c:tx>
          <c:cat>
            <c:strRef>
              <c:f>'L1D prefetcher accuracy - spec'!$B$2:$C$2</c:f>
            </c:strRef>
          </c:cat>
          <c:val>
            <c:numRef>
              <c:f>'L1D prefetcher accuracy - spec'!$G$4</c:f>
              <c:numCache/>
            </c:numRef>
          </c:val>
        </c:ser>
        <c:overlap val="100"/>
        <c:axId val="898703750"/>
        <c:axId val="507830475"/>
      </c:barChart>
      <c:catAx>
        <c:axId val="898703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 rot="-180000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507830475"/>
      </c:catAx>
      <c:valAx>
        <c:axId val="50783047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L1D Prefetch Accuracy</a:t>
                </a:r>
              </a:p>
            </c:rich>
          </c:tx>
          <c:layout>
            <c:manualLayout>
              <c:xMode val="edge"/>
              <c:yMode val="edge"/>
              <c:x val="0.0"/>
              <c:y val="0.086722376973073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898703750"/>
      </c:valAx>
    </c:plotArea>
    <c:legend>
      <c:legendPos val="b"/>
      <c:layout>
        <c:manualLayout>
          <c:xMode val="edge"/>
          <c:yMode val="edge"/>
          <c:x val="0.328642222222222"/>
          <c:y val="0.0173136363636364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90630257538501"/>
          <c:y val="0.125719591457753"/>
          <c:w val="0.783615892325612"/>
          <c:h val="0.627855153203343"/>
        </c:manualLayout>
      </c:layout>
      <c:barChart>
        <c:barDir val="col"/>
        <c:grouping val="stacked"/>
        <c:ser>
          <c:idx val="0"/>
          <c:order val="0"/>
          <c:tx>
            <c:v>Timely</c:v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gap'!$B$1:$C$1</c:f>
            </c:strRef>
          </c:cat>
          <c:val>
            <c:numRef>
              <c:f>'L1D prefetcher accuracy - gap'!$B$2:$C$2</c:f>
              <c:numCache/>
            </c:numRef>
          </c:val>
        </c:ser>
        <c:ser>
          <c:idx val="1"/>
          <c:order val="1"/>
          <c:tx>
            <c:v>Late</c:v>
          </c:tx>
          <c:spPr>
            <a:solidFill>
              <a:srgbClr val="595959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gap'!$B$1:$C$1</c:f>
            </c:strRef>
          </c:cat>
          <c:val>
            <c:numRef>
              <c:f>'L1D prefetcher accuracy - gap'!$G$1</c:f>
              <c:numCache/>
            </c:numRef>
          </c:val>
        </c:ser>
        <c:ser>
          <c:idx val="2"/>
          <c:order val="2"/>
          <c:tx>
            <c:strRef>
              <c:f>'L1D prefetcher accuracy - gap'!$F$2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gap'!$B$1:$C$1</c:f>
            </c:strRef>
          </c:cat>
          <c:val>
            <c:numRef>
              <c:f>'L1D prefetcher accuracy - gap'!$G$2</c:f>
              <c:numCache/>
            </c:numRef>
          </c:val>
        </c:ser>
        <c:ser>
          <c:idx val="3"/>
          <c:order val="3"/>
          <c:tx>
            <c:strRef>
              <c:f>'L1D prefetcher accuracy - gap'!$A$3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'L1D prefetcher accuracy - gap'!$B$1:$C$1</c:f>
            </c:strRef>
          </c:cat>
          <c:val>
            <c:numRef>
              <c:f>'L1D prefetcher accuracy - gap'!$B$3:$C$3</c:f>
              <c:numCache/>
            </c:numRef>
          </c:val>
        </c:ser>
        <c:ser>
          <c:idx val="4"/>
          <c:order val="4"/>
          <c:tx>
            <c:strRef>
              <c:f>'L1D prefetcher accuracy - gap'!$F$3</c:f>
            </c:strRef>
          </c:tx>
          <c:cat>
            <c:strRef>
              <c:f>'L1D prefetcher accuracy - gap'!$B$1:$C$1</c:f>
            </c:strRef>
          </c:cat>
          <c:val>
            <c:numRef>
              <c:f>'L1D prefetcher accuracy - gap'!$G$3</c:f>
              <c:numCache/>
            </c:numRef>
          </c:val>
        </c:ser>
        <c:overlap val="100"/>
        <c:axId val="526267761"/>
        <c:axId val="1899587410"/>
      </c:barChart>
      <c:catAx>
        <c:axId val="526267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out"/>
        <c:spPr/>
        <c:txPr>
          <a:bodyPr rot="-180000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899587410"/>
      </c:catAx>
      <c:valAx>
        <c:axId val="189958741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L1D Prefetch Accuracy</a:t>
                </a:r>
              </a:p>
            </c:rich>
          </c:tx>
          <c:layout>
            <c:manualLayout>
              <c:xMode val="edge"/>
              <c:yMode val="edge"/>
              <c:x val="0.0"/>
              <c:y val="0.086722376973073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526267761"/>
      </c:valAx>
    </c:plotArea>
    <c:legend>
      <c:legendPos val="b"/>
      <c:layout>
        <c:manualLayout>
          <c:xMode val="edge"/>
          <c:yMode val="edge"/>
          <c:x val="0.328642222222222"/>
          <c:y val="0.0173136363636364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7028786091818"/>
          <c:y val="0.0181705233731946"/>
          <c:w val="0.835451884855633"/>
          <c:h val="0.776906351918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Size!$B$6</c:f>
            </c:numRef>
          </c:xVal>
          <c:yVal>
            <c:numRef>
              <c:f>Size!$B$3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191760"/>
        <c:axId val="49515514"/>
      </c:scatterChart>
      <c:valAx>
        <c:axId val="1818191760"/>
        <c:scaling>
          <c:orientation val="minMax"/>
          <c:max val="4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Storage requirement for prefetching (KiB)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49515514"/>
        <c:majorUnit val="10.0"/>
        <c:minorUnit val="5.0"/>
      </c:valAx>
      <c:valAx>
        <c:axId val="49515514"/>
        <c:scaling>
          <c:orientation val="minMax"/>
          <c:max val="1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Speedup</a:t>
                </a:r>
              </a:p>
            </c:rich>
          </c:tx>
          <c:overlay val="0"/>
        </c:title>
        <c:numFmt formatCode="[$-409]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818191760"/>
        <c:majorUnit val="0.05"/>
        <c:minorUnit val="0.025"/>
      </c:valAx>
    </c:plotArea>
    <c:plotVisOnly val="1"/>
  </c:chart>
  <c:spPr>
    <a:solidFill>
      <a:srgbClr val="FFFFFF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Size!$B$6</c:f>
            </c:numRef>
          </c:xVal>
          <c:yVal>
            <c:numRef>
              <c:f>Size!$B$3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99791"/>
        <c:axId val="370237701"/>
      </c:scatterChart>
      <c:valAx>
        <c:axId val="1848099791"/>
        <c:scaling>
          <c:orientation val="minMax"/>
          <c:max val="130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Arial"/>
                  </a:rPr>
                  <a:t>Storage requirement for 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370237701"/>
        <c:majorUnit val="10.0"/>
        <c:minorUnit val="5.0"/>
      </c:valAx>
      <c:valAx>
        <c:axId val="370237701"/>
        <c:scaling>
          <c:orientation val="minMax"/>
          <c:max val="1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099791"/>
        <c:majorUnit val="0.05"/>
        <c:minorUnit val="0.025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628650</xdr:colOff>
      <xdr:row>21</xdr:row>
      <xdr:rowOff>9525</xdr:rowOff>
    </xdr:from>
    <xdr:ext cx="4552950" cy="2200275"/>
    <xdr:graphicFrame>
      <xdr:nvGraphicFramePr>
        <xdr:cNvPr id="139635578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571500</xdr:colOff>
      <xdr:row>36</xdr:row>
      <xdr:rowOff>133350</xdr:rowOff>
    </xdr:from>
    <xdr:ext cx="3867150" cy="38100"/>
    <xdr:grpSp>
      <xdr:nvGrpSpPr>
        <xdr:cNvPr id="2" name="Shape 2"/>
        <xdr:cNvGrpSpPr/>
      </xdr:nvGrpSpPr>
      <xdr:grpSpPr>
        <a:xfrm>
          <a:off x="3412425" y="3780000"/>
          <a:ext cx="3867150" cy="0"/>
          <a:chOff x="3412425" y="3780000"/>
          <a:chExt cx="3867150" cy="0"/>
        </a:xfrm>
      </xdr:grpSpPr>
      <xdr:cxnSp>
        <xdr:nvCxnSpPr>
          <xdr:cNvPr id="3" name="Shape 3"/>
          <xdr:cNvCxnSpPr/>
        </xdr:nvCxnSpPr>
        <xdr:spPr>
          <a:xfrm>
            <a:off x="3412425" y="3780000"/>
            <a:ext cx="3867150" cy="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</xdr:colOff>
      <xdr:row>17</xdr:row>
      <xdr:rowOff>152400</xdr:rowOff>
    </xdr:from>
    <xdr:ext cx="9124950" cy="1895475"/>
    <xdr:graphicFrame>
      <xdr:nvGraphicFramePr>
        <xdr:cNvPr id="32035856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38100</xdr:colOff>
      <xdr:row>2</xdr:row>
      <xdr:rowOff>38100</xdr:rowOff>
    </xdr:from>
    <xdr:ext cx="9124950" cy="2438400"/>
    <xdr:graphicFrame>
      <xdr:nvGraphicFramePr>
        <xdr:cNvPr id="117395571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8</xdr:row>
      <xdr:rowOff>0</xdr:rowOff>
    </xdr:from>
    <xdr:ext cx="4543425" cy="2295525"/>
    <xdr:graphicFrame>
      <xdr:nvGraphicFramePr>
        <xdr:cNvPr id="38318620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15</xdr:row>
      <xdr:rowOff>76200</xdr:rowOff>
    </xdr:from>
    <xdr:ext cx="4552950" cy="2085975"/>
    <xdr:graphicFrame>
      <xdr:nvGraphicFramePr>
        <xdr:cNvPr id="10427244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8</xdr:row>
      <xdr:rowOff>95250</xdr:rowOff>
    </xdr:from>
    <xdr:ext cx="3019425" cy="1619250"/>
    <xdr:graphicFrame>
      <xdr:nvGraphicFramePr>
        <xdr:cNvPr id="65464285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504825</xdr:colOff>
      <xdr:row>8</xdr:row>
      <xdr:rowOff>76200</xdr:rowOff>
    </xdr:from>
    <xdr:ext cx="3009900" cy="1619250"/>
    <xdr:graphicFrame>
      <xdr:nvGraphicFramePr>
        <xdr:cNvPr id="188245164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104775</xdr:colOff>
      <xdr:row>45</xdr:row>
      <xdr:rowOff>38100</xdr:rowOff>
    </xdr:from>
    <xdr:ext cx="9915525" cy="3171825"/>
    <xdr:graphicFrame>
      <xdr:nvGraphicFramePr>
        <xdr:cNvPr id="72763012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161925</xdr:colOff>
      <xdr:row>8</xdr:row>
      <xdr:rowOff>95250</xdr:rowOff>
    </xdr:from>
    <xdr:ext cx="3028950" cy="1609725"/>
    <xdr:graphicFrame>
      <xdr:nvGraphicFramePr>
        <xdr:cNvPr id="31515636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628650</xdr:colOff>
      <xdr:row>11</xdr:row>
      <xdr:rowOff>152400</xdr:rowOff>
    </xdr:from>
    <xdr:ext cx="3019425" cy="1609725"/>
    <xdr:graphicFrame>
      <xdr:nvGraphicFramePr>
        <xdr:cNvPr id="31221418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447675</xdr:colOff>
      <xdr:row>11</xdr:row>
      <xdr:rowOff>142875</xdr:rowOff>
    </xdr:from>
    <xdr:ext cx="3009900" cy="1609725"/>
    <xdr:graphicFrame>
      <xdr:nvGraphicFramePr>
        <xdr:cNvPr id="310792624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104775</xdr:colOff>
      <xdr:row>45</xdr:row>
      <xdr:rowOff>38100</xdr:rowOff>
    </xdr:from>
    <xdr:ext cx="9915525" cy="3171825"/>
    <xdr:graphicFrame>
      <xdr:nvGraphicFramePr>
        <xdr:cNvPr id="1049927944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590550</xdr:colOff>
      <xdr:row>12</xdr:row>
      <xdr:rowOff>19050</xdr:rowOff>
    </xdr:from>
    <xdr:ext cx="3000375" cy="1600200"/>
    <xdr:graphicFrame>
      <xdr:nvGraphicFramePr>
        <xdr:cNvPr id="164114631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14</xdr:row>
      <xdr:rowOff>133350</xdr:rowOff>
    </xdr:from>
    <xdr:ext cx="3028950" cy="1590675"/>
    <xdr:graphicFrame>
      <xdr:nvGraphicFramePr>
        <xdr:cNvPr id="7785989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142875</xdr:colOff>
      <xdr:row>14</xdr:row>
      <xdr:rowOff>142875</xdr:rowOff>
    </xdr:from>
    <xdr:ext cx="3009900" cy="1581150"/>
    <xdr:graphicFrame>
      <xdr:nvGraphicFramePr>
        <xdr:cNvPr id="1078469990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676275</xdr:colOff>
      <xdr:row>14</xdr:row>
      <xdr:rowOff>85725</xdr:rowOff>
    </xdr:from>
    <xdr:ext cx="3000375" cy="1581150"/>
    <xdr:graphicFrame>
      <xdr:nvGraphicFramePr>
        <xdr:cNvPr id="1654161032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19050</xdr:colOff>
      <xdr:row>104</xdr:row>
      <xdr:rowOff>104775</xdr:rowOff>
    </xdr:from>
    <xdr:ext cx="10086975" cy="3343275"/>
    <xdr:graphicFrame>
      <xdr:nvGraphicFramePr>
        <xdr:cNvPr id="763770531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857250</xdr:colOff>
      <xdr:row>24</xdr:row>
      <xdr:rowOff>161925</xdr:rowOff>
    </xdr:from>
    <xdr:ext cx="9096375" cy="1962150"/>
    <xdr:graphicFrame>
      <xdr:nvGraphicFramePr>
        <xdr:cNvPr id="1985037422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4</xdr:row>
      <xdr:rowOff>28575</xdr:rowOff>
    </xdr:from>
    <xdr:ext cx="9458325" cy="2628900"/>
    <xdr:graphicFrame>
      <xdr:nvGraphicFramePr>
        <xdr:cNvPr id="944179754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419100</xdr:colOff>
      <xdr:row>21</xdr:row>
      <xdr:rowOff>123825</xdr:rowOff>
    </xdr:from>
    <xdr:ext cx="9458325" cy="2124075"/>
    <xdr:graphicFrame>
      <xdr:nvGraphicFramePr>
        <xdr:cNvPr id="116457656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7</xdr:row>
      <xdr:rowOff>9525</xdr:rowOff>
    </xdr:from>
    <xdr:ext cx="2771775" cy="2047875"/>
    <xdr:graphicFrame>
      <xdr:nvGraphicFramePr>
        <xdr:cNvPr id="427637025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8</xdr:row>
      <xdr:rowOff>85725</xdr:rowOff>
    </xdr:from>
    <xdr:ext cx="2781300" cy="2047875"/>
    <xdr:graphicFrame>
      <xdr:nvGraphicFramePr>
        <xdr:cNvPr id="1728912258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581025</xdr:colOff>
      <xdr:row>18</xdr:row>
      <xdr:rowOff>95250</xdr:rowOff>
    </xdr:from>
    <xdr:ext cx="2600325" cy="1933575"/>
    <xdr:graphicFrame>
      <xdr:nvGraphicFramePr>
        <xdr:cNvPr id="32483550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5</xdr:row>
      <xdr:rowOff>47625</xdr:rowOff>
    </xdr:from>
    <xdr:ext cx="2600325" cy="1914525"/>
    <xdr:graphicFrame>
      <xdr:nvGraphicFramePr>
        <xdr:cNvPr id="111391284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2895600</xdr:colOff>
      <xdr:row>8</xdr:row>
      <xdr:rowOff>57150</xdr:rowOff>
    </xdr:from>
    <xdr:ext cx="7658100" cy="5086350"/>
    <xdr:graphicFrame>
      <xdr:nvGraphicFramePr>
        <xdr:cNvPr id="556884844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333375</xdr:colOff>
      <xdr:row>8</xdr:row>
      <xdr:rowOff>133350</xdr:rowOff>
    </xdr:from>
    <xdr:ext cx="2543175" cy="4991100"/>
    <xdr:graphicFrame>
      <xdr:nvGraphicFramePr>
        <xdr:cNvPr id="675612683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5.29"/>
    <col customWidth="1" min="3" max="5" width="11.57"/>
    <col customWidth="1" min="6" max="26" width="12.57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3"/>
      <c r="I1" s="4"/>
      <c r="J1" s="6"/>
      <c r="K1" s="3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1"/>
      <c r="I2" s="1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" t="s">
        <v>7</v>
      </c>
      <c r="B3" s="10">
        <v>1.183742201</v>
      </c>
      <c r="C3" s="10">
        <v>1.18177836</v>
      </c>
      <c r="D3" s="10">
        <v>1.217748244</v>
      </c>
      <c r="E3" s="10">
        <v>1.240359673</v>
      </c>
      <c r="F3" s="10">
        <v>1.234205314</v>
      </c>
      <c r="G3" s="10">
        <v>0.0</v>
      </c>
      <c r="H3" s="11"/>
      <c r="I3" s="12">
        <f>(H3-H7)/H7</f>
        <v>-1</v>
      </c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" t="s">
        <v>8</v>
      </c>
      <c r="B4" s="10">
        <v>1.221421738</v>
      </c>
      <c r="C4" s="10">
        <v>1.228546781</v>
      </c>
      <c r="D4" s="10">
        <v>1.265176582</v>
      </c>
      <c r="E4" s="10">
        <v>1.279274669</v>
      </c>
      <c r="F4" s="10">
        <v>1.291562651</v>
      </c>
      <c r="G4" s="10">
        <v>0.0</v>
      </c>
      <c r="H4" s="11"/>
      <c r="I4" s="14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5" t="s">
        <v>9</v>
      </c>
      <c r="B5" s="16">
        <v>1.155914808</v>
      </c>
      <c r="C5" s="16">
        <v>1.149837612</v>
      </c>
      <c r="D5" s="16">
        <v>1.188270311</v>
      </c>
      <c r="E5" s="16">
        <v>1.176265889</v>
      </c>
      <c r="F5" s="16">
        <v>1.207354821</v>
      </c>
      <c r="G5" s="16">
        <v>1.231776058</v>
      </c>
      <c r="H5" s="17">
        <f t="shared" ref="H5:H7" si="1">AVERAGE(B5:F5)</f>
        <v>1.175528688</v>
      </c>
      <c r="I5" s="18">
        <f>(H5-H7)/H7</f>
        <v>-0.08421028773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7"/>
    </row>
    <row r="6" ht="13.5" customHeight="1">
      <c r="A6" s="20" t="s">
        <v>10</v>
      </c>
      <c r="B6" s="21">
        <v>1.182709124</v>
      </c>
      <c r="C6" s="21">
        <v>1.183932369</v>
      </c>
      <c r="D6" s="21">
        <v>1.232316905</v>
      </c>
      <c r="E6" s="21">
        <v>1.216103413</v>
      </c>
      <c r="F6" s="21">
        <v>1.230446284</v>
      </c>
      <c r="G6" s="21">
        <v>1.283774438</v>
      </c>
      <c r="H6" s="17">
        <f t="shared" si="1"/>
        <v>1.209101619</v>
      </c>
      <c r="I6" s="22">
        <f>(H6-H5)/H6</f>
        <v>0.02776683967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7"/>
    </row>
    <row r="7" ht="13.5" customHeight="1">
      <c r="A7" s="24" t="s">
        <v>11</v>
      </c>
      <c r="B7" s="25">
        <v>1.24712593</v>
      </c>
      <c r="C7" s="25">
        <v>1.272338992</v>
      </c>
      <c r="D7" s="25">
        <v>1.293595497</v>
      </c>
      <c r="E7" s="25">
        <v>1.293722655</v>
      </c>
      <c r="F7" s="25">
        <v>1.311331655</v>
      </c>
      <c r="G7" s="25">
        <v>0.0</v>
      </c>
      <c r="H7" s="17">
        <f t="shared" si="1"/>
        <v>1.283622946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7"/>
    </row>
    <row r="8" ht="13.5" customHeight="1">
      <c r="A8" s="7"/>
      <c r="B8" s="28">
        <f t="shared" ref="B8:F8" si="2">(B6-B5)/B6</f>
        <v>0.02265503449</v>
      </c>
      <c r="C8" s="28">
        <f t="shared" si="2"/>
        <v>0.02879789242</v>
      </c>
      <c r="D8" s="28">
        <f t="shared" si="2"/>
        <v>0.03574291144</v>
      </c>
      <c r="E8" s="28">
        <f t="shared" si="2"/>
        <v>0.03275833582</v>
      </c>
      <c r="F8" s="28">
        <f t="shared" si="2"/>
        <v>0.01876673797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>
        <v>1.0</v>
      </c>
      <c r="B9" s="29">
        <v>0.9492450262</v>
      </c>
      <c r="C9" s="30">
        <f>(A9-B9)/A9</f>
        <v>0.0507549738</v>
      </c>
      <c r="D9" s="31">
        <f>AVERAGE(B8:F8)</f>
        <v>0.02774418243</v>
      </c>
      <c r="E9" s="31">
        <f>AVERAGE(F8,B8:C8)</f>
        <v>0.02340655496</v>
      </c>
      <c r="F9" s="29"/>
      <c r="G9" s="28">
        <f>(G6-F7)/F7</f>
        <v>-0.02101468145</v>
      </c>
      <c r="H9" s="32">
        <f>(G6-F6)/G6</f>
        <v>0.04154012763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3"/>
      <c r="B10" s="33">
        <f>(B9-A9)</f>
        <v>-0.0507549738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7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4" t="s">
        <v>12</v>
      </c>
      <c r="B12" s="34">
        <v>1.21</v>
      </c>
      <c r="C12" s="34">
        <v>1.208</v>
      </c>
      <c r="D12" s="34">
        <v>1.24</v>
      </c>
      <c r="E12" s="34">
        <v>1.24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35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>
        <v>128.0</v>
      </c>
      <c r="B34" s="7">
        <v>18.0</v>
      </c>
      <c r="C34" s="7">
        <f>B34*A34</f>
        <v>2304</v>
      </c>
      <c r="D34" s="7">
        <f>C34/8</f>
        <v>288</v>
      </c>
      <c r="E34" s="7">
        <f>D34/1024</f>
        <v>0.28125</v>
      </c>
      <c r="F34" s="7">
        <v>2.55</v>
      </c>
      <c r="G34" s="7">
        <f>F34+E34</f>
        <v>2.83125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1:F1"/>
    <mergeCell ref="G1:I1"/>
    <mergeCell ref="J1:L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4" width="11.43"/>
    <col customWidth="1" min="5" max="26" width="8.86"/>
  </cols>
  <sheetData>
    <row r="1" ht="13.5" customHeight="1">
      <c r="A1" s="7" t="s">
        <v>14</v>
      </c>
      <c r="B1" s="7" t="s">
        <v>15</v>
      </c>
      <c r="C1" s="7" t="s">
        <v>6</v>
      </c>
      <c r="D1" s="7" t="s">
        <v>16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36" t="s">
        <v>17</v>
      </c>
      <c r="B2" s="10">
        <v>1.099679569</v>
      </c>
      <c r="C2" s="10">
        <v>1.09999715</v>
      </c>
      <c r="D2" s="10">
        <v>1.101440513</v>
      </c>
      <c r="E2" s="7"/>
      <c r="F2" s="37" t="str">
        <f t="shared" ref="F2:F46" si="1">IF(B2&lt;C2,"YES","NO")</f>
        <v>YES</v>
      </c>
      <c r="G2" s="38">
        <f t="shared" ref="G2:G46" si="2">(C2-B2)/B2</f>
        <v>0.000288794126</v>
      </c>
      <c r="H2" s="37" t="str">
        <f t="shared" ref="H2:H46" si="3">IF(B2&lt;D2,"YES","NO")</f>
        <v>YES</v>
      </c>
      <c r="I2" s="28">
        <f t="shared" ref="I2:I46" si="4">(D2-B2)/B2</f>
        <v>0.001601324649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36" t="s">
        <v>18</v>
      </c>
      <c r="B3" s="10">
        <v>1.91895458</v>
      </c>
      <c r="C3" s="10">
        <v>1.913803556</v>
      </c>
      <c r="D3" s="10">
        <v>1.950146012</v>
      </c>
      <c r="E3" s="7"/>
      <c r="F3" s="39" t="str">
        <f t="shared" si="1"/>
        <v>NO</v>
      </c>
      <c r="G3" s="38">
        <f t="shared" si="2"/>
        <v>-0.002684286566</v>
      </c>
      <c r="H3" s="37" t="str">
        <f t="shared" si="3"/>
        <v>YES</v>
      </c>
      <c r="I3" s="28">
        <f t="shared" si="4"/>
        <v>0.01625438784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36" t="s">
        <v>19</v>
      </c>
      <c r="B4" s="10">
        <v>4.240088294</v>
      </c>
      <c r="C4" s="10">
        <v>4.2283486</v>
      </c>
      <c r="D4" s="10">
        <v>4.86952269</v>
      </c>
      <c r="E4" s="7"/>
      <c r="F4" s="39" t="str">
        <f t="shared" si="1"/>
        <v>NO</v>
      </c>
      <c r="G4" s="38">
        <f t="shared" si="2"/>
        <v>-0.002768738098</v>
      </c>
      <c r="H4" s="37" t="str">
        <f t="shared" si="3"/>
        <v>YES</v>
      </c>
      <c r="I4" s="28">
        <f t="shared" si="4"/>
        <v>0.1484484172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36" t="s">
        <v>20</v>
      </c>
      <c r="B5" s="10">
        <v>1.398852826</v>
      </c>
      <c r="C5" s="10">
        <v>1.409325586</v>
      </c>
      <c r="D5" s="10">
        <v>1.418577373</v>
      </c>
      <c r="E5" s="7"/>
      <c r="F5" s="37" t="str">
        <f t="shared" si="1"/>
        <v>YES</v>
      </c>
      <c r="G5" s="38">
        <f t="shared" si="2"/>
        <v>0.007486677516</v>
      </c>
      <c r="H5" s="37" t="str">
        <f t="shared" si="3"/>
        <v>YES</v>
      </c>
      <c r="I5" s="28">
        <f t="shared" si="4"/>
        <v>0.01410051625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36" t="s">
        <v>21</v>
      </c>
      <c r="B6" s="10">
        <v>1.512285999</v>
      </c>
      <c r="C6" s="10">
        <v>1.505640042</v>
      </c>
      <c r="D6" s="10">
        <v>1.520089735</v>
      </c>
      <c r="E6" s="7"/>
      <c r="F6" s="39" t="str">
        <f t="shared" si="1"/>
        <v>NO</v>
      </c>
      <c r="G6" s="38">
        <f t="shared" si="2"/>
        <v>-0.004394642947</v>
      </c>
      <c r="H6" s="37" t="str">
        <f t="shared" si="3"/>
        <v>YES</v>
      </c>
      <c r="I6" s="28">
        <f t="shared" si="4"/>
        <v>0.005160224987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36" t="s">
        <v>22</v>
      </c>
      <c r="B7" s="10">
        <v>1.512152595</v>
      </c>
      <c r="C7" s="10">
        <v>1.507793594</v>
      </c>
      <c r="D7" s="10">
        <v>1.521081032</v>
      </c>
      <c r="E7" s="7"/>
      <c r="F7" s="39" t="str">
        <f t="shared" si="1"/>
        <v>NO</v>
      </c>
      <c r="G7" s="38">
        <f t="shared" si="2"/>
        <v>-0.002882646245</v>
      </c>
      <c r="H7" s="37" t="str">
        <f t="shared" si="3"/>
        <v>YES</v>
      </c>
      <c r="I7" s="28">
        <f t="shared" si="4"/>
        <v>0.005904455033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36" t="s">
        <v>23</v>
      </c>
      <c r="B8" s="21">
        <v>1.247973568</v>
      </c>
      <c r="C8" s="21">
        <v>1.558889141</v>
      </c>
      <c r="D8" s="21">
        <v>1.580696027</v>
      </c>
      <c r="E8" s="23"/>
      <c r="F8" s="40" t="str">
        <f t="shared" si="1"/>
        <v>YES</v>
      </c>
      <c r="G8" s="41">
        <f t="shared" si="2"/>
        <v>0.2491363447</v>
      </c>
      <c r="H8" s="40" t="str">
        <f t="shared" si="3"/>
        <v>YES</v>
      </c>
      <c r="I8" s="22">
        <f t="shared" si="4"/>
        <v>0.2666101811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36" t="s">
        <v>24</v>
      </c>
      <c r="B9" s="10">
        <v>1.634814159</v>
      </c>
      <c r="C9" s="10">
        <v>1.638882057</v>
      </c>
      <c r="D9" s="10">
        <v>1.644708576</v>
      </c>
      <c r="E9" s="7"/>
      <c r="F9" s="37" t="str">
        <f t="shared" si="1"/>
        <v>YES</v>
      </c>
      <c r="G9" s="38">
        <f t="shared" si="2"/>
        <v>0.002488293839</v>
      </c>
      <c r="H9" s="37" t="str">
        <f t="shared" si="3"/>
        <v>YES</v>
      </c>
      <c r="I9" s="28">
        <f t="shared" si="4"/>
        <v>0.006052319125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36" t="s">
        <v>25</v>
      </c>
      <c r="B10" s="10">
        <v>1.167787417</v>
      </c>
      <c r="C10" s="10">
        <v>1.163561077</v>
      </c>
      <c r="D10" s="10">
        <v>1.22473179</v>
      </c>
      <c r="E10" s="7"/>
      <c r="F10" s="39" t="str">
        <f t="shared" si="1"/>
        <v>NO</v>
      </c>
      <c r="G10" s="38">
        <f t="shared" si="2"/>
        <v>-0.003619100479</v>
      </c>
      <c r="H10" s="37" t="str">
        <f t="shared" si="3"/>
        <v>YES</v>
      </c>
      <c r="I10" s="28">
        <f t="shared" si="4"/>
        <v>0.0487626191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36" t="s">
        <v>26</v>
      </c>
      <c r="B11" s="10">
        <v>0.7420478944</v>
      </c>
      <c r="C11" s="10">
        <v>0.703438637</v>
      </c>
      <c r="D11" s="10">
        <v>0.7070170377</v>
      </c>
      <c r="E11" s="7"/>
      <c r="F11" s="39" t="str">
        <f t="shared" si="1"/>
        <v>NO</v>
      </c>
      <c r="G11" s="38">
        <f t="shared" si="2"/>
        <v>-0.05203068116</v>
      </c>
      <c r="H11" s="37" t="str">
        <f t="shared" si="3"/>
        <v>NO</v>
      </c>
      <c r="I11" s="28">
        <f t="shared" si="4"/>
        <v>-0.04720834998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36" t="s">
        <v>27</v>
      </c>
      <c r="B12" s="21">
        <v>0.9932813814</v>
      </c>
      <c r="C12" s="21">
        <v>1.018100906</v>
      </c>
      <c r="D12" s="21">
        <v>1.746553956</v>
      </c>
      <c r="E12" s="23"/>
      <c r="F12" s="40" t="str">
        <f t="shared" si="1"/>
        <v>YES</v>
      </c>
      <c r="G12" s="41">
        <f t="shared" si="2"/>
        <v>0.02498740545</v>
      </c>
      <c r="H12" s="40" t="str">
        <f t="shared" si="3"/>
        <v>YES</v>
      </c>
      <c r="I12" s="22">
        <f t="shared" si="4"/>
        <v>0.7583677583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36" t="s">
        <v>28</v>
      </c>
      <c r="B13" s="10">
        <v>0.9179540554</v>
      </c>
      <c r="C13" s="10">
        <v>0.9700754406</v>
      </c>
      <c r="D13" s="10">
        <v>0.9807622974</v>
      </c>
      <c r="E13" s="7"/>
      <c r="F13" s="37" t="str">
        <f t="shared" si="1"/>
        <v>YES</v>
      </c>
      <c r="G13" s="38">
        <f t="shared" si="2"/>
        <v>0.05677994982</v>
      </c>
      <c r="H13" s="37" t="str">
        <f t="shared" si="3"/>
        <v>YES</v>
      </c>
      <c r="I13" s="28">
        <f t="shared" si="4"/>
        <v>0.06842198869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36" t="s">
        <v>29</v>
      </c>
      <c r="B14" s="21">
        <v>1.18860555</v>
      </c>
      <c r="C14" s="21">
        <v>1.238284316</v>
      </c>
      <c r="D14" s="21">
        <v>1.596632956</v>
      </c>
      <c r="E14" s="23"/>
      <c r="F14" s="40" t="str">
        <f t="shared" si="1"/>
        <v>YES</v>
      </c>
      <c r="G14" s="41">
        <f t="shared" si="2"/>
        <v>0.04179583883</v>
      </c>
      <c r="H14" s="40" t="str">
        <f t="shared" si="3"/>
        <v>YES</v>
      </c>
      <c r="I14" s="22">
        <f t="shared" si="4"/>
        <v>0.3432824338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36" t="s">
        <v>30</v>
      </c>
      <c r="B15" s="10">
        <v>1.362039139</v>
      </c>
      <c r="C15" s="10">
        <v>1.393994847</v>
      </c>
      <c r="D15" s="10">
        <v>1.588972331</v>
      </c>
      <c r="E15" s="7"/>
      <c r="F15" s="37" t="str">
        <f t="shared" si="1"/>
        <v>YES</v>
      </c>
      <c r="G15" s="38">
        <f t="shared" si="2"/>
        <v>0.02346166647</v>
      </c>
      <c r="H15" s="37" t="str">
        <f t="shared" si="3"/>
        <v>YES</v>
      </c>
      <c r="I15" s="28">
        <f t="shared" si="4"/>
        <v>0.1666128274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6" t="s">
        <v>31</v>
      </c>
      <c r="B16" s="10">
        <v>1.163236137</v>
      </c>
      <c r="C16" s="10">
        <v>1.163442504</v>
      </c>
      <c r="D16" s="10">
        <v>1.175388849</v>
      </c>
      <c r="E16" s="7"/>
      <c r="F16" s="37" t="str">
        <f t="shared" si="1"/>
        <v>YES</v>
      </c>
      <c r="G16" s="38">
        <f t="shared" si="2"/>
        <v>0.0001774076591</v>
      </c>
      <c r="H16" s="37" t="str">
        <f t="shared" si="3"/>
        <v>YES</v>
      </c>
      <c r="I16" s="28">
        <f t="shared" si="4"/>
        <v>0.01044733018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6" t="s">
        <v>32</v>
      </c>
      <c r="B17" s="10">
        <v>1.163810352</v>
      </c>
      <c r="C17" s="10">
        <v>1.156269404</v>
      </c>
      <c r="D17" s="10">
        <v>1.286963061</v>
      </c>
      <c r="E17" s="7"/>
      <c r="F17" s="39" t="str">
        <f t="shared" si="1"/>
        <v>NO</v>
      </c>
      <c r="G17" s="38">
        <f t="shared" si="2"/>
        <v>-0.00647953336</v>
      </c>
      <c r="H17" s="37" t="str">
        <f t="shared" si="3"/>
        <v>YES</v>
      </c>
      <c r="I17" s="28">
        <f t="shared" si="4"/>
        <v>0.1058185372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36" t="s">
        <v>33</v>
      </c>
      <c r="B18" s="10">
        <v>1.041662751</v>
      </c>
      <c r="C18" s="10">
        <v>1.038307992</v>
      </c>
      <c r="D18" s="10">
        <v>1.038692094</v>
      </c>
      <c r="E18" s="7"/>
      <c r="F18" s="39" t="str">
        <f t="shared" si="1"/>
        <v>NO</v>
      </c>
      <c r="G18" s="38">
        <f t="shared" si="2"/>
        <v>-0.003220580746</v>
      </c>
      <c r="H18" s="37" t="str">
        <f t="shared" si="3"/>
        <v>NO</v>
      </c>
      <c r="I18" s="28">
        <f t="shared" si="4"/>
        <v>-0.00285184144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36" t="s">
        <v>34</v>
      </c>
      <c r="B19" s="10">
        <v>0.6540319478</v>
      </c>
      <c r="C19" s="10">
        <v>0.651229381</v>
      </c>
      <c r="D19" s="10">
        <v>0.6501781082</v>
      </c>
      <c r="E19" s="7"/>
      <c r="F19" s="39" t="str">
        <f t="shared" si="1"/>
        <v>NO</v>
      </c>
      <c r="G19" s="38">
        <f t="shared" si="2"/>
        <v>-0.004285061012</v>
      </c>
      <c r="H19" s="37" t="str">
        <f t="shared" si="3"/>
        <v>NO</v>
      </c>
      <c r="I19" s="28">
        <f t="shared" si="4"/>
        <v>-0.005892433256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36" t="s">
        <v>35</v>
      </c>
      <c r="B20" s="10">
        <v>0.6736680948</v>
      </c>
      <c r="C20" s="10">
        <v>0.6768274012</v>
      </c>
      <c r="D20" s="10">
        <v>0.6783548345</v>
      </c>
      <c r="E20" s="7"/>
      <c r="F20" s="37" t="str">
        <f t="shared" si="1"/>
        <v>YES</v>
      </c>
      <c r="G20" s="38">
        <f t="shared" si="2"/>
        <v>0.004689707624</v>
      </c>
      <c r="H20" s="37" t="str">
        <f t="shared" si="3"/>
        <v>YES</v>
      </c>
      <c r="I20" s="28">
        <f t="shared" si="4"/>
        <v>0.006957045667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36" t="s">
        <v>36</v>
      </c>
      <c r="B21" s="10">
        <v>0.6144441604</v>
      </c>
      <c r="C21" s="10">
        <v>0.6160294552</v>
      </c>
      <c r="D21" s="10">
        <v>0.6263793991</v>
      </c>
      <c r="E21" s="7"/>
      <c r="F21" s="37" t="str">
        <f t="shared" si="1"/>
        <v>YES</v>
      </c>
      <c r="G21" s="38">
        <f t="shared" si="2"/>
        <v>0.002580046979</v>
      </c>
      <c r="H21" s="37" t="str">
        <f t="shared" si="3"/>
        <v>YES</v>
      </c>
      <c r="I21" s="28">
        <f t="shared" si="4"/>
        <v>0.01942444809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36" t="s">
        <v>37</v>
      </c>
      <c r="B22" s="10">
        <v>0.907543546</v>
      </c>
      <c r="C22" s="10">
        <v>1.039288194</v>
      </c>
      <c r="D22" s="10">
        <v>1.1063247</v>
      </c>
      <c r="E22" s="7"/>
      <c r="F22" s="37" t="str">
        <f t="shared" si="1"/>
        <v>YES</v>
      </c>
      <c r="G22" s="38">
        <f t="shared" si="2"/>
        <v>0.1451662001</v>
      </c>
      <c r="H22" s="37" t="str">
        <f t="shared" si="3"/>
        <v>YES</v>
      </c>
      <c r="I22" s="28">
        <f t="shared" si="4"/>
        <v>0.2190320838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36" t="s">
        <v>38</v>
      </c>
      <c r="B23" s="10">
        <v>0.8063376602</v>
      </c>
      <c r="C23" s="10">
        <v>0.8278719555</v>
      </c>
      <c r="D23" s="10">
        <v>0.921227492</v>
      </c>
      <c r="E23" s="7"/>
      <c r="F23" s="37" t="str">
        <f t="shared" si="1"/>
        <v>YES</v>
      </c>
      <c r="G23" s="38">
        <f t="shared" si="2"/>
        <v>0.02670629981</v>
      </c>
      <c r="H23" s="37" t="str">
        <f t="shared" si="3"/>
        <v>YES</v>
      </c>
      <c r="I23" s="28">
        <f t="shared" si="4"/>
        <v>0.1424835245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36" t="s">
        <v>39</v>
      </c>
      <c r="B24" s="10">
        <v>0.8373281921</v>
      </c>
      <c r="C24" s="10">
        <v>0.8847232703</v>
      </c>
      <c r="D24" s="10">
        <v>0.9722420857</v>
      </c>
      <c r="E24" s="7"/>
      <c r="F24" s="37" t="str">
        <f t="shared" si="1"/>
        <v>YES</v>
      </c>
      <c r="G24" s="38">
        <f t="shared" si="2"/>
        <v>0.05660274985</v>
      </c>
      <c r="H24" s="37" t="str">
        <f t="shared" si="3"/>
        <v>YES</v>
      </c>
      <c r="I24" s="28">
        <f t="shared" si="4"/>
        <v>0.1611242699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36" t="s">
        <v>40</v>
      </c>
      <c r="B25" s="10">
        <v>0.8091445091</v>
      </c>
      <c r="C25" s="10">
        <v>0.8289181193</v>
      </c>
      <c r="D25" s="10">
        <v>0.9203655383</v>
      </c>
      <c r="E25" s="7"/>
      <c r="F25" s="37" t="str">
        <f t="shared" si="1"/>
        <v>YES</v>
      </c>
      <c r="G25" s="38">
        <f t="shared" si="2"/>
        <v>0.02443767458</v>
      </c>
      <c r="H25" s="37" t="str">
        <f t="shared" si="3"/>
        <v>YES</v>
      </c>
      <c r="I25" s="28">
        <f t="shared" si="4"/>
        <v>0.1374550874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36" t="s">
        <v>41</v>
      </c>
      <c r="B26" s="10">
        <v>1.062159308</v>
      </c>
      <c r="C26" s="10">
        <v>1.06267161</v>
      </c>
      <c r="D26" s="10">
        <v>1.062325581</v>
      </c>
      <c r="E26" s="7"/>
      <c r="F26" s="37" t="str">
        <f t="shared" si="1"/>
        <v>YES</v>
      </c>
      <c r="G26" s="38">
        <f t="shared" si="2"/>
        <v>0.0004823212452</v>
      </c>
      <c r="H26" s="37" t="str">
        <f t="shared" si="3"/>
        <v>YES</v>
      </c>
      <c r="I26" s="28">
        <f t="shared" si="4"/>
        <v>0.0001565424308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36" t="s">
        <v>42</v>
      </c>
      <c r="B27" s="10">
        <v>1.066614035</v>
      </c>
      <c r="C27" s="10">
        <v>1.06623008</v>
      </c>
      <c r="D27" s="10">
        <v>1.065997118</v>
      </c>
      <c r="E27" s="7"/>
      <c r="F27" s="39" t="str">
        <f t="shared" si="1"/>
        <v>NO</v>
      </c>
      <c r="G27" s="38">
        <f t="shared" si="2"/>
        <v>-0.0003599755745</v>
      </c>
      <c r="H27" s="37" t="str">
        <f t="shared" si="3"/>
        <v>NO</v>
      </c>
      <c r="I27" s="28">
        <f t="shared" si="4"/>
        <v>-0.0005783882264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36" t="s">
        <v>43</v>
      </c>
      <c r="B28" s="10">
        <v>1.159560509</v>
      </c>
      <c r="C28" s="10">
        <v>1.196224976</v>
      </c>
      <c r="D28" s="10">
        <v>1.259312822</v>
      </c>
      <c r="E28" s="7"/>
      <c r="F28" s="37" t="str">
        <f t="shared" si="1"/>
        <v>YES</v>
      </c>
      <c r="G28" s="38">
        <f t="shared" si="2"/>
        <v>0.03161927878</v>
      </c>
      <c r="H28" s="37" t="str">
        <f t="shared" si="3"/>
        <v>YES</v>
      </c>
      <c r="I28" s="28">
        <f t="shared" si="4"/>
        <v>0.08602596607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36" t="s">
        <v>44</v>
      </c>
      <c r="B29" s="10">
        <v>1.184419157</v>
      </c>
      <c r="C29" s="10">
        <v>1.210062182</v>
      </c>
      <c r="D29" s="10">
        <v>1.229401147</v>
      </c>
      <c r="E29" s="7"/>
      <c r="F29" s="37" t="str">
        <f t="shared" si="1"/>
        <v>YES</v>
      </c>
      <c r="G29" s="38">
        <f t="shared" si="2"/>
        <v>0.02165029572</v>
      </c>
      <c r="H29" s="37" t="str">
        <f t="shared" si="3"/>
        <v>YES</v>
      </c>
      <c r="I29" s="28">
        <f t="shared" si="4"/>
        <v>0.03797810069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36" t="s">
        <v>45</v>
      </c>
      <c r="B30" s="10">
        <v>0.9191209925</v>
      </c>
      <c r="C30" s="10">
        <v>0.9718270502</v>
      </c>
      <c r="D30" s="10">
        <v>0.9829077895</v>
      </c>
      <c r="E30" s="7"/>
      <c r="F30" s="37" t="str">
        <f t="shared" si="1"/>
        <v>YES</v>
      </c>
      <c r="G30" s="38">
        <f t="shared" si="2"/>
        <v>0.05734398205</v>
      </c>
      <c r="H30" s="37" t="str">
        <f t="shared" si="3"/>
        <v>YES</v>
      </c>
      <c r="I30" s="28">
        <f t="shared" si="4"/>
        <v>0.06939978253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36" t="s">
        <v>46</v>
      </c>
      <c r="B31" s="10">
        <v>1.514537308</v>
      </c>
      <c r="C31" s="10">
        <v>1.514596128</v>
      </c>
      <c r="D31" s="10">
        <v>1.517435081</v>
      </c>
      <c r="E31" s="7"/>
      <c r="F31" s="37" t="str">
        <f t="shared" si="1"/>
        <v>YES</v>
      </c>
      <c r="G31" s="38">
        <f t="shared" si="2"/>
        <v>0.00003883694359</v>
      </c>
      <c r="H31" s="37" t="str">
        <f t="shared" si="3"/>
        <v>YES</v>
      </c>
      <c r="I31" s="28">
        <f t="shared" si="4"/>
        <v>0.00191330579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36" t="s">
        <v>47</v>
      </c>
      <c r="B32" s="10">
        <v>2.163774057</v>
      </c>
      <c r="C32" s="10">
        <v>2.164516098</v>
      </c>
      <c r="D32" s="10">
        <v>2.176350587</v>
      </c>
      <c r="E32" s="7"/>
      <c r="F32" s="37" t="str">
        <f t="shared" si="1"/>
        <v>YES</v>
      </c>
      <c r="G32" s="38">
        <f t="shared" si="2"/>
        <v>0.0003429383015</v>
      </c>
      <c r="H32" s="37" t="str">
        <f t="shared" si="3"/>
        <v>YES</v>
      </c>
      <c r="I32" s="28">
        <f t="shared" si="4"/>
        <v>0.005812312038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36" t="s">
        <v>48</v>
      </c>
      <c r="B33" s="10">
        <v>1.044849116</v>
      </c>
      <c r="C33" s="10">
        <v>1.049390634</v>
      </c>
      <c r="D33" s="10">
        <v>1.052319641</v>
      </c>
      <c r="E33" s="7"/>
      <c r="F33" s="37" t="str">
        <f t="shared" si="1"/>
        <v>YES</v>
      </c>
      <c r="G33" s="38">
        <f t="shared" si="2"/>
        <v>0.004346577827</v>
      </c>
      <c r="H33" s="37" t="str">
        <f t="shared" si="3"/>
        <v>YES</v>
      </c>
      <c r="I33" s="28">
        <f t="shared" si="4"/>
        <v>0.007149860095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36" t="s">
        <v>49</v>
      </c>
      <c r="B34" s="10">
        <v>1.161586965</v>
      </c>
      <c r="C34" s="10">
        <v>1.169758366</v>
      </c>
      <c r="D34" s="10">
        <v>1.169873238</v>
      </c>
      <c r="E34" s="7"/>
      <c r="F34" s="37" t="str">
        <f t="shared" si="1"/>
        <v>YES</v>
      </c>
      <c r="G34" s="38">
        <f t="shared" si="2"/>
        <v>0.007034687239</v>
      </c>
      <c r="H34" s="37" t="str">
        <f t="shared" si="3"/>
        <v>YES</v>
      </c>
      <c r="I34" s="28">
        <f t="shared" si="4"/>
        <v>0.007133579534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36" t="s">
        <v>50</v>
      </c>
      <c r="B35" s="10">
        <v>1.173293286</v>
      </c>
      <c r="C35" s="10">
        <v>1.271404132</v>
      </c>
      <c r="D35" s="10">
        <v>1.31033847</v>
      </c>
      <c r="E35" s="7"/>
      <c r="F35" s="37" t="str">
        <f t="shared" si="1"/>
        <v>YES</v>
      </c>
      <c r="G35" s="38">
        <f t="shared" si="2"/>
        <v>0.08362005235</v>
      </c>
      <c r="H35" s="37" t="str">
        <f t="shared" si="3"/>
        <v>YES</v>
      </c>
      <c r="I35" s="28">
        <f t="shared" si="4"/>
        <v>0.1168038594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36" t="s">
        <v>51</v>
      </c>
      <c r="B36" s="10">
        <v>1.710299313</v>
      </c>
      <c r="C36" s="10">
        <v>1.695905332</v>
      </c>
      <c r="D36" s="10">
        <v>1.714920448</v>
      </c>
      <c r="E36" s="7"/>
      <c r="F36" s="39" t="str">
        <f t="shared" si="1"/>
        <v>NO</v>
      </c>
      <c r="G36" s="38">
        <f t="shared" si="2"/>
        <v>-0.008416059628</v>
      </c>
      <c r="H36" s="37" t="str">
        <f t="shared" si="3"/>
        <v>YES</v>
      </c>
      <c r="I36" s="28">
        <f t="shared" si="4"/>
        <v>0.002701945189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36" t="s">
        <v>52</v>
      </c>
      <c r="B37" s="10">
        <v>1.651217492</v>
      </c>
      <c r="C37" s="10">
        <v>1.658258593</v>
      </c>
      <c r="D37" s="10">
        <v>1.687597367</v>
      </c>
      <c r="E37" s="7"/>
      <c r="F37" s="37" t="str">
        <f t="shared" si="1"/>
        <v>YES</v>
      </c>
      <c r="G37" s="38">
        <f t="shared" si="2"/>
        <v>0.004264187507</v>
      </c>
      <c r="H37" s="37" t="str">
        <f t="shared" si="3"/>
        <v>YES</v>
      </c>
      <c r="I37" s="28">
        <f t="shared" si="4"/>
        <v>0.02203215214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36" t="s">
        <v>53</v>
      </c>
      <c r="B38" s="10">
        <v>1.715943737</v>
      </c>
      <c r="C38" s="10">
        <v>1.703150684</v>
      </c>
      <c r="D38" s="10">
        <v>1.719160894</v>
      </c>
      <c r="E38" s="7"/>
      <c r="F38" s="39" t="str">
        <f t="shared" si="1"/>
        <v>NO</v>
      </c>
      <c r="G38" s="38">
        <f t="shared" si="2"/>
        <v>-0.007455403533</v>
      </c>
      <c r="H38" s="37" t="str">
        <f t="shared" si="3"/>
        <v>YES</v>
      </c>
      <c r="I38" s="28">
        <f t="shared" si="4"/>
        <v>0.001874861588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36" t="s">
        <v>54</v>
      </c>
      <c r="B39" s="10">
        <v>1.233724467</v>
      </c>
      <c r="C39" s="10">
        <v>1.260081914</v>
      </c>
      <c r="D39" s="10">
        <v>1.303643011</v>
      </c>
      <c r="E39" s="7"/>
      <c r="F39" s="37" t="str">
        <f t="shared" si="1"/>
        <v>YES</v>
      </c>
      <c r="G39" s="38">
        <f t="shared" si="2"/>
        <v>0.02136412765</v>
      </c>
      <c r="H39" s="37" t="str">
        <f t="shared" si="3"/>
        <v>YES</v>
      </c>
      <c r="I39" s="28">
        <f t="shared" si="4"/>
        <v>0.05667273842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36" t="s">
        <v>55</v>
      </c>
      <c r="B40" s="10">
        <v>1.689566634</v>
      </c>
      <c r="C40" s="10">
        <v>1.741157173</v>
      </c>
      <c r="D40" s="10">
        <v>1.927083447</v>
      </c>
      <c r="E40" s="7"/>
      <c r="F40" s="37" t="str">
        <f t="shared" si="1"/>
        <v>YES</v>
      </c>
      <c r="G40" s="38">
        <f t="shared" si="2"/>
        <v>0.03053477617</v>
      </c>
      <c r="H40" s="37" t="str">
        <f t="shared" si="3"/>
        <v>YES</v>
      </c>
      <c r="I40" s="28">
        <f t="shared" si="4"/>
        <v>0.1405785414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36" t="s">
        <v>56</v>
      </c>
      <c r="B41" s="21">
        <v>1.681823611</v>
      </c>
      <c r="C41" s="21">
        <v>1.803650067</v>
      </c>
      <c r="D41" s="21">
        <v>2.126037095</v>
      </c>
      <c r="E41" s="23"/>
      <c r="F41" s="40" t="str">
        <f t="shared" si="1"/>
        <v>YES</v>
      </c>
      <c r="G41" s="41">
        <f t="shared" si="2"/>
        <v>0.07243711838</v>
      </c>
      <c r="H41" s="40" t="str">
        <f t="shared" si="3"/>
        <v>YES</v>
      </c>
      <c r="I41" s="22">
        <f t="shared" si="4"/>
        <v>0.2641260838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36" t="s">
        <v>57</v>
      </c>
      <c r="B42" s="10">
        <v>1.155792394</v>
      </c>
      <c r="C42" s="10">
        <v>1.164538739</v>
      </c>
      <c r="D42" s="10">
        <v>1.170570572</v>
      </c>
      <c r="E42" s="7"/>
      <c r="F42" s="37" t="str">
        <f t="shared" si="1"/>
        <v>YES</v>
      </c>
      <c r="G42" s="38">
        <f t="shared" si="2"/>
        <v>0.007567401417</v>
      </c>
      <c r="H42" s="37" t="str">
        <f t="shared" si="3"/>
        <v>YES</v>
      </c>
      <c r="I42" s="28">
        <f t="shared" si="4"/>
        <v>0.01278618727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36" t="s">
        <v>58</v>
      </c>
      <c r="B43" s="10">
        <v>1.307016736</v>
      </c>
      <c r="C43" s="10">
        <v>1.310368028</v>
      </c>
      <c r="D43" s="10">
        <v>1.320882388</v>
      </c>
      <c r="E43" s="7"/>
      <c r="F43" s="37" t="str">
        <f t="shared" si="1"/>
        <v>YES</v>
      </c>
      <c r="G43" s="38">
        <f t="shared" si="2"/>
        <v>0.002564077343</v>
      </c>
      <c r="H43" s="37" t="str">
        <f t="shared" si="3"/>
        <v>YES</v>
      </c>
      <c r="I43" s="28">
        <f t="shared" si="4"/>
        <v>0.01060862621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36" t="s">
        <v>59</v>
      </c>
      <c r="B44" s="10">
        <v>1.370589921</v>
      </c>
      <c r="C44" s="10">
        <v>1.372257845</v>
      </c>
      <c r="D44" s="10">
        <v>1.389784501</v>
      </c>
      <c r="E44" s="7"/>
      <c r="F44" s="37" t="str">
        <f t="shared" si="1"/>
        <v>YES</v>
      </c>
      <c r="G44" s="38">
        <f t="shared" si="2"/>
        <v>0.001216938761</v>
      </c>
      <c r="H44" s="37" t="str">
        <f t="shared" si="3"/>
        <v>YES</v>
      </c>
      <c r="I44" s="28">
        <f t="shared" si="4"/>
        <v>0.01400461196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36" t="s">
        <v>60</v>
      </c>
      <c r="B45" s="10">
        <v>1.791431593</v>
      </c>
      <c r="C45" s="10">
        <v>1.821963693</v>
      </c>
      <c r="D45" s="10">
        <v>2.059208732</v>
      </c>
      <c r="E45" s="7"/>
      <c r="F45" s="37" t="str">
        <f t="shared" si="1"/>
        <v>YES</v>
      </c>
      <c r="G45" s="38">
        <f t="shared" si="2"/>
        <v>0.01704340825</v>
      </c>
      <c r="H45" s="37" t="str">
        <f t="shared" si="3"/>
        <v>YES</v>
      </c>
      <c r="I45" s="28">
        <f t="shared" si="4"/>
        <v>0.1494766197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36" t="s">
        <v>61</v>
      </c>
      <c r="B46" s="10">
        <v>1.046867265</v>
      </c>
      <c r="C46" s="10">
        <v>1.0494258</v>
      </c>
      <c r="D46" s="10">
        <v>1.048840899</v>
      </c>
      <c r="E46" s="7"/>
      <c r="F46" s="37" t="str">
        <f t="shared" si="1"/>
        <v>YES</v>
      </c>
      <c r="G46" s="38">
        <f t="shared" si="2"/>
        <v>0.002443991789</v>
      </c>
      <c r="H46" s="37" t="str">
        <f t="shared" si="3"/>
        <v>YES</v>
      </c>
      <c r="I46" s="28">
        <f t="shared" si="4"/>
        <v>0.001885276258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hidden="1" customHeight="1">
      <c r="A47" s="36" t="s">
        <v>62</v>
      </c>
      <c r="B47" s="33">
        <v>1.156874291</v>
      </c>
      <c r="C47" s="33">
        <v>1.154949805</v>
      </c>
      <c r="D47" s="33">
        <v>1.167552313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36" t="s">
        <v>63</v>
      </c>
      <c r="B48" s="10">
        <f t="shared" ref="B48:D48" si="5">GEOMEAN(B2:B46)</f>
        <v>1.214264241</v>
      </c>
      <c r="C48" s="10">
        <f t="shared" si="5"/>
        <v>1.238299516</v>
      </c>
      <c r="D48" s="10">
        <f t="shared" si="5"/>
        <v>1.303323572</v>
      </c>
      <c r="E48" s="7"/>
      <c r="F48" s="7">
        <f>18/45</f>
        <v>0.4</v>
      </c>
      <c r="G48" s="7">
        <f>COUNTIF(G2:G46,"&lt; -5%")</f>
        <v>1</v>
      </c>
      <c r="H48" s="7"/>
      <c r="I48" s="7">
        <f>COUNTIF(I2:I46,"&lt;-5%")</f>
        <v>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42"/>
      <c r="B49" s="33"/>
      <c r="C49" s="33"/>
      <c r="D49" s="3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42"/>
      <c r="B50" s="33"/>
      <c r="C50" s="33"/>
      <c r="D50" s="3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42" t="s">
        <v>64</v>
      </c>
      <c r="B51" s="33">
        <v>1.167825837</v>
      </c>
      <c r="C51" s="33">
        <v>1.167856422</v>
      </c>
      <c r="D51" s="33">
        <v>1.186494901</v>
      </c>
      <c r="E51" s="7"/>
      <c r="F51" s="7">
        <f>COUNT(B2:B46)</f>
        <v>45</v>
      </c>
      <c r="G51" s="7"/>
      <c r="H51" s="7"/>
      <c r="I51" s="28">
        <f t="shared" ref="I51:I70" si="6">(D51-B51)/B51</f>
        <v>0.0159861714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42" t="s">
        <v>65</v>
      </c>
      <c r="B52" s="33">
        <v>0.9715205456</v>
      </c>
      <c r="C52" s="33">
        <v>0.9663133989</v>
      </c>
      <c r="D52" s="33">
        <v>0.9981993635</v>
      </c>
      <c r="E52" s="7"/>
      <c r="F52" s="7"/>
      <c r="G52" s="7"/>
      <c r="H52" s="7"/>
      <c r="I52" s="28">
        <f t="shared" si="6"/>
        <v>0.02746088904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42" t="s">
        <v>66</v>
      </c>
      <c r="B53" s="33">
        <v>1.13429574</v>
      </c>
      <c r="C53" s="33">
        <v>1.121506402</v>
      </c>
      <c r="D53" s="33">
        <v>1.132802881</v>
      </c>
      <c r="E53" s="7"/>
      <c r="F53" s="7">
        <f>COUNT(B51:B69)</f>
        <v>19</v>
      </c>
      <c r="G53" s="7"/>
      <c r="H53" s="7"/>
      <c r="I53" s="28">
        <f t="shared" si="6"/>
        <v>-0.001316110911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42" t="s">
        <v>67</v>
      </c>
      <c r="B54" s="33">
        <v>1.375528215</v>
      </c>
      <c r="C54" s="33">
        <v>1.439686915</v>
      </c>
      <c r="D54" s="33">
        <v>1.472031699</v>
      </c>
      <c r="E54" s="7"/>
      <c r="F54" s="7"/>
      <c r="G54" s="7"/>
      <c r="H54" s="7"/>
      <c r="I54" s="28">
        <f t="shared" si="6"/>
        <v>0.07015740059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42" t="s">
        <v>68</v>
      </c>
      <c r="B55" s="33">
        <v>1.357121723</v>
      </c>
      <c r="C55" s="33">
        <v>1.535238772</v>
      </c>
      <c r="D55" s="33">
        <v>1.558781357</v>
      </c>
      <c r="E55" s="7"/>
      <c r="F55" s="7"/>
      <c r="G55" s="7"/>
      <c r="H55" s="7"/>
      <c r="I55" s="28">
        <f t="shared" si="6"/>
        <v>0.1485936232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42" t="s">
        <v>69</v>
      </c>
      <c r="B56" s="33">
        <v>1.37835115</v>
      </c>
      <c r="C56" s="33">
        <v>1.561169387</v>
      </c>
      <c r="D56" s="33">
        <v>1.578768448</v>
      </c>
      <c r="E56" s="7"/>
      <c r="F56" s="7"/>
      <c r="G56" s="7"/>
      <c r="H56" s="7"/>
      <c r="I56" s="28">
        <f t="shared" si="6"/>
        <v>0.1454036571</v>
      </c>
      <c r="J56" s="32">
        <f>AVERAGE(I53:I57)</f>
        <v>0.09948693407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42" t="s">
        <v>70</v>
      </c>
      <c r="B57" s="33">
        <v>1.394790061</v>
      </c>
      <c r="C57" s="33">
        <v>1.562295652</v>
      </c>
      <c r="D57" s="33">
        <v>1.582523364</v>
      </c>
      <c r="E57" s="7"/>
      <c r="F57" s="7"/>
      <c r="G57" s="7"/>
      <c r="H57" s="7"/>
      <c r="I57" s="28">
        <f t="shared" si="6"/>
        <v>0.1345961003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42" t="s">
        <v>71</v>
      </c>
      <c r="B58" s="33">
        <v>1.284736722</v>
      </c>
      <c r="C58" s="33">
        <v>1.269343263</v>
      </c>
      <c r="D58" s="33">
        <v>1.283316568</v>
      </c>
      <c r="E58" s="7"/>
      <c r="F58" s="7"/>
      <c r="G58" s="7"/>
      <c r="H58" s="7"/>
      <c r="I58" s="28">
        <f t="shared" si="6"/>
        <v>-0.001105404692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42" t="s">
        <v>72</v>
      </c>
      <c r="B59" s="33">
        <v>1.236135707</v>
      </c>
      <c r="C59" s="33">
        <v>1.232557432</v>
      </c>
      <c r="D59" s="33">
        <v>1.247272174</v>
      </c>
      <c r="E59" s="7"/>
      <c r="F59" s="7"/>
      <c r="G59" s="7"/>
      <c r="H59" s="7"/>
      <c r="I59" s="28">
        <f t="shared" si="6"/>
        <v>0.009009097413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42" t="s">
        <v>73</v>
      </c>
      <c r="B60" s="33">
        <v>1.250235173</v>
      </c>
      <c r="C60" s="33">
        <v>1.239206358</v>
      </c>
      <c r="D60" s="33">
        <v>1.251046116</v>
      </c>
      <c r="E60" s="7"/>
      <c r="F60" s="7"/>
      <c r="G60" s="7"/>
      <c r="H60" s="7"/>
      <c r="I60" s="28">
        <f t="shared" si="6"/>
        <v>0.0006486323673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42" t="s">
        <v>74</v>
      </c>
      <c r="B61" s="33">
        <v>1.262004857</v>
      </c>
      <c r="C61" s="33">
        <v>1.24728613</v>
      </c>
      <c r="D61" s="33">
        <v>1.25978289</v>
      </c>
      <c r="E61" s="7"/>
      <c r="F61" s="7"/>
      <c r="G61" s="7"/>
      <c r="H61" s="7"/>
      <c r="I61" s="28">
        <f t="shared" si="6"/>
        <v>-0.001760664381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42" t="s">
        <v>75</v>
      </c>
      <c r="B62" s="33">
        <v>0.9934296907</v>
      </c>
      <c r="C62" s="33">
        <v>0.9927490153</v>
      </c>
      <c r="D62" s="33">
        <v>1.012773412</v>
      </c>
      <c r="E62" s="7"/>
      <c r="F62" s="7"/>
      <c r="G62" s="7"/>
      <c r="H62" s="7"/>
      <c r="I62" s="28">
        <f t="shared" si="6"/>
        <v>0.0194716561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42" t="s">
        <v>76</v>
      </c>
      <c r="B63" s="33">
        <v>0.9910367732</v>
      </c>
      <c r="C63" s="33">
        <v>0.9911846526</v>
      </c>
      <c r="D63" s="33">
        <v>1.012206133</v>
      </c>
      <c r="E63" s="7"/>
      <c r="F63" s="7"/>
      <c r="G63" s="7"/>
      <c r="H63" s="7"/>
      <c r="I63" s="28">
        <f t="shared" si="6"/>
        <v>0.02136082169</v>
      </c>
      <c r="J63" s="32">
        <f>AVERAGE(I68:I69)</f>
        <v>0.03780014639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42" t="s">
        <v>77</v>
      </c>
      <c r="B64" s="33">
        <v>0.9928881469</v>
      </c>
      <c r="C64" s="33">
        <v>0.9927663317</v>
      </c>
      <c r="D64" s="33">
        <v>1.012824624</v>
      </c>
      <c r="E64" s="7"/>
      <c r="F64" s="7"/>
      <c r="G64" s="7"/>
      <c r="H64" s="7"/>
      <c r="I64" s="28">
        <f t="shared" si="6"/>
        <v>0.02007927798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42" t="s">
        <v>78</v>
      </c>
      <c r="B65" s="33">
        <v>0.9892665718</v>
      </c>
      <c r="C65" s="33">
        <v>0.9871277258</v>
      </c>
      <c r="D65" s="33">
        <v>1.008366211</v>
      </c>
      <c r="E65" s="7"/>
      <c r="F65" s="7"/>
      <c r="G65" s="7"/>
      <c r="H65" s="7"/>
      <c r="I65" s="28">
        <f t="shared" si="6"/>
        <v>0.01930686808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42" t="s">
        <v>79</v>
      </c>
      <c r="B66" s="33">
        <v>1.27101008</v>
      </c>
      <c r="C66" s="33">
        <v>1.267987437</v>
      </c>
      <c r="D66" s="33">
        <v>1.316269925</v>
      </c>
      <c r="E66" s="7"/>
      <c r="F66" s="7"/>
      <c r="G66" s="7"/>
      <c r="H66" s="7"/>
      <c r="I66" s="28">
        <f t="shared" si="6"/>
        <v>0.03560935174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42" t="s">
        <v>80</v>
      </c>
      <c r="B67" s="33">
        <v>1.272748235</v>
      </c>
      <c r="C67" s="33">
        <v>1.275383995</v>
      </c>
      <c r="D67" s="33">
        <v>1.324553875</v>
      </c>
      <c r="E67" s="7"/>
      <c r="F67" s="7"/>
      <c r="G67" s="7"/>
      <c r="H67" s="7"/>
      <c r="I67" s="28">
        <f t="shared" si="6"/>
        <v>0.04070376102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42" t="s">
        <v>81</v>
      </c>
      <c r="B68" s="33">
        <v>1.274547026</v>
      </c>
      <c r="C68" s="33">
        <v>1.275174467</v>
      </c>
      <c r="D68" s="33">
        <v>1.323708304</v>
      </c>
      <c r="E68" s="7"/>
      <c r="F68" s="7"/>
      <c r="G68" s="7"/>
      <c r="H68" s="7"/>
      <c r="I68" s="28">
        <f t="shared" si="6"/>
        <v>0.03857156856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42" t="s">
        <v>82</v>
      </c>
      <c r="B69" s="33">
        <v>1.269472848</v>
      </c>
      <c r="C69" s="33">
        <v>1.268345936</v>
      </c>
      <c r="D69" s="33">
        <v>1.316479808</v>
      </c>
      <c r="E69" s="7"/>
      <c r="F69" s="7"/>
      <c r="G69" s="7"/>
      <c r="H69" s="7"/>
      <c r="I69" s="28">
        <f t="shared" si="6"/>
        <v>0.03702872423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 t="s">
        <v>83</v>
      </c>
      <c r="B70" s="7">
        <f t="shared" ref="B70:D70" si="7">GEOMEAN(B51:B69)</f>
        <v>1.194531969</v>
      </c>
      <c r="C70" s="7">
        <f t="shared" si="7"/>
        <v>1.2168111</v>
      </c>
      <c r="D70" s="7">
        <f t="shared" si="7"/>
        <v>1.242318692</v>
      </c>
      <c r="E70" s="7"/>
      <c r="F70" s="7"/>
      <c r="G70" s="7"/>
      <c r="H70" s="7"/>
      <c r="I70" s="28">
        <f t="shared" si="6"/>
        <v>0.04000455811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5.29"/>
    <col customWidth="1" min="3" max="5" width="11.57"/>
    <col customWidth="1" min="6" max="26" width="12.57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3"/>
      <c r="I1" s="4"/>
      <c r="J1" s="6"/>
      <c r="K1" s="3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8" t="s">
        <v>6</v>
      </c>
      <c r="S2" s="7"/>
      <c r="T2" s="7"/>
      <c r="U2" s="7"/>
      <c r="V2" s="7"/>
      <c r="W2" s="7"/>
      <c r="X2" s="7"/>
      <c r="Y2" s="7"/>
    </row>
    <row r="3" ht="14.25" customHeight="1">
      <c r="A3" s="1"/>
      <c r="B3" s="43" t="s">
        <v>84</v>
      </c>
      <c r="C3" s="43" t="s">
        <v>84</v>
      </c>
      <c r="D3" s="43" t="s">
        <v>84</v>
      </c>
      <c r="E3" s="43" t="s">
        <v>84</v>
      </c>
      <c r="G3" s="43" t="s">
        <v>84</v>
      </c>
      <c r="H3" s="43" t="s">
        <v>85</v>
      </c>
      <c r="I3" s="43" t="s">
        <v>85</v>
      </c>
      <c r="J3" s="43" t="s">
        <v>85</v>
      </c>
      <c r="K3" s="43" t="s">
        <v>85</v>
      </c>
      <c r="L3" s="43" t="s">
        <v>85</v>
      </c>
      <c r="M3" s="43" t="s">
        <v>85</v>
      </c>
      <c r="S3" s="7"/>
      <c r="T3" s="7"/>
      <c r="U3" s="7"/>
      <c r="V3" s="7"/>
      <c r="W3" s="7"/>
      <c r="X3" s="7"/>
      <c r="Y3" s="7"/>
    </row>
    <row r="4" ht="15.75" customHeight="1">
      <c r="A4" s="15" t="s">
        <v>9</v>
      </c>
      <c r="B4" s="43">
        <v>66.6953100081579</v>
      </c>
      <c r="C4" s="44">
        <v>39.1559204232609</v>
      </c>
      <c r="D4" s="44">
        <v>61.5035694692462</v>
      </c>
      <c r="E4" s="45">
        <v>67.2507529389783</v>
      </c>
      <c r="F4" s="46">
        <v>77.689030200323</v>
      </c>
      <c r="G4" s="47">
        <v>90.3728495644529</v>
      </c>
      <c r="H4" s="44" t="str">
        <f t="shared" ref="H4:M4" si="1">J55</f>
        <v/>
      </c>
      <c r="I4" s="44" t="str">
        <f t="shared" si="1"/>
        <v/>
      </c>
      <c r="J4" s="44" t="str">
        <f t="shared" si="1"/>
        <v/>
      </c>
      <c r="K4" s="47" t="str">
        <f t="shared" si="1"/>
        <v/>
      </c>
      <c r="L4" s="47" t="str">
        <f t="shared" si="1"/>
        <v/>
      </c>
      <c r="M4" s="48" t="str">
        <f t="shared" si="1"/>
        <v/>
      </c>
      <c r="S4" s="19"/>
      <c r="T4" s="19"/>
      <c r="U4" s="19"/>
      <c r="V4" s="19"/>
      <c r="W4" s="19"/>
      <c r="X4" s="19"/>
      <c r="Y4" s="19"/>
    </row>
    <row r="5" ht="14.25" customHeight="1">
      <c r="A5" s="20" t="s">
        <v>10</v>
      </c>
      <c r="B5" s="49">
        <v>66.5292005707</v>
      </c>
      <c r="C5" s="49">
        <v>39.150174720102</v>
      </c>
      <c r="D5" s="49">
        <v>61.6658113294326</v>
      </c>
      <c r="E5" s="50">
        <v>67.372841673924</v>
      </c>
      <c r="F5" s="46">
        <v>77.69</v>
      </c>
      <c r="G5" s="46">
        <v>90.2291396400734</v>
      </c>
      <c r="H5" s="49" t="str">
        <f t="shared" ref="H5:M5" si="2">J48</f>
        <v/>
      </c>
      <c r="I5" s="49" t="str">
        <f t="shared" si="2"/>
        <v/>
      </c>
      <c r="J5" s="49" t="str">
        <f t="shared" si="2"/>
        <v/>
      </c>
      <c r="K5" s="46" t="str">
        <f t="shared" si="2"/>
        <v/>
      </c>
      <c r="L5" s="46" t="str">
        <f t="shared" si="2"/>
        <v/>
      </c>
      <c r="M5" s="51" t="str">
        <f t="shared" si="2"/>
        <v/>
      </c>
      <c r="S5" s="23"/>
      <c r="T5" s="23"/>
      <c r="U5" s="23"/>
      <c r="V5" s="23"/>
      <c r="W5" s="23"/>
      <c r="X5" s="23"/>
      <c r="Y5" s="23"/>
    </row>
    <row r="6" ht="14.25" customHeight="1">
      <c r="A6" s="24" t="s">
        <v>11</v>
      </c>
      <c r="B6" s="43">
        <v>79.2133157039203</v>
      </c>
      <c r="C6" s="52">
        <v>51.5379282517644</v>
      </c>
      <c r="D6" s="43">
        <v>64.1071227837332</v>
      </c>
      <c r="E6" s="53">
        <v>76.6172290784949</v>
      </c>
      <c r="F6" s="54">
        <v>88.2839914020227</v>
      </c>
      <c r="G6" s="54"/>
      <c r="H6" s="52" t="str">
        <f t="shared" ref="H6:L6" si="3">J41</f>
        <v/>
      </c>
      <c r="I6" s="52" t="str">
        <f t="shared" si="3"/>
        <v/>
      </c>
      <c r="J6" s="52" t="str">
        <f t="shared" si="3"/>
        <v/>
      </c>
      <c r="K6" s="54" t="str">
        <f t="shared" si="3"/>
        <v/>
      </c>
      <c r="L6" s="54" t="str">
        <f t="shared" si="3"/>
        <v/>
      </c>
      <c r="M6" s="27"/>
      <c r="S6" s="27"/>
      <c r="T6" s="27"/>
      <c r="U6" s="27"/>
      <c r="V6" s="27"/>
      <c r="W6" s="27"/>
      <c r="X6" s="27"/>
      <c r="Y6" s="27"/>
    </row>
    <row r="7" ht="14.25" customHeight="1">
      <c r="A7" s="7"/>
      <c r="B7" s="28">
        <f t="shared" ref="B7:F7" si="4">(B6-B4)/B6</f>
        <v>0.1580290584</v>
      </c>
      <c r="C7" s="28">
        <f t="shared" si="4"/>
        <v>0.240250399</v>
      </c>
      <c r="D7" s="28">
        <f t="shared" si="4"/>
        <v>0.04061254353</v>
      </c>
      <c r="E7" s="28">
        <f t="shared" si="4"/>
        <v>0.1222502595</v>
      </c>
      <c r="F7" s="28">
        <f t="shared" si="4"/>
        <v>0.1200099931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7"/>
      <c r="B8" s="29"/>
      <c r="C8" s="30"/>
      <c r="D8" s="31"/>
      <c r="E8" s="31"/>
      <c r="F8" s="31">
        <f>(F6-G4)/G4</f>
        <v>-0.02311378</v>
      </c>
      <c r="G8" s="28"/>
      <c r="H8" s="3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 customHeight="1">
      <c r="A13" s="7"/>
      <c r="B13" s="7"/>
      <c r="C13" s="7"/>
      <c r="D13" s="7"/>
      <c r="E13" s="7"/>
      <c r="F13" s="7"/>
      <c r="G13" s="7"/>
      <c r="H13" s="7"/>
      <c r="J13" s="55"/>
      <c r="K13" s="55"/>
      <c r="L13" s="55"/>
      <c r="M13" s="55"/>
      <c r="N13" s="55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7"/>
      <c r="B14" s="35" t="s">
        <v>13</v>
      </c>
      <c r="C14" s="7"/>
      <c r="D14" s="7"/>
      <c r="E14" s="7"/>
      <c r="F14" s="7"/>
      <c r="G14" s="7"/>
      <c r="H14" s="7"/>
      <c r="I14" s="7"/>
      <c r="J14" s="55"/>
      <c r="K14" s="55"/>
      <c r="L14" s="55"/>
      <c r="M14" s="55"/>
      <c r="N14" s="55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24"/>
      <c r="J18" s="7"/>
      <c r="K18" s="7"/>
      <c r="L18" s="7"/>
      <c r="M18" s="7"/>
      <c r="N18" s="7"/>
      <c r="O18" s="33"/>
      <c r="P18" s="29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33"/>
      <c r="L19" s="33"/>
      <c r="M19" s="33"/>
      <c r="N19" s="33"/>
      <c r="O19" s="33"/>
      <c r="P19" s="29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55"/>
      <c r="K20" s="55"/>
      <c r="L20" s="55"/>
      <c r="M20" s="55"/>
      <c r="N20" s="55"/>
      <c r="O20" s="55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55"/>
      <c r="K21" s="55"/>
      <c r="L21" s="55"/>
      <c r="M21" s="55"/>
      <c r="N21" s="55"/>
      <c r="O21" s="55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20"/>
      <c r="J25" s="7"/>
      <c r="K25" s="7"/>
      <c r="L25" s="7"/>
      <c r="M25" s="7"/>
      <c r="N25" s="7"/>
      <c r="O25" s="7"/>
      <c r="P25" s="29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55"/>
      <c r="K27" s="55"/>
      <c r="L27" s="55"/>
      <c r="M27" s="55"/>
      <c r="N27" s="55"/>
      <c r="O27" s="55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J28" s="55"/>
      <c r="K28" s="55"/>
      <c r="L28" s="55"/>
      <c r="M28" s="55"/>
      <c r="N28" s="55"/>
      <c r="O28" s="55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15"/>
      <c r="J32" s="7"/>
      <c r="K32" s="7"/>
      <c r="L32" s="7"/>
      <c r="M32" s="7"/>
      <c r="N32" s="7"/>
      <c r="O32" s="7"/>
      <c r="P32" s="29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7">
        <v>128.0</v>
      </c>
      <c r="B33" s="7">
        <v>18.0</v>
      </c>
      <c r="C33" s="7">
        <f>B33*A33</f>
        <v>2304</v>
      </c>
      <c r="D33" s="7">
        <f>C33/8</f>
        <v>288</v>
      </c>
      <c r="E33" s="7">
        <f>D33/1024</f>
        <v>0.28125</v>
      </c>
      <c r="F33" s="7">
        <v>2.55</v>
      </c>
      <c r="G33" s="7">
        <f>F33+E33</f>
        <v>2.83125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55"/>
      <c r="K34" s="55"/>
      <c r="L34" s="55"/>
      <c r="M34" s="55"/>
      <c r="N34" s="55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1"/>
      <c r="J35" s="55"/>
      <c r="K35" s="55"/>
      <c r="L35" s="55"/>
      <c r="M35" s="55"/>
      <c r="N35" s="55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J36" s="55"/>
      <c r="K36" s="55"/>
      <c r="L36" s="55"/>
      <c r="M36" s="55"/>
      <c r="N36" s="55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55"/>
      <c r="K37" s="55"/>
      <c r="L37" s="55"/>
      <c r="M37" s="55"/>
      <c r="N37" s="55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24"/>
      <c r="J41" s="7"/>
      <c r="K41" s="7"/>
      <c r="L41" s="7"/>
      <c r="M41" s="7"/>
      <c r="N41" s="7"/>
      <c r="O41" s="33"/>
      <c r="P41" s="29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33"/>
      <c r="L42" s="33"/>
      <c r="M42" s="33"/>
      <c r="N42" s="33"/>
      <c r="O42" s="33"/>
      <c r="P42" s="29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55"/>
      <c r="K43" s="55"/>
      <c r="L43" s="55"/>
      <c r="M43" s="55"/>
      <c r="N43" s="55"/>
      <c r="O43" s="55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55"/>
      <c r="K44" s="55"/>
      <c r="L44" s="55"/>
      <c r="M44" s="55"/>
      <c r="N44" s="55"/>
      <c r="O44" s="55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20"/>
      <c r="J48" s="7"/>
      <c r="K48" s="7"/>
      <c r="L48" s="7"/>
      <c r="M48" s="7"/>
      <c r="N48" s="7"/>
      <c r="O48" s="7"/>
      <c r="P48" s="29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55"/>
      <c r="K50" s="55"/>
      <c r="L50" s="55"/>
      <c r="M50" s="55"/>
      <c r="N50" s="55"/>
      <c r="O50" s="55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J51" s="55"/>
      <c r="K51" s="55"/>
      <c r="L51" s="55"/>
      <c r="M51" s="55"/>
      <c r="N51" s="55"/>
      <c r="O51" s="55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15"/>
      <c r="J55" s="7"/>
      <c r="K55" s="7"/>
      <c r="L55" s="7"/>
      <c r="M55" s="7"/>
      <c r="N55" s="7"/>
      <c r="O55" s="7"/>
      <c r="P55" s="29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55"/>
      <c r="K57" s="55"/>
      <c r="L57" s="55"/>
      <c r="M57" s="55"/>
      <c r="N57" s="55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1"/>
      <c r="J58" s="55"/>
      <c r="K58" s="55"/>
      <c r="L58" s="55"/>
      <c r="M58" s="55"/>
      <c r="N58" s="55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3">
    <mergeCell ref="B1:F1"/>
    <mergeCell ref="G1:I1"/>
    <mergeCell ref="J1:L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5.29"/>
    <col customWidth="1" min="3" max="5" width="11.57"/>
    <col customWidth="1" min="6" max="26" width="12.57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3"/>
      <c r="I1" s="4"/>
      <c r="J1" s="6"/>
      <c r="K1" s="3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1"/>
      <c r="I2" s="1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15" t="s">
        <v>9</v>
      </c>
      <c r="B3" s="16">
        <v>1.5838</v>
      </c>
      <c r="C3" s="43">
        <v>2.3737</v>
      </c>
      <c r="D3" s="43">
        <v>2.2071</v>
      </c>
      <c r="E3" s="43">
        <v>1.7736</v>
      </c>
      <c r="F3" s="43">
        <v>2.0307</v>
      </c>
      <c r="G3" s="43">
        <v>2.0847</v>
      </c>
      <c r="H3" s="17"/>
      <c r="I3" s="18" t="str">
        <f>(H3-H5)/H5</f>
        <v>#DIV/0!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4.25" customHeight="1">
      <c r="A4" s="20" t="s">
        <v>10</v>
      </c>
      <c r="B4" s="21">
        <v>1.4246</v>
      </c>
      <c r="C4" s="43">
        <v>2.192</v>
      </c>
      <c r="D4" s="43">
        <v>2.0392</v>
      </c>
      <c r="E4" s="43">
        <v>1.6209</v>
      </c>
      <c r="F4" s="43">
        <v>1.8777</v>
      </c>
      <c r="G4" s="43">
        <v>1.9287</v>
      </c>
      <c r="H4" s="56"/>
      <c r="I4" s="22" t="str">
        <f>(H4-H3)/H4</f>
        <v>#DIV/0!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14.25" customHeight="1">
      <c r="A5" s="24" t="s">
        <v>11</v>
      </c>
      <c r="B5" s="43">
        <v>1.06</v>
      </c>
      <c r="C5" s="43">
        <v>1.7888</v>
      </c>
      <c r="D5" s="43">
        <v>1.5839</v>
      </c>
      <c r="E5" s="43">
        <v>1.1805</v>
      </c>
      <c r="F5" s="43">
        <v>1.4768</v>
      </c>
      <c r="G5" s="25"/>
      <c r="H5" s="57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14.25" customHeight="1">
      <c r="A6" s="7"/>
      <c r="B6" s="28">
        <f t="shared" ref="B6:F6" si="1">(B5-B4)/B5</f>
        <v>-0.3439622642</v>
      </c>
      <c r="C6" s="28">
        <f t="shared" si="1"/>
        <v>-0.2254025045</v>
      </c>
      <c r="D6" s="28">
        <f t="shared" si="1"/>
        <v>-0.2874550161</v>
      </c>
      <c r="E6" s="28">
        <f t="shared" si="1"/>
        <v>-0.3730622618</v>
      </c>
      <c r="F6" s="28">
        <f t="shared" si="1"/>
        <v>-0.2714653304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7">
        <v>1.0</v>
      </c>
      <c r="B7" s="31">
        <f>AVERAGE(B6:F6)</f>
        <v>-0.3002694754</v>
      </c>
      <c r="C7" s="30">
        <f>(A7-B7)/A7</f>
        <v>1.300269475</v>
      </c>
      <c r="D7" s="31">
        <f>AVERAGE(D6:E6)</f>
        <v>-0.3302586389</v>
      </c>
      <c r="E7" s="31">
        <f>AVERAGE(F6,B6:C6)</f>
        <v>-0.2802766997</v>
      </c>
      <c r="F7" s="29"/>
      <c r="G7" s="28">
        <f>(G4-F5)/F5</f>
        <v>0.3059994583</v>
      </c>
      <c r="H7" s="32">
        <f>(G4-F4)/G4</f>
        <v>0.0264426816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33"/>
      <c r="B8" s="28">
        <f t="shared" ref="B8:F8" si="2">(B3-B4)/B4</f>
        <v>0.1117506669</v>
      </c>
      <c r="C8" s="28">
        <f t="shared" si="2"/>
        <v>0.08289233577</v>
      </c>
      <c r="D8" s="28">
        <f t="shared" si="2"/>
        <v>0.08233621028</v>
      </c>
      <c r="E8" s="28">
        <f t="shared" si="2"/>
        <v>0.09420692208</v>
      </c>
      <c r="F8" s="28">
        <f t="shared" si="2"/>
        <v>0.08148266496</v>
      </c>
      <c r="G8" s="28">
        <f>AVERAGE(B8:F8)</f>
        <v>0.09053375999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43">
        <v>1.5651</v>
      </c>
      <c r="K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7"/>
      <c r="B13" s="35" t="s">
        <v>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7">
        <v>128.0</v>
      </c>
      <c r="B32" s="7">
        <v>18.0</v>
      </c>
      <c r="C32" s="7">
        <f>B32*A32</f>
        <v>2304</v>
      </c>
      <c r="D32" s="7">
        <f>C32/8</f>
        <v>288</v>
      </c>
      <c r="E32" s="7">
        <f>D32/1024</f>
        <v>0.28125</v>
      </c>
      <c r="F32" s="7">
        <v>2.55</v>
      </c>
      <c r="G32" s="7">
        <f>F32+E32</f>
        <v>2.83125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3">
    <mergeCell ref="B1:F1"/>
    <mergeCell ref="G1:I1"/>
    <mergeCell ref="J1:L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3" width="15.29"/>
    <col customWidth="1" min="4" max="6" width="11.57"/>
    <col customWidth="1" min="7" max="28" width="12.57"/>
  </cols>
  <sheetData>
    <row r="1" ht="14.25" customHeight="1">
      <c r="A1" s="1"/>
      <c r="B1" s="58" t="s">
        <v>86</v>
      </c>
      <c r="C1" s="3"/>
      <c r="D1" s="3"/>
      <c r="E1" s="3"/>
      <c r="F1" s="3"/>
      <c r="G1" s="3"/>
      <c r="H1" s="4"/>
      <c r="I1" s="59" t="s">
        <v>87</v>
      </c>
      <c r="J1" s="3"/>
      <c r="K1" s="3"/>
      <c r="L1" s="3"/>
      <c r="M1" s="3"/>
      <c r="N1" s="3"/>
      <c r="O1" s="4"/>
      <c r="P1" s="59" t="s">
        <v>88</v>
      </c>
      <c r="Q1" s="3"/>
      <c r="R1" s="3"/>
      <c r="S1" s="3"/>
      <c r="T1" s="3"/>
      <c r="U1" s="3"/>
      <c r="V1" s="4"/>
      <c r="W1" s="7"/>
      <c r="X1" s="7"/>
      <c r="Y1" s="7"/>
      <c r="Z1" s="7"/>
      <c r="AA1" s="7"/>
      <c r="AB1" s="7"/>
    </row>
    <row r="2" ht="14.25" customHeight="1">
      <c r="A2" s="1"/>
      <c r="B2" s="60" t="s">
        <v>89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8" t="s">
        <v>89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8" t="s">
        <v>6</v>
      </c>
      <c r="P2" s="8" t="s">
        <v>89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8" t="s">
        <v>6</v>
      </c>
      <c r="W2" s="7"/>
      <c r="X2" s="7"/>
      <c r="Y2" s="7"/>
      <c r="Z2" s="7"/>
      <c r="AA2" s="7"/>
      <c r="AB2" s="7"/>
    </row>
    <row r="3" ht="15.75" customHeight="1">
      <c r="A3" s="15" t="s">
        <v>90</v>
      </c>
      <c r="B3" s="55">
        <v>47.1384056923077</v>
      </c>
      <c r="C3" s="55">
        <v>39.4852159230769</v>
      </c>
      <c r="D3" s="55">
        <v>38.5250022307692</v>
      </c>
      <c r="E3" s="55">
        <v>47.6515369230769</v>
      </c>
      <c r="F3" s="55">
        <v>47.6428430769231</v>
      </c>
      <c r="G3" s="55">
        <v>36.3048056923077</v>
      </c>
      <c r="H3" s="55">
        <v>35.4484037692308</v>
      </c>
      <c r="I3" s="55">
        <v>34.6880230769231</v>
      </c>
      <c r="J3" s="55">
        <v>25.4878711538462</v>
      </c>
      <c r="K3" s="55">
        <v>26.0843345384615</v>
      </c>
      <c r="L3" s="55">
        <v>23.4659966923077</v>
      </c>
      <c r="M3" s="55">
        <v>25.0135616153846</v>
      </c>
      <c r="N3" s="55">
        <v>22.6536396153846</v>
      </c>
      <c r="O3" s="55">
        <v>21.5423280769231</v>
      </c>
      <c r="P3" s="61">
        <v>21.37269315</v>
      </c>
      <c r="Q3" s="61">
        <v>14.11322731</v>
      </c>
      <c r="R3" s="61">
        <v>14.25750654</v>
      </c>
      <c r="S3" s="61">
        <v>11.552913</v>
      </c>
      <c r="T3" s="61">
        <v>11.43372154</v>
      </c>
      <c r="U3" s="61">
        <v>11.14601662</v>
      </c>
      <c r="V3" s="61">
        <v>10.16200885</v>
      </c>
      <c r="W3" s="7"/>
      <c r="X3" s="7"/>
      <c r="Y3" s="7"/>
      <c r="Z3" s="7"/>
      <c r="AA3" s="7"/>
      <c r="AB3" s="7"/>
    </row>
    <row r="4" ht="14.25" customHeight="1">
      <c r="A4" s="20" t="s">
        <v>91</v>
      </c>
      <c r="B4" s="20"/>
      <c r="C4" s="55">
        <v>39.5435928461538</v>
      </c>
      <c r="D4" s="55">
        <v>38.7372831538462</v>
      </c>
      <c r="E4" s="55">
        <v>47.7967541538462</v>
      </c>
      <c r="F4" s="55">
        <v>47.8032289230769</v>
      </c>
      <c r="G4" s="55">
        <v>37.1922186153846</v>
      </c>
      <c r="H4" s="55">
        <v>35.5020541538462</v>
      </c>
      <c r="I4" s="46"/>
      <c r="J4" s="55">
        <v>25.8416250769231</v>
      </c>
      <c r="K4" s="55">
        <v>26.4734068461538</v>
      </c>
      <c r="L4" s="55">
        <v>23.6291501538461</v>
      </c>
      <c r="M4" s="55">
        <v>25.2272556153846</v>
      </c>
      <c r="N4" s="55">
        <v>23.7834403076923</v>
      </c>
      <c r="O4" s="55">
        <v>21.8451230769231</v>
      </c>
      <c r="P4" s="51"/>
      <c r="Q4" s="61">
        <v>13.96070531</v>
      </c>
      <c r="R4" s="61">
        <v>14.32702577</v>
      </c>
      <c r="S4" s="61">
        <v>11.43433777</v>
      </c>
      <c r="T4" s="61">
        <v>11.28639785</v>
      </c>
      <c r="U4" s="61">
        <v>11.80198577</v>
      </c>
      <c r="V4" s="61">
        <v>10.00516277</v>
      </c>
      <c r="W4" s="7"/>
      <c r="X4" s="7"/>
      <c r="Y4" s="7"/>
      <c r="Z4" s="7"/>
      <c r="AA4" s="7"/>
      <c r="AB4" s="7"/>
    </row>
    <row r="5" ht="14.25" customHeight="1">
      <c r="A5" s="24" t="s">
        <v>92</v>
      </c>
      <c r="B5" s="24"/>
      <c r="C5" s="55">
        <v>37.7985183076923</v>
      </c>
      <c r="D5" s="55">
        <v>35.4709696923077</v>
      </c>
      <c r="E5" s="55">
        <v>46.6162038461538</v>
      </c>
      <c r="F5" s="55">
        <v>46.6183721538462</v>
      </c>
      <c r="G5" s="55">
        <v>34.9316423076923</v>
      </c>
      <c r="H5" s="52">
        <f>Q17</f>
        <v>0</v>
      </c>
      <c r="I5" s="54"/>
      <c r="J5" s="55">
        <v>24.3345124615385</v>
      </c>
      <c r="K5" s="55">
        <v>23.6290418461538</v>
      </c>
      <c r="L5" s="55">
        <v>22.3206886153846</v>
      </c>
      <c r="M5" s="55">
        <v>22.6536298461538</v>
      </c>
      <c r="N5" s="55">
        <v>21.2774724615385</v>
      </c>
      <c r="O5" s="52">
        <f>Q45</f>
        <v>0</v>
      </c>
      <c r="P5" s="27"/>
      <c r="Q5" s="61">
        <v>13.30738254</v>
      </c>
      <c r="R5" s="61">
        <v>12.39647877</v>
      </c>
      <c r="S5" s="61">
        <v>11.10826954</v>
      </c>
      <c r="T5" s="61">
        <v>10.54576831</v>
      </c>
      <c r="U5" s="61">
        <v>10.33560785</v>
      </c>
      <c r="V5" s="62">
        <f>Q73</f>
        <v>0</v>
      </c>
      <c r="W5" s="7"/>
      <c r="X5" s="7"/>
      <c r="Y5" s="7"/>
      <c r="Z5" s="7"/>
      <c r="AA5" s="7"/>
      <c r="AB5" s="7"/>
    </row>
    <row r="6" ht="14.25" customHeight="1">
      <c r="A6" s="7"/>
      <c r="B6" s="7"/>
      <c r="C6" s="28">
        <f t="shared" ref="C6:V6" si="1">(C5-C3)/C5</f>
        <v>-0.04462337919</v>
      </c>
      <c r="D6" s="28">
        <f t="shared" si="1"/>
        <v>-0.08609949389</v>
      </c>
      <c r="E6" s="28">
        <f t="shared" si="1"/>
        <v>-0.02220972519</v>
      </c>
      <c r="F6" s="28">
        <f t="shared" si="1"/>
        <v>-0.02197569061</v>
      </c>
      <c r="G6" s="28">
        <f t="shared" si="1"/>
        <v>-0.03931001504</v>
      </c>
      <c r="H6" s="28" t="str">
        <f t="shared" si="1"/>
        <v>#DIV/0!</v>
      </c>
      <c r="I6" s="28" t="str">
        <f t="shared" si="1"/>
        <v>#DIV/0!</v>
      </c>
      <c r="J6" s="28">
        <f t="shared" si="1"/>
        <v>-0.04739600574</v>
      </c>
      <c r="K6" s="28">
        <f t="shared" si="1"/>
        <v>-0.1039099557</v>
      </c>
      <c r="L6" s="28">
        <f t="shared" si="1"/>
        <v>-0.05131150282</v>
      </c>
      <c r="M6" s="28">
        <f t="shared" si="1"/>
        <v>-0.1041745533</v>
      </c>
      <c r="N6" s="28">
        <f t="shared" si="1"/>
        <v>-0.06467719116</v>
      </c>
      <c r="O6" s="28" t="str">
        <f t="shared" si="1"/>
        <v>#DIV/0!</v>
      </c>
      <c r="P6" s="28" t="str">
        <f t="shared" si="1"/>
        <v>#DIV/0!</v>
      </c>
      <c r="Q6" s="28">
        <f t="shared" si="1"/>
        <v>-0.06055621889</v>
      </c>
      <c r="R6" s="28">
        <f t="shared" si="1"/>
        <v>-0.1501255158</v>
      </c>
      <c r="S6" s="28">
        <f t="shared" si="1"/>
        <v>-0.04002814825</v>
      </c>
      <c r="T6" s="28">
        <f t="shared" si="1"/>
        <v>-0.08419995622</v>
      </c>
      <c r="U6" s="28">
        <f t="shared" si="1"/>
        <v>-0.07840939612</v>
      </c>
      <c r="V6" s="28" t="str">
        <f t="shared" si="1"/>
        <v>#DIV/0!</v>
      </c>
      <c r="W6" s="7"/>
      <c r="X6" s="7"/>
      <c r="Y6" s="7"/>
      <c r="Z6" s="7"/>
      <c r="AA6" s="7"/>
      <c r="AB6" s="7"/>
    </row>
    <row r="7" ht="15.75" customHeight="1">
      <c r="A7" s="7"/>
      <c r="B7" s="7"/>
      <c r="C7" s="31">
        <f>AVERAGE(C6:G6)</f>
        <v>-0.04284366079</v>
      </c>
      <c r="D7" s="30"/>
      <c r="E7" s="31"/>
      <c r="F7" s="31"/>
      <c r="G7" s="31">
        <f>(G3-H3)/G3</f>
        <v>0.02358921654</v>
      </c>
      <c r="H7" s="28"/>
      <c r="I7" s="28"/>
      <c r="J7" s="31">
        <f>AVERAGE(J6:N6)</f>
        <v>-0.07429384175</v>
      </c>
      <c r="K7" s="7"/>
      <c r="L7" s="7"/>
      <c r="M7" s="7"/>
      <c r="N7" s="31">
        <f>(N3-O3)/N3</f>
        <v>0.0490566442</v>
      </c>
      <c r="O7" s="7"/>
      <c r="P7" s="7"/>
      <c r="Q7" s="31">
        <f>AVERAGE(Q6:U6)</f>
        <v>-0.08266384707</v>
      </c>
      <c r="R7" s="7"/>
      <c r="S7" s="7"/>
      <c r="T7" s="7"/>
      <c r="U7" s="31">
        <f>(U3-V3)/U3</f>
        <v>0.0882833575</v>
      </c>
      <c r="V7" s="7"/>
      <c r="W7" s="7"/>
      <c r="X7" s="7"/>
      <c r="Y7" s="7"/>
      <c r="Z7" s="7"/>
      <c r="AA7" s="7"/>
      <c r="AB7" s="7"/>
    </row>
    <row r="8" ht="15.75" customHeight="1">
      <c r="A8" s="33"/>
      <c r="B8" s="33"/>
      <c r="C8" s="33"/>
      <c r="D8" s="33"/>
      <c r="E8" s="33"/>
      <c r="F8" s="33"/>
      <c r="G8" s="63"/>
      <c r="H8" s="33"/>
      <c r="I8" s="33"/>
      <c r="J8" s="33"/>
      <c r="K8" s="33"/>
      <c r="L8" s="33"/>
      <c r="M8" s="33"/>
      <c r="N8" s="6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L12" s="64">
        <v>20.8870318212872</v>
      </c>
      <c r="M12" s="64">
        <v>17.5322954997299</v>
      </c>
      <c r="N12" s="64">
        <v>30.3033104770146</v>
      </c>
      <c r="O12" s="64">
        <v>30.306380765056</v>
      </c>
      <c r="P12" s="64">
        <v>16.6396861324914</v>
      </c>
      <c r="Q12" s="64"/>
      <c r="S12" s="7">
        <v>45.0</v>
      </c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7"/>
      <c r="B13" s="7"/>
      <c r="C13" s="35" t="s">
        <v>13</v>
      </c>
      <c r="D13" s="7"/>
      <c r="E13" s="7"/>
      <c r="F13" s="7"/>
      <c r="G13" s="7"/>
      <c r="H13" s="7"/>
      <c r="I13" s="7"/>
      <c r="J13" s="7"/>
      <c r="K13" s="7"/>
      <c r="L13" s="64">
        <v>74.4381386301692</v>
      </c>
      <c r="M13" s="64">
        <v>74.3837395354714</v>
      </c>
      <c r="N13" s="64">
        <v>82.1697229692718</v>
      </c>
      <c r="O13" s="64">
        <v>82.1698073081011</v>
      </c>
      <c r="P13" s="64">
        <v>74.8058812659423</v>
      </c>
      <c r="Q13" s="64"/>
      <c r="S13" s="7">
        <v>19.0</v>
      </c>
      <c r="T13" s="7"/>
      <c r="U13" s="7"/>
      <c r="V13" s="7"/>
      <c r="W13" s="7"/>
      <c r="X13" s="7"/>
      <c r="Y13" s="7"/>
      <c r="Z13" s="7"/>
      <c r="AA13" s="7"/>
      <c r="AB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65"/>
      <c r="M14" s="65"/>
      <c r="N14" s="65"/>
      <c r="O14" s="65"/>
      <c r="P14" s="65"/>
      <c r="Q14" s="65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65">
        <f t="shared" ref="L15:Q15" si="2">($S12/($S12+$S13))*L12</f>
        <v>14.68619425</v>
      </c>
      <c r="M15" s="65">
        <f t="shared" si="2"/>
        <v>12.32739527</v>
      </c>
      <c r="N15" s="65">
        <f t="shared" si="2"/>
        <v>21.30701518</v>
      </c>
      <c r="O15" s="65">
        <f t="shared" si="2"/>
        <v>21.30917398</v>
      </c>
      <c r="P15" s="65">
        <f t="shared" si="2"/>
        <v>11.69977931</v>
      </c>
      <c r="Q15" s="65">
        <f t="shared" si="2"/>
        <v>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65">
        <f t="shared" ref="L16:Q16" si="3">($S13/($S13+$S12))*L13</f>
        <v>22.09882241</v>
      </c>
      <c r="M16" s="65">
        <f t="shared" si="3"/>
        <v>22.08267267</v>
      </c>
      <c r="N16" s="65">
        <f t="shared" si="3"/>
        <v>24.39413651</v>
      </c>
      <c r="O16" s="65">
        <f t="shared" si="3"/>
        <v>24.39416154</v>
      </c>
      <c r="P16" s="65">
        <f t="shared" si="3"/>
        <v>22.207996</v>
      </c>
      <c r="Q16" s="65">
        <f t="shared" si="3"/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24" t="s">
        <v>92</v>
      </c>
      <c r="L17" s="65">
        <f t="shared" ref="L17:Q17" si="4">L16+L15</f>
        <v>36.78501666</v>
      </c>
      <c r="M17" s="65">
        <f t="shared" si="4"/>
        <v>34.41006795</v>
      </c>
      <c r="N17" s="65">
        <f t="shared" si="4"/>
        <v>45.70115169</v>
      </c>
      <c r="O17" s="65">
        <f t="shared" si="4"/>
        <v>45.70333552</v>
      </c>
      <c r="P17" s="65">
        <f t="shared" si="4"/>
        <v>33.90777531</v>
      </c>
      <c r="Q17" s="65">
        <f t="shared" si="4"/>
        <v>0</v>
      </c>
      <c r="R17" s="33"/>
      <c r="S17" s="29"/>
      <c r="T17" s="7"/>
      <c r="U17" s="7"/>
      <c r="V17" s="7"/>
      <c r="W17" s="7"/>
      <c r="X17" s="7"/>
      <c r="Y17" s="7"/>
      <c r="Z17" s="7"/>
      <c r="AA17" s="7"/>
      <c r="AB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65"/>
      <c r="M18" s="10"/>
      <c r="N18" s="10"/>
      <c r="O18" s="10"/>
      <c r="P18" s="10"/>
      <c r="Q18" s="10"/>
      <c r="R18" s="33"/>
      <c r="S18" s="29"/>
      <c r="T18" s="7"/>
      <c r="U18" s="7"/>
      <c r="V18" s="7"/>
      <c r="W18" s="7"/>
      <c r="X18" s="7"/>
      <c r="Y18" s="7"/>
      <c r="Z18" s="7"/>
      <c r="AA18" s="7"/>
      <c r="AB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64">
        <v>23.1762721864566</v>
      </c>
      <c r="M19" s="64">
        <v>21.5109133962108</v>
      </c>
      <c r="N19" s="64">
        <v>31.5373479901382</v>
      </c>
      <c r="O19" s="64">
        <v>31.545464878038</v>
      </c>
      <c r="P19" s="64">
        <v>19.5066457544087</v>
      </c>
      <c r="Q19" s="55">
        <v>17.4217011910647</v>
      </c>
      <c r="R19" s="55"/>
      <c r="S19" s="7">
        <v>45.0</v>
      </c>
      <c r="T19" s="7"/>
      <c r="U19" s="7"/>
      <c r="V19" s="7"/>
      <c r="W19" s="7"/>
      <c r="X19" s="7"/>
      <c r="Y19" s="7"/>
      <c r="Z19" s="7"/>
      <c r="AA19" s="7"/>
      <c r="AB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64">
        <v>74.9171110227177</v>
      </c>
      <c r="M20" s="64">
        <v>75.9635003893039</v>
      </c>
      <c r="N20" s="64">
        <v>83.2246271890739</v>
      </c>
      <c r="O20" s="64">
        <v>83.2258989030578</v>
      </c>
      <c r="P20" s="64">
        <v>75.6753137048989</v>
      </c>
      <c r="Q20" s="64">
        <v>74.842650080194</v>
      </c>
      <c r="R20" s="55"/>
      <c r="S20" s="7">
        <v>19.0</v>
      </c>
      <c r="T20" s="7"/>
      <c r="U20" s="7"/>
      <c r="V20" s="7"/>
      <c r="W20" s="7"/>
      <c r="X20" s="7"/>
      <c r="Y20" s="7"/>
      <c r="Z20" s="7"/>
      <c r="AA20" s="7"/>
      <c r="AB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5"/>
      <c r="M21" s="65"/>
      <c r="N21" s="65"/>
      <c r="O21" s="65"/>
      <c r="P21" s="65"/>
      <c r="Q21" s="65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L22" s="65">
        <f t="shared" ref="L22:Q22" si="5">($S19/($S19+$S20))*L19</f>
        <v>16.29581638</v>
      </c>
      <c r="M22" s="65">
        <f t="shared" si="5"/>
        <v>15.12486098</v>
      </c>
      <c r="N22" s="65">
        <f t="shared" si="5"/>
        <v>22.17469781</v>
      </c>
      <c r="O22" s="65">
        <f t="shared" si="5"/>
        <v>22.18040499</v>
      </c>
      <c r="P22" s="65">
        <f t="shared" si="5"/>
        <v>13.7156103</v>
      </c>
      <c r="Q22" s="65">
        <f t="shared" si="5"/>
        <v>12.24963365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65">
        <f t="shared" ref="L23:Q23" si="6">($S20/($S20+$S19))*L20</f>
        <v>22.24101733</v>
      </c>
      <c r="M23" s="65">
        <f t="shared" si="6"/>
        <v>22.55166418</v>
      </c>
      <c r="N23" s="65">
        <f t="shared" si="6"/>
        <v>24.7073112</v>
      </c>
      <c r="O23" s="65">
        <f t="shared" si="6"/>
        <v>24.70768874</v>
      </c>
      <c r="P23" s="65">
        <f t="shared" si="6"/>
        <v>22.46610876</v>
      </c>
      <c r="Q23" s="65">
        <f t="shared" si="6"/>
        <v>22.21891174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20" t="s">
        <v>91</v>
      </c>
      <c r="L24" s="65">
        <f t="shared" ref="L24:Q24" si="7">L23+L22</f>
        <v>38.53683372</v>
      </c>
      <c r="M24" s="65">
        <f t="shared" si="7"/>
        <v>37.67652516</v>
      </c>
      <c r="N24" s="65">
        <f t="shared" si="7"/>
        <v>46.882009</v>
      </c>
      <c r="O24" s="65">
        <f t="shared" si="7"/>
        <v>46.88809373</v>
      </c>
      <c r="P24" s="65">
        <f t="shared" si="7"/>
        <v>36.18171905</v>
      </c>
      <c r="Q24" s="65">
        <f t="shared" si="7"/>
        <v>34.46854539</v>
      </c>
      <c r="R24" s="7"/>
      <c r="S24" s="29"/>
      <c r="T24" s="7"/>
      <c r="U24" s="7"/>
      <c r="V24" s="7"/>
      <c r="W24" s="7"/>
      <c r="X24" s="7"/>
      <c r="Y24" s="7"/>
      <c r="Z24" s="7"/>
      <c r="AA24" s="7"/>
      <c r="AB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65"/>
      <c r="M25" s="65"/>
      <c r="N25" s="65"/>
      <c r="O25" s="65"/>
      <c r="P25" s="65"/>
      <c r="Q25" s="65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64">
        <v>23.1859768212368</v>
      </c>
      <c r="M26" s="64">
        <v>21.3132902196804</v>
      </c>
      <c r="N26" s="64">
        <v>31.4282843124689</v>
      </c>
      <c r="O26" s="64">
        <v>31.4158657001833</v>
      </c>
      <c r="P26" s="64">
        <v>18.4001759451666</v>
      </c>
      <c r="Q26" s="55">
        <v>17.4495307312935</v>
      </c>
      <c r="R26" s="55"/>
      <c r="S26" s="7">
        <v>45.0</v>
      </c>
      <c r="T26" s="7"/>
      <c r="U26" s="7"/>
      <c r="V26" s="7"/>
      <c r="W26" s="7"/>
      <c r="X26" s="7"/>
      <c r="Y26" s="7"/>
      <c r="Z26" s="7"/>
      <c r="AA26" s="7"/>
      <c r="AB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L27" s="64">
        <v>74.7210950136503</v>
      </c>
      <c r="M27" s="64">
        <v>75.7325852044377</v>
      </c>
      <c r="N27" s="64">
        <v>82.9928755340024</v>
      </c>
      <c r="O27" s="64">
        <v>82.9918436740791</v>
      </c>
      <c r="P27" s="64">
        <v>75.3070785897209</v>
      </c>
      <c r="Q27" s="64">
        <v>74.598727756274</v>
      </c>
      <c r="R27" s="55"/>
      <c r="S27" s="7">
        <v>19.0</v>
      </c>
      <c r="T27" s="7"/>
      <c r="U27" s="7"/>
      <c r="V27" s="7"/>
      <c r="W27" s="7"/>
      <c r="X27" s="7"/>
      <c r="Y27" s="7"/>
      <c r="Z27" s="7"/>
      <c r="AA27" s="7"/>
      <c r="AB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65"/>
      <c r="M28" s="65"/>
      <c r="N28" s="65"/>
      <c r="O28" s="65"/>
      <c r="P28" s="65"/>
      <c r="Q28" s="65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L29" s="65">
        <f t="shared" ref="L29:Q29" si="8">($S26/($S26+$S27))*L26</f>
        <v>16.30263995</v>
      </c>
      <c r="M29" s="65">
        <f t="shared" si="8"/>
        <v>14.98590719</v>
      </c>
      <c r="N29" s="65">
        <f t="shared" si="8"/>
        <v>22.09801241</v>
      </c>
      <c r="O29" s="65">
        <f t="shared" si="8"/>
        <v>22.08928057</v>
      </c>
      <c r="P29" s="65">
        <f t="shared" si="8"/>
        <v>12.93762371</v>
      </c>
      <c r="Q29" s="65">
        <f t="shared" si="8"/>
        <v>12.2692013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65">
        <f t="shared" ref="L30:Q30" si="9">($S27/($S27+$S26))*L27</f>
        <v>22.18282508</v>
      </c>
      <c r="M30" s="65">
        <f t="shared" si="9"/>
        <v>22.48311123</v>
      </c>
      <c r="N30" s="65">
        <f t="shared" si="9"/>
        <v>24.63850992</v>
      </c>
      <c r="O30" s="65">
        <f t="shared" si="9"/>
        <v>24.63820359</v>
      </c>
      <c r="P30" s="65">
        <f t="shared" si="9"/>
        <v>22.35678896</v>
      </c>
      <c r="Q30" s="65">
        <f t="shared" si="9"/>
        <v>22.1464973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15" t="s">
        <v>90</v>
      </c>
      <c r="L31" s="65">
        <f t="shared" ref="L31:Q31" si="10">L30+L29</f>
        <v>38.48546503</v>
      </c>
      <c r="M31" s="65">
        <f t="shared" si="10"/>
        <v>37.46901842</v>
      </c>
      <c r="N31" s="65">
        <f t="shared" si="10"/>
        <v>46.73652233</v>
      </c>
      <c r="O31" s="65">
        <f t="shared" si="10"/>
        <v>46.72748416</v>
      </c>
      <c r="P31" s="65">
        <f t="shared" si="10"/>
        <v>35.29441267</v>
      </c>
      <c r="Q31" s="65">
        <f t="shared" si="10"/>
        <v>34.4156986</v>
      </c>
      <c r="R31" s="7"/>
      <c r="S31" s="29"/>
      <c r="T31" s="7"/>
      <c r="U31" s="7"/>
      <c r="V31" s="7"/>
      <c r="W31" s="7"/>
      <c r="X31" s="7"/>
      <c r="Y31" s="7"/>
      <c r="Z31" s="7"/>
      <c r="AA31" s="7"/>
      <c r="AB31" s="7"/>
    </row>
    <row r="32" ht="14.25" customHeight="1">
      <c r="A32" s="7">
        <v>128.0</v>
      </c>
      <c r="B32" s="7"/>
      <c r="C32" s="7">
        <v>18.0</v>
      </c>
      <c r="D32" s="7">
        <f>C32*A32</f>
        <v>2304</v>
      </c>
      <c r="E32" s="7">
        <f>D32/8</f>
        <v>288</v>
      </c>
      <c r="F32" s="7">
        <f>E32/1024</f>
        <v>0.28125</v>
      </c>
      <c r="G32" s="7">
        <v>2.55</v>
      </c>
      <c r="H32" s="7">
        <f>G32+F32</f>
        <v>2.83125</v>
      </c>
      <c r="I32" s="7"/>
      <c r="J32" s="7"/>
      <c r="K32" s="7"/>
      <c r="L32" s="65"/>
      <c r="M32" s="65"/>
      <c r="N32" s="65"/>
      <c r="O32" s="65"/>
      <c r="P32" s="65"/>
      <c r="Q32" s="6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5">
        <v>30.9965055080962</v>
      </c>
      <c r="M33" s="64"/>
      <c r="N33" s="64"/>
      <c r="O33" s="64"/>
      <c r="P33" s="64"/>
      <c r="Q33" s="64"/>
      <c r="S33" s="7">
        <v>45.0</v>
      </c>
      <c r="T33" s="7"/>
      <c r="U33" s="7"/>
      <c r="V33" s="7"/>
      <c r="W33" s="7"/>
      <c r="X33" s="7"/>
      <c r="Y33" s="7"/>
      <c r="Z33" s="7"/>
      <c r="AA33" s="7"/>
      <c r="AB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L34" s="64">
        <v>82.2933427107327</v>
      </c>
      <c r="M34" s="64"/>
      <c r="N34" s="64"/>
      <c r="O34" s="64"/>
      <c r="P34" s="64"/>
      <c r="Q34" s="64"/>
      <c r="S34" s="7">
        <v>19.0</v>
      </c>
      <c r="T34" s="7"/>
      <c r="U34" s="7"/>
      <c r="V34" s="7"/>
      <c r="W34" s="7"/>
      <c r="X34" s="7"/>
      <c r="Y34" s="7"/>
      <c r="Z34" s="7"/>
      <c r="AA34" s="7"/>
      <c r="AB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L35" s="65"/>
      <c r="M35" s="64"/>
      <c r="N35" s="64"/>
      <c r="O35" s="64"/>
      <c r="P35" s="64"/>
      <c r="Q35" s="64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65">
        <f>($S33/($S33+$S34))*L33</f>
        <v>21.79441794</v>
      </c>
      <c r="M36" s="64"/>
      <c r="N36" s="64"/>
      <c r="O36" s="64"/>
      <c r="P36" s="64"/>
      <c r="Q36" s="64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L37" s="65">
        <f>($S34/($S34+$S33))*L34</f>
        <v>24.43083612</v>
      </c>
      <c r="M37" s="65"/>
      <c r="N37" s="65"/>
      <c r="O37" s="65"/>
      <c r="P37" s="65"/>
      <c r="Q37" s="65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1" t="s">
        <v>93</v>
      </c>
      <c r="L38" s="65">
        <f>L37+L36</f>
        <v>46.22525405</v>
      </c>
      <c r="M38" s="65"/>
      <c r="N38" s="65"/>
      <c r="O38" s="65"/>
      <c r="P38" s="65"/>
      <c r="Q38" s="65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L40" s="55">
        <v>10.7195913282853</v>
      </c>
      <c r="M40" s="55">
        <v>8.11531365570838</v>
      </c>
      <c r="N40" s="55">
        <v>7.45251299834721</v>
      </c>
      <c r="O40" s="55">
        <v>8.34478132900116</v>
      </c>
      <c r="P40" s="55">
        <v>6.79677974193903</v>
      </c>
      <c r="Q40" s="64"/>
      <c r="S40" s="7">
        <v>45.0</v>
      </c>
      <c r="T40" s="7"/>
      <c r="U40" s="7"/>
      <c r="V40" s="7"/>
      <c r="W40" s="7"/>
      <c r="X40" s="7"/>
      <c r="Y40" s="7"/>
      <c r="Z40" s="7"/>
      <c r="AA40" s="7"/>
      <c r="AB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55">
        <v>53.8998961635613</v>
      </c>
      <c r="M41" s="55">
        <v>57.3801674850102</v>
      </c>
      <c r="N41" s="55">
        <v>54.7178030235994</v>
      </c>
      <c r="O41" s="55">
        <v>53.7959753502228</v>
      </c>
      <c r="P41" s="55">
        <v>52.8793381194638</v>
      </c>
      <c r="Q41" s="64"/>
      <c r="S41" s="7">
        <v>19.0</v>
      </c>
      <c r="T41" s="7"/>
      <c r="U41" s="7"/>
      <c r="V41" s="7"/>
      <c r="W41" s="7"/>
      <c r="X41" s="7"/>
      <c r="Y41" s="7"/>
      <c r="Z41" s="7"/>
      <c r="AA41" s="7"/>
      <c r="AB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65"/>
      <c r="M42" s="65"/>
      <c r="N42" s="65"/>
      <c r="O42" s="65"/>
      <c r="P42" s="65"/>
      <c r="Q42" s="65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65">
        <f t="shared" ref="L43:Q43" si="11">($S40/($S40+$S41))*L40</f>
        <v>7.537212653</v>
      </c>
      <c r="M43" s="65">
        <f t="shared" si="11"/>
        <v>5.706079914</v>
      </c>
      <c r="N43" s="65">
        <f t="shared" si="11"/>
        <v>5.240048202</v>
      </c>
      <c r="O43" s="65">
        <f t="shared" si="11"/>
        <v>5.867424372</v>
      </c>
      <c r="P43" s="65">
        <f t="shared" si="11"/>
        <v>4.778985756</v>
      </c>
      <c r="Q43" s="65">
        <f t="shared" si="11"/>
        <v>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65">
        <f t="shared" ref="L44:Q44" si="12">($S41/($S41+$S40))*L41</f>
        <v>16.00153167</v>
      </c>
      <c r="M44" s="65">
        <f t="shared" si="12"/>
        <v>17.03473722</v>
      </c>
      <c r="N44" s="65">
        <f t="shared" si="12"/>
        <v>16.24434777</v>
      </c>
      <c r="O44" s="65">
        <f t="shared" si="12"/>
        <v>15.97068018</v>
      </c>
      <c r="P44" s="65">
        <f t="shared" si="12"/>
        <v>15.6985535</v>
      </c>
      <c r="Q44" s="65">
        <f t="shared" si="12"/>
        <v>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24" t="s">
        <v>92</v>
      </c>
      <c r="L45" s="65">
        <f t="shared" ref="L45:Q45" si="13">L44+L43</f>
        <v>23.53874433</v>
      </c>
      <c r="M45" s="65">
        <f t="shared" si="13"/>
        <v>22.74081714</v>
      </c>
      <c r="N45" s="65">
        <f t="shared" si="13"/>
        <v>21.48439597</v>
      </c>
      <c r="O45" s="65">
        <f t="shared" si="13"/>
        <v>21.83810455</v>
      </c>
      <c r="P45" s="65">
        <f t="shared" si="13"/>
        <v>20.47753926</v>
      </c>
      <c r="Q45" s="65">
        <f t="shared" si="13"/>
        <v>0</v>
      </c>
      <c r="R45" s="33"/>
      <c r="S45" s="29"/>
      <c r="T45" s="7"/>
      <c r="U45" s="7"/>
      <c r="V45" s="7"/>
      <c r="W45" s="7"/>
      <c r="X45" s="7"/>
      <c r="Y45" s="7"/>
      <c r="Z45" s="7"/>
      <c r="AA45" s="7"/>
      <c r="AB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5"/>
      <c r="M46" s="10"/>
      <c r="N46" s="10"/>
      <c r="O46" s="10"/>
      <c r="P46" s="10"/>
      <c r="Q46" s="10"/>
      <c r="R46" s="33"/>
      <c r="S46" s="29"/>
      <c r="T46" s="7"/>
      <c r="U46" s="7"/>
      <c r="V46" s="7"/>
      <c r="W46" s="7"/>
      <c r="X46" s="7"/>
      <c r="Y46" s="7"/>
      <c r="Z46" s="7"/>
      <c r="AA46" s="7"/>
      <c r="AB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55">
        <v>12.5691799034441</v>
      </c>
      <c r="M47" s="55">
        <v>11.433147534005</v>
      </c>
      <c r="N47" s="55">
        <v>8.87074743682999</v>
      </c>
      <c r="O47" s="55">
        <v>11.6398134392939</v>
      </c>
      <c r="P47" s="55">
        <v>9.66503780306422</v>
      </c>
      <c r="Q47" s="55">
        <v>7.32031256895145</v>
      </c>
      <c r="R47" s="55"/>
      <c r="S47" s="7">
        <v>45.0</v>
      </c>
      <c r="T47" s="7"/>
      <c r="U47" s="7"/>
      <c r="V47" s="7"/>
      <c r="W47" s="7"/>
      <c r="X47" s="7"/>
      <c r="Y47" s="7"/>
      <c r="Z47" s="7"/>
      <c r="AA47" s="7"/>
      <c r="AB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55">
        <v>54.5904695010785</v>
      </c>
      <c r="M48" s="55">
        <v>59.0240458405325</v>
      </c>
      <c r="N48" s="55">
        <v>55.7415121677807</v>
      </c>
      <c r="O48" s="55">
        <v>54.7080733531378</v>
      </c>
      <c r="P48" s="55">
        <v>54.5557639859275</v>
      </c>
      <c r="Q48" s="55">
        <v>53.5391215906477</v>
      </c>
      <c r="R48" s="55"/>
      <c r="S48" s="7">
        <v>19.0</v>
      </c>
      <c r="T48" s="7"/>
      <c r="U48" s="7"/>
      <c r="V48" s="7"/>
      <c r="W48" s="7"/>
      <c r="X48" s="7"/>
      <c r="Y48" s="7"/>
      <c r="Z48" s="7"/>
      <c r="AA48" s="7"/>
      <c r="AB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5"/>
      <c r="M49" s="65"/>
      <c r="N49" s="65"/>
      <c r="O49" s="65"/>
      <c r="P49" s="65"/>
      <c r="Q49" s="65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L50" s="65">
        <f t="shared" ref="L50:Q50" si="14">($S47/($S47+$S48))*L47</f>
        <v>8.83770462</v>
      </c>
      <c r="M50" s="65">
        <f t="shared" si="14"/>
        <v>8.03893186</v>
      </c>
      <c r="N50" s="65">
        <f t="shared" si="14"/>
        <v>6.237244292</v>
      </c>
      <c r="O50" s="65">
        <f t="shared" si="14"/>
        <v>8.184243825</v>
      </c>
      <c r="P50" s="65">
        <f t="shared" si="14"/>
        <v>6.795729705</v>
      </c>
      <c r="Q50" s="65">
        <f t="shared" si="14"/>
        <v>5.147094775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65">
        <f t="shared" ref="L51:Q51" si="15">($S48/($S48+$S47))*L48</f>
        <v>16.20654563</v>
      </c>
      <c r="M51" s="65">
        <f t="shared" si="15"/>
        <v>17.52276361</v>
      </c>
      <c r="N51" s="65">
        <f t="shared" si="15"/>
        <v>16.54826142</v>
      </c>
      <c r="O51" s="65">
        <f t="shared" si="15"/>
        <v>16.24145928</v>
      </c>
      <c r="P51" s="65">
        <f t="shared" si="15"/>
        <v>16.19624243</v>
      </c>
      <c r="Q51" s="65">
        <f t="shared" si="15"/>
        <v>15.89442672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20" t="s">
        <v>91</v>
      </c>
      <c r="L52" s="65">
        <f t="shared" ref="L52:Q52" si="16">L51+L50</f>
        <v>25.04425025</v>
      </c>
      <c r="M52" s="65">
        <f t="shared" si="16"/>
        <v>25.56169547</v>
      </c>
      <c r="N52" s="65">
        <f t="shared" si="16"/>
        <v>22.78550572</v>
      </c>
      <c r="O52" s="65">
        <f t="shared" si="16"/>
        <v>24.4257031</v>
      </c>
      <c r="P52" s="65">
        <f t="shared" si="16"/>
        <v>22.99197214</v>
      </c>
      <c r="Q52" s="65">
        <f t="shared" si="16"/>
        <v>21.0415215</v>
      </c>
      <c r="R52" s="7"/>
      <c r="S52" s="29"/>
      <c r="T52" s="7"/>
      <c r="U52" s="7"/>
      <c r="V52" s="7"/>
      <c r="W52" s="7"/>
      <c r="X52" s="7"/>
      <c r="Y52" s="7"/>
      <c r="Z52" s="7"/>
      <c r="AA52" s="7"/>
      <c r="AB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65"/>
      <c r="M53" s="65"/>
      <c r="N53" s="65"/>
      <c r="O53" s="65"/>
      <c r="P53" s="65"/>
      <c r="Q53" s="65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55">
        <v>12.4448026448325</v>
      </c>
      <c r="M54" s="55">
        <v>11.1424138364786</v>
      </c>
      <c r="N54" s="55">
        <v>8.90736234333958</v>
      </c>
      <c r="O54" s="55">
        <v>11.6851618670574</v>
      </c>
      <c r="P54" s="55">
        <v>8.43126318599698</v>
      </c>
      <c r="Q54" s="55">
        <v>7.25563828155162</v>
      </c>
      <c r="R54" s="55"/>
      <c r="S54" s="7">
        <v>45.0</v>
      </c>
      <c r="T54" s="7"/>
      <c r="U54" s="7"/>
      <c r="V54" s="7"/>
      <c r="W54" s="7"/>
      <c r="X54" s="7"/>
      <c r="Y54" s="7"/>
      <c r="Z54" s="7"/>
      <c r="AA54" s="7"/>
      <c r="AB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L55" s="55">
        <v>53.7218968599219</v>
      </c>
      <c r="M55" s="55">
        <v>58.4290687929523</v>
      </c>
      <c r="N55" s="55">
        <v>55.1406374167213</v>
      </c>
      <c r="O55" s="55">
        <v>53.9219563233926</v>
      </c>
      <c r="P55" s="55">
        <v>53.7047477462447</v>
      </c>
      <c r="Q55" s="55">
        <v>52.6973442426427</v>
      </c>
      <c r="R55" s="55"/>
      <c r="S55" s="7">
        <v>19.0</v>
      </c>
      <c r="T55" s="7"/>
      <c r="U55" s="7"/>
      <c r="V55" s="7"/>
      <c r="W55" s="7"/>
      <c r="X55" s="7"/>
      <c r="Y55" s="7"/>
      <c r="Z55" s="7"/>
      <c r="AA55" s="7"/>
      <c r="AB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65"/>
      <c r="M56" s="65"/>
      <c r="N56" s="65"/>
      <c r="O56" s="65"/>
      <c r="P56" s="65"/>
      <c r="Q56" s="65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L57" s="65">
        <f t="shared" ref="L57:Q57" si="17">($S54/($S54+$S55))*L54</f>
        <v>8.75025186</v>
      </c>
      <c r="M57" s="65">
        <f t="shared" si="17"/>
        <v>7.834509729</v>
      </c>
      <c r="N57" s="65">
        <f t="shared" si="17"/>
        <v>6.262989148</v>
      </c>
      <c r="O57" s="65">
        <f t="shared" si="17"/>
        <v>8.216129438</v>
      </c>
      <c r="P57" s="65">
        <f t="shared" si="17"/>
        <v>5.928231928</v>
      </c>
      <c r="Q57" s="65">
        <f t="shared" si="17"/>
        <v>5.101620667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65">
        <f t="shared" ref="L58:Q58" si="18">($S55/($S55+$S54))*L55</f>
        <v>15.94868813</v>
      </c>
      <c r="M58" s="65">
        <f t="shared" si="18"/>
        <v>17.3461298</v>
      </c>
      <c r="N58" s="65">
        <f t="shared" si="18"/>
        <v>16.36987673</v>
      </c>
      <c r="O58" s="65">
        <f t="shared" si="18"/>
        <v>16.00808078</v>
      </c>
      <c r="P58" s="65">
        <f t="shared" si="18"/>
        <v>15.94359699</v>
      </c>
      <c r="Q58" s="65">
        <f t="shared" si="18"/>
        <v>15.64452407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15" t="s">
        <v>90</v>
      </c>
      <c r="L59" s="65">
        <f t="shared" ref="L59:Q59" si="19">L58+L57</f>
        <v>24.69893999</v>
      </c>
      <c r="M59" s="65">
        <f t="shared" si="19"/>
        <v>25.18063953</v>
      </c>
      <c r="N59" s="65">
        <f t="shared" si="19"/>
        <v>22.63286588</v>
      </c>
      <c r="O59" s="65">
        <f t="shared" si="19"/>
        <v>24.22421022</v>
      </c>
      <c r="P59" s="65">
        <f t="shared" si="19"/>
        <v>21.87182891</v>
      </c>
      <c r="Q59" s="65">
        <f t="shared" si="19"/>
        <v>20.74614474</v>
      </c>
      <c r="R59" s="7"/>
      <c r="S59" s="29"/>
      <c r="T59" s="7"/>
      <c r="U59" s="7"/>
      <c r="V59" s="7"/>
      <c r="W59" s="7"/>
      <c r="X59" s="7"/>
      <c r="Y59" s="7"/>
      <c r="Z59" s="7"/>
      <c r="AA59" s="7"/>
      <c r="AB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65"/>
      <c r="M60" s="65"/>
      <c r="N60" s="65"/>
      <c r="O60" s="65"/>
      <c r="P60" s="65"/>
      <c r="Q60" s="65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55">
        <v>22.4642496858967</v>
      </c>
      <c r="M61" s="64"/>
      <c r="N61" s="64"/>
      <c r="O61" s="64"/>
      <c r="P61" s="64"/>
      <c r="Q61" s="64"/>
      <c r="S61" s="7">
        <v>45.0</v>
      </c>
      <c r="T61" s="7"/>
      <c r="U61" s="7"/>
      <c r="V61" s="7"/>
      <c r="W61" s="7"/>
      <c r="X61" s="7"/>
      <c r="Y61" s="7"/>
      <c r="Z61" s="7"/>
      <c r="AA61" s="7"/>
      <c r="AB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L62" s="55">
        <v>61.2815691831692</v>
      </c>
      <c r="M62" s="64"/>
      <c r="N62" s="64"/>
      <c r="O62" s="64"/>
      <c r="P62" s="64"/>
      <c r="Q62" s="64"/>
      <c r="S62" s="7">
        <v>19.0</v>
      </c>
      <c r="T62" s="7"/>
      <c r="U62" s="7"/>
      <c r="V62" s="7"/>
      <c r="W62" s="7"/>
      <c r="X62" s="7"/>
      <c r="Y62" s="7"/>
      <c r="Z62" s="7"/>
      <c r="AA62" s="7"/>
      <c r="AB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L63" s="65"/>
      <c r="M63" s="64"/>
      <c r="N63" s="64"/>
      <c r="O63" s="64"/>
      <c r="P63" s="64"/>
      <c r="Q63" s="64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65">
        <f>($S61/($S61+$S62))*L61</f>
        <v>15.79517556</v>
      </c>
      <c r="M64" s="64"/>
      <c r="N64" s="64"/>
      <c r="O64" s="64"/>
      <c r="P64" s="64"/>
      <c r="Q64" s="64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L65" s="65">
        <f>($S62/($S62+$S61))*L62</f>
        <v>18.19296585</v>
      </c>
      <c r="M65" s="65"/>
      <c r="N65" s="65"/>
      <c r="O65" s="65"/>
      <c r="P65" s="65"/>
      <c r="Q65" s="65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1" t="s">
        <v>93</v>
      </c>
      <c r="L66" s="65">
        <f>L65+L64</f>
        <v>33.98814141</v>
      </c>
      <c r="M66" s="65"/>
      <c r="N66" s="65"/>
      <c r="O66" s="65"/>
      <c r="P66" s="65"/>
      <c r="Q66" s="65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L68" s="55">
        <v>7.49366058599597</v>
      </c>
      <c r="M68" s="55">
        <v>4.78363058281428</v>
      </c>
      <c r="N68" s="55">
        <v>3.75295420097105</v>
      </c>
      <c r="O68" s="55">
        <v>3.39730702406226</v>
      </c>
      <c r="P68" s="55">
        <v>3.49613336648662</v>
      </c>
      <c r="Q68" s="64"/>
      <c r="S68" s="7">
        <v>45.0</v>
      </c>
      <c r="T68" s="7"/>
      <c r="U68" s="7"/>
      <c r="V68" s="7"/>
      <c r="W68" s="7"/>
      <c r="X68" s="7"/>
      <c r="Y68" s="7"/>
      <c r="Z68" s="7"/>
      <c r="AA68" s="7"/>
      <c r="AB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55">
        <v>25.8537879822888</v>
      </c>
      <c r="M69" s="55">
        <v>28.9943378664148</v>
      </c>
      <c r="N69" s="55">
        <v>27.2089692958893</v>
      </c>
      <c r="O69" s="55">
        <v>26.1956376777196</v>
      </c>
      <c r="P69" s="55">
        <v>25.2885942610537</v>
      </c>
      <c r="Q69" s="64"/>
      <c r="S69" s="7">
        <v>19.0</v>
      </c>
      <c r="T69" s="7"/>
      <c r="U69" s="7"/>
      <c r="V69" s="7"/>
      <c r="W69" s="7"/>
      <c r="X69" s="7"/>
      <c r="Y69" s="7"/>
      <c r="Z69" s="7"/>
      <c r="AA69" s="7"/>
      <c r="AB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65"/>
      <c r="M70" s="65"/>
      <c r="N70" s="65"/>
      <c r="O70" s="65"/>
      <c r="P70" s="65"/>
      <c r="Q70" s="65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65">
        <f t="shared" ref="L71:Q71" si="20">($S68/($S68+$S69))*L68</f>
        <v>5.2689801</v>
      </c>
      <c r="M71" s="65">
        <f t="shared" si="20"/>
        <v>3.363490254</v>
      </c>
      <c r="N71" s="65">
        <f t="shared" si="20"/>
        <v>2.638795923</v>
      </c>
      <c r="O71" s="65">
        <f t="shared" si="20"/>
        <v>2.388731501</v>
      </c>
      <c r="P71" s="65">
        <f t="shared" si="20"/>
        <v>2.458218773</v>
      </c>
      <c r="Q71" s="65">
        <f t="shared" si="20"/>
        <v>0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65">
        <f t="shared" ref="L72:Q72" si="21">($S69/($S69+$S68))*L69</f>
        <v>7.675343307</v>
      </c>
      <c r="M72" s="65">
        <f t="shared" si="21"/>
        <v>8.607694054</v>
      </c>
      <c r="N72" s="65">
        <f t="shared" si="21"/>
        <v>8.07766276</v>
      </c>
      <c r="O72" s="65">
        <f t="shared" si="21"/>
        <v>7.776829936</v>
      </c>
      <c r="P72" s="65">
        <f t="shared" si="21"/>
        <v>7.507551421</v>
      </c>
      <c r="Q72" s="65">
        <f t="shared" si="21"/>
        <v>0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24" t="s">
        <v>92</v>
      </c>
      <c r="L73" s="65">
        <f t="shared" ref="L73:Q73" si="22">L72+L71</f>
        <v>12.94432341</v>
      </c>
      <c r="M73" s="65">
        <f t="shared" si="22"/>
        <v>11.97118431</v>
      </c>
      <c r="N73" s="65">
        <f t="shared" si="22"/>
        <v>10.71645868</v>
      </c>
      <c r="O73" s="65">
        <f t="shared" si="22"/>
        <v>10.16556144</v>
      </c>
      <c r="P73" s="65">
        <f t="shared" si="22"/>
        <v>9.965770195</v>
      </c>
      <c r="Q73" s="65">
        <f t="shared" si="22"/>
        <v>0</v>
      </c>
      <c r="R73" s="33"/>
      <c r="S73" s="29"/>
      <c r="T73" s="7"/>
      <c r="U73" s="7"/>
      <c r="V73" s="7"/>
      <c r="W73" s="7"/>
      <c r="X73" s="7"/>
      <c r="Y73" s="7"/>
      <c r="Z73" s="7"/>
      <c r="AA73" s="7"/>
      <c r="AB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65"/>
      <c r="M74" s="10"/>
      <c r="N74" s="10"/>
      <c r="O74" s="10"/>
      <c r="P74" s="10"/>
      <c r="Q74" s="10"/>
      <c r="R74" s="33"/>
      <c r="S74" s="29"/>
      <c r="T74" s="7"/>
      <c r="U74" s="7"/>
      <c r="V74" s="7"/>
      <c r="W74" s="7"/>
      <c r="X74" s="7"/>
      <c r="Y74" s="7"/>
      <c r="Z74" s="7"/>
      <c r="AA74" s="7"/>
      <c r="AB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55">
        <v>9.0008087014025</v>
      </c>
      <c r="M75" s="55">
        <v>7.71683696346598</v>
      </c>
      <c r="N75" s="55">
        <v>4.60631823375463</v>
      </c>
      <c r="O75" s="55">
        <v>4.88186656142849</v>
      </c>
      <c r="P75" s="55">
        <v>5.92993041327664</v>
      </c>
      <c r="Q75" s="55">
        <v>3.66374909995808</v>
      </c>
      <c r="R75" s="55"/>
      <c r="S75" s="7">
        <v>45.0</v>
      </c>
      <c r="T75" s="7"/>
      <c r="U75" s="7"/>
      <c r="V75" s="7"/>
      <c r="W75" s="7"/>
      <c r="X75" s="7"/>
      <c r="Y75" s="7"/>
      <c r="Z75" s="7"/>
      <c r="AA75" s="7"/>
      <c r="AB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55">
        <v>24.5479071814402</v>
      </c>
      <c r="M76" s="55">
        <v>28.5559554360662</v>
      </c>
      <c r="N76" s="55">
        <v>26.3248991108954</v>
      </c>
      <c r="O76" s="55">
        <v>25.2380701438973</v>
      </c>
      <c r="P76" s="55">
        <v>24.5648982947705</v>
      </c>
      <c r="Q76" s="55">
        <v>23.8394868619973</v>
      </c>
      <c r="R76" s="55"/>
      <c r="S76" s="7">
        <v>19.0</v>
      </c>
      <c r="T76" s="7"/>
      <c r="U76" s="7"/>
      <c r="V76" s="7"/>
      <c r="W76" s="7"/>
      <c r="X76" s="7"/>
      <c r="Y76" s="7"/>
      <c r="Z76" s="7"/>
      <c r="AA76" s="7"/>
      <c r="AB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65"/>
      <c r="M77" s="65"/>
      <c r="N77" s="65"/>
      <c r="O77" s="65"/>
      <c r="P77" s="65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L78" s="65">
        <f t="shared" ref="L78:Q78" si="23">($S75/($S75+$S76))*L75</f>
        <v>6.328693618</v>
      </c>
      <c r="M78" s="65">
        <f t="shared" si="23"/>
        <v>5.42590099</v>
      </c>
      <c r="N78" s="65">
        <f t="shared" si="23"/>
        <v>3.238817508</v>
      </c>
      <c r="O78" s="65">
        <f t="shared" si="23"/>
        <v>3.432562426</v>
      </c>
      <c r="P78" s="65">
        <f t="shared" si="23"/>
        <v>4.169482322</v>
      </c>
      <c r="Q78" s="65">
        <f t="shared" si="23"/>
        <v>2.576073586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65">
        <f t="shared" ref="L79:Q79" si="24">($S76/($S76+$S75))*L76</f>
        <v>7.287659944</v>
      </c>
      <c r="M79" s="65">
        <f t="shared" si="24"/>
        <v>8.47754927</v>
      </c>
      <c r="N79" s="65">
        <f t="shared" si="24"/>
        <v>7.815204424</v>
      </c>
      <c r="O79" s="65">
        <f t="shared" si="24"/>
        <v>7.492552074</v>
      </c>
      <c r="P79" s="65">
        <f t="shared" si="24"/>
        <v>7.292704181</v>
      </c>
      <c r="Q79" s="65">
        <f t="shared" si="24"/>
        <v>7.077347662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20" t="s">
        <v>91</v>
      </c>
      <c r="L80" s="65">
        <f t="shared" ref="L80:Q80" si="25">L79+L78</f>
        <v>13.61635356</v>
      </c>
      <c r="M80" s="65">
        <f t="shared" si="25"/>
        <v>13.90345026</v>
      </c>
      <c r="N80" s="65">
        <f t="shared" si="25"/>
        <v>11.05402193</v>
      </c>
      <c r="O80" s="65">
        <f t="shared" si="25"/>
        <v>10.9251145</v>
      </c>
      <c r="P80" s="65">
        <f t="shared" si="25"/>
        <v>11.4621865</v>
      </c>
      <c r="Q80" s="65">
        <f t="shared" si="25"/>
        <v>9.653421248</v>
      </c>
      <c r="R80" s="7"/>
      <c r="S80" s="29"/>
      <c r="T80" s="7"/>
      <c r="U80" s="7"/>
      <c r="V80" s="7"/>
      <c r="W80" s="7"/>
      <c r="X80" s="7"/>
      <c r="Y80" s="7"/>
      <c r="Z80" s="7"/>
      <c r="AA80" s="7"/>
      <c r="AB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65"/>
      <c r="M81" s="65"/>
      <c r="N81" s="65"/>
      <c r="O81" s="65"/>
      <c r="P81" s="65"/>
      <c r="Q81" s="65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55">
        <v>9.03404020620159</v>
      </c>
      <c r="M82" s="55">
        <v>7.52600316428653</v>
      </c>
      <c r="N82" s="55">
        <v>4.67079349075177</v>
      </c>
      <c r="O82" s="55">
        <v>4.95150867020474</v>
      </c>
      <c r="P82" s="55">
        <v>4.82586865839853</v>
      </c>
      <c r="Q82" s="55">
        <v>3.71224649425317</v>
      </c>
      <c r="R82" s="55"/>
      <c r="S82" s="7">
        <v>45.0</v>
      </c>
      <c r="T82" s="7"/>
      <c r="U82" s="7"/>
      <c r="V82" s="7"/>
      <c r="W82" s="7"/>
      <c r="X82" s="7"/>
      <c r="Y82" s="7"/>
      <c r="Z82" s="7"/>
      <c r="AA82" s="7"/>
      <c r="AB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L83" s="55">
        <v>24.9622565146171</v>
      </c>
      <c r="M83" s="55">
        <v>28.7647859566008</v>
      </c>
      <c r="N83" s="55">
        <v>26.5586860364596</v>
      </c>
      <c r="O83" s="55">
        <v>25.5503482987812</v>
      </c>
      <c r="P83" s="55">
        <v>24.9530064721505</v>
      </c>
      <c r="Q83" s="55">
        <v>24.2296736093</v>
      </c>
      <c r="R83" s="55"/>
      <c r="S83" s="7">
        <v>19.0</v>
      </c>
      <c r="T83" s="7"/>
      <c r="U83" s="7"/>
      <c r="V83" s="7"/>
      <c r="W83" s="7"/>
      <c r="X83" s="7"/>
      <c r="Y83" s="7"/>
      <c r="Z83" s="7"/>
      <c r="AA83" s="7"/>
      <c r="AB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65"/>
      <c r="M84" s="65"/>
      <c r="N84" s="65"/>
      <c r="O84" s="65"/>
      <c r="P84" s="65"/>
      <c r="Q84" s="65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L85" s="65">
        <f t="shared" ref="L85:Q85" si="26">($S82/($S82+$S83))*L82</f>
        <v>6.35205952</v>
      </c>
      <c r="M85" s="65">
        <f t="shared" si="26"/>
        <v>5.291720975</v>
      </c>
      <c r="N85" s="65">
        <f t="shared" si="26"/>
        <v>3.284151673</v>
      </c>
      <c r="O85" s="65">
        <f t="shared" si="26"/>
        <v>3.481529534</v>
      </c>
      <c r="P85" s="65">
        <f t="shared" si="26"/>
        <v>3.3931889</v>
      </c>
      <c r="Q85" s="65">
        <f t="shared" si="26"/>
        <v>2.610173316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65">
        <f t="shared" ref="L86:Q86" si="27">($S83/($S83+$S82))*L83</f>
        <v>7.410669903</v>
      </c>
      <c r="M86" s="65">
        <f t="shared" si="27"/>
        <v>8.539545831</v>
      </c>
      <c r="N86" s="65">
        <f t="shared" si="27"/>
        <v>7.884609917</v>
      </c>
      <c r="O86" s="65">
        <f t="shared" si="27"/>
        <v>7.585259651</v>
      </c>
      <c r="P86" s="65">
        <f t="shared" si="27"/>
        <v>7.407923796</v>
      </c>
      <c r="Q86" s="65">
        <f t="shared" si="27"/>
        <v>7.193184353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5" t="s">
        <v>90</v>
      </c>
      <c r="L87" s="65">
        <f t="shared" ref="L87:Q87" si="28">L86+L85</f>
        <v>13.76272942</v>
      </c>
      <c r="M87" s="65">
        <f t="shared" si="28"/>
        <v>13.83126681</v>
      </c>
      <c r="N87" s="65">
        <f t="shared" si="28"/>
        <v>11.16876159</v>
      </c>
      <c r="O87" s="65">
        <f t="shared" si="28"/>
        <v>11.06678918</v>
      </c>
      <c r="P87" s="65">
        <f t="shared" si="28"/>
        <v>10.8011127</v>
      </c>
      <c r="Q87" s="65">
        <f t="shared" si="28"/>
        <v>9.803357669</v>
      </c>
      <c r="R87" s="7"/>
      <c r="S87" s="29"/>
      <c r="T87" s="7"/>
      <c r="U87" s="7"/>
      <c r="V87" s="7"/>
      <c r="W87" s="7"/>
      <c r="X87" s="7"/>
      <c r="Y87" s="7"/>
      <c r="Z87" s="7"/>
      <c r="AA87" s="7"/>
      <c r="AB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65"/>
      <c r="M88" s="65"/>
      <c r="N88" s="65"/>
      <c r="O88" s="65"/>
      <c r="P88" s="65"/>
      <c r="Q88" s="65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55">
        <v>16.4941538455233</v>
      </c>
      <c r="M89" s="64"/>
      <c r="N89" s="64"/>
      <c r="O89" s="64"/>
      <c r="P89" s="64"/>
      <c r="Q89" s="64"/>
      <c r="S89" s="7">
        <v>45.0</v>
      </c>
      <c r="T89" s="7"/>
      <c r="U89" s="7"/>
      <c r="V89" s="7"/>
      <c r="W89" s="7"/>
      <c r="X89" s="7"/>
      <c r="Y89" s="7"/>
      <c r="Z89" s="7"/>
      <c r="AA89" s="7"/>
      <c r="AB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L90" s="55">
        <v>31.8749926414208</v>
      </c>
      <c r="M90" s="64"/>
      <c r="N90" s="64"/>
      <c r="O90" s="64"/>
      <c r="P90" s="64"/>
      <c r="Q90" s="64"/>
      <c r="S90" s="7">
        <v>19.0</v>
      </c>
      <c r="T90" s="7"/>
      <c r="U90" s="7"/>
      <c r="V90" s="7"/>
      <c r="W90" s="7"/>
      <c r="X90" s="7"/>
      <c r="Y90" s="7"/>
      <c r="Z90" s="7"/>
      <c r="AA90" s="7"/>
      <c r="AB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L91" s="65"/>
      <c r="M91" s="64"/>
      <c r="N91" s="64"/>
      <c r="O91" s="64"/>
      <c r="P91" s="64"/>
      <c r="Q91" s="64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65">
        <f>($S89/($S89+$S90))*L89</f>
        <v>11.59745192</v>
      </c>
      <c r="M92" s="64"/>
      <c r="N92" s="64"/>
      <c r="O92" s="64"/>
      <c r="P92" s="64"/>
      <c r="Q92" s="64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L93" s="65">
        <f>($S90/($S90+$S89))*L90</f>
        <v>9.46288844</v>
      </c>
      <c r="M93" s="65"/>
      <c r="N93" s="65"/>
      <c r="O93" s="65"/>
      <c r="P93" s="65"/>
      <c r="Q93" s="65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1" t="s">
        <v>93</v>
      </c>
      <c r="L94" s="65">
        <f>L93+L92</f>
        <v>21.06034036</v>
      </c>
      <c r="M94" s="65"/>
      <c r="N94" s="65"/>
      <c r="O94" s="65"/>
      <c r="P94" s="65"/>
      <c r="Q94" s="65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3">
    <mergeCell ref="B1:H1"/>
    <mergeCell ref="I1:O1"/>
    <mergeCell ref="P1:V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3" width="15.29"/>
    <col customWidth="1" min="4" max="6" width="11.57"/>
    <col customWidth="1" min="7" max="26" width="12.57"/>
  </cols>
  <sheetData>
    <row r="1" ht="14.25" customHeight="1">
      <c r="A1" s="1"/>
      <c r="B1" s="58" t="s">
        <v>86</v>
      </c>
      <c r="C1" s="3"/>
      <c r="D1" s="3"/>
      <c r="E1" s="3"/>
      <c r="F1" s="3"/>
      <c r="G1" s="3"/>
      <c r="H1" s="4"/>
      <c r="I1" s="59" t="s">
        <v>87</v>
      </c>
      <c r="J1" s="3"/>
      <c r="K1" s="3"/>
      <c r="L1" s="3"/>
      <c r="M1" s="3"/>
      <c r="N1" s="3"/>
      <c r="O1" s="4"/>
      <c r="P1" s="59" t="s">
        <v>88</v>
      </c>
      <c r="Q1" s="3"/>
      <c r="R1" s="3"/>
      <c r="S1" s="3"/>
      <c r="T1" s="3"/>
      <c r="U1" s="3"/>
      <c r="V1" s="4"/>
      <c r="W1" s="7"/>
      <c r="X1" s="7"/>
      <c r="Y1" s="7"/>
      <c r="Z1" s="7"/>
    </row>
    <row r="2" ht="14.25" customHeight="1">
      <c r="A2" s="1"/>
      <c r="B2" s="60" t="s">
        <v>89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8" t="s">
        <v>89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8" t="s">
        <v>6</v>
      </c>
      <c r="P2" s="8" t="s">
        <v>89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8" t="s">
        <v>6</v>
      </c>
      <c r="W2" s="7"/>
      <c r="X2" s="7"/>
      <c r="Y2" s="7"/>
      <c r="Z2" s="7"/>
    </row>
    <row r="3" ht="15.75" customHeight="1">
      <c r="A3" s="15" t="s">
        <v>90</v>
      </c>
      <c r="B3" s="55">
        <f t="shared" ref="B3:H3" si="1">B7/$B$9</f>
        <v>1.642317045</v>
      </c>
      <c r="C3" s="55">
        <f t="shared" si="1"/>
        <v>1.859609956</v>
      </c>
      <c r="D3" s="55">
        <f t="shared" si="1"/>
        <v>2.054070391</v>
      </c>
      <c r="E3" s="55">
        <f t="shared" si="1"/>
        <v>1.721566974</v>
      </c>
      <c r="F3" s="55">
        <f t="shared" si="1"/>
        <v>1.703526837</v>
      </c>
      <c r="G3" s="55">
        <f t="shared" si="1"/>
        <v>2.68375017</v>
      </c>
      <c r="H3" s="55">
        <f t="shared" si="1"/>
        <v>2.456509485</v>
      </c>
      <c r="I3" s="55">
        <f t="shared" ref="I3:O3" si="2">I7/$I$9</f>
        <v>1.566484682</v>
      </c>
      <c r="J3" s="55">
        <f t="shared" si="2"/>
        <v>1.634768533</v>
      </c>
      <c r="K3" s="55">
        <f t="shared" si="2"/>
        <v>2.099794592</v>
      </c>
      <c r="L3" s="55">
        <f t="shared" si="2"/>
        <v>2.129149392</v>
      </c>
      <c r="M3" s="55">
        <f t="shared" si="2"/>
        <v>2.187098181</v>
      </c>
      <c r="N3" s="55">
        <f t="shared" si="2"/>
        <v>2.667123913</v>
      </c>
      <c r="O3" s="55">
        <f t="shared" si="2"/>
        <v>3.057877026</v>
      </c>
      <c r="P3" s="55">
        <f t="shared" ref="P3:V3" si="3">P7/$P$9</f>
        <v>1.454814262</v>
      </c>
      <c r="Q3" s="55">
        <f t="shared" si="3"/>
        <v>1.518889807</v>
      </c>
      <c r="R3" s="55">
        <f t="shared" si="3"/>
        <v>2.096584422</v>
      </c>
      <c r="S3" s="55">
        <f t="shared" si="3"/>
        <v>1.88717093</v>
      </c>
      <c r="T3" s="55">
        <f t="shared" si="3"/>
        <v>1.72079226</v>
      </c>
      <c r="U3" s="55">
        <f t="shared" si="3"/>
        <v>1.503006608</v>
      </c>
      <c r="V3" s="55">
        <f t="shared" si="3"/>
        <v>1.533930307</v>
      </c>
      <c r="W3" s="7"/>
      <c r="X3" s="7"/>
      <c r="Y3" s="7"/>
      <c r="Z3" s="7"/>
    </row>
    <row r="4" ht="14.25" customHeight="1">
      <c r="A4" s="20" t="s">
        <v>91</v>
      </c>
      <c r="B4" s="20"/>
      <c r="C4" s="55">
        <f t="shared" ref="C4:H4" si="4">C8/$B$9</f>
        <v>1.227905722</v>
      </c>
      <c r="D4" s="55">
        <f t="shared" si="4"/>
        <v>1.414238911</v>
      </c>
      <c r="E4" s="55">
        <f t="shared" si="4"/>
        <v>1.122236787</v>
      </c>
      <c r="F4" s="55">
        <f t="shared" si="4"/>
        <v>1.114442269</v>
      </c>
      <c r="G4" s="55">
        <f t="shared" si="4"/>
        <v>2.004636274</v>
      </c>
      <c r="H4" s="55">
        <f t="shared" si="4"/>
        <v>1.787282201</v>
      </c>
      <c r="I4" s="46"/>
      <c r="J4" s="55">
        <f t="shared" ref="J4:O4" si="5">J8/$I$9</f>
        <v>1.438630994</v>
      </c>
      <c r="K4" s="55">
        <f t="shared" si="5"/>
        <v>1.904822657</v>
      </c>
      <c r="L4" s="55">
        <f t="shared" si="5"/>
        <v>1.901835813</v>
      </c>
      <c r="M4" s="55">
        <f t="shared" si="5"/>
        <v>1.976115427</v>
      </c>
      <c r="N4" s="55">
        <f t="shared" si="5"/>
        <v>2.400584941</v>
      </c>
      <c r="O4" s="55">
        <f t="shared" si="5"/>
        <v>2.847010616</v>
      </c>
      <c r="P4" s="51"/>
      <c r="Q4" s="55">
        <f t="shared" ref="Q4:V4" si="6">Q8/$P$9</f>
        <v>1.394018383</v>
      </c>
      <c r="R4" s="55">
        <f t="shared" si="6"/>
        <v>1.948250359</v>
      </c>
      <c r="S4" s="55">
        <f t="shared" si="6"/>
        <v>1.696771428</v>
      </c>
      <c r="T4" s="55">
        <f t="shared" si="6"/>
        <v>1.55963202</v>
      </c>
      <c r="U4" s="55">
        <f t="shared" si="6"/>
        <v>1.334072059</v>
      </c>
      <c r="V4" s="55">
        <f t="shared" si="6"/>
        <v>1.334443805</v>
      </c>
      <c r="W4" s="7"/>
      <c r="X4" s="7"/>
      <c r="Y4" s="7"/>
      <c r="Z4" s="7"/>
    </row>
    <row r="5" ht="14.25" customHeight="1">
      <c r="A5" s="24" t="s">
        <v>92</v>
      </c>
      <c r="B5" s="24"/>
      <c r="C5" s="55">
        <f t="shared" ref="C5:H5" si="7">C9/$B$9</f>
        <v>1.183858127</v>
      </c>
      <c r="D5" s="55">
        <f t="shared" si="7"/>
        <v>1.339870574</v>
      </c>
      <c r="E5" s="55">
        <f t="shared" si="7"/>
        <v>1.052515886</v>
      </c>
      <c r="F5" s="55">
        <f t="shared" si="7"/>
        <v>1.055766972</v>
      </c>
      <c r="G5" s="55">
        <f t="shared" si="7"/>
        <v>1.942581151</v>
      </c>
      <c r="H5" s="55">
        <f t="shared" si="7"/>
        <v>0</v>
      </c>
      <c r="I5" s="54"/>
      <c r="J5" s="55">
        <f t="shared" ref="J5:O5" si="8">J9/$I$9</f>
        <v>1.058104895</v>
      </c>
      <c r="K5" s="55">
        <f t="shared" si="8"/>
        <v>1.477996016</v>
      </c>
      <c r="L5" s="55">
        <f t="shared" si="8"/>
        <v>1.518678188</v>
      </c>
      <c r="M5" s="55">
        <f t="shared" si="8"/>
        <v>1.342508027</v>
      </c>
      <c r="N5" s="55">
        <f t="shared" si="8"/>
        <v>2.002251891</v>
      </c>
      <c r="O5" s="55">
        <f t="shared" si="8"/>
        <v>0</v>
      </c>
      <c r="P5" s="27"/>
      <c r="Q5" s="55">
        <f t="shared" ref="Q5:V5" si="9">Q9/$P$9</f>
        <v>1.035831025</v>
      </c>
      <c r="R5" s="55">
        <f t="shared" si="9"/>
        <v>1.574147031</v>
      </c>
      <c r="S5" s="55">
        <f t="shared" si="9"/>
        <v>1.379799103</v>
      </c>
      <c r="T5" s="55">
        <f t="shared" si="9"/>
        <v>1.165359447</v>
      </c>
      <c r="U5" s="55">
        <f t="shared" si="9"/>
        <v>1.090762011</v>
      </c>
      <c r="V5" s="55">
        <f t="shared" si="9"/>
        <v>0</v>
      </c>
      <c r="W5" s="7"/>
      <c r="X5" s="7"/>
      <c r="Y5" s="7"/>
      <c r="Z5" s="7"/>
    </row>
    <row r="6" ht="14.25" customHeight="1">
      <c r="A6" s="1"/>
      <c r="B6" s="60" t="s">
        <v>89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8" t="s">
        <v>6</v>
      </c>
      <c r="I6" s="8" t="s">
        <v>89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8" t="s">
        <v>6</v>
      </c>
      <c r="P6" s="8" t="s">
        <v>89</v>
      </c>
      <c r="Q6" s="1" t="s">
        <v>1</v>
      </c>
      <c r="R6" s="1" t="s">
        <v>2</v>
      </c>
      <c r="S6" s="1" t="s">
        <v>3</v>
      </c>
      <c r="T6" s="1" t="s">
        <v>4</v>
      </c>
      <c r="U6" s="1" t="s">
        <v>5</v>
      </c>
      <c r="V6" s="8" t="s">
        <v>6</v>
      </c>
      <c r="W6" s="7"/>
      <c r="X6" s="7"/>
      <c r="Y6" s="7"/>
      <c r="Z6" s="7"/>
    </row>
    <row r="7" ht="15.75" customHeight="1">
      <c r="A7" s="15" t="s">
        <v>90</v>
      </c>
      <c r="B7" s="55">
        <v>443.451107692308</v>
      </c>
      <c r="C7" s="55">
        <v>502.123568461539</v>
      </c>
      <c r="D7" s="55">
        <v>554.630905769231</v>
      </c>
      <c r="E7" s="55">
        <v>464.849819384615</v>
      </c>
      <c r="F7" s="55">
        <v>459.978702153846</v>
      </c>
      <c r="G7" s="55">
        <v>724.654225230769</v>
      </c>
      <c r="H7" s="55">
        <v>663.295711307692</v>
      </c>
      <c r="I7" s="55">
        <v>102.739063</v>
      </c>
      <c r="J7" s="55">
        <v>107.217510153846</v>
      </c>
      <c r="K7" s="55">
        <v>137.716590076923</v>
      </c>
      <c r="L7" s="55">
        <v>139.641846461538</v>
      </c>
      <c r="M7" s="55">
        <v>143.442460923077</v>
      </c>
      <c r="N7" s="55">
        <v>174.925305538462</v>
      </c>
      <c r="O7" s="55">
        <v>200.553139076923</v>
      </c>
      <c r="P7" s="55">
        <v>67.2441178461538</v>
      </c>
      <c r="Q7" s="55">
        <v>70.2058041538462</v>
      </c>
      <c r="R7" s="55">
        <v>96.9078827692308</v>
      </c>
      <c r="S7" s="55">
        <v>87.2284165384615</v>
      </c>
      <c r="T7" s="55">
        <v>79.5380967692308</v>
      </c>
      <c r="U7" s="55">
        <v>69.4716543076923</v>
      </c>
      <c r="V7" s="55">
        <v>70.901003</v>
      </c>
      <c r="W7" s="7"/>
      <c r="X7" s="7"/>
      <c r="Y7" s="7"/>
      <c r="Z7" s="7"/>
    </row>
    <row r="8" ht="14.25" customHeight="1">
      <c r="A8" s="20" t="s">
        <v>91</v>
      </c>
      <c r="B8" s="20"/>
      <c r="C8" s="55">
        <v>331.553614615385</v>
      </c>
      <c r="D8" s="55">
        <v>381.866469615385</v>
      </c>
      <c r="E8" s="55">
        <v>303.021361153846</v>
      </c>
      <c r="F8" s="55">
        <v>300.916720230769</v>
      </c>
      <c r="G8" s="55">
        <v>541.282926461539</v>
      </c>
      <c r="H8" s="55">
        <v>482.593951307692</v>
      </c>
      <c r="I8" s="46"/>
      <c r="J8" s="55">
        <v>94.3536837692308</v>
      </c>
      <c r="K8" s="55">
        <v>124.929210692308</v>
      </c>
      <c r="L8" s="55">
        <v>124.733316307692</v>
      </c>
      <c r="M8" s="55">
        <v>129.605000076923</v>
      </c>
      <c r="N8" s="55">
        <v>157.444148846154</v>
      </c>
      <c r="O8" s="55">
        <v>186.723308769231</v>
      </c>
      <c r="P8" s="51"/>
      <c r="Q8" s="55">
        <v>64.4340235384615</v>
      </c>
      <c r="R8" s="55">
        <v>90.051617</v>
      </c>
      <c r="S8" s="55">
        <v>78.4278109230769</v>
      </c>
      <c r="T8" s="55">
        <v>72.0889821538461</v>
      </c>
      <c r="U8" s="55">
        <v>61.6631972307692</v>
      </c>
      <c r="V8" s="55">
        <v>61.68038</v>
      </c>
      <c r="W8" s="7"/>
      <c r="X8" s="7"/>
      <c r="Y8" s="7"/>
      <c r="Z8" s="7"/>
    </row>
    <row r="9" ht="14.25" customHeight="1">
      <c r="A9" s="24" t="s">
        <v>92</v>
      </c>
      <c r="B9" s="7">
        <v>270.0155303</v>
      </c>
      <c r="C9" s="55">
        <v>319.660079846154</v>
      </c>
      <c r="D9" s="55">
        <v>361.785863692308</v>
      </c>
      <c r="E9" s="55">
        <v>284.195635230769</v>
      </c>
      <c r="F9" s="55">
        <v>285.073478769231</v>
      </c>
      <c r="G9" s="55">
        <v>524.527079692308</v>
      </c>
      <c r="H9" s="52"/>
      <c r="I9" s="7">
        <v>65.58574377</v>
      </c>
      <c r="J9" s="55">
        <v>69.3965965384615</v>
      </c>
      <c r="K9" s="55">
        <v>96.935468</v>
      </c>
      <c r="L9" s="55">
        <v>99.6036385384616</v>
      </c>
      <c r="M9" s="55">
        <v>88.0493874615385</v>
      </c>
      <c r="N9" s="55">
        <v>131.319179461538</v>
      </c>
      <c r="O9" s="52"/>
      <c r="P9" s="7">
        <v>46.221789</v>
      </c>
      <c r="Q9" s="55">
        <v>47.8779630769231</v>
      </c>
      <c r="R9" s="55">
        <v>72.7598919230769</v>
      </c>
      <c r="S9" s="55">
        <v>63.776783</v>
      </c>
      <c r="T9" s="55">
        <v>53.8649984615385</v>
      </c>
      <c r="U9" s="55">
        <v>50.4169715384615</v>
      </c>
      <c r="V9" s="62"/>
      <c r="W9" s="7"/>
      <c r="X9" s="7"/>
      <c r="Y9" s="7"/>
      <c r="Z9" s="7"/>
    </row>
    <row r="10" ht="14.25" customHeight="1">
      <c r="A10" s="7"/>
      <c r="B10" s="7"/>
      <c r="C10" s="32">
        <f t="shared" ref="C10:G10" si="10">(C3-C4)/C3</f>
        <v>0.3396971673</v>
      </c>
      <c r="D10" s="32">
        <f t="shared" si="10"/>
        <v>0.3114944269</v>
      </c>
      <c r="E10" s="32">
        <f t="shared" si="10"/>
        <v>0.3481306252</v>
      </c>
      <c r="F10" s="32">
        <f t="shared" si="10"/>
        <v>0.3458029278</v>
      </c>
      <c r="G10" s="32">
        <f t="shared" si="10"/>
        <v>0.253046615</v>
      </c>
      <c r="H10" s="32" t="str">
        <f t="shared" ref="H10:I10" si="11">(H5-H3)/H5</f>
        <v>#DIV/0!</v>
      </c>
      <c r="I10" s="32" t="str">
        <f t="shared" si="11"/>
        <v>#DIV/0!</v>
      </c>
      <c r="J10" s="32">
        <f t="shared" ref="J10:N10" si="12">(J5-J4)/J5</f>
        <v>-0.3596298446</v>
      </c>
      <c r="K10" s="32">
        <f t="shared" si="12"/>
        <v>-0.2887874095</v>
      </c>
      <c r="L10" s="32">
        <f t="shared" si="12"/>
        <v>-0.2522967849</v>
      </c>
      <c r="M10" s="32">
        <f t="shared" si="12"/>
        <v>-0.4719579978</v>
      </c>
      <c r="N10" s="32">
        <f t="shared" si="12"/>
        <v>-0.1989425268</v>
      </c>
      <c r="O10" s="32" t="str">
        <f t="shared" ref="O10:P10" si="13">(O5-O3)/O5</f>
        <v>#DIV/0!</v>
      </c>
      <c r="P10" s="32" t="str">
        <f t="shared" si="13"/>
        <v>#DIV/0!</v>
      </c>
      <c r="Q10" s="32">
        <f t="shared" ref="Q10:V10" si="14">(Q5-Q4)/Q5</f>
        <v>-0.3457970932</v>
      </c>
      <c r="R10" s="32">
        <f t="shared" si="14"/>
        <v>-0.2376546284</v>
      </c>
      <c r="S10" s="32">
        <f t="shared" si="14"/>
        <v>-0.2297235331</v>
      </c>
      <c r="T10" s="32">
        <f t="shared" si="14"/>
        <v>-0.3383270066</v>
      </c>
      <c r="U10" s="32">
        <f t="shared" si="14"/>
        <v>-0.2230642847</v>
      </c>
      <c r="V10" s="32" t="str">
        <f t="shared" si="14"/>
        <v>#DIV/0!</v>
      </c>
      <c r="W10" s="7"/>
      <c r="X10" s="7"/>
      <c r="Y10" s="7"/>
      <c r="Z10" s="7"/>
    </row>
    <row r="11" ht="14.25" customHeight="1">
      <c r="A11" s="7"/>
      <c r="B11" s="7"/>
      <c r="C11" s="32">
        <f>AVERAGE(C10,D10,G10)</f>
        <v>0.3014127364</v>
      </c>
      <c r="D11" s="7"/>
      <c r="E11" s="7"/>
      <c r="F11" s="7"/>
      <c r="G11" s="7"/>
      <c r="H11" s="7"/>
      <c r="I11" s="7"/>
      <c r="J11" s="32">
        <f>AVERAGE(J10:N10)</f>
        <v>-0.3143229127</v>
      </c>
      <c r="K11" s="7"/>
      <c r="L11" s="7"/>
      <c r="M11" s="7"/>
      <c r="N11" s="7"/>
      <c r="O11" s="7"/>
      <c r="P11" s="7"/>
      <c r="Q11" s="32">
        <f>AVERAGE(Q10:U10)</f>
        <v>-0.2749133092</v>
      </c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L12" s="64"/>
      <c r="M12" s="64"/>
      <c r="N12" s="64"/>
      <c r="O12" s="64"/>
      <c r="P12" s="64"/>
      <c r="Q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35" t="s">
        <v>13</v>
      </c>
      <c r="D13" s="7"/>
      <c r="E13" s="7"/>
      <c r="F13" s="7"/>
      <c r="G13" s="7"/>
      <c r="H13" s="7"/>
      <c r="I13" s="7"/>
      <c r="J13" s="7"/>
      <c r="K13" s="7"/>
      <c r="L13" s="64"/>
      <c r="M13" s="64"/>
      <c r="N13" s="64"/>
      <c r="O13" s="64"/>
      <c r="P13" s="64"/>
      <c r="Q13" s="64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65"/>
      <c r="M14" s="65"/>
      <c r="N14" s="65"/>
      <c r="O14" s="65"/>
      <c r="P14" s="65"/>
      <c r="Q14" s="65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65"/>
      <c r="M15" s="65"/>
      <c r="N15" s="65"/>
      <c r="O15" s="65"/>
      <c r="P15" s="65"/>
      <c r="Q15" s="65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65"/>
      <c r="M16" s="65"/>
      <c r="N16" s="65"/>
      <c r="O16" s="65"/>
      <c r="P16" s="65"/>
      <c r="Q16" s="65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24"/>
      <c r="L17" s="65"/>
      <c r="M17" s="65"/>
      <c r="N17" s="65"/>
      <c r="O17" s="65"/>
      <c r="P17" s="65"/>
      <c r="Q17" s="65"/>
      <c r="R17" s="33"/>
      <c r="S17" s="29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65"/>
      <c r="M18" s="10"/>
      <c r="N18" s="10"/>
      <c r="O18" s="10"/>
      <c r="P18" s="10"/>
      <c r="Q18" s="10"/>
      <c r="R18" s="33"/>
      <c r="S18" s="29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64"/>
      <c r="M19" s="64"/>
      <c r="N19" s="64"/>
      <c r="O19" s="64"/>
      <c r="P19" s="64"/>
      <c r="Q19" s="55"/>
      <c r="R19" s="55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64"/>
      <c r="M20" s="64"/>
      <c r="N20" s="64"/>
      <c r="O20" s="64"/>
      <c r="P20" s="64"/>
      <c r="Q20" s="64"/>
      <c r="R20" s="55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5"/>
      <c r="M21" s="65"/>
      <c r="N21" s="65"/>
      <c r="O21" s="65"/>
      <c r="P21" s="65"/>
      <c r="Q21" s="65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L22" s="65"/>
      <c r="M22" s="65"/>
      <c r="N22" s="65"/>
      <c r="O22" s="65"/>
      <c r="P22" s="65"/>
      <c r="Q22" s="65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65"/>
      <c r="M23" s="65"/>
      <c r="N23" s="65"/>
      <c r="O23" s="65"/>
      <c r="P23" s="65"/>
      <c r="Q23" s="65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20"/>
      <c r="L24" s="65"/>
      <c r="M24" s="65"/>
      <c r="N24" s="65"/>
      <c r="O24" s="65"/>
      <c r="P24" s="65"/>
      <c r="Q24" s="65"/>
      <c r="R24" s="7"/>
      <c r="S24" s="29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65"/>
      <c r="M25" s="65"/>
      <c r="N25" s="65"/>
      <c r="O25" s="65"/>
      <c r="P25" s="65"/>
      <c r="Q25" s="65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64"/>
      <c r="M26" s="64"/>
      <c r="N26" s="64"/>
      <c r="O26" s="64"/>
      <c r="P26" s="64"/>
      <c r="Q26" s="55"/>
      <c r="R26" s="55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L27" s="64"/>
      <c r="M27" s="64"/>
      <c r="N27" s="64"/>
      <c r="O27" s="64"/>
      <c r="P27" s="64"/>
      <c r="Q27" s="64"/>
      <c r="R27" s="55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65"/>
      <c r="M28" s="65"/>
      <c r="N28" s="65"/>
      <c r="O28" s="65"/>
      <c r="P28" s="65"/>
      <c r="Q28" s="65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L29" s="65"/>
      <c r="M29" s="65"/>
      <c r="N29" s="65"/>
      <c r="O29" s="65"/>
      <c r="P29" s="65"/>
      <c r="Q29" s="65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65"/>
      <c r="M30" s="65"/>
      <c r="N30" s="65"/>
      <c r="O30" s="65"/>
      <c r="P30" s="65"/>
      <c r="Q30" s="65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15"/>
      <c r="L31" s="65"/>
      <c r="M31" s="65"/>
      <c r="N31" s="65"/>
      <c r="O31" s="65"/>
      <c r="P31" s="65"/>
      <c r="Q31" s="65"/>
      <c r="R31" s="7"/>
      <c r="S31" s="29"/>
      <c r="T31" s="7"/>
      <c r="U31" s="7"/>
      <c r="V31" s="7"/>
      <c r="W31" s="7"/>
      <c r="X31" s="7"/>
      <c r="Y31" s="7"/>
      <c r="Z31" s="7"/>
    </row>
    <row r="32" ht="14.25" customHeight="1">
      <c r="A32" s="7">
        <v>128.0</v>
      </c>
      <c r="B32" s="7"/>
      <c r="C32" s="7">
        <v>18.0</v>
      </c>
      <c r="D32" s="7">
        <f>C32*A32</f>
        <v>2304</v>
      </c>
      <c r="E32" s="7">
        <f>D32/8</f>
        <v>288</v>
      </c>
      <c r="F32" s="7">
        <f>E32/1024</f>
        <v>0.28125</v>
      </c>
      <c r="G32" s="7">
        <v>2.55</v>
      </c>
      <c r="H32" s="7">
        <f>G32+F32</f>
        <v>2.83125</v>
      </c>
      <c r="I32" s="7"/>
      <c r="J32" s="7"/>
      <c r="K32" s="7"/>
      <c r="L32" s="65"/>
      <c r="M32" s="65"/>
      <c r="N32" s="65"/>
      <c r="O32" s="65"/>
      <c r="P32" s="65"/>
      <c r="Q32" s="65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5"/>
      <c r="M33" s="64"/>
      <c r="N33" s="64"/>
      <c r="O33" s="64"/>
      <c r="P33" s="64"/>
      <c r="Q33" s="64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L34" s="64"/>
      <c r="M34" s="64"/>
      <c r="N34" s="64"/>
      <c r="O34" s="64"/>
      <c r="P34" s="64"/>
      <c r="Q34" s="64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L35" s="65"/>
      <c r="M35" s="64"/>
      <c r="N35" s="64"/>
      <c r="O35" s="64"/>
      <c r="P35" s="64"/>
      <c r="Q35" s="64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65"/>
      <c r="M36" s="64"/>
      <c r="N36" s="64"/>
      <c r="O36" s="64"/>
      <c r="P36" s="64"/>
      <c r="Q36" s="64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L37" s="65"/>
      <c r="M37" s="65"/>
      <c r="N37" s="65"/>
      <c r="O37" s="65"/>
      <c r="P37" s="65"/>
      <c r="Q37" s="65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1"/>
      <c r="L38" s="65"/>
      <c r="M38" s="65"/>
      <c r="N38" s="65"/>
      <c r="O38" s="65"/>
      <c r="P38" s="65"/>
      <c r="Q38" s="65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L40" s="55"/>
      <c r="M40" s="55"/>
      <c r="N40" s="55"/>
      <c r="O40" s="55"/>
      <c r="P40" s="55"/>
      <c r="Q40" s="64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55"/>
      <c r="M41" s="55"/>
      <c r="N41" s="55"/>
      <c r="O41" s="55"/>
      <c r="P41" s="55"/>
      <c r="Q41" s="64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65"/>
      <c r="M42" s="65"/>
      <c r="N42" s="65"/>
      <c r="O42" s="65"/>
      <c r="P42" s="65"/>
      <c r="Q42" s="65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65"/>
      <c r="M43" s="65"/>
      <c r="N43" s="65"/>
      <c r="O43" s="65"/>
      <c r="P43" s="65"/>
      <c r="Q43" s="65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65"/>
      <c r="M44" s="65"/>
      <c r="N44" s="65"/>
      <c r="O44" s="65"/>
      <c r="P44" s="65"/>
      <c r="Q44" s="65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24"/>
      <c r="L45" s="65"/>
      <c r="M45" s="65"/>
      <c r="N45" s="65"/>
      <c r="O45" s="65"/>
      <c r="P45" s="65"/>
      <c r="Q45" s="65"/>
      <c r="R45" s="33"/>
      <c r="S45" s="29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5"/>
      <c r="M46" s="10"/>
      <c r="N46" s="10"/>
      <c r="O46" s="10"/>
      <c r="P46" s="10"/>
      <c r="Q46" s="10"/>
      <c r="R46" s="33"/>
      <c r="S46" s="29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55"/>
      <c r="M47" s="55"/>
      <c r="N47" s="55"/>
      <c r="O47" s="55"/>
      <c r="P47" s="55"/>
      <c r="Q47" s="55"/>
      <c r="R47" s="55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55"/>
      <c r="M48" s="55"/>
      <c r="N48" s="55"/>
      <c r="O48" s="55"/>
      <c r="P48" s="55"/>
      <c r="Q48" s="55"/>
      <c r="R48" s="55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5"/>
      <c r="M49" s="65"/>
      <c r="N49" s="65"/>
      <c r="O49" s="65"/>
      <c r="P49" s="65"/>
      <c r="Q49" s="65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L50" s="65"/>
      <c r="M50" s="65"/>
      <c r="N50" s="65"/>
      <c r="O50" s="65"/>
      <c r="P50" s="65"/>
      <c r="Q50" s="65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65"/>
      <c r="M51" s="65"/>
      <c r="N51" s="65"/>
      <c r="O51" s="65"/>
      <c r="P51" s="65"/>
      <c r="Q51" s="65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20"/>
      <c r="L52" s="65"/>
      <c r="M52" s="65"/>
      <c r="N52" s="65"/>
      <c r="O52" s="65"/>
      <c r="P52" s="65"/>
      <c r="Q52" s="65"/>
      <c r="R52" s="7"/>
      <c r="S52" s="29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65"/>
      <c r="M53" s="65"/>
      <c r="N53" s="65"/>
      <c r="O53" s="65"/>
      <c r="P53" s="65"/>
      <c r="Q53" s="65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55"/>
      <c r="M54" s="55"/>
      <c r="N54" s="55"/>
      <c r="O54" s="55"/>
      <c r="P54" s="55"/>
      <c r="Q54" s="55"/>
      <c r="R54" s="55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L55" s="55"/>
      <c r="M55" s="55"/>
      <c r="N55" s="55"/>
      <c r="O55" s="55"/>
      <c r="P55" s="55"/>
      <c r="Q55" s="55"/>
      <c r="R55" s="55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65"/>
      <c r="M56" s="65"/>
      <c r="N56" s="65"/>
      <c r="O56" s="65"/>
      <c r="P56" s="65"/>
      <c r="Q56" s="65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L57" s="65"/>
      <c r="M57" s="65"/>
      <c r="N57" s="65"/>
      <c r="O57" s="65"/>
      <c r="P57" s="65"/>
      <c r="Q57" s="65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65"/>
      <c r="M58" s="65"/>
      <c r="N58" s="65"/>
      <c r="O58" s="65"/>
      <c r="P58" s="65"/>
      <c r="Q58" s="65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15"/>
      <c r="L59" s="65"/>
      <c r="M59" s="65"/>
      <c r="N59" s="65"/>
      <c r="O59" s="65"/>
      <c r="P59" s="65"/>
      <c r="Q59" s="65"/>
      <c r="R59" s="7"/>
      <c r="S59" s="29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65"/>
      <c r="M60" s="65"/>
      <c r="N60" s="65"/>
      <c r="O60" s="65"/>
      <c r="P60" s="65"/>
      <c r="Q60" s="65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55"/>
      <c r="M61" s="64"/>
      <c r="N61" s="64"/>
      <c r="O61" s="64"/>
      <c r="P61" s="64"/>
      <c r="Q61" s="64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L62" s="55"/>
      <c r="M62" s="64"/>
      <c r="N62" s="64"/>
      <c r="O62" s="64"/>
      <c r="P62" s="64"/>
      <c r="Q62" s="64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L63" s="65"/>
      <c r="M63" s="64"/>
      <c r="N63" s="64"/>
      <c r="O63" s="64"/>
      <c r="P63" s="64"/>
      <c r="Q63" s="64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65"/>
      <c r="M64" s="64"/>
      <c r="N64" s="64"/>
      <c r="O64" s="64"/>
      <c r="P64" s="64"/>
      <c r="Q64" s="64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L65" s="65"/>
      <c r="M65" s="65"/>
      <c r="N65" s="65"/>
      <c r="O65" s="65"/>
      <c r="P65" s="65"/>
      <c r="Q65" s="65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1"/>
      <c r="L66" s="65"/>
      <c r="M66" s="65"/>
      <c r="N66" s="65"/>
      <c r="O66" s="65"/>
      <c r="P66" s="65"/>
      <c r="Q66" s="65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L68" s="55"/>
      <c r="M68" s="55"/>
      <c r="N68" s="55"/>
      <c r="O68" s="55"/>
      <c r="P68" s="55"/>
      <c r="Q68" s="64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55"/>
      <c r="M69" s="55"/>
      <c r="N69" s="55"/>
      <c r="O69" s="55"/>
      <c r="P69" s="55"/>
      <c r="Q69" s="64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65"/>
      <c r="M70" s="65"/>
      <c r="N70" s="65"/>
      <c r="O70" s="65"/>
      <c r="P70" s="65"/>
      <c r="Q70" s="65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65"/>
      <c r="M71" s="65"/>
      <c r="N71" s="65"/>
      <c r="O71" s="65"/>
      <c r="P71" s="65"/>
      <c r="Q71" s="65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65"/>
      <c r="M72" s="65"/>
      <c r="N72" s="65"/>
      <c r="O72" s="65"/>
      <c r="P72" s="65"/>
      <c r="Q72" s="65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24"/>
      <c r="L73" s="65"/>
      <c r="M73" s="65"/>
      <c r="N73" s="65"/>
      <c r="O73" s="65"/>
      <c r="P73" s="65"/>
      <c r="Q73" s="65"/>
      <c r="R73" s="33"/>
      <c r="S73" s="29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65"/>
      <c r="M74" s="10"/>
      <c r="N74" s="10"/>
      <c r="O74" s="10"/>
      <c r="P74" s="10"/>
      <c r="Q74" s="10"/>
      <c r="R74" s="33"/>
      <c r="S74" s="29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55"/>
      <c r="M75" s="55"/>
      <c r="N75" s="55"/>
      <c r="O75" s="55"/>
      <c r="P75" s="55"/>
      <c r="Q75" s="55"/>
      <c r="R75" s="55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55"/>
      <c r="M76" s="55"/>
      <c r="N76" s="55"/>
      <c r="O76" s="55"/>
      <c r="P76" s="55"/>
      <c r="Q76" s="55"/>
      <c r="R76" s="55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65"/>
      <c r="M77" s="65"/>
      <c r="N77" s="65"/>
      <c r="O77" s="65"/>
      <c r="P77" s="65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L78" s="65"/>
      <c r="M78" s="65"/>
      <c r="N78" s="65"/>
      <c r="O78" s="65"/>
      <c r="P78" s="65"/>
      <c r="Q78" s="65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65"/>
      <c r="M79" s="65"/>
      <c r="N79" s="65"/>
      <c r="O79" s="65"/>
      <c r="P79" s="65"/>
      <c r="Q79" s="65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20"/>
      <c r="L80" s="65"/>
      <c r="M80" s="65"/>
      <c r="N80" s="65"/>
      <c r="O80" s="65"/>
      <c r="P80" s="65"/>
      <c r="Q80" s="65"/>
      <c r="R80" s="7"/>
      <c r="S80" s="29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65"/>
      <c r="M81" s="65"/>
      <c r="N81" s="65"/>
      <c r="O81" s="65"/>
      <c r="P81" s="65"/>
      <c r="Q81" s="65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55"/>
      <c r="M82" s="55"/>
      <c r="N82" s="55"/>
      <c r="O82" s="55"/>
      <c r="P82" s="55"/>
      <c r="Q82" s="55"/>
      <c r="R82" s="55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L83" s="55"/>
      <c r="M83" s="55"/>
      <c r="N83" s="55"/>
      <c r="O83" s="55"/>
      <c r="P83" s="55"/>
      <c r="Q83" s="55"/>
      <c r="R83" s="55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65"/>
      <c r="M84" s="65"/>
      <c r="N84" s="65"/>
      <c r="O84" s="65"/>
      <c r="P84" s="65"/>
      <c r="Q84" s="65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L85" s="65"/>
      <c r="M85" s="65"/>
      <c r="N85" s="65"/>
      <c r="O85" s="65"/>
      <c r="P85" s="65"/>
      <c r="Q85" s="65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65"/>
      <c r="M86" s="65"/>
      <c r="N86" s="65"/>
      <c r="O86" s="65"/>
      <c r="P86" s="65"/>
      <c r="Q86" s="65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5"/>
      <c r="L87" s="65"/>
      <c r="M87" s="65"/>
      <c r="N87" s="65"/>
      <c r="O87" s="65"/>
      <c r="P87" s="65"/>
      <c r="Q87" s="65"/>
      <c r="R87" s="7"/>
      <c r="S87" s="29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65"/>
      <c r="M88" s="65"/>
      <c r="N88" s="65"/>
      <c r="O88" s="65"/>
      <c r="P88" s="65"/>
      <c r="Q88" s="65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55"/>
      <c r="M89" s="64"/>
      <c r="N89" s="64"/>
      <c r="O89" s="64"/>
      <c r="P89" s="64"/>
      <c r="Q89" s="64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L90" s="55"/>
      <c r="M90" s="64"/>
      <c r="N90" s="64"/>
      <c r="O90" s="64"/>
      <c r="P90" s="64"/>
      <c r="Q90" s="64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L91" s="65"/>
      <c r="M91" s="64"/>
      <c r="N91" s="64"/>
      <c r="O91" s="64"/>
      <c r="P91" s="64"/>
      <c r="Q91" s="64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65"/>
      <c r="M92" s="64"/>
      <c r="N92" s="64"/>
      <c r="O92" s="64"/>
      <c r="P92" s="64"/>
      <c r="Q92" s="64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L93" s="65"/>
      <c r="M93" s="65"/>
      <c r="N93" s="65"/>
      <c r="O93" s="65"/>
      <c r="P93" s="65"/>
      <c r="Q93" s="65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1"/>
      <c r="L94" s="65"/>
      <c r="M94" s="65"/>
      <c r="N94" s="65"/>
      <c r="O94" s="65"/>
      <c r="P94" s="65"/>
      <c r="Q94" s="65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1:H1"/>
    <mergeCell ref="I1:O1"/>
    <mergeCell ref="P1:V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3" width="15.29"/>
    <col customWidth="1" min="4" max="6" width="11.57"/>
    <col customWidth="1" min="7" max="28" width="12.57"/>
  </cols>
  <sheetData>
    <row r="1" ht="14.25" customHeight="1">
      <c r="A1" s="1"/>
      <c r="B1" s="58" t="s">
        <v>86</v>
      </c>
      <c r="C1" s="3"/>
      <c r="D1" s="3"/>
      <c r="E1" s="3"/>
      <c r="F1" s="3"/>
      <c r="G1" s="3"/>
      <c r="H1" s="4"/>
      <c r="I1" s="59" t="s">
        <v>87</v>
      </c>
      <c r="J1" s="3"/>
      <c r="K1" s="3"/>
      <c r="L1" s="3"/>
      <c r="M1" s="3"/>
      <c r="N1" s="3"/>
      <c r="O1" s="4"/>
      <c r="P1" s="59" t="s">
        <v>88</v>
      </c>
      <c r="Q1" s="3"/>
      <c r="R1" s="3"/>
      <c r="S1" s="3"/>
      <c r="T1" s="3"/>
      <c r="U1" s="3"/>
      <c r="V1" s="4"/>
      <c r="W1" s="7"/>
      <c r="X1" s="7"/>
      <c r="Y1" s="7"/>
      <c r="Z1" s="7"/>
      <c r="AA1" s="7"/>
      <c r="AB1" s="7"/>
    </row>
    <row r="2" ht="14.25" customHeight="1">
      <c r="A2" s="1"/>
      <c r="B2" s="60" t="s">
        <v>89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8" t="s">
        <v>89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8" t="s">
        <v>6</v>
      </c>
      <c r="P2" s="8" t="s">
        <v>89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8" t="s">
        <v>6</v>
      </c>
      <c r="W2" s="7"/>
      <c r="X2" s="7"/>
      <c r="Y2" s="7"/>
      <c r="Z2" s="7"/>
      <c r="AA2" s="7"/>
      <c r="AB2" s="7"/>
    </row>
    <row r="3" ht="15.75" customHeight="1">
      <c r="A3" s="15" t="s">
        <v>90</v>
      </c>
      <c r="B3" s="15">
        <f>L38</f>
        <v>147.4124665</v>
      </c>
      <c r="C3" s="44">
        <f t="shared" ref="C3:H3" si="1">L31</f>
        <v>136.6809825</v>
      </c>
      <c r="D3" s="44">
        <f t="shared" si="1"/>
        <v>149.2021801</v>
      </c>
      <c r="E3" s="44">
        <f t="shared" si="1"/>
        <v>66.04505301</v>
      </c>
      <c r="F3" s="44">
        <f t="shared" si="1"/>
        <v>78.7394282</v>
      </c>
      <c r="G3" s="44">
        <f t="shared" si="1"/>
        <v>131.2052307</v>
      </c>
      <c r="H3" s="44">
        <f t="shared" si="1"/>
        <v>118.7905886</v>
      </c>
      <c r="I3" s="62">
        <f>L66</f>
        <v>163.2852531</v>
      </c>
      <c r="J3" s="44">
        <f t="shared" ref="J3:O3" si="2">L59</f>
        <v>169.1966022</v>
      </c>
      <c r="K3" s="44">
        <f t="shared" si="2"/>
        <v>184.8845398</v>
      </c>
      <c r="L3" s="44">
        <f t="shared" si="2"/>
        <v>195.4863046</v>
      </c>
      <c r="M3" s="44">
        <f t="shared" si="2"/>
        <v>174.8169891</v>
      </c>
      <c r="N3" s="44">
        <f t="shared" si="2"/>
        <v>179.285836</v>
      </c>
      <c r="O3" s="44">
        <f t="shared" si="2"/>
        <v>187.9964961</v>
      </c>
      <c r="P3" s="65">
        <f>L94</f>
        <v>182.5514681</v>
      </c>
      <c r="Q3" s="62">
        <f t="shared" ref="Q3:V3" si="3">L87</f>
        <v>190.0831798</v>
      </c>
      <c r="R3" s="62">
        <f t="shared" si="3"/>
        <v>212.4873796</v>
      </c>
      <c r="S3" s="62">
        <f t="shared" si="3"/>
        <v>217.6195562</v>
      </c>
      <c r="T3" s="62">
        <f t="shared" si="3"/>
        <v>217.1406116</v>
      </c>
      <c r="U3" s="62">
        <f t="shared" si="3"/>
        <v>203.1397357</v>
      </c>
      <c r="V3" s="62">
        <f t="shared" si="3"/>
        <v>211.7657585</v>
      </c>
      <c r="W3" s="7"/>
      <c r="X3" s="7"/>
      <c r="Y3" s="7"/>
      <c r="Z3" s="7"/>
      <c r="AA3" s="7"/>
      <c r="AB3" s="7"/>
    </row>
    <row r="4" ht="14.25" customHeight="1">
      <c r="A4" s="20" t="s">
        <v>91</v>
      </c>
      <c r="B4" s="20"/>
      <c r="C4" s="49">
        <f t="shared" ref="C4:H4" si="4">L24</f>
        <v>125.3158605</v>
      </c>
      <c r="D4" s="49">
        <f t="shared" si="4"/>
        <v>129.2970894</v>
      </c>
      <c r="E4" s="49">
        <f t="shared" si="4"/>
        <v>59.51612155</v>
      </c>
      <c r="F4" s="49">
        <f t="shared" si="4"/>
        <v>71.47284464</v>
      </c>
      <c r="G4" s="49">
        <f t="shared" si="4"/>
        <v>114.873225</v>
      </c>
      <c r="H4" s="49">
        <f t="shared" si="4"/>
        <v>97.32899835</v>
      </c>
      <c r="I4" s="46"/>
      <c r="J4" s="49">
        <f t="shared" ref="J4:O4" si="5">L52</f>
        <v>153.4429038</v>
      </c>
      <c r="K4" s="49">
        <f t="shared" si="5"/>
        <v>161.9476412</v>
      </c>
      <c r="L4" s="49">
        <f t="shared" si="5"/>
        <v>165.0899508</v>
      </c>
      <c r="M4" s="49">
        <f t="shared" si="5"/>
        <v>150.9251892</v>
      </c>
      <c r="N4" s="49">
        <f t="shared" si="5"/>
        <v>153.6189986</v>
      </c>
      <c r="O4" s="49">
        <f t="shared" si="5"/>
        <v>152.5324505</v>
      </c>
      <c r="P4" s="51"/>
      <c r="Q4" s="62">
        <f t="shared" ref="Q4:V4" si="6">L80</f>
        <v>175.9435954</v>
      </c>
      <c r="R4" s="62">
        <f t="shared" si="6"/>
        <v>188.0091703</v>
      </c>
      <c r="S4" s="62">
        <f t="shared" si="6"/>
        <v>188.670488</v>
      </c>
      <c r="T4" s="62">
        <f t="shared" si="6"/>
        <v>190.2269525</v>
      </c>
      <c r="U4" s="62">
        <f t="shared" si="6"/>
        <v>177.2054443</v>
      </c>
      <c r="V4" s="62">
        <f t="shared" si="6"/>
        <v>183.3244877</v>
      </c>
      <c r="W4" s="7"/>
      <c r="X4" s="7"/>
      <c r="Y4" s="7"/>
      <c r="Z4" s="7"/>
      <c r="AA4" s="7"/>
      <c r="AB4" s="7"/>
    </row>
    <row r="5" ht="14.25" customHeight="1">
      <c r="A5" s="24" t="s">
        <v>92</v>
      </c>
      <c r="B5" s="24"/>
      <c r="C5" s="52">
        <f t="shared" ref="C5:H5" si="7">L17</f>
        <v>99.25879557</v>
      </c>
      <c r="D5" s="52">
        <f t="shared" si="7"/>
        <v>114.6498504</v>
      </c>
      <c r="E5" s="52">
        <f t="shared" si="7"/>
        <v>57.48061937</v>
      </c>
      <c r="F5" s="52">
        <f t="shared" si="7"/>
        <v>55.46829798</v>
      </c>
      <c r="G5" s="52">
        <f t="shared" si="7"/>
        <v>87.81074115</v>
      </c>
      <c r="H5" s="52">
        <f t="shared" si="7"/>
        <v>0</v>
      </c>
      <c r="I5" s="54"/>
      <c r="J5" s="52">
        <f t="shared" ref="J5:O5" si="8">L45</f>
        <v>167.9102447</v>
      </c>
      <c r="K5" s="52">
        <f t="shared" si="8"/>
        <v>173.4767732</v>
      </c>
      <c r="L5" s="52">
        <f t="shared" si="8"/>
        <v>176.3240308</v>
      </c>
      <c r="M5" s="52">
        <f t="shared" si="8"/>
        <v>165.3664021</v>
      </c>
      <c r="N5" s="52">
        <f t="shared" si="8"/>
        <v>175.6042318</v>
      </c>
      <c r="O5" s="52">
        <f t="shared" si="8"/>
        <v>0</v>
      </c>
      <c r="P5" s="27"/>
      <c r="Q5" s="62">
        <f t="shared" ref="Q5:V5" si="9">L73</f>
        <v>182.731711</v>
      </c>
      <c r="R5" s="62">
        <f t="shared" si="9"/>
        <v>189.2922207</v>
      </c>
      <c r="S5" s="62">
        <f t="shared" si="9"/>
        <v>196.4448959</v>
      </c>
      <c r="T5" s="62">
        <f t="shared" si="9"/>
        <v>190.5035684</v>
      </c>
      <c r="U5" s="62">
        <f t="shared" si="9"/>
        <v>197.6346835</v>
      </c>
      <c r="V5" s="62">
        <f t="shared" si="9"/>
        <v>0</v>
      </c>
      <c r="W5" s="7"/>
      <c r="X5" s="7"/>
      <c r="Y5" s="7"/>
      <c r="Z5" s="7"/>
      <c r="AA5" s="7"/>
      <c r="AB5" s="7"/>
    </row>
    <row r="6" ht="14.25" customHeight="1">
      <c r="A6" s="7"/>
      <c r="B6" s="7"/>
      <c r="C6" s="28">
        <f>(C4-C3)/C4</f>
        <v>-0.09069180859</v>
      </c>
      <c r="D6" s="28">
        <f t="shared" ref="D6:G6" si="10">(D5-D3)/D5</f>
        <v>-0.3013726545</v>
      </c>
      <c r="E6" s="28">
        <f t="shared" si="10"/>
        <v>-0.1489968919</v>
      </c>
      <c r="F6" s="28">
        <f t="shared" si="10"/>
        <v>-0.4195392874</v>
      </c>
      <c r="G6" s="28">
        <f t="shared" si="10"/>
        <v>-0.4941820214</v>
      </c>
      <c r="H6" s="28" t="str">
        <f t="shared" ref="H6:I6" si="11">(H5-H4)/H5</f>
        <v>#DIV/0!</v>
      </c>
      <c r="I6" s="28" t="str">
        <f t="shared" si="11"/>
        <v>#DIV/0!</v>
      </c>
      <c r="J6" s="28">
        <f t="shared" ref="J6:N6" si="12">(J5-J3)/J5</f>
        <v>-0.00766098293</v>
      </c>
      <c r="K6" s="28">
        <f t="shared" si="12"/>
        <v>-0.06575961961</v>
      </c>
      <c r="L6" s="28">
        <f t="shared" si="12"/>
        <v>-0.1086764732</v>
      </c>
      <c r="M6" s="28">
        <f t="shared" si="12"/>
        <v>-0.05714937767</v>
      </c>
      <c r="N6" s="28">
        <f t="shared" si="12"/>
        <v>-0.02096534996</v>
      </c>
      <c r="O6" s="28" t="str">
        <f t="shared" ref="O6:P6" si="13">(O5-O4)/O5</f>
        <v>#DIV/0!</v>
      </c>
      <c r="P6" s="28" t="str">
        <f t="shared" si="13"/>
        <v>#DIV/0!</v>
      </c>
      <c r="Q6" s="28">
        <f t="shared" ref="Q6:U6" si="14">(Q5-Q3)/Q5</f>
        <v>-0.04023094171</v>
      </c>
      <c r="R6" s="28">
        <f t="shared" si="14"/>
        <v>-0.12253625</v>
      </c>
      <c r="S6" s="28">
        <f t="shared" si="14"/>
        <v>-0.1077893124</v>
      </c>
      <c r="T6" s="28">
        <f t="shared" si="14"/>
        <v>-0.1398243788</v>
      </c>
      <c r="U6" s="28">
        <f t="shared" si="14"/>
        <v>-0.02785468643</v>
      </c>
      <c r="V6" s="7"/>
      <c r="W6" s="7"/>
      <c r="X6" s="7"/>
      <c r="Y6" s="7"/>
      <c r="Z6" s="7"/>
      <c r="AA6" s="7"/>
      <c r="AB6" s="7"/>
    </row>
    <row r="7" ht="15.75" customHeight="1">
      <c r="A7" s="7"/>
      <c r="B7" s="7"/>
      <c r="C7" s="31">
        <f>AVERAGE(C6:G6)</f>
        <v>-0.2909565328</v>
      </c>
      <c r="D7" s="30"/>
      <c r="E7" s="31"/>
      <c r="F7" s="31"/>
      <c r="G7" s="31">
        <f>(G3-H3)/G3</f>
        <v>0.09462002399</v>
      </c>
      <c r="H7" s="28"/>
      <c r="I7" s="28"/>
      <c r="J7" s="31">
        <f>AVERAGE(J6:N6)</f>
        <v>-0.05204236067</v>
      </c>
      <c r="K7" s="7"/>
      <c r="L7" s="7"/>
      <c r="M7" s="7"/>
      <c r="N7" s="31">
        <f>(N3-O3)/N3</f>
        <v>-0.04858532227</v>
      </c>
      <c r="O7" s="7"/>
      <c r="P7" s="7"/>
      <c r="Q7" s="31">
        <f>AVERAGE(Q6:U6)</f>
        <v>-0.08764711388</v>
      </c>
      <c r="R7" s="7"/>
      <c r="S7" s="7"/>
      <c r="T7" s="7"/>
      <c r="U7" s="31">
        <f>(U3-V3)/U3</f>
        <v>-0.04246349334</v>
      </c>
      <c r="V7" s="7"/>
      <c r="W7" s="7"/>
      <c r="X7" s="7"/>
      <c r="Y7" s="7"/>
      <c r="Z7" s="7"/>
      <c r="AA7" s="7"/>
      <c r="AB7" s="7"/>
    </row>
    <row r="8" ht="15.75" customHeight="1">
      <c r="A8" s="33"/>
      <c r="B8" s="33"/>
      <c r="C8" s="33"/>
      <c r="D8" s="33"/>
      <c r="E8" s="33"/>
      <c r="F8" s="33"/>
      <c r="G8" s="63"/>
      <c r="H8" s="33"/>
      <c r="I8" s="33"/>
      <c r="J8" s="33"/>
      <c r="K8" s="33"/>
      <c r="L8" s="33"/>
      <c r="M8" s="33"/>
      <c r="N8" s="6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66" t="s">
        <v>86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43" t="s">
        <v>94</v>
      </c>
      <c r="L12" s="55">
        <v>102.487048958889</v>
      </c>
      <c r="M12" s="55">
        <v>122.244880811</v>
      </c>
      <c r="N12" s="55">
        <v>47.1020913044375</v>
      </c>
      <c r="O12" s="55">
        <v>44.4248216738809</v>
      </c>
      <c r="P12" s="55">
        <v>88.0257546491621</v>
      </c>
      <c r="Q12" s="64"/>
      <c r="S12" s="7">
        <v>45.0</v>
      </c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7"/>
      <c r="B13" s="7"/>
      <c r="C13" s="35" t="s">
        <v>13</v>
      </c>
      <c r="D13" s="7"/>
      <c r="E13" s="7"/>
      <c r="F13" s="7"/>
      <c r="G13" s="7"/>
      <c r="H13" s="7"/>
      <c r="I13" s="7"/>
      <c r="J13" s="7"/>
      <c r="K13" s="7" t="s">
        <v>95</v>
      </c>
      <c r="L13" s="55">
        <v>91.6129322746489</v>
      </c>
      <c r="M13" s="55">
        <v>96.6616204017988</v>
      </c>
      <c r="N13" s="55">
        <v>82.0613437496774</v>
      </c>
      <c r="O13" s="55">
        <v>81.6238997744507</v>
      </c>
      <c r="P13" s="55">
        <v>87.3014986501369</v>
      </c>
      <c r="Q13" s="64"/>
      <c r="S13" s="7">
        <v>19.0</v>
      </c>
      <c r="T13" s="7"/>
      <c r="U13" s="7"/>
      <c r="V13" s="7"/>
      <c r="W13" s="7"/>
      <c r="X13" s="7"/>
      <c r="Y13" s="7"/>
      <c r="Z13" s="7"/>
      <c r="AA13" s="7"/>
      <c r="AB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65"/>
      <c r="M14" s="65"/>
      <c r="N14" s="65"/>
      <c r="O14" s="65"/>
      <c r="P14" s="65"/>
      <c r="Q14" s="65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65">
        <f t="shared" ref="L15:Q15" si="15">($S12/($S12+$S13))*L12</f>
        <v>72.0612063</v>
      </c>
      <c r="M15" s="65">
        <f t="shared" si="15"/>
        <v>85.95343182</v>
      </c>
      <c r="N15" s="65">
        <f t="shared" si="15"/>
        <v>33.11865795</v>
      </c>
      <c r="O15" s="65">
        <f t="shared" si="15"/>
        <v>31.23620274</v>
      </c>
      <c r="P15" s="65">
        <f t="shared" si="15"/>
        <v>61.89310874</v>
      </c>
      <c r="Q15" s="65">
        <f t="shared" si="15"/>
        <v>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65">
        <f t="shared" ref="L16:Q16" si="16">($S13/($S13+$S12))*L13</f>
        <v>27.19758927</v>
      </c>
      <c r="M16" s="65">
        <f t="shared" si="16"/>
        <v>28.69641856</v>
      </c>
      <c r="N16" s="65">
        <f t="shared" si="16"/>
        <v>24.36196143</v>
      </c>
      <c r="O16" s="65">
        <f t="shared" si="16"/>
        <v>24.23209525</v>
      </c>
      <c r="P16" s="65">
        <f t="shared" si="16"/>
        <v>25.91763241</v>
      </c>
      <c r="Q16" s="65">
        <f t="shared" si="16"/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24" t="s">
        <v>92</v>
      </c>
      <c r="L17" s="65">
        <f t="shared" ref="L17:Q17" si="17">L16+L15</f>
        <v>99.25879557</v>
      </c>
      <c r="M17" s="65">
        <f t="shared" si="17"/>
        <v>114.6498504</v>
      </c>
      <c r="N17" s="65">
        <f t="shared" si="17"/>
        <v>57.48061937</v>
      </c>
      <c r="O17" s="65">
        <f t="shared" si="17"/>
        <v>55.46829798</v>
      </c>
      <c r="P17" s="65">
        <f t="shared" si="17"/>
        <v>87.81074115</v>
      </c>
      <c r="Q17" s="65">
        <f t="shared" si="17"/>
        <v>0</v>
      </c>
      <c r="R17" s="33"/>
      <c r="S17" s="29"/>
      <c r="T17" s="7"/>
      <c r="U17" s="7"/>
      <c r="V17" s="7"/>
      <c r="W17" s="7"/>
      <c r="X17" s="7"/>
      <c r="Y17" s="7"/>
      <c r="Z17" s="7"/>
      <c r="AA17" s="7"/>
      <c r="AB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65"/>
      <c r="M18" s="10"/>
      <c r="N18" s="10"/>
      <c r="O18" s="10"/>
      <c r="P18" s="10"/>
      <c r="Q18" s="10"/>
      <c r="R18" s="33"/>
      <c r="S18" s="29"/>
      <c r="T18" s="7"/>
      <c r="U18" s="7"/>
      <c r="V18" s="7"/>
      <c r="W18" s="7"/>
      <c r="X18" s="7"/>
      <c r="Y18" s="7"/>
      <c r="Z18" s="7"/>
      <c r="AA18" s="7"/>
      <c r="AB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43" t="s">
        <v>94</v>
      </c>
      <c r="L19" s="55">
        <v>143.382321776246</v>
      </c>
      <c r="M19" s="55">
        <v>142.480381422682</v>
      </c>
      <c r="N19" s="55">
        <v>50.8462204729912</v>
      </c>
      <c r="O19" s="55">
        <v>69.6204437103245</v>
      </c>
      <c r="P19" s="55">
        <v>128.6777338791</v>
      </c>
      <c r="Q19" s="55">
        <v>104.649193721856</v>
      </c>
      <c r="R19" s="55"/>
      <c r="S19" s="7">
        <v>45.0</v>
      </c>
      <c r="T19" s="7"/>
      <c r="U19" s="7"/>
      <c r="V19" s="7"/>
      <c r="W19" s="7"/>
      <c r="X19" s="7"/>
      <c r="Y19" s="7"/>
      <c r="Z19" s="7"/>
      <c r="AA19" s="7"/>
      <c r="AB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 t="s">
        <v>95</v>
      </c>
      <c r="L20" s="55">
        <v>82.5268733138122</v>
      </c>
      <c r="M20" s="55">
        <v>98.0735030931075</v>
      </c>
      <c r="N20" s="55">
        <v>80.0500977811718</v>
      </c>
      <c r="O20" s="55">
        <v>75.8601099915779</v>
      </c>
      <c r="P20" s="55">
        <v>82.1783355327742</v>
      </c>
      <c r="Q20" s="55">
        <v>79.9916935322259</v>
      </c>
      <c r="R20" s="55"/>
      <c r="S20" s="7">
        <v>19.0</v>
      </c>
      <c r="T20" s="7"/>
      <c r="U20" s="7"/>
      <c r="V20" s="7"/>
      <c r="W20" s="7"/>
      <c r="X20" s="7"/>
      <c r="Y20" s="7"/>
      <c r="Z20" s="7"/>
      <c r="AA20" s="7"/>
      <c r="AB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5"/>
      <c r="M21" s="65"/>
      <c r="N21" s="65"/>
      <c r="O21" s="65"/>
      <c r="P21" s="65"/>
      <c r="Q21" s="65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L22" s="65">
        <f t="shared" ref="L22:Q22" si="18">($S19/($S19+$S20))*L19</f>
        <v>100.815695</v>
      </c>
      <c r="M22" s="65">
        <f t="shared" si="18"/>
        <v>100.1815182</v>
      </c>
      <c r="N22" s="65">
        <f t="shared" si="18"/>
        <v>35.75124877</v>
      </c>
      <c r="O22" s="65">
        <f t="shared" si="18"/>
        <v>48.95187448</v>
      </c>
      <c r="P22" s="65">
        <f t="shared" si="18"/>
        <v>90.47653163</v>
      </c>
      <c r="Q22" s="65">
        <f t="shared" si="18"/>
        <v>73.58146434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65">
        <f t="shared" ref="L23:Q23" si="19">($S20/($S20+$S19))*L20</f>
        <v>24.50016552</v>
      </c>
      <c r="M23" s="65">
        <f t="shared" si="19"/>
        <v>29.11557123</v>
      </c>
      <c r="N23" s="65">
        <f t="shared" si="19"/>
        <v>23.76487278</v>
      </c>
      <c r="O23" s="65">
        <f t="shared" si="19"/>
        <v>22.52097015</v>
      </c>
      <c r="P23" s="65">
        <f t="shared" si="19"/>
        <v>24.39669336</v>
      </c>
      <c r="Q23" s="65">
        <f t="shared" si="19"/>
        <v>23.74753402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20" t="s">
        <v>91</v>
      </c>
      <c r="L24" s="65">
        <f t="shared" ref="L24:Q24" si="20">L23+L22</f>
        <v>125.3158605</v>
      </c>
      <c r="M24" s="65">
        <f t="shared" si="20"/>
        <v>129.2970894</v>
      </c>
      <c r="N24" s="65">
        <f t="shared" si="20"/>
        <v>59.51612155</v>
      </c>
      <c r="O24" s="65">
        <f t="shared" si="20"/>
        <v>71.47284464</v>
      </c>
      <c r="P24" s="65">
        <f t="shared" si="20"/>
        <v>114.873225</v>
      </c>
      <c r="Q24" s="65">
        <f t="shared" si="20"/>
        <v>97.32899835</v>
      </c>
      <c r="R24" s="7"/>
      <c r="S24" s="29"/>
      <c r="T24" s="7"/>
      <c r="U24" s="7"/>
      <c r="V24" s="7"/>
      <c r="W24" s="7"/>
      <c r="X24" s="7"/>
      <c r="Y24" s="7"/>
      <c r="Z24" s="7"/>
      <c r="AA24" s="7"/>
      <c r="AB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65"/>
      <c r="M25" s="65"/>
      <c r="N25" s="65"/>
      <c r="O25" s="65"/>
      <c r="P25" s="65"/>
      <c r="Q25" s="65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43" t="s">
        <v>94</v>
      </c>
      <c r="L26" s="55">
        <v>158.251873691658</v>
      </c>
      <c r="M26" s="55">
        <v>168.8458342772</v>
      </c>
      <c r="N26" s="55">
        <v>58.8670147434574</v>
      </c>
      <c r="O26" s="55">
        <v>78.9874349089866</v>
      </c>
      <c r="P26" s="55">
        <v>150.634232779847</v>
      </c>
      <c r="Q26" s="55">
        <v>135.172344343089</v>
      </c>
      <c r="R26" s="55"/>
      <c r="S26" s="7">
        <v>45.0</v>
      </c>
      <c r="T26" s="7"/>
      <c r="U26" s="7"/>
      <c r="V26" s="7"/>
      <c r="W26" s="7"/>
      <c r="X26" s="7"/>
      <c r="Y26" s="7"/>
      <c r="Z26" s="7"/>
      <c r="AA26" s="7"/>
      <c r="AB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 t="s">
        <v>95</v>
      </c>
      <c r="L27" s="55">
        <v>85.5920298426899</v>
      </c>
      <c r="M27" s="55">
        <v>102.67773607359</v>
      </c>
      <c r="N27" s="55">
        <v>83.0456699451598</v>
      </c>
      <c r="O27" s="55">
        <v>78.1520438739868</v>
      </c>
      <c r="P27" s="55">
        <v>85.189173180327</v>
      </c>
      <c r="Q27" s="55">
        <v>83.1262981580847</v>
      </c>
      <c r="R27" s="55"/>
      <c r="S27" s="7">
        <v>19.0</v>
      </c>
      <c r="T27" s="7"/>
      <c r="U27" s="7"/>
      <c r="V27" s="7"/>
      <c r="W27" s="7"/>
      <c r="X27" s="7"/>
      <c r="Y27" s="7"/>
      <c r="Z27" s="7"/>
      <c r="AA27" s="7"/>
      <c r="AB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65"/>
      <c r="M28" s="65"/>
      <c r="N28" s="65"/>
      <c r="O28" s="65"/>
      <c r="P28" s="65"/>
      <c r="Q28" s="65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L29" s="65">
        <f t="shared" ref="L29:Q29" si="21">($S26/($S26+$S27))*L26</f>
        <v>111.2708487</v>
      </c>
      <c r="M29" s="65">
        <f t="shared" si="21"/>
        <v>118.7197272</v>
      </c>
      <c r="N29" s="65">
        <f t="shared" si="21"/>
        <v>41.39086974</v>
      </c>
      <c r="O29" s="65">
        <f t="shared" si="21"/>
        <v>55.53804017</v>
      </c>
      <c r="P29" s="65">
        <f t="shared" si="21"/>
        <v>105.9146949</v>
      </c>
      <c r="Q29" s="65">
        <f t="shared" si="21"/>
        <v>95.04305462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65">
        <f t="shared" ref="L30:P30" si="22">($S27/($S27+$S26))*L27</f>
        <v>25.41013386</v>
      </c>
      <c r="M30" s="65">
        <f t="shared" si="22"/>
        <v>30.4824529</v>
      </c>
      <c r="N30" s="65">
        <f t="shared" si="22"/>
        <v>24.65418326</v>
      </c>
      <c r="O30" s="65">
        <f t="shared" si="22"/>
        <v>23.20138803</v>
      </c>
      <c r="P30" s="65">
        <f t="shared" si="22"/>
        <v>25.29053579</v>
      </c>
      <c r="Q30" s="65">
        <f>($S27/($S27+$S26))*Q20</f>
        <v>23.74753402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15" t="s">
        <v>90</v>
      </c>
      <c r="L31" s="65">
        <f t="shared" ref="L31:Q31" si="23">L30+L29</f>
        <v>136.6809825</v>
      </c>
      <c r="M31" s="65">
        <f t="shared" si="23"/>
        <v>149.2021801</v>
      </c>
      <c r="N31" s="65">
        <f t="shared" si="23"/>
        <v>66.04505301</v>
      </c>
      <c r="O31" s="65">
        <f t="shared" si="23"/>
        <v>78.7394282</v>
      </c>
      <c r="P31" s="65">
        <f t="shared" si="23"/>
        <v>131.2052307</v>
      </c>
      <c r="Q31" s="65">
        <f t="shared" si="23"/>
        <v>118.7905886</v>
      </c>
      <c r="R31" s="7"/>
      <c r="S31" s="29"/>
      <c r="T31" s="7"/>
      <c r="U31" s="7"/>
      <c r="V31" s="7"/>
      <c r="W31" s="7"/>
      <c r="X31" s="7"/>
      <c r="Y31" s="7"/>
      <c r="Z31" s="7"/>
      <c r="AA31" s="7"/>
      <c r="AB31" s="7"/>
    </row>
    <row r="32" ht="14.25" customHeight="1">
      <c r="A32" s="7">
        <v>128.0</v>
      </c>
      <c r="B32" s="7"/>
      <c r="C32" s="7">
        <v>18.0</v>
      </c>
      <c r="D32" s="7">
        <f>C32*A32</f>
        <v>2304</v>
      </c>
      <c r="E32" s="7">
        <f>D32/8</f>
        <v>288</v>
      </c>
      <c r="F32" s="7">
        <f>E32/1024</f>
        <v>0.28125</v>
      </c>
      <c r="G32" s="7">
        <v>2.55</v>
      </c>
      <c r="H32" s="7">
        <f>G32+F32</f>
        <v>2.83125</v>
      </c>
      <c r="I32" s="7"/>
      <c r="J32" s="7"/>
      <c r="K32" s="7"/>
      <c r="L32" s="65"/>
      <c r="M32" s="65"/>
      <c r="N32" s="65"/>
      <c r="O32" s="65"/>
      <c r="P32" s="65"/>
      <c r="Q32" s="6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43" t="s">
        <v>94</v>
      </c>
      <c r="L33" s="55">
        <v>169.005028854874</v>
      </c>
      <c r="M33" s="64"/>
      <c r="N33" s="64"/>
      <c r="O33" s="64"/>
      <c r="P33" s="64"/>
      <c r="Q33" s="64"/>
      <c r="S33" s="7">
        <v>45.0</v>
      </c>
      <c r="T33" s="7"/>
      <c r="U33" s="7"/>
      <c r="V33" s="7"/>
      <c r="W33" s="7"/>
      <c r="X33" s="7"/>
      <c r="Y33" s="7"/>
      <c r="Z33" s="7"/>
      <c r="AA33" s="7"/>
      <c r="AB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 t="s">
        <v>95</v>
      </c>
      <c r="L34" s="55">
        <v>96.2721872091632</v>
      </c>
      <c r="M34" s="64"/>
      <c r="N34" s="64"/>
      <c r="O34" s="64"/>
      <c r="P34" s="64"/>
      <c r="Q34" s="64"/>
      <c r="S34" s="7">
        <v>19.0</v>
      </c>
      <c r="T34" s="7"/>
      <c r="U34" s="7"/>
      <c r="V34" s="7"/>
      <c r="W34" s="7"/>
      <c r="X34" s="7"/>
      <c r="Y34" s="7"/>
      <c r="Z34" s="7"/>
      <c r="AA34" s="7"/>
      <c r="AB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L35" s="65"/>
      <c r="M35" s="64"/>
      <c r="N35" s="64"/>
      <c r="O35" s="64"/>
      <c r="P35" s="64"/>
      <c r="Q35" s="64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65">
        <f>($S33/($S33+$S34))*L33</f>
        <v>118.8316609</v>
      </c>
      <c r="M36" s="64"/>
      <c r="N36" s="64"/>
      <c r="O36" s="64"/>
      <c r="P36" s="64"/>
      <c r="Q36" s="64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L37" s="65">
        <f>($S34/($S34+$S33))*L34</f>
        <v>28.58080558</v>
      </c>
      <c r="M37" s="65"/>
      <c r="N37" s="65"/>
      <c r="O37" s="65"/>
      <c r="P37" s="65"/>
      <c r="Q37" s="65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1" t="s">
        <v>93</v>
      </c>
      <c r="L38" s="65">
        <f>L37+L36</f>
        <v>147.4124665</v>
      </c>
      <c r="M38" s="65"/>
      <c r="N38" s="65"/>
      <c r="O38" s="65"/>
      <c r="P38" s="65"/>
      <c r="Q38" s="65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66" t="s">
        <v>87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43" t="s">
        <v>94</v>
      </c>
      <c r="L40" s="55">
        <v>191.106090746254</v>
      </c>
      <c r="M40" s="55">
        <v>197.106438304523</v>
      </c>
      <c r="N40" s="55">
        <v>202.384015397577</v>
      </c>
      <c r="O40" s="55">
        <v>187.217742334012</v>
      </c>
      <c r="P40" s="55">
        <v>202.701289190086</v>
      </c>
      <c r="Q40" s="64"/>
      <c r="S40" s="7">
        <v>45.0</v>
      </c>
      <c r="T40" s="7"/>
      <c r="U40" s="7"/>
      <c r="V40" s="7"/>
      <c r="W40" s="7"/>
      <c r="X40" s="7"/>
      <c r="Y40" s="7"/>
      <c r="Z40" s="7"/>
      <c r="AA40" s="7"/>
      <c r="AB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 t="s">
        <v>95</v>
      </c>
      <c r="L41" s="55">
        <v>112.972714513834</v>
      </c>
      <c r="M41" s="55">
        <v>117.511776910761</v>
      </c>
      <c r="N41" s="55">
        <v>114.603014752923</v>
      </c>
      <c r="O41" s="55">
        <v>113.613228002229</v>
      </c>
      <c r="P41" s="55">
        <v>111.426990587358</v>
      </c>
      <c r="Q41" s="64"/>
      <c r="S41" s="7">
        <v>19.0</v>
      </c>
      <c r="T41" s="7"/>
      <c r="U41" s="7"/>
      <c r="V41" s="7"/>
      <c r="W41" s="7"/>
      <c r="X41" s="7"/>
      <c r="Y41" s="7"/>
      <c r="Z41" s="7"/>
      <c r="AA41" s="7"/>
      <c r="AB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65"/>
      <c r="M42" s="65"/>
      <c r="N42" s="65"/>
      <c r="O42" s="65"/>
      <c r="P42" s="65"/>
      <c r="Q42" s="65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65">
        <f t="shared" ref="L43:Q43" si="24">($S40/($S40+$S41))*L40</f>
        <v>134.3714701</v>
      </c>
      <c r="M43" s="65">
        <f t="shared" si="24"/>
        <v>138.5904644</v>
      </c>
      <c r="N43" s="65">
        <f t="shared" si="24"/>
        <v>142.3012608</v>
      </c>
      <c r="O43" s="65">
        <f t="shared" si="24"/>
        <v>131.6374751</v>
      </c>
      <c r="P43" s="65">
        <f t="shared" si="24"/>
        <v>142.524344</v>
      </c>
      <c r="Q43" s="65">
        <f t="shared" si="24"/>
        <v>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65">
        <f t="shared" ref="L44:Q44" si="25">($S41/($S41+$S40))*L41</f>
        <v>33.53877462</v>
      </c>
      <c r="M44" s="65">
        <f t="shared" si="25"/>
        <v>34.88630877</v>
      </c>
      <c r="N44" s="65">
        <f t="shared" si="25"/>
        <v>34.02277</v>
      </c>
      <c r="O44" s="65">
        <f t="shared" si="25"/>
        <v>33.72892706</v>
      </c>
      <c r="P44" s="65">
        <f t="shared" si="25"/>
        <v>33.07988783</v>
      </c>
      <c r="Q44" s="65">
        <f t="shared" si="25"/>
        <v>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24" t="s">
        <v>92</v>
      </c>
      <c r="L45" s="65">
        <f t="shared" ref="L45:Q45" si="26">L44+L43</f>
        <v>167.9102447</v>
      </c>
      <c r="M45" s="65">
        <f t="shared" si="26"/>
        <v>173.4767732</v>
      </c>
      <c r="N45" s="65">
        <f t="shared" si="26"/>
        <v>176.3240308</v>
      </c>
      <c r="O45" s="65">
        <f t="shared" si="26"/>
        <v>165.3664021</v>
      </c>
      <c r="P45" s="65">
        <f t="shared" si="26"/>
        <v>175.6042318</v>
      </c>
      <c r="Q45" s="65">
        <f t="shared" si="26"/>
        <v>0</v>
      </c>
      <c r="R45" s="33"/>
      <c r="S45" s="29"/>
      <c r="T45" s="7"/>
      <c r="U45" s="7"/>
      <c r="V45" s="7"/>
      <c r="W45" s="7"/>
      <c r="X45" s="7"/>
      <c r="Y45" s="7"/>
      <c r="Z45" s="7"/>
      <c r="AA45" s="7"/>
      <c r="AB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65"/>
      <c r="M46" s="10"/>
      <c r="N46" s="10"/>
      <c r="O46" s="10"/>
      <c r="P46" s="10"/>
      <c r="Q46" s="10"/>
      <c r="R46" s="33"/>
      <c r="S46" s="29"/>
      <c r="T46" s="7"/>
      <c r="U46" s="7"/>
      <c r="V46" s="7"/>
      <c r="W46" s="7"/>
      <c r="X46" s="7"/>
      <c r="Y46" s="7"/>
      <c r="Z46" s="7"/>
      <c r="AA46" s="7"/>
      <c r="AB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43" t="s">
        <v>94</v>
      </c>
      <c r="L47" s="55">
        <v>175.460320727562</v>
      </c>
      <c r="M47" s="55">
        <v>180.591703862019</v>
      </c>
      <c r="N47" s="55">
        <v>186.915228722965</v>
      </c>
      <c r="O47" s="55">
        <v>169.469741234163</v>
      </c>
      <c r="P47" s="55">
        <v>174.680561921482</v>
      </c>
      <c r="Q47" s="55">
        <v>174.592227052903</v>
      </c>
      <c r="R47" s="55"/>
      <c r="S47" s="7">
        <v>45.0</v>
      </c>
      <c r="T47" s="7"/>
      <c r="U47" s="7"/>
      <c r="V47" s="7"/>
      <c r="W47" s="7"/>
      <c r="X47" s="7"/>
      <c r="Y47" s="7"/>
      <c r="Z47" s="7"/>
      <c r="AA47" s="7"/>
      <c r="AB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 t="s">
        <v>95</v>
      </c>
      <c r="L48" s="55">
        <v>101.296389959524</v>
      </c>
      <c r="M48" s="55">
        <v>117.790650566174</v>
      </c>
      <c r="N48" s="55">
        <v>113.398503146477</v>
      </c>
      <c r="O48" s="55">
        <v>107.003881583741</v>
      </c>
      <c r="P48" s="55">
        <v>103.736348544844</v>
      </c>
      <c r="Q48" s="55">
        <v>100.285611440737</v>
      </c>
      <c r="R48" s="55"/>
      <c r="S48" s="7">
        <v>19.0</v>
      </c>
      <c r="T48" s="7"/>
      <c r="U48" s="7"/>
      <c r="V48" s="7"/>
      <c r="W48" s="7"/>
      <c r="X48" s="7"/>
      <c r="Y48" s="7"/>
      <c r="Z48" s="7"/>
      <c r="AA48" s="7"/>
      <c r="AB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65"/>
      <c r="M49" s="65"/>
      <c r="N49" s="65"/>
      <c r="O49" s="65"/>
      <c r="P49" s="65"/>
      <c r="Q49" s="65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L50" s="65">
        <f t="shared" ref="L50:Q50" si="27">($S47/($S47+$S48))*L47</f>
        <v>123.370538</v>
      </c>
      <c r="M50" s="65">
        <f t="shared" si="27"/>
        <v>126.9785418</v>
      </c>
      <c r="N50" s="65">
        <f t="shared" si="27"/>
        <v>131.4247702</v>
      </c>
      <c r="O50" s="65">
        <f t="shared" si="27"/>
        <v>119.1584118</v>
      </c>
      <c r="P50" s="65">
        <f t="shared" si="27"/>
        <v>122.8222701</v>
      </c>
      <c r="Q50" s="65">
        <f t="shared" si="27"/>
        <v>122.7601596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65">
        <f t="shared" ref="L51:Q51" si="28">($S48/($S48+$S47))*L48</f>
        <v>30.07236577</v>
      </c>
      <c r="M51" s="65">
        <f t="shared" si="28"/>
        <v>34.96909939</v>
      </c>
      <c r="N51" s="65">
        <f t="shared" si="28"/>
        <v>33.66518062</v>
      </c>
      <c r="O51" s="65">
        <f t="shared" si="28"/>
        <v>31.76677735</v>
      </c>
      <c r="P51" s="65">
        <f t="shared" si="28"/>
        <v>30.79672847</v>
      </c>
      <c r="Q51" s="65">
        <f t="shared" si="28"/>
        <v>29.7722909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20" t="s">
        <v>91</v>
      </c>
      <c r="L52" s="65">
        <f t="shared" ref="L52:Q52" si="29">L51+L50</f>
        <v>153.4429038</v>
      </c>
      <c r="M52" s="65">
        <f t="shared" si="29"/>
        <v>161.9476412</v>
      </c>
      <c r="N52" s="65">
        <f t="shared" si="29"/>
        <v>165.0899508</v>
      </c>
      <c r="O52" s="65">
        <f t="shared" si="29"/>
        <v>150.9251892</v>
      </c>
      <c r="P52" s="65">
        <f t="shared" si="29"/>
        <v>153.6189986</v>
      </c>
      <c r="Q52" s="65">
        <f t="shared" si="29"/>
        <v>152.5324505</v>
      </c>
      <c r="R52" s="7"/>
      <c r="S52" s="29"/>
      <c r="T52" s="7"/>
      <c r="U52" s="7"/>
      <c r="V52" s="7"/>
      <c r="W52" s="7"/>
      <c r="X52" s="7"/>
      <c r="Y52" s="7"/>
      <c r="Z52" s="7"/>
      <c r="AA52" s="7"/>
      <c r="AB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65"/>
      <c r="M53" s="65"/>
      <c r="N53" s="65"/>
      <c r="O53" s="65"/>
      <c r="P53" s="65"/>
      <c r="Q53" s="65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43" t="s">
        <v>94</v>
      </c>
      <c r="L54" s="55">
        <v>194.977889645917</v>
      </c>
      <c r="M54" s="55">
        <v>209.705519313792</v>
      </c>
      <c r="N54" s="55">
        <v>226.851383225459</v>
      </c>
      <c r="O54" s="55">
        <v>200.685079261426</v>
      </c>
      <c r="P54" s="55">
        <v>208.445628655122</v>
      </c>
      <c r="Q54" s="55">
        <v>221.966385710292</v>
      </c>
      <c r="R54" s="55"/>
      <c r="S54" s="7">
        <v>45.0</v>
      </c>
      <c r="T54" s="7"/>
      <c r="U54" s="7"/>
      <c r="V54" s="7"/>
      <c r="W54" s="7"/>
      <c r="X54" s="7"/>
      <c r="Y54" s="7"/>
      <c r="Z54" s="7"/>
      <c r="AA54" s="7"/>
      <c r="AB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 t="s">
        <v>95</v>
      </c>
      <c r="L55" s="55">
        <v>108.13565823391</v>
      </c>
      <c r="M55" s="55">
        <v>126.098009439173</v>
      </c>
      <c r="N55" s="55">
        <v>121.200592186802</v>
      </c>
      <c r="O55" s="55">
        <v>113.550459812477</v>
      </c>
      <c r="P55" s="55">
        <v>110.223169072897</v>
      </c>
      <c r="Q55" s="55">
        <v>107.541494345664</v>
      </c>
      <c r="R55" s="55"/>
      <c r="S55" s="7">
        <v>19.0</v>
      </c>
      <c r="T55" s="7"/>
      <c r="U55" s="7"/>
      <c r="V55" s="7"/>
      <c r="W55" s="7"/>
      <c r="X55" s="7"/>
      <c r="Y55" s="7"/>
      <c r="Z55" s="7"/>
      <c r="AA55" s="7"/>
      <c r="AB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65"/>
      <c r="M56" s="65"/>
      <c r="N56" s="65"/>
      <c r="O56" s="65"/>
      <c r="P56" s="65"/>
      <c r="Q56" s="65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L57" s="65">
        <f t="shared" ref="L57:Q57" si="30">($S54/($S54+$S55))*L54</f>
        <v>137.0938287</v>
      </c>
      <c r="M57" s="65">
        <f t="shared" si="30"/>
        <v>147.4491933</v>
      </c>
      <c r="N57" s="65">
        <f t="shared" si="30"/>
        <v>159.5048788</v>
      </c>
      <c r="O57" s="65">
        <f t="shared" si="30"/>
        <v>141.1066964</v>
      </c>
      <c r="P57" s="65">
        <f t="shared" si="30"/>
        <v>146.5633326</v>
      </c>
      <c r="Q57" s="65">
        <f t="shared" si="30"/>
        <v>156.070115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65">
        <f t="shared" ref="L58:Q58" si="31">($S55/($S55+$S54))*L55</f>
        <v>32.10277354</v>
      </c>
      <c r="M58" s="65">
        <f t="shared" si="31"/>
        <v>37.43534655</v>
      </c>
      <c r="N58" s="65">
        <f t="shared" si="31"/>
        <v>35.98142581</v>
      </c>
      <c r="O58" s="65">
        <f t="shared" si="31"/>
        <v>33.71029276</v>
      </c>
      <c r="P58" s="65">
        <f t="shared" si="31"/>
        <v>32.72250332</v>
      </c>
      <c r="Q58" s="65">
        <f t="shared" si="31"/>
        <v>31.92638113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15" t="s">
        <v>90</v>
      </c>
      <c r="L59" s="65">
        <f t="shared" ref="L59:Q59" si="32">L58+L57</f>
        <v>169.1966022</v>
      </c>
      <c r="M59" s="65">
        <f t="shared" si="32"/>
        <v>184.8845398</v>
      </c>
      <c r="N59" s="65">
        <f t="shared" si="32"/>
        <v>195.4863046</v>
      </c>
      <c r="O59" s="65">
        <f t="shared" si="32"/>
        <v>174.8169891</v>
      </c>
      <c r="P59" s="65">
        <f t="shared" si="32"/>
        <v>179.285836</v>
      </c>
      <c r="Q59" s="65">
        <f t="shared" si="32"/>
        <v>187.9964961</v>
      </c>
      <c r="R59" s="7"/>
      <c r="S59" s="29"/>
      <c r="T59" s="7"/>
      <c r="U59" s="7"/>
      <c r="V59" s="7"/>
      <c r="W59" s="7"/>
      <c r="X59" s="7"/>
      <c r="Y59" s="7"/>
      <c r="Z59" s="7"/>
      <c r="AA59" s="7"/>
      <c r="AB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65"/>
      <c r="M60" s="65"/>
      <c r="N60" s="65"/>
      <c r="O60" s="65"/>
      <c r="P60" s="65"/>
      <c r="Q60" s="65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43" t="s">
        <v>94</v>
      </c>
      <c r="L61" s="55">
        <v>184.632444310286</v>
      </c>
      <c r="M61" s="64"/>
      <c r="N61" s="64"/>
      <c r="O61" s="64"/>
      <c r="P61" s="64"/>
      <c r="Q61" s="64"/>
      <c r="S61" s="7">
        <v>45.0</v>
      </c>
      <c r="T61" s="7"/>
      <c r="U61" s="7"/>
      <c r="V61" s="7"/>
      <c r="W61" s="7"/>
      <c r="X61" s="7"/>
      <c r="Y61" s="7"/>
      <c r="Z61" s="7"/>
      <c r="AA61" s="7"/>
      <c r="AB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 t="s">
        <v>95</v>
      </c>
      <c r="L62" s="55">
        <v>112.726116151415</v>
      </c>
      <c r="M62" s="64"/>
      <c r="N62" s="64"/>
      <c r="O62" s="64"/>
      <c r="P62" s="64"/>
      <c r="Q62" s="64"/>
      <c r="S62" s="7">
        <v>19.0</v>
      </c>
      <c r="T62" s="7"/>
      <c r="U62" s="7"/>
      <c r="V62" s="7"/>
      <c r="W62" s="7"/>
      <c r="X62" s="7"/>
      <c r="Y62" s="7"/>
      <c r="Z62" s="7"/>
      <c r="AA62" s="7"/>
      <c r="AB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L63" s="65"/>
      <c r="M63" s="64"/>
      <c r="N63" s="64"/>
      <c r="O63" s="64"/>
      <c r="P63" s="64"/>
      <c r="Q63" s="64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65">
        <f>($S61/($S61+$S62))*L61</f>
        <v>129.8196874</v>
      </c>
      <c r="M64" s="64"/>
      <c r="N64" s="64"/>
      <c r="O64" s="64"/>
      <c r="P64" s="64"/>
      <c r="Q64" s="64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L65" s="65">
        <f>($S62/($S62+$S61))*L62</f>
        <v>33.46556573</v>
      </c>
      <c r="M65" s="65"/>
      <c r="N65" s="65"/>
      <c r="O65" s="65"/>
      <c r="P65" s="65"/>
      <c r="Q65" s="65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1" t="s">
        <v>93</v>
      </c>
      <c r="L66" s="65">
        <f>L65+L64</f>
        <v>163.2852531</v>
      </c>
      <c r="M66" s="65"/>
      <c r="N66" s="65"/>
      <c r="O66" s="65"/>
      <c r="P66" s="65"/>
      <c r="Q66" s="65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66" t="s">
        <v>88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43" t="s">
        <v>94</v>
      </c>
      <c r="L68" s="55">
        <v>193.384260691857</v>
      </c>
      <c r="M68" s="55">
        <v>202.965667489096</v>
      </c>
      <c r="N68" s="55">
        <v>215.067277806703</v>
      </c>
      <c r="O68" s="55">
        <v>204.616274130759</v>
      </c>
      <c r="P68" s="55">
        <v>214.240892647606</v>
      </c>
      <c r="Q68" s="64"/>
      <c r="S68" s="7">
        <v>45.0</v>
      </c>
      <c r="T68" s="7"/>
      <c r="U68" s="7"/>
      <c r="V68" s="7"/>
      <c r="W68" s="7"/>
      <c r="X68" s="7"/>
      <c r="Y68" s="7"/>
      <c r="Z68" s="7"/>
      <c r="AA68" s="7"/>
      <c r="AB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 t="s">
        <v>95</v>
      </c>
      <c r="L69" s="55">
        <v>157.501988096505</v>
      </c>
      <c r="M69" s="55">
        <v>156.907741447434</v>
      </c>
      <c r="N69" s="55">
        <v>152.339254574115</v>
      </c>
      <c r="O69" s="55">
        <v>157.078739177177</v>
      </c>
      <c r="P69" s="55">
        <v>158.30418827923</v>
      </c>
      <c r="Q69" s="64"/>
      <c r="S69" s="7">
        <v>19.0</v>
      </c>
      <c r="T69" s="7"/>
      <c r="U69" s="7"/>
      <c r="V69" s="7"/>
      <c r="W69" s="7"/>
      <c r="X69" s="7"/>
      <c r="Y69" s="7"/>
      <c r="Z69" s="7"/>
      <c r="AA69" s="7"/>
      <c r="AB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65"/>
      <c r="M70" s="65"/>
      <c r="N70" s="65"/>
      <c r="O70" s="65"/>
      <c r="P70" s="65"/>
      <c r="Q70" s="65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65">
        <f t="shared" ref="L71:Q71" si="33">($S68/($S68+$S69))*L68</f>
        <v>135.9733083</v>
      </c>
      <c r="M71" s="65">
        <f t="shared" si="33"/>
        <v>142.710235</v>
      </c>
      <c r="N71" s="65">
        <f t="shared" si="33"/>
        <v>151.2191797</v>
      </c>
      <c r="O71" s="65">
        <f t="shared" si="33"/>
        <v>143.8708177</v>
      </c>
      <c r="P71" s="65">
        <f t="shared" si="33"/>
        <v>150.6381276</v>
      </c>
      <c r="Q71" s="65">
        <f t="shared" si="33"/>
        <v>0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65">
        <f t="shared" ref="L72:Q72" si="34">($S69/($S69+$S68))*L69</f>
        <v>46.75840272</v>
      </c>
      <c r="M72" s="65">
        <f t="shared" si="34"/>
        <v>46.58198574</v>
      </c>
      <c r="N72" s="65">
        <f t="shared" si="34"/>
        <v>45.2257162</v>
      </c>
      <c r="O72" s="65">
        <f t="shared" si="34"/>
        <v>46.63275069</v>
      </c>
      <c r="P72" s="65">
        <f t="shared" si="34"/>
        <v>46.9965559</v>
      </c>
      <c r="Q72" s="65">
        <f t="shared" si="34"/>
        <v>0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24" t="s">
        <v>92</v>
      </c>
      <c r="L73" s="65">
        <f t="shared" ref="L73:Q73" si="35">L72+L71</f>
        <v>182.731711</v>
      </c>
      <c r="M73" s="65">
        <f t="shared" si="35"/>
        <v>189.2922207</v>
      </c>
      <c r="N73" s="65">
        <f t="shared" si="35"/>
        <v>196.4448959</v>
      </c>
      <c r="O73" s="65">
        <f t="shared" si="35"/>
        <v>190.5035684</v>
      </c>
      <c r="P73" s="65">
        <f t="shared" si="35"/>
        <v>197.6346835</v>
      </c>
      <c r="Q73" s="65">
        <f t="shared" si="35"/>
        <v>0</v>
      </c>
      <c r="R73" s="33"/>
      <c r="S73" s="29"/>
      <c r="T73" s="7"/>
      <c r="U73" s="7"/>
      <c r="V73" s="7"/>
      <c r="W73" s="7"/>
      <c r="X73" s="7"/>
      <c r="Y73" s="7"/>
      <c r="Z73" s="7"/>
      <c r="AA73" s="7"/>
      <c r="AB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65"/>
      <c r="M74" s="10"/>
      <c r="N74" s="10"/>
      <c r="O74" s="10"/>
      <c r="P74" s="10"/>
      <c r="Q74" s="10"/>
      <c r="R74" s="33"/>
      <c r="S74" s="29"/>
      <c r="T74" s="7"/>
      <c r="U74" s="7"/>
      <c r="V74" s="7"/>
      <c r="W74" s="7"/>
      <c r="X74" s="7"/>
      <c r="Y74" s="7"/>
      <c r="Z74" s="7"/>
      <c r="AA74" s="7"/>
      <c r="AB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43" t="s">
        <v>94</v>
      </c>
      <c r="L75" s="55">
        <v>183.447325823703</v>
      </c>
      <c r="M75" s="55">
        <v>192.459598517664</v>
      </c>
      <c r="N75" s="55">
        <v>196.343108902714</v>
      </c>
      <c r="O75" s="55">
        <v>200.684063390272</v>
      </c>
      <c r="P75" s="55">
        <v>184.521034324732</v>
      </c>
      <c r="Q75" s="55">
        <v>189.736962443651</v>
      </c>
      <c r="R75" s="55"/>
      <c r="S75" s="7">
        <v>45.0</v>
      </c>
      <c r="T75" s="7"/>
      <c r="U75" s="7"/>
      <c r="V75" s="7"/>
      <c r="W75" s="7"/>
      <c r="X75" s="7"/>
      <c r="Y75" s="7"/>
      <c r="Z75" s="7"/>
      <c r="AA75" s="7"/>
      <c r="AB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 t="s">
        <v>95</v>
      </c>
      <c r="L76" s="55">
        <v>158.171602151692</v>
      </c>
      <c r="M76" s="55">
        <v>177.468682345706</v>
      </c>
      <c r="N76" s="55">
        <v>170.498491162427</v>
      </c>
      <c r="O76" s="55">
        <v>165.460111031461</v>
      </c>
      <c r="P76" s="55">
        <v>159.879046905919</v>
      </c>
      <c r="Q76" s="55">
        <v>168.137047476534</v>
      </c>
      <c r="R76" s="55"/>
      <c r="S76" s="7">
        <v>19.0</v>
      </c>
      <c r="T76" s="7"/>
      <c r="U76" s="7"/>
      <c r="V76" s="7"/>
      <c r="W76" s="7"/>
      <c r="X76" s="7"/>
      <c r="Y76" s="7"/>
      <c r="Z76" s="7"/>
      <c r="AA76" s="7"/>
      <c r="AB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65"/>
      <c r="M77" s="65"/>
      <c r="N77" s="65"/>
      <c r="O77" s="65"/>
      <c r="P77" s="65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L78" s="65">
        <f t="shared" ref="L78:Q78" si="36">($S75/($S75+$S76))*L75</f>
        <v>128.986401</v>
      </c>
      <c r="M78" s="65">
        <f t="shared" si="36"/>
        <v>135.3231552</v>
      </c>
      <c r="N78" s="65">
        <f t="shared" si="36"/>
        <v>138.0537484</v>
      </c>
      <c r="O78" s="65">
        <f t="shared" si="36"/>
        <v>141.1059821</v>
      </c>
      <c r="P78" s="65">
        <f t="shared" si="36"/>
        <v>129.7413523</v>
      </c>
      <c r="Q78" s="65">
        <f t="shared" si="36"/>
        <v>133.4088017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65">
        <f t="shared" ref="L79:Q79" si="37">($S76/($S76+$S75))*L76</f>
        <v>46.95719439</v>
      </c>
      <c r="M79" s="65">
        <f t="shared" si="37"/>
        <v>52.68601507</v>
      </c>
      <c r="N79" s="65">
        <f t="shared" si="37"/>
        <v>50.61673956</v>
      </c>
      <c r="O79" s="65">
        <f t="shared" si="37"/>
        <v>49.12097046</v>
      </c>
      <c r="P79" s="65">
        <f t="shared" si="37"/>
        <v>47.46409205</v>
      </c>
      <c r="Q79" s="65">
        <f t="shared" si="37"/>
        <v>49.91568597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20" t="s">
        <v>91</v>
      </c>
      <c r="L80" s="65">
        <f t="shared" ref="L80:Q80" si="38">L79+L78</f>
        <v>175.9435954</v>
      </c>
      <c r="M80" s="65">
        <f t="shared" si="38"/>
        <v>188.0091703</v>
      </c>
      <c r="N80" s="65">
        <f t="shared" si="38"/>
        <v>188.670488</v>
      </c>
      <c r="O80" s="65">
        <f t="shared" si="38"/>
        <v>190.2269525</v>
      </c>
      <c r="P80" s="65">
        <f t="shared" si="38"/>
        <v>177.2054443</v>
      </c>
      <c r="Q80" s="65">
        <f t="shared" si="38"/>
        <v>183.3244877</v>
      </c>
      <c r="R80" s="7"/>
      <c r="S80" s="29"/>
      <c r="T80" s="7"/>
      <c r="U80" s="7"/>
      <c r="V80" s="7"/>
      <c r="W80" s="7"/>
      <c r="X80" s="7"/>
      <c r="Y80" s="7"/>
      <c r="Z80" s="7"/>
      <c r="AA80" s="7"/>
      <c r="AB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65"/>
      <c r="M81" s="65"/>
      <c r="N81" s="65"/>
      <c r="O81" s="65"/>
      <c r="P81" s="65"/>
      <c r="Q81" s="65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43" t="s">
        <v>94</v>
      </c>
      <c r="L82" s="55">
        <v>200.72646703847</v>
      </c>
      <c r="M82" s="55">
        <v>222.544938012861</v>
      </c>
      <c r="N82" s="55">
        <v>233.400301895646</v>
      </c>
      <c r="O82" s="55">
        <v>235.880736126902</v>
      </c>
      <c r="P82" s="55">
        <v>218.723762112691</v>
      </c>
      <c r="Q82" s="55">
        <v>233.377940718559</v>
      </c>
      <c r="R82" s="55"/>
      <c r="S82" s="7">
        <v>45.0</v>
      </c>
      <c r="T82" s="7"/>
      <c r="U82" s="7"/>
      <c r="V82" s="7"/>
      <c r="W82" s="7"/>
      <c r="X82" s="7"/>
      <c r="Y82" s="7"/>
      <c r="Z82" s="7"/>
      <c r="AA82" s="7"/>
      <c r="AB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 t="s">
        <v>95</v>
      </c>
      <c r="L83" s="55">
        <v>164.875394337475</v>
      </c>
      <c r="M83" s="55">
        <v>188.666846449963</v>
      </c>
      <c r="N83" s="55">
        <v>180.244105755023</v>
      </c>
      <c r="O83" s="55">
        <v>172.756106005074</v>
      </c>
      <c r="P83" s="55">
        <v>166.23019938138</v>
      </c>
      <c r="Q83" s="55">
        <v>160.579011107224</v>
      </c>
      <c r="R83" s="55"/>
      <c r="S83" s="7">
        <v>19.0</v>
      </c>
      <c r="T83" s="7"/>
      <c r="U83" s="7"/>
      <c r="V83" s="7"/>
      <c r="W83" s="7"/>
      <c r="X83" s="7"/>
      <c r="Y83" s="7"/>
      <c r="Z83" s="7"/>
      <c r="AA83" s="7"/>
      <c r="AB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65"/>
      <c r="M84" s="65"/>
      <c r="N84" s="65"/>
      <c r="O84" s="65"/>
      <c r="P84" s="65"/>
      <c r="Q84" s="65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L85" s="65">
        <f t="shared" ref="L85:Q85" si="39">($S82/($S82+$S83))*L82</f>
        <v>141.1357971</v>
      </c>
      <c r="M85" s="65">
        <f t="shared" si="39"/>
        <v>156.4769095</v>
      </c>
      <c r="N85" s="65">
        <f t="shared" si="39"/>
        <v>164.1095873</v>
      </c>
      <c r="O85" s="65">
        <f t="shared" si="39"/>
        <v>165.8536426</v>
      </c>
      <c r="P85" s="65">
        <f t="shared" si="39"/>
        <v>153.7901452</v>
      </c>
      <c r="Q85" s="65">
        <f t="shared" si="39"/>
        <v>164.0938646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65">
        <f t="shared" ref="L86:Q86" si="40">($S83/($S83+$S82))*L83</f>
        <v>48.94738269</v>
      </c>
      <c r="M86" s="65">
        <f t="shared" si="40"/>
        <v>56.01047004</v>
      </c>
      <c r="N86" s="65">
        <f t="shared" si="40"/>
        <v>53.5099689</v>
      </c>
      <c r="O86" s="65">
        <f t="shared" si="40"/>
        <v>51.28696897</v>
      </c>
      <c r="P86" s="65">
        <f t="shared" si="40"/>
        <v>49.34959044</v>
      </c>
      <c r="Q86" s="65">
        <f t="shared" si="40"/>
        <v>47.67189392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15" t="s">
        <v>90</v>
      </c>
      <c r="L87" s="65">
        <f t="shared" ref="L87:Q87" si="41">L86+L85</f>
        <v>190.0831798</v>
      </c>
      <c r="M87" s="65">
        <f t="shared" si="41"/>
        <v>212.4873796</v>
      </c>
      <c r="N87" s="65">
        <f t="shared" si="41"/>
        <v>217.6195562</v>
      </c>
      <c r="O87" s="65">
        <f t="shared" si="41"/>
        <v>217.1406116</v>
      </c>
      <c r="P87" s="65">
        <f t="shared" si="41"/>
        <v>203.1397357</v>
      </c>
      <c r="Q87" s="65">
        <f t="shared" si="41"/>
        <v>211.7657585</v>
      </c>
      <c r="R87" s="7"/>
      <c r="S87" s="29"/>
      <c r="T87" s="7"/>
      <c r="U87" s="7"/>
      <c r="V87" s="7"/>
      <c r="W87" s="7"/>
      <c r="X87" s="7"/>
      <c r="Y87" s="7"/>
      <c r="Z87" s="7"/>
      <c r="AA87" s="7"/>
      <c r="AB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65"/>
      <c r="M88" s="65"/>
      <c r="N88" s="65"/>
      <c r="O88" s="65"/>
      <c r="P88" s="65"/>
      <c r="Q88" s="65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43" t="s">
        <v>94</v>
      </c>
      <c r="L89" s="55">
        <v>193.563044734265</v>
      </c>
      <c r="M89" s="64"/>
      <c r="N89" s="64"/>
      <c r="O89" s="64"/>
      <c r="P89" s="64"/>
      <c r="Q89" s="64"/>
      <c r="S89" s="7">
        <v>45.0</v>
      </c>
      <c r="T89" s="7"/>
      <c r="U89" s="7"/>
      <c r="V89" s="7"/>
      <c r="W89" s="7"/>
      <c r="X89" s="7"/>
      <c r="Y89" s="7"/>
      <c r="Z89" s="7"/>
      <c r="AA89" s="7"/>
      <c r="AB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 t="s">
        <v>95</v>
      </c>
      <c r="L90" s="55">
        <v>156.471418116902</v>
      </c>
      <c r="M90" s="64"/>
      <c r="N90" s="64"/>
      <c r="O90" s="64"/>
      <c r="P90" s="64"/>
      <c r="Q90" s="64"/>
      <c r="S90" s="7">
        <v>19.0</v>
      </c>
      <c r="T90" s="7"/>
      <c r="U90" s="7"/>
      <c r="V90" s="7"/>
      <c r="W90" s="7"/>
      <c r="X90" s="7"/>
      <c r="Y90" s="7"/>
      <c r="Z90" s="7"/>
      <c r="AA90" s="7"/>
      <c r="AB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L91" s="65"/>
      <c r="M91" s="64"/>
      <c r="N91" s="64"/>
      <c r="O91" s="64"/>
      <c r="P91" s="64"/>
      <c r="Q91" s="64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65">
        <f>($S89/($S89+$S90))*L89</f>
        <v>136.0990158</v>
      </c>
      <c r="M92" s="64"/>
      <c r="N92" s="64"/>
      <c r="O92" s="64"/>
      <c r="P92" s="64"/>
      <c r="Q92" s="64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L93" s="65">
        <f>($S90/($S90+$S89))*L90</f>
        <v>46.45245225</v>
      </c>
      <c r="M93" s="65"/>
      <c r="N93" s="65"/>
      <c r="O93" s="65"/>
      <c r="P93" s="65"/>
      <c r="Q93" s="65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1" t="s">
        <v>93</v>
      </c>
      <c r="L94" s="65">
        <f>L93+L92</f>
        <v>182.5514681</v>
      </c>
      <c r="M94" s="65"/>
      <c r="N94" s="65"/>
      <c r="O94" s="65"/>
      <c r="P94" s="65"/>
      <c r="Q94" s="65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6">
    <mergeCell ref="B1:H1"/>
    <mergeCell ref="I1:O1"/>
    <mergeCell ref="P1:V1"/>
    <mergeCell ref="K11:Q11"/>
    <mergeCell ref="K39:Q39"/>
    <mergeCell ref="K67:Q67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71"/>
    <col customWidth="1" min="3" max="3" width="9.86"/>
    <col customWidth="1" min="4" max="26" width="8.86"/>
  </cols>
  <sheetData>
    <row r="1" ht="13.5" customHeight="1">
      <c r="A1" s="7" t="s">
        <v>14</v>
      </c>
      <c r="B1" s="7" t="s">
        <v>5</v>
      </c>
      <c r="C1" s="7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42" t="s">
        <v>96</v>
      </c>
      <c r="B2" s="33">
        <v>12.4974</v>
      </c>
      <c r="C2" s="33">
        <v>75.0917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42" t="s">
        <v>97</v>
      </c>
      <c r="B3" s="33">
        <v>5.24746</v>
      </c>
      <c r="C3" s="33">
        <v>27.9429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42" t="s">
        <v>98</v>
      </c>
      <c r="B4" s="33">
        <v>9.11312</v>
      </c>
      <c r="C4" s="33">
        <v>102.578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42" t="s">
        <v>99</v>
      </c>
      <c r="B5" s="33">
        <v>5.67552</v>
      </c>
      <c r="C5" s="33">
        <v>38.2177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42" t="s">
        <v>100</v>
      </c>
      <c r="B6" s="33">
        <v>49.1748</v>
      </c>
      <c r="C6" s="33">
        <v>158.673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42" t="s">
        <v>101</v>
      </c>
      <c r="B7" s="33">
        <v>49.2226</v>
      </c>
      <c r="C7" s="33">
        <v>158.144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42" t="s">
        <v>102</v>
      </c>
      <c r="B8" s="33">
        <v>98.5195</v>
      </c>
      <c r="C8" s="33">
        <v>91.7592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42" t="s">
        <v>103</v>
      </c>
      <c r="B9" s="33">
        <v>4.32489</v>
      </c>
      <c r="C9" s="33">
        <v>186.108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42" t="s">
        <v>104</v>
      </c>
      <c r="B10" s="33">
        <v>10.5369</v>
      </c>
      <c r="C10" s="33">
        <v>69.2949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42" t="s">
        <v>105</v>
      </c>
      <c r="B11" s="33">
        <v>6.30786</v>
      </c>
      <c r="C11" s="33">
        <v>103.35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42" t="s">
        <v>106</v>
      </c>
      <c r="B12" s="33">
        <v>11.4666</v>
      </c>
      <c r="C12" s="33">
        <v>247.252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42" t="s">
        <v>107</v>
      </c>
      <c r="B13" s="33">
        <v>834.699</v>
      </c>
      <c r="C13" s="33">
        <v>96.0456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42" t="s">
        <v>108</v>
      </c>
      <c r="B14" s="33">
        <v>12.5638</v>
      </c>
      <c r="C14" s="33">
        <v>206.158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42" t="s">
        <v>109</v>
      </c>
      <c r="B15" s="33">
        <v>19.0232</v>
      </c>
      <c r="C15" s="33">
        <v>192.3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42" t="s">
        <v>110</v>
      </c>
      <c r="B16" s="33">
        <v>13.9019</v>
      </c>
      <c r="C16" s="33">
        <v>54.2519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42" t="s">
        <v>111</v>
      </c>
      <c r="B17" s="33">
        <v>9.71724</v>
      </c>
      <c r="C17" s="33">
        <v>93.3533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42" t="s">
        <v>112</v>
      </c>
      <c r="B18" s="33">
        <v>6.4859</v>
      </c>
      <c r="C18" s="33">
        <v>91.1558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42" t="s">
        <v>113</v>
      </c>
      <c r="B19" s="33">
        <v>10.4296</v>
      </c>
      <c r="C19" s="33">
        <v>28.7311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42" t="s">
        <v>114</v>
      </c>
      <c r="B20" s="33">
        <v>19.5329</v>
      </c>
      <c r="C20" s="33">
        <v>17.8147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42" t="s">
        <v>115</v>
      </c>
      <c r="B21" s="33">
        <v>19.2858</v>
      </c>
      <c r="C21" s="33">
        <v>17.8845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42" t="s">
        <v>116</v>
      </c>
      <c r="B22" s="33">
        <v>208.149</v>
      </c>
      <c r="C22" s="33">
        <v>178.648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42" t="s">
        <v>117</v>
      </c>
      <c r="B23" s="33">
        <v>244.69</v>
      </c>
      <c r="C23" s="33">
        <v>200.583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42" t="s">
        <v>118</v>
      </c>
      <c r="B24" s="33">
        <v>225.998</v>
      </c>
      <c r="C24" s="33">
        <v>201.092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42" t="s">
        <v>119</v>
      </c>
      <c r="B25" s="33">
        <v>240.624</v>
      </c>
      <c r="C25" s="33">
        <v>201.02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42" t="s">
        <v>120</v>
      </c>
      <c r="B26" s="33">
        <v>24.9969</v>
      </c>
      <c r="C26" s="33">
        <v>111.303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42" t="s">
        <v>121</v>
      </c>
      <c r="B27" s="33">
        <v>21.448</v>
      </c>
      <c r="C27" s="33">
        <v>100.637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42" t="s">
        <v>122</v>
      </c>
      <c r="B28" s="33">
        <v>41.8406</v>
      </c>
      <c r="C28" s="33">
        <v>151.842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42" t="s">
        <v>123</v>
      </c>
      <c r="B29" s="33">
        <v>58.2995</v>
      </c>
      <c r="C29" s="33">
        <v>126.556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42" t="s">
        <v>124</v>
      </c>
      <c r="B30" s="33">
        <v>7.13203</v>
      </c>
      <c r="C30" s="33">
        <v>138.281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42" t="s">
        <v>125</v>
      </c>
      <c r="B31" s="33">
        <v>6.64944</v>
      </c>
      <c r="C31" s="33">
        <v>35.4272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42" t="s">
        <v>126</v>
      </c>
      <c r="B32" s="33">
        <v>5.00404</v>
      </c>
      <c r="C32" s="33">
        <v>114.843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42" t="s">
        <v>127</v>
      </c>
      <c r="B33" s="33">
        <v>28.029</v>
      </c>
      <c r="C33" s="33">
        <v>35.4253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42" t="s">
        <v>128</v>
      </c>
      <c r="B34" s="33">
        <v>50.541</v>
      </c>
      <c r="C34" s="33">
        <v>38.3151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42" t="s">
        <v>129</v>
      </c>
      <c r="B35" s="33">
        <v>11.5622</v>
      </c>
      <c r="C35" s="33">
        <v>119.379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42" t="s">
        <v>130</v>
      </c>
      <c r="B36" s="33">
        <v>5.58148</v>
      </c>
      <c r="C36" s="33">
        <v>119.289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42" t="s">
        <v>131</v>
      </c>
      <c r="B37" s="33">
        <v>5.89283</v>
      </c>
      <c r="C37" s="33">
        <v>168.456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42" t="s">
        <v>132</v>
      </c>
      <c r="B38" s="33">
        <v>5.87153</v>
      </c>
      <c r="C38" s="33">
        <v>120.128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42" t="s">
        <v>133</v>
      </c>
      <c r="B39" s="33">
        <v>90.0781</v>
      </c>
      <c r="C39" s="33">
        <v>255.649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42" t="s">
        <v>134</v>
      </c>
      <c r="B40" s="33">
        <v>193.695</v>
      </c>
      <c r="C40" s="33">
        <v>214.324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42" t="s">
        <v>135</v>
      </c>
      <c r="B41" s="33">
        <v>103.19</v>
      </c>
      <c r="C41" s="33">
        <v>185.159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42" t="s">
        <v>136</v>
      </c>
      <c r="B42" s="33">
        <v>22.0323</v>
      </c>
      <c r="C42" s="33">
        <v>252.67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42" t="s">
        <v>137</v>
      </c>
      <c r="B43" s="33">
        <v>46.0714</v>
      </c>
      <c r="C43" s="33">
        <v>97.7357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42" t="s">
        <v>138</v>
      </c>
      <c r="B44" s="33">
        <v>30.0554</v>
      </c>
      <c r="C44" s="33">
        <v>109.416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42" t="s">
        <v>139</v>
      </c>
      <c r="B45" s="33">
        <v>208.24</v>
      </c>
      <c r="C45" s="33">
        <v>203.321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42" t="s">
        <v>140</v>
      </c>
      <c r="B46" s="33">
        <v>12.0572</v>
      </c>
      <c r="C46" s="33">
        <v>52.005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42" t="s">
        <v>141</v>
      </c>
      <c r="B47" s="33">
        <f t="shared" ref="B47:C47" si="1">AVERAGE(B2:B46)</f>
        <v>69.01010978</v>
      </c>
      <c r="C47" s="33">
        <f t="shared" si="1"/>
        <v>124.1691244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42"/>
      <c r="B48" s="33"/>
      <c r="C48" s="3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42"/>
      <c r="B49" s="33"/>
      <c r="C49" s="3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42" t="s">
        <v>62</v>
      </c>
      <c r="B50" s="33">
        <v>6.07921</v>
      </c>
      <c r="C50" s="33">
        <v>107.37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42" t="s">
        <v>142</v>
      </c>
      <c r="B51" s="33">
        <v>6.46478</v>
      </c>
      <c r="C51" s="33">
        <v>119.297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42" t="s">
        <v>143</v>
      </c>
      <c r="B52" s="33">
        <v>6.28239</v>
      </c>
      <c r="C52" s="33">
        <v>102.684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42" t="s">
        <v>144</v>
      </c>
      <c r="B53" s="33">
        <v>6.94441</v>
      </c>
      <c r="C53" s="33">
        <v>111.082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42" t="s">
        <v>145</v>
      </c>
      <c r="B54" s="33">
        <v>6.15859</v>
      </c>
      <c r="C54" s="33">
        <v>52.5708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42" t="s">
        <v>146</v>
      </c>
      <c r="B55" s="33">
        <v>7.91021</v>
      </c>
      <c r="C55" s="33">
        <v>59.473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42" t="s">
        <v>147</v>
      </c>
      <c r="B56" s="33">
        <v>7.59344</v>
      </c>
      <c r="C56" s="33">
        <v>88.7101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42" t="s">
        <v>148</v>
      </c>
      <c r="B57" s="33">
        <v>9.03985</v>
      </c>
      <c r="C57" s="33">
        <v>59.7713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42" t="s">
        <v>149</v>
      </c>
      <c r="B58" s="33">
        <v>6.06909</v>
      </c>
      <c r="C58" s="33">
        <v>67.6565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42" t="s">
        <v>150</v>
      </c>
      <c r="B59" s="33">
        <v>6.21328</v>
      </c>
      <c r="C59" s="33">
        <v>68.0828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42" t="s">
        <v>151</v>
      </c>
      <c r="B60" s="33">
        <v>6.27965</v>
      </c>
      <c r="C60" s="33">
        <v>66.9621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42" t="s">
        <v>152</v>
      </c>
      <c r="B61" s="33">
        <v>5.94428</v>
      </c>
      <c r="C61" s="33">
        <v>66.6762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42" t="s">
        <v>153</v>
      </c>
      <c r="B62" s="33">
        <v>5.18297</v>
      </c>
      <c r="C62" s="33">
        <v>89.431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42" t="s">
        <v>154</v>
      </c>
      <c r="B63" s="33">
        <v>5.16734</v>
      </c>
      <c r="C63" s="33">
        <v>84.5635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42" t="s">
        <v>155</v>
      </c>
      <c r="B64" s="33">
        <v>5.13594</v>
      </c>
      <c r="C64" s="33">
        <v>89.6043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42" t="s">
        <v>156</v>
      </c>
      <c r="B65" s="33">
        <v>5.13485</v>
      </c>
      <c r="C65" s="33">
        <v>86.5415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42" t="s">
        <v>157</v>
      </c>
      <c r="B66" s="33">
        <v>11.3676</v>
      </c>
      <c r="C66" s="33">
        <v>84.1704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42" t="s">
        <v>158</v>
      </c>
      <c r="B67" s="33">
        <v>11.2156</v>
      </c>
      <c r="C67" s="33">
        <v>85.1191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42" t="s">
        <v>159</v>
      </c>
      <c r="B68" s="33">
        <v>11.1447</v>
      </c>
      <c r="C68" s="33">
        <v>84.4602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42" t="s">
        <v>160</v>
      </c>
      <c r="B69" s="33">
        <v>11.2686</v>
      </c>
      <c r="C69" s="33">
        <v>84.5834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42" t="s">
        <v>141</v>
      </c>
      <c r="B70" s="33">
        <f t="shared" ref="B70:C70" si="2">AVERAGE(B50:B69)</f>
        <v>7.329839</v>
      </c>
      <c r="C70" s="33">
        <f t="shared" si="2"/>
        <v>82.94046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86"/>
    <col customWidth="1" min="3" max="3" width="15.29"/>
    <col customWidth="1" min="4" max="6" width="11.57"/>
    <col customWidth="1" min="7" max="26" width="12.57"/>
  </cols>
  <sheetData>
    <row r="1" ht="14.25" customHeight="1">
      <c r="A1" s="1"/>
      <c r="B1" s="67"/>
      <c r="C1" s="2" t="s">
        <v>0</v>
      </c>
      <c r="D1" s="3"/>
      <c r="E1" s="3"/>
      <c r="F1" s="3"/>
      <c r="G1" s="4"/>
      <c r="H1" s="5"/>
      <c r="I1" s="3"/>
      <c r="J1" s="4"/>
      <c r="K1" s="6"/>
      <c r="L1" s="3"/>
      <c r="M1" s="4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/>
      <c r="B2" s="1" t="s">
        <v>161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1"/>
      <c r="J2" s="1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" t="s">
        <v>86</v>
      </c>
      <c r="B3" s="29">
        <v>82.29334271</v>
      </c>
      <c r="C3" s="33">
        <v>74.72109501</v>
      </c>
      <c r="D3" s="33">
        <v>75.7325852</v>
      </c>
      <c r="E3" s="33">
        <v>82.99287553</v>
      </c>
      <c r="F3" s="33">
        <v>82.99184367</v>
      </c>
      <c r="G3" s="33">
        <v>75.30707859</v>
      </c>
      <c r="H3" s="29">
        <v>74.59872776</v>
      </c>
      <c r="I3" s="11"/>
      <c r="J3" s="11"/>
      <c r="K3" s="13"/>
      <c r="L3" s="13"/>
      <c r="M3" s="1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" t="s">
        <v>162</v>
      </c>
      <c r="B4" s="29">
        <v>61.28156918</v>
      </c>
      <c r="C4" s="33">
        <v>53.72189686</v>
      </c>
      <c r="D4" s="33">
        <v>58.42906879</v>
      </c>
      <c r="E4" s="33">
        <v>55.14063742</v>
      </c>
      <c r="F4" s="33">
        <v>53.92195632</v>
      </c>
      <c r="G4" s="33">
        <v>53.70474775</v>
      </c>
      <c r="H4" s="29">
        <v>52.69734424</v>
      </c>
      <c r="I4" s="68"/>
      <c r="J4" s="68"/>
      <c r="K4" s="13"/>
      <c r="L4" s="13"/>
      <c r="M4" s="1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" t="s">
        <v>88</v>
      </c>
      <c r="B5" s="29">
        <v>31.87499264</v>
      </c>
      <c r="C5" s="33">
        <v>24.96225651</v>
      </c>
      <c r="D5" s="33">
        <v>28.76478596</v>
      </c>
      <c r="E5" s="33">
        <v>26.55868604</v>
      </c>
      <c r="F5" s="33">
        <v>25.5503483</v>
      </c>
      <c r="G5" s="33">
        <v>24.95300647</v>
      </c>
      <c r="H5" s="29">
        <v>24.22967361</v>
      </c>
      <c r="I5" s="69"/>
      <c r="J5" s="6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24"/>
      <c r="B6" s="70"/>
      <c r="C6" s="33"/>
      <c r="D6" s="33"/>
      <c r="E6" s="33"/>
      <c r="F6" s="33"/>
      <c r="G6" s="33"/>
      <c r="H6" s="33"/>
      <c r="I6" s="70"/>
      <c r="J6" s="70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1"/>
      <c r="B7" s="69"/>
      <c r="C7" s="33"/>
      <c r="D7" s="33"/>
      <c r="E7" s="33"/>
      <c r="F7" s="33"/>
      <c r="G7" s="33"/>
      <c r="H7" s="33"/>
      <c r="I7" s="69"/>
      <c r="J7" s="6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7"/>
      <c r="C9" s="29">
        <v>0.9492450262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35" t="s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C1:G1"/>
    <mergeCell ref="H1:J1"/>
    <mergeCell ref="K1:M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86"/>
    <col customWidth="1" min="3" max="3" width="15.29"/>
    <col customWidth="1" min="4" max="6" width="11.57"/>
    <col customWidth="1" min="7" max="26" width="12.57"/>
  </cols>
  <sheetData>
    <row r="1" ht="14.25" customHeight="1">
      <c r="A1" s="1"/>
      <c r="B1" s="67"/>
      <c r="C1" s="58" t="s">
        <v>163</v>
      </c>
      <c r="D1" s="3"/>
      <c r="E1" s="3"/>
      <c r="F1" s="3"/>
      <c r="G1" s="3"/>
      <c r="H1" s="4"/>
      <c r="I1" s="59" t="s">
        <v>164</v>
      </c>
      <c r="J1" s="3"/>
      <c r="K1" s="3"/>
      <c r="L1" s="3"/>
      <c r="M1" s="3"/>
      <c r="N1" s="4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/>
      <c r="B2" s="1" t="s">
        <v>161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8" t="s">
        <v>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" t="s">
        <v>86</v>
      </c>
      <c r="B3" s="29">
        <v>30.99650551</v>
      </c>
      <c r="C3" s="33">
        <v>23.18597682</v>
      </c>
      <c r="D3" s="33">
        <v>21.31329022</v>
      </c>
      <c r="E3" s="33">
        <v>31.42828431</v>
      </c>
      <c r="F3" s="33">
        <v>31.4158657</v>
      </c>
      <c r="G3" s="33">
        <v>18.40017595</v>
      </c>
      <c r="H3" s="29">
        <v>17.44953073</v>
      </c>
      <c r="I3" s="11"/>
      <c r="J3" s="11"/>
      <c r="K3" s="13"/>
      <c r="L3" s="13"/>
      <c r="M3" s="1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" t="s">
        <v>162</v>
      </c>
      <c r="B4" s="29">
        <v>22.46424969</v>
      </c>
      <c r="C4" s="33">
        <v>12.44480264</v>
      </c>
      <c r="D4" s="33">
        <v>11.14241384</v>
      </c>
      <c r="E4" s="33">
        <v>8.907362343</v>
      </c>
      <c r="F4" s="33">
        <v>11.68516187</v>
      </c>
      <c r="G4" s="33">
        <v>8.431263186</v>
      </c>
      <c r="H4" s="29">
        <v>7.255638282</v>
      </c>
      <c r="I4" s="68"/>
      <c r="J4" s="68"/>
      <c r="K4" s="13"/>
      <c r="L4" s="13"/>
      <c r="M4" s="1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" t="s">
        <v>88</v>
      </c>
      <c r="B5" s="29">
        <v>16.49415385</v>
      </c>
      <c r="C5" s="33">
        <v>9.034040206</v>
      </c>
      <c r="D5" s="33">
        <v>7.526003164</v>
      </c>
      <c r="E5" s="33">
        <v>4.670793491</v>
      </c>
      <c r="F5" s="33">
        <v>4.95150867</v>
      </c>
      <c r="G5" s="33">
        <v>4.825868658</v>
      </c>
      <c r="H5" s="29">
        <v>3.712246494</v>
      </c>
      <c r="I5" s="69"/>
      <c r="J5" s="6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24"/>
      <c r="B6" s="70"/>
      <c r="C6" s="33"/>
      <c r="D6" s="33"/>
      <c r="E6" s="33"/>
      <c r="F6" s="33"/>
      <c r="G6" s="33"/>
      <c r="H6" s="33"/>
      <c r="I6" s="70"/>
      <c r="J6" s="70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1"/>
      <c r="B7" s="69"/>
      <c r="C7" s="33"/>
      <c r="D7" s="33"/>
      <c r="E7" s="33"/>
      <c r="F7" s="33"/>
      <c r="G7" s="33"/>
      <c r="H7" s="33"/>
      <c r="I7" s="69"/>
      <c r="J7" s="6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/>
      <c r="B9" s="7"/>
      <c r="C9" s="29">
        <v>0.9492450262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35" t="s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C1:H1"/>
    <mergeCell ref="I1:N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3.29"/>
    <col customWidth="1" min="3" max="3" width="10.0"/>
    <col customWidth="1" min="4" max="4" width="11.0"/>
    <col customWidth="1" min="5" max="5" width="10.0"/>
    <col customWidth="1" min="6" max="6" width="8.86"/>
    <col customWidth="1" min="7" max="7" width="9.86"/>
    <col customWidth="1" min="8" max="26" width="8.86"/>
  </cols>
  <sheetData>
    <row r="1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7"/>
      <c r="B2" s="7" t="s">
        <v>165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7" t="s">
        <v>85</v>
      </c>
      <c r="B3" s="33">
        <v>10.09141777</v>
      </c>
      <c r="C3" s="33">
        <v>5.268689161</v>
      </c>
      <c r="D3" s="33">
        <v>3.987088046</v>
      </c>
      <c r="E3" s="33">
        <v>12.7037312</v>
      </c>
      <c r="F3" s="33">
        <v>3.410970656</v>
      </c>
      <c r="G3" s="29">
        <v>3.941034357</v>
      </c>
      <c r="H3" s="7"/>
      <c r="I3" s="7"/>
      <c r="J3" s="33"/>
      <c r="K3" s="33"/>
      <c r="L3" s="33"/>
      <c r="M3" s="33"/>
      <c r="N3" s="33"/>
      <c r="O3" s="29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 t="s">
        <v>166</v>
      </c>
      <c r="B4" s="33">
        <v>55.69872708</v>
      </c>
      <c r="C4" s="33">
        <v>43.33899909</v>
      </c>
      <c r="D4" s="33">
        <v>73.26259418</v>
      </c>
      <c r="E4" s="33">
        <v>59.38771826</v>
      </c>
      <c r="F4" s="33">
        <v>68.13412457</v>
      </c>
      <c r="G4" s="29">
        <v>84.09715421</v>
      </c>
      <c r="H4" s="7"/>
      <c r="I4" s="7"/>
      <c r="J4" s="29"/>
      <c r="K4" s="29"/>
      <c r="L4" s="7"/>
      <c r="M4" s="7"/>
      <c r="N4" s="29"/>
      <c r="O4" s="29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/>
      <c r="B7" s="7"/>
      <c r="C7" s="7"/>
      <c r="D7" s="7"/>
      <c r="E7" s="71"/>
      <c r="F7" s="7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33"/>
      <c r="I9" s="33"/>
      <c r="J9" s="33"/>
      <c r="K9" s="33"/>
      <c r="L9" s="33"/>
      <c r="M9" s="2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7"/>
      <c r="C10" s="7"/>
      <c r="D10" s="7"/>
      <c r="E10" s="7"/>
      <c r="F10" s="7"/>
      <c r="G10" s="7"/>
      <c r="H10" s="29"/>
      <c r="I10" s="29"/>
      <c r="J10" s="7"/>
      <c r="K10" s="7"/>
      <c r="L10" s="29"/>
      <c r="M10" s="2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3.29"/>
    <col customWidth="1" min="3" max="3" width="10.0"/>
    <col customWidth="1" min="4" max="4" width="11.0"/>
    <col customWidth="1" min="5" max="5" width="10.0"/>
    <col customWidth="1" min="6" max="6" width="8.86"/>
    <col customWidth="1" min="7" max="7" width="9.86"/>
    <col customWidth="1" min="8" max="26" width="8.86"/>
  </cols>
  <sheetData>
    <row r="1" ht="13.5" customHeight="1">
      <c r="A1" s="7"/>
      <c r="B1" s="7" t="s">
        <v>165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7" t="s">
        <v>85</v>
      </c>
      <c r="B2" s="33">
        <v>2.494720106</v>
      </c>
      <c r="C2" s="33">
        <v>1.510671046</v>
      </c>
      <c r="D2" s="33">
        <v>1.632928435</v>
      </c>
      <c r="E2" s="33">
        <v>4.25561337</v>
      </c>
      <c r="F2" s="33">
        <v>1.349217911</v>
      </c>
      <c r="G2" s="29">
        <v>1.979862918</v>
      </c>
      <c r="H2" s="7"/>
      <c r="I2" s="7"/>
      <c r="J2" s="33"/>
      <c r="K2" s="33"/>
      <c r="L2" s="33"/>
      <c r="M2" s="33"/>
      <c r="N2" s="33"/>
      <c r="O2" s="29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7" t="s">
        <v>166</v>
      </c>
      <c r="B3" s="33">
        <v>64.24275923</v>
      </c>
      <c r="C3" s="33">
        <v>15.18162965</v>
      </c>
      <c r="D3" s="33">
        <v>23.87058663</v>
      </c>
      <c r="E3" s="33">
        <v>51.32669882</v>
      </c>
      <c r="F3" s="33">
        <v>89.44088894</v>
      </c>
      <c r="G3" s="29">
        <v>93.37423867</v>
      </c>
      <c r="H3" s="7"/>
      <c r="I3" s="7"/>
      <c r="J3" s="29"/>
      <c r="K3" s="29"/>
      <c r="L3" s="7"/>
      <c r="M3" s="7"/>
      <c r="N3" s="29"/>
      <c r="O3" s="29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/>
      <c r="B6" s="7"/>
      <c r="C6" s="7"/>
      <c r="D6" s="7"/>
      <c r="E6" s="71"/>
      <c r="F6" s="7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/>
      <c r="C8" s="7"/>
      <c r="D8" s="7"/>
      <c r="E8" s="7"/>
      <c r="F8" s="7"/>
      <c r="G8" s="7"/>
      <c r="H8" s="33"/>
      <c r="I8" s="33"/>
      <c r="J8" s="33"/>
      <c r="K8" s="33"/>
      <c r="L8" s="33"/>
      <c r="M8" s="2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/>
      <c r="C9" s="7"/>
      <c r="D9" s="7"/>
      <c r="E9" s="7"/>
      <c r="F9" s="7"/>
      <c r="G9" s="7"/>
      <c r="H9" s="29"/>
      <c r="I9" s="29"/>
      <c r="J9" s="7"/>
      <c r="K9" s="7"/>
      <c r="L9" s="29"/>
      <c r="M9" s="2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5.29"/>
    <col customWidth="1" min="3" max="5" width="11.57"/>
    <col customWidth="1" min="6" max="26" width="12.57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3"/>
      <c r="I1" s="4"/>
      <c r="J1" s="6"/>
      <c r="K1" s="3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  <c r="H2" s="1"/>
      <c r="I2" s="1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15" t="s">
        <v>90</v>
      </c>
      <c r="B3" s="16">
        <v>1.155914808</v>
      </c>
      <c r="C3" s="16">
        <v>1.149837612</v>
      </c>
      <c r="D3" s="16">
        <v>1.188270311</v>
      </c>
      <c r="E3" s="16">
        <v>1.176265889</v>
      </c>
      <c r="F3" s="16">
        <v>1.207354821</v>
      </c>
      <c r="G3" s="16">
        <v>1.231776058</v>
      </c>
      <c r="H3" s="17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4.25" customHeight="1">
      <c r="A4" s="20" t="s">
        <v>91</v>
      </c>
      <c r="B4" s="21">
        <v>1.182709124</v>
      </c>
      <c r="C4" s="21">
        <v>1.183932369</v>
      </c>
      <c r="D4" s="21">
        <v>1.232316905</v>
      </c>
      <c r="E4" s="21">
        <v>1.216103413</v>
      </c>
      <c r="F4" s="21">
        <v>1.230446284</v>
      </c>
      <c r="G4" s="21">
        <v>1.283774438</v>
      </c>
      <c r="H4" s="56"/>
      <c r="I4" s="22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14.25" customHeight="1">
      <c r="A5" s="24" t="s">
        <v>92</v>
      </c>
      <c r="B5" s="25">
        <v>1.24712593</v>
      </c>
      <c r="C5" s="25">
        <v>1.272338992</v>
      </c>
      <c r="D5" s="25">
        <v>1.293595497</v>
      </c>
      <c r="E5" s="25">
        <v>1.293722655</v>
      </c>
      <c r="F5" s="25">
        <v>1.311331655</v>
      </c>
      <c r="G5" s="25">
        <v>0.0</v>
      </c>
      <c r="H5" s="57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14.25" customHeight="1">
      <c r="A6" s="65"/>
      <c r="B6" s="65">
        <v>8.0</v>
      </c>
      <c r="C6" s="65">
        <v>0.87</v>
      </c>
      <c r="D6" s="65">
        <v>124.0</v>
      </c>
      <c r="E6" s="65">
        <v>39.2</v>
      </c>
      <c r="F6" s="65">
        <v>2.55</v>
      </c>
      <c r="G6" s="65">
        <v>2.83</v>
      </c>
      <c r="H6" s="65"/>
      <c r="I6" s="6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65">
        <v>0.12</v>
      </c>
      <c r="B7" s="64">
        <f t="shared" ref="B7:G7" si="1">B6+$A7</f>
        <v>8.12</v>
      </c>
      <c r="C7" s="64">
        <f t="shared" si="1"/>
        <v>0.99</v>
      </c>
      <c r="D7" s="64">
        <f t="shared" si="1"/>
        <v>124.12</v>
      </c>
      <c r="E7" s="64">
        <f t="shared" si="1"/>
        <v>39.32</v>
      </c>
      <c r="F7" s="64">
        <f t="shared" si="1"/>
        <v>2.67</v>
      </c>
      <c r="G7" s="64">
        <f t="shared" si="1"/>
        <v>2.95</v>
      </c>
      <c r="H7" s="65"/>
      <c r="I7" s="6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 customHeight="1">
      <c r="A10" s="7"/>
      <c r="B10" s="65"/>
      <c r="C10" s="6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 customHeight="1">
      <c r="A11" s="7"/>
      <c r="B11" s="65"/>
      <c r="C11" s="6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7"/>
      <c r="B13" s="3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3">
    <mergeCell ref="B1:F1"/>
    <mergeCell ref="G1:I1"/>
    <mergeCell ref="J1:L1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43">
        <f>(2+12+16)*128</f>
        <v>3840</v>
      </c>
      <c r="B1" s="43">
        <f>A1/8</f>
        <v>480</v>
      </c>
    </row>
    <row r="2" ht="14.25" customHeight="1">
      <c r="B2" s="43">
        <f>B1/1024</f>
        <v>0.46875</v>
      </c>
    </row>
    <row r="3" ht="14.25" customHeight="1">
      <c r="B3" s="43">
        <v>2.55</v>
      </c>
    </row>
    <row r="4" ht="14.25" customHeight="1">
      <c r="B4" s="43">
        <f>B3+B2</f>
        <v>3.01875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2023-11-03T11:13:24Z</dcterms:created>
  <dc:creator>Sumon Nath</dc:creator>
</cp:coreProperties>
</file>