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npa\OneDrive\Desktop\The plant geome 2024\"/>
    </mc:Choice>
  </mc:AlternateContent>
  <xr:revisionPtr revIDLastSave="0" documentId="8_{D612FF8B-D506-4F08-A016-294EA448F603}" xr6:coauthVersionLast="47" xr6:coauthVersionMax="47" xr10:uidLastSave="{00000000-0000-0000-0000-000000000000}"/>
  <bookViews>
    <workbookView xWindow="-110" yWindow="-110" windowWidth="19420" windowHeight="11500" xr2:uid="{5CB7B3A2-7D9F-482B-AB33-0A5AF22D4EB6}"/>
  </bookViews>
  <sheets>
    <sheet name="Sheet1" sheetId="1" r:id="rId1"/>
    <sheet name="Antho scale leaf" sheetId="3" r:id="rId2"/>
    <sheet name="Antho site of infection" sheetId="5" r:id="rId3"/>
    <sheet name="Miscell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5" l="1"/>
  <c r="B29" i="5"/>
  <c r="C27" i="5"/>
  <c r="B27" i="5"/>
  <c r="C22" i="5"/>
  <c r="B22" i="5"/>
  <c r="Q11" i="7" a="1"/>
  <c r="Q11" i="7" s="1"/>
  <c r="K11" i="7"/>
  <c r="L11" i="7"/>
  <c r="M11" i="7"/>
  <c r="N11" i="7"/>
  <c r="O11" i="7"/>
  <c r="P11" i="7"/>
  <c r="C11" i="7"/>
  <c r="D11" i="7"/>
  <c r="E11" i="7"/>
  <c r="F11" i="7"/>
  <c r="G11" i="7"/>
  <c r="H11" i="7"/>
  <c r="I11" i="7"/>
  <c r="J11" i="7"/>
  <c r="B11" i="7"/>
  <c r="C18" i="5"/>
  <c r="B18" i="5"/>
  <c r="C17" i="5"/>
  <c r="C20" i="5" s="1"/>
  <c r="B17" i="5"/>
  <c r="B20" i="5" s="1"/>
  <c r="H4" i="5"/>
  <c r="H5" i="5"/>
  <c r="H6" i="5"/>
  <c r="H7" i="5"/>
  <c r="H3" i="5"/>
  <c r="D4" i="5"/>
  <c r="D5" i="5"/>
  <c r="D6" i="5"/>
  <c r="D7" i="5"/>
  <c r="D3" i="5"/>
  <c r="C29" i="3"/>
  <c r="D29" i="3"/>
  <c r="B29" i="3"/>
  <c r="C27" i="3"/>
  <c r="D27" i="3"/>
  <c r="B27" i="3"/>
  <c r="C25" i="3"/>
  <c r="D25" i="3"/>
  <c r="B25" i="3"/>
  <c r="C18" i="3"/>
  <c r="D18" i="3"/>
  <c r="C17" i="3"/>
  <c r="C20" i="3" s="1"/>
  <c r="D17" i="3"/>
  <c r="D20" i="3" s="1"/>
  <c r="B18" i="3"/>
  <c r="B17" i="3"/>
  <c r="B20" i="3" s="1"/>
  <c r="M4" i="3" a="1"/>
  <c r="M4" i="3" s="1"/>
  <c r="M5" i="3" a="1"/>
  <c r="M5" i="3" s="1"/>
  <c r="M6" i="3" a="1"/>
  <c r="M6" i="3" s="1"/>
  <c r="M7" i="3" a="1"/>
  <c r="M7" i="3"/>
  <c r="M3" i="3" a="1"/>
  <c r="M3" i="3" s="1"/>
  <c r="I4" i="3" a="1"/>
  <c r="I4" i="3" s="1"/>
  <c r="I5" i="3" a="1"/>
  <c r="I5" i="3" s="1"/>
  <c r="I6" i="3" a="1"/>
  <c r="I6" i="3" s="1"/>
  <c r="I7" i="3" a="1"/>
  <c r="I7" i="3" s="1"/>
  <c r="I3" i="3" a="1"/>
  <c r="I3" i="3" s="1"/>
  <c r="E4" i="3" a="1"/>
  <c r="E4" i="3" s="1"/>
  <c r="E5" i="3" a="1"/>
  <c r="E5" i="3" s="1"/>
  <c r="E6" i="3" a="1"/>
  <c r="E6" i="3" s="1"/>
  <c r="E7" i="3" a="1"/>
  <c r="E7" i="3" s="1"/>
  <c r="E3" i="3" a="1"/>
  <c r="E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<sst xmlns="http://schemas.openxmlformats.org/spreadsheetml/2006/main" count="127" uniqueCount="41">
  <si>
    <t>m/z</t>
  </si>
  <si>
    <t>ID</t>
  </si>
  <si>
    <t>formula</t>
  </si>
  <si>
    <t>cya-rham-hexoside-hexoside</t>
  </si>
  <si>
    <t>C33H40O20</t>
  </si>
  <si>
    <t>cya-hexoside-rhamnoside</t>
  </si>
  <si>
    <t>C27H30O15</t>
  </si>
  <si>
    <t>peo-rham-hex-hex</t>
  </si>
  <si>
    <t>C34H42O20</t>
  </si>
  <si>
    <t>peo-rham-hex</t>
  </si>
  <si>
    <t>C28H32O15</t>
  </si>
  <si>
    <t>cya-glucoside</t>
  </si>
  <si>
    <t>C21H21O11</t>
  </si>
  <si>
    <t>RT</t>
  </si>
  <si>
    <t>3r1</t>
  </si>
  <si>
    <t>3r2</t>
  </si>
  <si>
    <t>3r3</t>
  </si>
  <si>
    <t>5r1</t>
  </si>
  <si>
    <t>5r2</t>
  </si>
  <si>
    <t>5r3</t>
  </si>
  <si>
    <t>9r1</t>
  </si>
  <si>
    <t>9r2</t>
  </si>
  <si>
    <t>9r3</t>
  </si>
  <si>
    <t>er1</t>
  </si>
  <si>
    <t>er2</t>
  </si>
  <si>
    <t>er3</t>
  </si>
  <si>
    <t>ir1</t>
  </si>
  <si>
    <t>ir2</t>
  </si>
  <si>
    <t>ir3</t>
  </si>
  <si>
    <t>c/p</t>
  </si>
  <si>
    <t>Mean(9 category)</t>
  </si>
  <si>
    <t>Mean(5 category)</t>
  </si>
  <si>
    <t>Mean(3 category)</t>
  </si>
  <si>
    <t>Total C</t>
  </si>
  <si>
    <t>TotalP</t>
  </si>
  <si>
    <t>Cya-gluco/total P</t>
  </si>
  <si>
    <t>cya-gluco/peo-hex-hex</t>
  </si>
  <si>
    <t>cya-gluco/peo-hex</t>
  </si>
  <si>
    <t>cya-glucoside/total P</t>
  </si>
  <si>
    <t xml:space="preserve">Antho at the site of infection </t>
  </si>
  <si>
    <t>Antho at the scale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</si>
</sst>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21</xdr:col>
      <xdr:colOff>457200</xdr:colOff>
      <xdr:row>43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A4BBEC-92FA-B127-839D-3CB808E9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5001875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26A3-1151-4A69-ADB0-251EC5D01228}">
  <dimension ref="A2:S7"/>
  <sheetViews>
    <sheetView tabSelected="1" workbookViewId="0">
      <selection activeCell="N5" sqref="N5"/>
    </sheetView>
  </sheetViews>
  <sheetFormatPr defaultRowHeight="14.5" x14ac:dyDescent="0.35"/>
  <cols>
    <col min="3" max="3" width="30.453125" customWidth="1"/>
    <col min="4" max="4" width="14" customWidth="1"/>
  </cols>
  <sheetData>
    <row r="2" spans="1:19" x14ac:dyDescent="0.35">
      <c r="A2" t="s">
        <v>13</v>
      </c>
      <c r="B2" t="s">
        <v>0</v>
      </c>
      <c r="C2" t="s">
        <v>1</v>
      </c>
      <c r="D2" t="s">
        <v>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35">
      <c r="A3">
        <v>17.5</v>
      </c>
      <c r="B3">
        <v>757.21759999999995</v>
      </c>
      <c r="C3" t="s">
        <v>3</v>
      </c>
      <c r="D3" t="s">
        <v>4</v>
      </c>
      <c r="E3" s="1">
        <v>134000000</v>
      </c>
      <c r="F3" s="1">
        <v>140500000</v>
      </c>
      <c r="G3" s="1">
        <v>137700000</v>
      </c>
      <c r="H3" s="1">
        <v>241800000</v>
      </c>
      <c r="I3" s="1">
        <v>219800000</v>
      </c>
      <c r="J3" s="1">
        <v>214400000</v>
      </c>
      <c r="K3" s="1">
        <v>491600000</v>
      </c>
      <c r="L3" s="1">
        <v>516000000</v>
      </c>
      <c r="M3" s="1">
        <v>548200000</v>
      </c>
      <c r="N3" s="1">
        <v>219500000</v>
      </c>
      <c r="O3" s="1">
        <v>219700000</v>
      </c>
      <c r="P3" s="1">
        <v>213600000</v>
      </c>
      <c r="Q3" s="1">
        <v>538300000</v>
      </c>
      <c r="R3" s="1">
        <v>573500000</v>
      </c>
      <c r="S3" s="1">
        <v>547400000</v>
      </c>
    </row>
    <row r="4" spans="1:19" x14ac:dyDescent="0.35">
      <c r="A4">
        <v>17.54</v>
      </c>
      <c r="B4">
        <v>595.16499999999996</v>
      </c>
      <c r="C4" t="s">
        <v>5</v>
      </c>
      <c r="D4" t="s">
        <v>6</v>
      </c>
      <c r="E4" s="1">
        <v>152000000</v>
      </c>
      <c r="F4" s="1">
        <v>152900000</v>
      </c>
      <c r="G4" s="1">
        <v>145200000</v>
      </c>
      <c r="H4" s="1">
        <v>237500000</v>
      </c>
      <c r="I4" s="1">
        <v>228900000</v>
      </c>
      <c r="J4" s="1">
        <v>226900000</v>
      </c>
      <c r="K4" s="1">
        <v>557600000</v>
      </c>
      <c r="L4" s="1">
        <v>564100000</v>
      </c>
      <c r="M4" s="1">
        <v>596800000</v>
      </c>
      <c r="N4" s="1">
        <v>180400000</v>
      </c>
      <c r="O4" s="1">
        <v>191400000</v>
      </c>
      <c r="P4" s="1">
        <v>178400000</v>
      </c>
      <c r="Q4" s="1">
        <v>503100000</v>
      </c>
      <c r="R4" s="1">
        <v>528700000</v>
      </c>
      <c r="S4" s="1">
        <v>509400000</v>
      </c>
    </row>
    <row r="5" spans="1:19" x14ac:dyDescent="0.35">
      <c r="A5">
        <v>19.62</v>
      </c>
      <c r="B5">
        <v>771.23299999999995</v>
      </c>
      <c r="C5" t="s">
        <v>7</v>
      </c>
      <c r="D5" t="s">
        <v>8</v>
      </c>
      <c r="E5" s="1">
        <v>10220000</v>
      </c>
      <c r="F5" s="1">
        <v>9452000</v>
      </c>
      <c r="G5" s="1">
        <v>9806000</v>
      </c>
      <c r="H5" s="1">
        <v>17740000</v>
      </c>
      <c r="I5" s="1">
        <v>16300000</v>
      </c>
      <c r="J5" s="1">
        <v>15950000</v>
      </c>
      <c r="K5" s="1">
        <v>27980000</v>
      </c>
      <c r="L5" s="1">
        <v>29310000</v>
      </c>
      <c r="M5" s="1">
        <v>30380000</v>
      </c>
      <c r="N5" s="1">
        <v>19100000</v>
      </c>
      <c r="O5" s="1">
        <v>194700000</v>
      </c>
      <c r="P5" s="1">
        <v>18320000</v>
      </c>
      <c r="Q5" s="1">
        <v>38320000</v>
      </c>
      <c r="R5" s="1">
        <v>40620000</v>
      </c>
      <c r="S5" s="1">
        <v>39820000</v>
      </c>
    </row>
    <row r="6" spans="1:19" x14ac:dyDescent="0.35">
      <c r="A6">
        <v>19.88</v>
      </c>
      <c r="B6">
        <v>609.18079999999998</v>
      </c>
      <c r="C6" t="s">
        <v>9</v>
      </c>
      <c r="D6" t="s">
        <v>10</v>
      </c>
      <c r="E6" s="1">
        <v>14640000</v>
      </c>
      <c r="F6" s="1">
        <v>14920000</v>
      </c>
      <c r="G6" s="1">
        <v>14390000</v>
      </c>
      <c r="H6" s="1">
        <v>23670000</v>
      </c>
      <c r="I6" s="1">
        <v>22320000</v>
      </c>
      <c r="J6" s="1">
        <v>22160000</v>
      </c>
      <c r="K6" s="1">
        <v>44210000</v>
      </c>
      <c r="L6" s="1">
        <v>44770000</v>
      </c>
      <c r="M6" s="1">
        <v>43660000</v>
      </c>
      <c r="N6" s="1">
        <v>20380000</v>
      </c>
      <c r="O6" s="1">
        <v>20350000</v>
      </c>
      <c r="P6" s="1">
        <v>20460000</v>
      </c>
      <c r="Q6" s="1">
        <v>41650000</v>
      </c>
      <c r="R6" s="1">
        <v>43300000</v>
      </c>
      <c r="S6" s="1">
        <v>41670000</v>
      </c>
    </row>
    <row r="7" spans="1:19" x14ac:dyDescent="0.35">
      <c r="A7">
        <v>15.82</v>
      </c>
      <c r="B7">
        <v>449.10739999999998</v>
      </c>
      <c r="C7" t="s">
        <v>11</v>
      </c>
      <c r="D7" t="s">
        <v>12</v>
      </c>
      <c r="E7" s="1">
        <v>2502000</v>
      </c>
      <c r="F7" s="1">
        <v>2946000</v>
      </c>
      <c r="G7" s="1">
        <v>2935000</v>
      </c>
      <c r="H7" s="1">
        <v>5671000</v>
      </c>
      <c r="I7" s="1">
        <v>4631000</v>
      </c>
      <c r="J7" s="1">
        <v>4846000</v>
      </c>
      <c r="K7" s="1">
        <v>18250000</v>
      </c>
      <c r="L7" s="1">
        <v>18180000</v>
      </c>
      <c r="M7" s="1">
        <v>18730000</v>
      </c>
      <c r="N7" s="1">
        <v>4060000</v>
      </c>
      <c r="O7" s="1">
        <v>3625000</v>
      </c>
      <c r="P7" s="1">
        <v>4118000</v>
      </c>
      <c r="Q7" s="1">
        <v>15580000</v>
      </c>
      <c r="R7" s="1">
        <v>18040000</v>
      </c>
      <c r="S7" s="1">
        <v>15730000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0DEE-D85E-4E8C-8CD8-4743780BC354}">
  <dimension ref="A1:S29"/>
  <sheetViews>
    <sheetView topLeftCell="A9" workbookViewId="0">
      <selection activeCell="I18" sqref="I18"/>
    </sheetView>
  </sheetViews>
  <sheetFormatPr defaultRowHeight="14.5" x14ac:dyDescent="0.35"/>
  <cols>
    <col min="1" max="1" width="32.7265625" bestFit="1" customWidth="1"/>
    <col min="2" max="5" width="15.54296875" bestFit="1" customWidth="1"/>
    <col min="9" max="9" width="15.54296875" bestFit="1" customWidth="1"/>
    <col min="13" max="13" width="15.6328125" bestFit="1" customWidth="1"/>
  </cols>
  <sheetData>
    <row r="1" spans="1:19" x14ac:dyDescent="0.35">
      <c r="A1" s="4" t="s">
        <v>40</v>
      </c>
      <c r="B1" s="4"/>
      <c r="C1" s="4"/>
    </row>
    <row r="2" spans="1:19" x14ac:dyDescent="0.35">
      <c r="A2" t="s">
        <v>1</v>
      </c>
      <c r="B2" t="s">
        <v>14</v>
      </c>
      <c r="C2" t="s">
        <v>15</v>
      </c>
      <c r="D2" t="s">
        <v>16</v>
      </c>
      <c r="E2" s="3" t="s">
        <v>32</v>
      </c>
      <c r="F2" t="s">
        <v>17</v>
      </c>
      <c r="G2" t="s">
        <v>18</v>
      </c>
      <c r="H2" t="s">
        <v>19</v>
      </c>
      <c r="I2" s="3" t="s">
        <v>31</v>
      </c>
      <c r="J2" t="s">
        <v>20</v>
      </c>
      <c r="K2" t="s">
        <v>21</v>
      </c>
      <c r="L2" t="s">
        <v>22</v>
      </c>
      <c r="M2" s="3" t="s">
        <v>30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35">
      <c r="A3" t="s">
        <v>3</v>
      </c>
      <c r="B3">
        <v>134000000</v>
      </c>
      <c r="C3">
        <v>140500000</v>
      </c>
      <c r="D3">
        <v>137700000</v>
      </c>
      <c r="E3" cm="1">
        <f t="array" ref="E3">SUM(B3:D3/3)</f>
        <v>137400000</v>
      </c>
      <c r="F3">
        <v>241800000</v>
      </c>
      <c r="G3">
        <v>219800000</v>
      </c>
      <c r="H3">
        <v>214400000</v>
      </c>
      <c r="I3" cm="1">
        <f t="array" ref="I3">SUM(F3:H3/3)</f>
        <v>225333333.33333337</v>
      </c>
      <c r="J3">
        <v>491600000</v>
      </c>
      <c r="K3">
        <v>516000000</v>
      </c>
      <c r="L3">
        <v>548200000</v>
      </c>
      <c r="M3" cm="1">
        <f t="array" ref="M3">SUM(J3:L3/3)</f>
        <v>518600000</v>
      </c>
      <c r="N3">
        <v>219500000</v>
      </c>
      <c r="O3">
        <v>219700000</v>
      </c>
      <c r="P3">
        <v>213600000</v>
      </c>
      <c r="Q3">
        <v>538300000</v>
      </c>
      <c r="R3">
        <v>573500000</v>
      </c>
      <c r="S3">
        <v>547400000</v>
      </c>
    </row>
    <row r="4" spans="1:19" x14ac:dyDescent="0.35">
      <c r="A4" t="s">
        <v>5</v>
      </c>
      <c r="B4">
        <v>152000000</v>
      </c>
      <c r="C4">
        <v>152900000</v>
      </c>
      <c r="D4">
        <v>145200000</v>
      </c>
      <c r="E4" cm="1">
        <f t="array" ref="E4">SUM(B4:D4/3)</f>
        <v>150033333.33333331</v>
      </c>
      <c r="F4">
        <v>237500000</v>
      </c>
      <c r="G4">
        <v>228900000</v>
      </c>
      <c r="H4">
        <v>226900000</v>
      </c>
      <c r="I4" cm="1">
        <f t="array" ref="I4">SUM(F4:H4/3)</f>
        <v>231100000</v>
      </c>
      <c r="J4">
        <v>557600000</v>
      </c>
      <c r="K4">
        <v>564100000</v>
      </c>
      <c r="L4">
        <v>596800000</v>
      </c>
      <c r="M4" cm="1">
        <f t="array" ref="M4">SUM(J4:L4/3)</f>
        <v>572833333.33333337</v>
      </c>
      <c r="N4">
        <v>180400000</v>
      </c>
      <c r="O4">
        <v>191400000</v>
      </c>
      <c r="P4">
        <v>178400000</v>
      </c>
      <c r="Q4">
        <v>503100000</v>
      </c>
      <c r="R4">
        <v>528700000</v>
      </c>
      <c r="S4">
        <v>509400000</v>
      </c>
    </row>
    <row r="5" spans="1:19" x14ac:dyDescent="0.35">
      <c r="A5" t="s">
        <v>7</v>
      </c>
      <c r="B5">
        <v>10220000</v>
      </c>
      <c r="C5">
        <v>9452000</v>
      </c>
      <c r="D5">
        <v>9806000</v>
      </c>
      <c r="E5" cm="1">
        <f t="array" ref="E5">SUM(B5:D5/3)</f>
        <v>9826000</v>
      </c>
      <c r="F5">
        <v>17740000</v>
      </c>
      <c r="G5">
        <v>16300000</v>
      </c>
      <c r="H5">
        <v>15950000</v>
      </c>
      <c r="I5" cm="1">
        <f t="array" ref="I5">SUM(F5:H5/3)</f>
        <v>16663333.333333332</v>
      </c>
      <c r="J5">
        <v>27980000</v>
      </c>
      <c r="K5">
        <v>29310000</v>
      </c>
      <c r="L5">
        <v>30380000</v>
      </c>
      <c r="M5" cm="1">
        <f t="array" ref="M5">SUM(J5:L5/3)</f>
        <v>29223333.333333328</v>
      </c>
      <c r="N5">
        <v>19100000</v>
      </c>
      <c r="O5">
        <v>194700000</v>
      </c>
      <c r="P5">
        <v>18320000</v>
      </c>
      <c r="Q5">
        <v>38320000</v>
      </c>
      <c r="R5">
        <v>40620000</v>
      </c>
      <c r="S5">
        <v>39820000</v>
      </c>
    </row>
    <row r="6" spans="1:19" x14ac:dyDescent="0.35">
      <c r="A6" t="s">
        <v>9</v>
      </c>
      <c r="B6">
        <v>14640000</v>
      </c>
      <c r="C6">
        <v>14920000</v>
      </c>
      <c r="D6">
        <v>14390000</v>
      </c>
      <c r="E6" cm="1">
        <f t="array" ref="E6">SUM(B6:D6/3)</f>
        <v>14650000</v>
      </c>
      <c r="F6">
        <v>23670000</v>
      </c>
      <c r="G6">
        <v>22320000</v>
      </c>
      <c r="H6">
        <v>22160000</v>
      </c>
      <c r="I6" cm="1">
        <f t="array" ref="I6">SUM(F6:H6/3)</f>
        <v>22716666.666666668</v>
      </c>
      <c r="J6">
        <v>44210000</v>
      </c>
      <c r="K6">
        <v>44770000</v>
      </c>
      <c r="L6">
        <v>43660000</v>
      </c>
      <c r="M6" cm="1">
        <f t="array" ref="M6">SUM(J6:L6/3)</f>
        <v>44213333.333333336</v>
      </c>
      <c r="N6">
        <v>20380000</v>
      </c>
      <c r="O6">
        <v>20350000</v>
      </c>
      <c r="P6">
        <v>20460000</v>
      </c>
      <c r="Q6">
        <v>41650000</v>
      </c>
      <c r="R6">
        <v>43300000</v>
      </c>
      <c r="S6">
        <v>41670000</v>
      </c>
    </row>
    <row r="7" spans="1:19" x14ac:dyDescent="0.35">
      <c r="A7" t="s">
        <v>11</v>
      </c>
      <c r="B7">
        <v>2502000</v>
      </c>
      <c r="C7">
        <v>2946000</v>
      </c>
      <c r="D7">
        <v>2935000</v>
      </c>
      <c r="E7" cm="1">
        <f t="array" ref="E7">SUM(B7:D7/3)</f>
        <v>2794333.3333333335</v>
      </c>
      <c r="F7">
        <v>5671000</v>
      </c>
      <c r="G7">
        <v>4631000</v>
      </c>
      <c r="H7">
        <v>4846000</v>
      </c>
      <c r="I7" cm="1">
        <f t="array" ref="I7">SUM(F7:H7/3)</f>
        <v>5049333.333333333</v>
      </c>
      <c r="J7">
        <v>18250000</v>
      </c>
      <c r="K7">
        <v>18180000</v>
      </c>
      <c r="L7">
        <v>18730000</v>
      </c>
      <c r="M7" cm="1">
        <f t="array" ref="M7">SUM(J7:L7/3)</f>
        <v>18386666.666666664</v>
      </c>
      <c r="N7">
        <v>4060000</v>
      </c>
      <c r="O7">
        <v>3625000</v>
      </c>
      <c r="P7">
        <v>4118000</v>
      </c>
      <c r="Q7">
        <v>15580000</v>
      </c>
      <c r="R7">
        <v>18040000</v>
      </c>
      <c r="S7">
        <v>15730000</v>
      </c>
    </row>
    <row r="9" spans="1:19" x14ac:dyDescent="0.35">
      <c r="A9" t="s">
        <v>1</v>
      </c>
      <c r="B9" s="3" t="s">
        <v>32</v>
      </c>
      <c r="C9" s="3" t="s">
        <v>31</v>
      </c>
      <c r="D9" s="3" t="s">
        <v>30</v>
      </c>
    </row>
    <row r="10" spans="1:19" x14ac:dyDescent="0.35">
      <c r="A10" t="s">
        <v>3</v>
      </c>
      <c r="B10" s="2">
        <v>137400000</v>
      </c>
      <c r="C10" s="2">
        <v>225333333.33333337</v>
      </c>
      <c r="D10" s="2">
        <v>518600000</v>
      </c>
    </row>
    <row r="11" spans="1:19" x14ac:dyDescent="0.35">
      <c r="A11" t="s">
        <v>5</v>
      </c>
      <c r="B11" s="2">
        <v>150033333.33333331</v>
      </c>
      <c r="C11" s="2">
        <v>231100000</v>
      </c>
      <c r="D11" s="2">
        <v>572833333.33333337</v>
      </c>
    </row>
    <row r="12" spans="1:19" x14ac:dyDescent="0.35">
      <c r="A12" t="s">
        <v>7</v>
      </c>
      <c r="B12" s="2">
        <v>9826000</v>
      </c>
      <c r="C12" s="2">
        <v>16663333.333333332</v>
      </c>
      <c r="D12" s="2">
        <v>29223333.333333328</v>
      </c>
    </row>
    <row r="13" spans="1:19" x14ac:dyDescent="0.35">
      <c r="A13" t="s">
        <v>9</v>
      </c>
      <c r="B13" s="2">
        <v>14650000</v>
      </c>
      <c r="C13" s="2">
        <v>22716666.666666668</v>
      </c>
      <c r="D13" s="2">
        <v>44213333.333333336</v>
      </c>
    </row>
    <row r="14" spans="1:19" x14ac:dyDescent="0.35">
      <c r="A14" t="s">
        <v>11</v>
      </c>
      <c r="B14" s="2">
        <v>2794333.3333333335</v>
      </c>
      <c r="C14" s="2">
        <v>5049333.333333333</v>
      </c>
      <c r="D14" s="2">
        <v>18386666.666666664</v>
      </c>
    </row>
    <row r="17" spans="1:4" x14ac:dyDescent="0.35">
      <c r="A17" t="s">
        <v>33</v>
      </c>
      <c r="B17">
        <f>SUM(B10:B11,B14)</f>
        <v>290227666.66666663</v>
      </c>
      <c r="C17">
        <f t="shared" ref="C17:D17" si="0">SUM(C10:C11,C14)</f>
        <v>461482666.66666669</v>
      </c>
      <c r="D17">
        <f t="shared" si="0"/>
        <v>1109820000.0000002</v>
      </c>
    </row>
    <row r="18" spans="1:4" x14ac:dyDescent="0.35">
      <c r="A18" t="s">
        <v>34</v>
      </c>
      <c r="B18">
        <f>B12+B13</f>
        <v>24476000</v>
      </c>
      <c r="C18">
        <f t="shared" ref="C18:D18" si="1">C12+C13</f>
        <v>39380000</v>
      </c>
      <c r="D18">
        <f t="shared" si="1"/>
        <v>73436666.666666657</v>
      </c>
    </row>
    <row r="20" spans="1:4" x14ac:dyDescent="0.35">
      <c r="A20" t="s">
        <v>29</v>
      </c>
      <c r="B20">
        <f>B17/B18</f>
        <v>11.857642861033936</v>
      </c>
      <c r="C20">
        <f t="shared" ref="C20:D20" si="2">C17/C18</f>
        <v>11.718706619265278</v>
      </c>
      <c r="D20">
        <f t="shared" si="2"/>
        <v>15.112614043847312</v>
      </c>
    </row>
    <row r="22" spans="1:4" x14ac:dyDescent="0.35">
      <c r="A22" t="s">
        <v>11</v>
      </c>
      <c r="B22">
        <v>2794333.3333333335</v>
      </c>
      <c r="C22">
        <v>5049333.333333333</v>
      </c>
      <c r="D22">
        <v>18386666.666666664</v>
      </c>
    </row>
    <row r="23" spans="1:4" x14ac:dyDescent="0.35">
      <c r="A23" t="s">
        <v>34</v>
      </c>
      <c r="B23">
        <v>24476000</v>
      </c>
      <c r="C23">
        <v>39380000</v>
      </c>
      <c r="D23">
        <v>73436666.666666657</v>
      </c>
    </row>
    <row r="25" spans="1:4" x14ac:dyDescent="0.35">
      <c r="A25" t="s">
        <v>35</v>
      </c>
      <c r="B25">
        <f>B22/B23</f>
        <v>0.1141662581031759</v>
      </c>
      <c r="C25">
        <f t="shared" ref="C25:D25" si="3">C22/C23</f>
        <v>0.12822075503639749</v>
      </c>
      <c r="D25">
        <f t="shared" si="3"/>
        <v>0.25037447233443783</v>
      </c>
    </row>
    <row r="27" spans="1:4" x14ac:dyDescent="0.35">
      <c r="A27" t="s">
        <v>36</v>
      </c>
      <c r="B27">
        <f>B14/B12</f>
        <v>0.28438157269828346</v>
      </c>
      <c r="C27">
        <f t="shared" ref="C27:D27" si="4">C14/C12</f>
        <v>0.30302060412082416</v>
      </c>
      <c r="D27">
        <f t="shared" si="4"/>
        <v>0.62917759780996918</v>
      </c>
    </row>
    <row r="29" spans="1:4" x14ac:dyDescent="0.35">
      <c r="A29" t="s">
        <v>37</v>
      </c>
      <c r="B29">
        <f>B14/B13</f>
        <v>0.19073947667804325</v>
      </c>
      <c r="C29">
        <f t="shared" ref="C29:D29" si="5">C14/C13</f>
        <v>0.22227439471753482</v>
      </c>
      <c r="D29">
        <f t="shared" si="5"/>
        <v>0.41586248492159222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3422-DA94-439C-A933-48B8FCC98B1A}">
  <dimension ref="A1:H29"/>
  <sheetViews>
    <sheetView workbookViewId="0">
      <selection activeCell="G14" sqref="G14"/>
    </sheetView>
  </sheetViews>
  <sheetFormatPr defaultRowHeight="14.5" x14ac:dyDescent="0.35"/>
  <cols>
    <col min="1" max="1" width="25.1796875" bestFit="1" customWidth="1"/>
    <col min="2" max="4" width="15.54296875" bestFit="1" customWidth="1"/>
    <col min="8" max="8" width="15.54296875" bestFit="1" customWidth="1"/>
  </cols>
  <sheetData>
    <row r="1" spans="1:8" x14ac:dyDescent="0.35">
      <c r="A1" s="4" t="s">
        <v>39</v>
      </c>
      <c r="B1" s="4"/>
      <c r="C1" s="4"/>
    </row>
    <row r="2" spans="1:8" x14ac:dyDescent="0.35">
      <c r="A2" s="2" t="s">
        <v>1</v>
      </c>
      <c r="B2" s="2" t="s">
        <v>23</v>
      </c>
      <c r="C2" s="2" t="s">
        <v>25</v>
      </c>
      <c r="D2" s="2" t="s">
        <v>31</v>
      </c>
      <c r="E2" s="2" t="s">
        <v>26</v>
      </c>
      <c r="F2" s="2" t="s">
        <v>27</v>
      </c>
      <c r="G2" s="2" t="s">
        <v>28</v>
      </c>
      <c r="H2" s="2" t="s">
        <v>30</v>
      </c>
    </row>
    <row r="3" spans="1:8" x14ac:dyDescent="0.35">
      <c r="A3" s="2" t="s">
        <v>3</v>
      </c>
      <c r="B3" s="2">
        <v>219500000</v>
      </c>
      <c r="C3" s="2">
        <v>213600000</v>
      </c>
      <c r="D3" s="2">
        <f>AVERAGE(B3:C3)</f>
        <v>216550000</v>
      </c>
      <c r="E3" s="2">
        <v>538300000</v>
      </c>
      <c r="F3" s="2">
        <v>573500000</v>
      </c>
      <c r="G3" s="2">
        <v>547400000</v>
      </c>
      <c r="H3" s="2">
        <f>AVERAGE(E3:G3)</f>
        <v>553066666.66666663</v>
      </c>
    </row>
    <row r="4" spans="1:8" x14ac:dyDescent="0.35">
      <c r="A4" s="2" t="s">
        <v>5</v>
      </c>
      <c r="B4" s="2">
        <v>180400000</v>
      </c>
      <c r="C4" s="2">
        <v>178400000</v>
      </c>
      <c r="D4" s="2">
        <f>AVERAGE(B4:C4)</f>
        <v>179400000</v>
      </c>
      <c r="E4" s="2">
        <v>503100000</v>
      </c>
      <c r="F4" s="2">
        <v>528700000</v>
      </c>
      <c r="G4" s="2">
        <v>509400000</v>
      </c>
      <c r="H4" s="2">
        <f t="shared" ref="H4:H7" si="0">AVERAGE(E4:G4)</f>
        <v>513733333.33333331</v>
      </c>
    </row>
    <row r="5" spans="1:8" x14ac:dyDescent="0.35">
      <c r="A5" s="2" t="s">
        <v>7</v>
      </c>
      <c r="B5" s="2">
        <v>19100000</v>
      </c>
      <c r="C5" s="2">
        <v>18320000</v>
      </c>
      <c r="D5" s="2">
        <f>AVERAGE(B5:C5)</f>
        <v>18710000</v>
      </c>
      <c r="E5" s="2">
        <v>38320000</v>
      </c>
      <c r="F5" s="2">
        <v>40620000</v>
      </c>
      <c r="G5" s="2">
        <v>39820000</v>
      </c>
      <c r="H5" s="2">
        <f t="shared" si="0"/>
        <v>39586666.666666664</v>
      </c>
    </row>
    <row r="6" spans="1:8" x14ac:dyDescent="0.35">
      <c r="A6" s="2" t="s">
        <v>9</v>
      </c>
      <c r="B6" s="2">
        <v>20380000</v>
      </c>
      <c r="C6" s="2">
        <v>20460000</v>
      </c>
      <c r="D6" s="2">
        <f>AVERAGE(B6:C6)</f>
        <v>20420000</v>
      </c>
      <c r="E6" s="2">
        <v>41650000</v>
      </c>
      <c r="F6" s="2">
        <v>43300000</v>
      </c>
      <c r="G6" s="2">
        <v>41670000</v>
      </c>
      <c r="H6" s="2">
        <f t="shared" si="0"/>
        <v>42206666.666666664</v>
      </c>
    </row>
    <row r="7" spans="1:8" x14ac:dyDescent="0.35">
      <c r="A7" s="2" t="s">
        <v>11</v>
      </c>
      <c r="B7" s="2">
        <v>4060000</v>
      </c>
      <c r="C7" s="2">
        <v>4118000</v>
      </c>
      <c r="D7" s="2">
        <f>AVERAGE(B7:C7)</f>
        <v>4089000</v>
      </c>
      <c r="E7" s="2">
        <v>15580000</v>
      </c>
      <c r="F7" s="2">
        <v>18040000</v>
      </c>
      <c r="G7" s="2">
        <v>15730000</v>
      </c>
      <c r="H7" s="2">
        <f t="shared" si="0"/>
        <v>16450000</v>
      </c>
    </row>
    <row r="9" spans="1:8" x14ac:dyDescent="0.35">
      <c r="A9" t="s">
        <v>1</v>
      </c>
      <c r="B9" t="s">
        <v>32</v>
      </c>
      <c r="C9" t="s">
        <v>30</v>
      </c>
    </row>
    <row r="10" spans="1:8" x14ac:dyDescent="0.35">
      <c r="A10" t="s">
        <v>3</v>
      </c>
      <c r="B10" s="2">
        <v>216550000</v>
      </c>
      <c r="C10" s="2">
        <v>553066666.66666663</v>
      </c>
    </row>
    <row r="11" spans="1:8" x14ac:dyDescent="0.35">
      <c r="A11" t="s">
        <v>5</v>
      </c>
      <c r="B11" s="2">
        <v>179400000</v>
      </c>
      <c r="C11" s="2">
        <v>513733333.33333331</v>
      </c>
    </row>
    <row r="12" spans="1:8" x14ac:dyDescent="0.35">
      <c r="A12" t="s">
        <v>7</v>
      </c>
      <c r="B12" s="2">
        <v>18710000</v>
      </c>
      <c r="C12" s="2">
        <v>39586666.666666664</v>
      </c>
    </row>
    <row r="13" spans="1:8" x14ac:dyDescent="0.35">
      <c r="A13" t="s">
        <v>9</v>
      </c>
      <c r="B13" s="2">
        <v>20420000</v>
      </c>
      <c r="C13" s="2">
        <v>42206666.666666664</v>
      </c>
    </row>
    <row r="14" spans="1:8" x14ac:dyDescent="0.35">
      <c r="A14" t="s">
        <v>11</v>
      </c>
      <c r="B14" s="2">
        <v>4089000</v>
      </c>
      <c r="C14" s="2">
        <v>16450000</v>
      </c>
    </row>
    <row r="17" spans="1:3" x14ac:dyDescent="0.35">
      <c r="A17" t="s">
        <v>33</v>
      </c>
      <c r="B17">
        <f>SUM(B10:B11,B14)</f>
        <v>400039000</v>
      </c>
      <c r="C17">
        <f>SUM(C10:C11,C14)</f>
        <v>1083250000</v>
      </c>
    </row>
    <row r="18" spans="1:3" x14ac:dyDescent="0.35">
      <c r="A18" t="s">
        <v>34</v>
      </c>
      <c r="B18">
        <f>B12+B13</f>
        <v>39130000</v>
      </c>
      <c r="C18">
        <f>C12+C13</f>
        <v>81793333.333333328</v>
      </c>
    </row>
    <row r="20" spans="1:3" x14ac:dyDescent="0.35">
      <c r="A20" t="s">
        <v>29</v>
      </c>
      <c r="B20">
        <f>B17/B18</f>
        <v>10.223332481472017</v>
      </c>
      <c r="C20">
        <f>C17/C18</f>
        <v>13.24374439644633</v>
      </c>
    </row>
    <row r="22" spans="1:3" x14ac:dyDescent="0.35">
      <c r="A22" t="s">
        <v>38</v>
      </c>
      <c r="B22">
        <f>B14/SUM(B12:B13)</f>
        <v>0.10449782775364171</v>
      </c>
      <c r="C22">
        <f>C14/SUM(C12:C13)</f>
        <v>0.20111663542260985</v>
      </c>
    </row>
    <row r="27" spans="1:3" x14ac:dyDescent="0.35">
      <c r="A27" t="s">
        <v>36</v>
      </c>
      <c r="B27">
        <f>B7/B5</f>
        <v>0.21256544502617802</v>
      </c>
      <c r="C27">
        <f>C7/C5</f>
        <v>0.22478165938864628</v>
      </c>
    </row>
    <row r="29" spans="1:3" x14ac:dyDescent="0.35">
      <c r="A29" t="s">
        <v>37</v>
      </c>
      <c r="B29">
        <f>B7/B6</f>
        <v>0.19921491658488713</v>
      </c>
      <c r="C29">
        <f>C7/C6</f>
        <v>0.20127077223851417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6AA-E8FB-4CCC-B405-803238A8F774}">
  <dimension ref="A3:Q11"/>
  <sheetViews>
    <sheetView workbookViewId="0">
      <selection activeCell="F18" sqref="F18"/>
    </sheetView>
  </sheetViews>
  <sheetFormatPr defaultRowHeight="14.5" x14ac:dyDescent="0.35"/>
  <cols>
    <col min="1" max="1" width="25.1796875" style="2" bestFit="1" customWidth="1"/>
    <col min="2" max="2" width="10.54296875" bestFit="1" customWidth="1"/>
  </cols>
  <sheetData>
    <row r="3" spans="1:17" x14ac:dyDescent="0.35">
      <c r="A3" s="2" t="s">
        <v>2</v>
      </c>
      <c r="B3" t="s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</row>
    <row r="4" spans="1:17" x14ac:dyDescent="0.35">
      <c r="A4" s="2" t="s">
        <v>3</v>
      </c>
      <c r="B4" t="s">
        <v>4</v>
      </c>
      <c r="C4">
        <v>134000000</v>
      </c>
      <c r="D4">
        <v>140500000</v>
      </c>
      <c r="E4">
        <v>137700000</v>
      </c>
      <c r="F4">
        <v>241800000</v>
      </c>
      <c r="G4">
        <v>219800000</v>
      </c>
      <c r="H4">
        <v>214400000</v>
      </c>
      <c r="I4">
        <v>491600000</v>
      </c>
      <c r="J4">
        <v>516000000</v>
      </c>
      <c r="K4">
        <v>548200000</v>
      </c>
      <c r="L4">
        <v>219500000</v>
      </c>
      <c r="M4">
        <v>219700000</v>
      </c>
      <c r="N4">
        <v>213600000</v>
      </c>
      <c r="O4">
        <v>538300000</v>
      </c>
      <c r="P4">
        <v>573500000</v>
      </c>
      <c r="Q4">
        <v>547400000</v>
      </c>
    </row>
    <row r="5" spans="1:17" x14ac:dyDescent="0.35">
      <c r="A5" s="2" t="s">
        <v>5</v>
      </c>
      <c r="B5" t="s">
        <v>6</v>
      </c>
      <c r="C5">
        <v>152000000</v>
      </c>
      <c r="D5">
        <v>152900000</v>
      </c>
      <c r="E5">
        <v>145200000</v>
      </c>
      <c r="F5">
        <v>237500000</v>
      </c>
      <c r="G5">
        <v>228900000</v>
      </c>
      <c r="H5">
        <v>226900000</v>
      </c>
      <c r="I5">
        <v>557600000</v>
      </c>
      <c r="J5">
        <v>564100000</v>
      </c>
      <c r="K5">
        <v>596800000</v>
      </c>
      <c r="L5">
        <v>180400000</v>
      </c>
      <c r="M5">
        <v>191400000</v>
      </c>
      <c r="N5">
        <v>178400000</v>
      </c>
      <c r="O5">
        <v>503100000</v>
      </c>
      <c r="P5">
        <v>528700000</v>
      </c>
      <c r="Q5">
        <v>509400000</v>
      </c>
    </row>
    <row r="6" spans="1:17" x14ac:dyDescent="0.35">
      <c r="A6" s="2" t="s">
        <v>7</v>
      </c>
      <c r="B6" t="s">
        <v>8</v>
      </c>
      <c r="C6">
        <v>10220000</v>
      </c>
      <c r="D6">
        <v>9452000</v>
      </c>
      <c r="E6">
        <v>9806000</v>
      </c>
      <c r="F6">
        <v>17740000</v>
      </c>
      <c r="G6">
        <v>16300000</v>
      </c>
      <c r="H6">
        <v>15950000</v>
      </c>
      <c r="I6">
        <v>27980000</v>
      </c>
      <c r="J6">
        <v>29310000</v>
      </c>
      <c r="K6">
        <v>30380000</v>
      </c>
      <c r="L6">
        <v>19100000</v>
      </c>
      <c r="M6">
        <v>194700000</v>
      </c>
      <c r="N6">
        <v>18320000</v>
      </c>
      <c r="O6">
        <v>38320000</v>
      </c>
      <c r="P6">
        <v>40620000</v>
      </c>
      <c r="Q6">
        <v>39820000</v>
      </c>
    </row>
    <row r="7" spans="1:17" x14ac:dyDescent="0.35">
      <c r="A7" s="2" t="s">
        <v>9</v>
      </c>
      <c r="B7" t="s">
        <v>10</v>
      </c>
      <c r="C7">
        <v>14640000</v>
      </c>
      <c r="D7">
        <v>14920000</v>
      </c>
      <c r="E7">
        <v>14390000</v>
      </c>
      <c r="F7">
        <v>23670000</v>
      </c>
      <c r="G7">
        <v>22320000</v>
      </c>
      <c r="H7">
        <v>22160000</v>
      </c>
      <c r="I7">
        <v>44210000</v>
      </c>
      <c r="J7">
        <v>44770000</v>
      </c>
      <c r="K7">
        <v>43660000</v>
      </c>
      <c r="L7">
        <v>20380000</v>
      </c>
      <c r="M7">
        <v>20350000</v>
      </c>
      <c r="N7">
        <v>20460000</v>
      </c>
      <c r="O7">
        <v>41650000</v>
      </c>
      <c r="P7">
        <v>43300000</v>
      </c>
      <c r="Q7">
        <v>41670000</v>
      </c>
    </row>
    <row r="8" spans="1:17" x14ac:dyDescent="0.35">
      <c r="A8" s="2" t="s">
        <v>11</v>
      </c>
      <c r="B8" t="s">
        <v>12</v>
      </c>
      <c r="C8">
        <v>2502000</v>
      </c>
      <c r="D8">
        <v>2946000</v>
      </c>
      <c r="E8">
        <v>2935000</v>
      </c>
      <c r="F8">
        <v>5671000</v>
      </c>
      <c r="G8">
        <v>4631000</v>
      </c>
      <c r="H8">
        <v>4846000</v>
      </c>
      <c r="I8">
        <v>18250000</v>
      </c>
      <c r="J8">
        <v>18180000</v>
      </c>
      <c r="K8">
        <v>18730000</v>
      </c>
      <c r="L8">
        <v>4060000</v>
      </c>
      <c r="M8">
        <v>3625000</v>
      </c>
      <c r="N8">
        <v>4118000</v>
      </c>
      <c r="O8">
        <v>15580000</v>
      </c>
      <c r="P8">
        <v>18040000</v>
      </c>
      <c r="Q8">
        <v>15730000</v>
      </c>
    </row>
    <row r="11" spans="1:17" x14ac:dyDescent="0.35">
      <c r="A11" s="2" t="s">
        <v>29</v>
      </c>
      <c r="B11">
        <f>SUM(C4:C5,C8)/SUM(C6:C7)</f>
        <v>11.60506838294449</v>
      </c>
      <c r="C11">
        <f t="shared" ref="C11:P11" si="0">SUM(D4:D5,D8)/SUM(D6:D7)</f>
        <v>12.159281142294436</v>
      </c>
      <c r="D11">
        <f t="shared" si="0"/>
        <v>11.813316250619938</v>
      </c>
      <c r="E11">
        <f t="shared" si="0"/>
        <v>11.711446510504709</v>
      </c>
      <c r="F11">
        <f t="shared" si="0"/>
        <v>11.738244432936302</v>
      </c>
      <c r="G11">
        <f t="shared" si="0"/>
        <v>11.706796116504854</v>
      </c>
      <c r="H11">
        <f t="shared" si="0"/>
        <v>14.786674054578196</v>
      </c>
      <c r="I11">
        <f t="shared" si="0"/>
        <v>14.825593952483802</v>
      </c>
      <c r="J11">
        <f t="shared" si="0"/>
        <v>15.717585089141005</v>
      </c>
      <c r="K11">
        <f t="shared" si="0"/>
        <v>10.232016210739616</v>
      </c>
      <c r="L11">
        <f t="shared" si="0"/>
        <v>1.9285049988374796</v>
      </c>
      <c r="M11">
        <f t="shared" si="0"/>
        <v>10.214492006188758</v>
      </c>
      <c r="N11">
        <f t="shared" si="0"/>
        <v>13.217206452419658</v>
      </c>
      <c r="O11">
        <f t="shared" si="0"/>
        <v>13.348903717826502</v>
      </c>
      <c r="P11">
        <f t="shared" si="0"/>
        <v>13.161492207632838</v>
      </c>
      <c r="Q11" t="e" cm="1">
        <f t="array" aca="1" ref="Q11" ca="1">SU(R4:R5,R8)/SUM(R6:R7)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Antho scale leaf</vt:lpstr>
      <vt:lpstr>Antho site of infection</vt:lpstr>
      <vt:lpstr>Miscell</vt:lpstr>
    </vt:vector>
  </TitlesOfParts>
  <Company>AAFC-AAC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Mats, Lili (AAFC/AAC)</dc:creator>
  <cp:lastModifiedBy>Suman Parajuli</cp:lastModifiedBy>
  <dcterms:created xsi:type="dcterms:W3CDTF">2023-04-12T18:44:10Z</dcterms:created>
  <dcterms:modified xsi:type="dcterms:W3CDTF">2024-07-29T05:51:54Z</dcterms:modified>
</cp:coreProperties>
</file>