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Bioinformatics Clinical Science\MScProject\DataAnalysis\"/>
    </mc:Choice>
  </mc:AlternateContent>
  <bookViews>
    <workbookView xWindow="0" yWindow="0" windowWidth="23280" windowHeight="12600" firstSheet="3" activeTab="3"/>
  </bookViews>
  <sheets>
    <sheet name="AnalysisDataTest" sheetId="1" r:id="rId1"/>
    <sheet name="AnalysisDataTestSorted" sheetId="6" r:id="rId2"/>
    <sheet name="OutOfDate" sheetId="16" r:id="rId3"/>
    <sheet name="AnalyData" sheetId="7" r:id="rId4"/>
    <sheet name="BadRunsEye" sheetId="5" r:id="rId5"/>
    <sheet name="FailsPassesAuto" sheetId="9" r:id="rId6"/>
    <sheet name="FailsPassesManual" sheetId="10" r:id="rId7"/>
    <sheet name="CompareManual1Auto" sheetId="11" r:id="rId8"/>
    <sheet name="CompareManual2Auto" sheetId="17" r:id="rId9"/>
    <sheet name="COVClusterDensity" sheetId="19" r:id="rId10"/>
    <sheet name="ClusterDensityPF" sheetId="20" r:id="rId11"/>
  </sheets>
  <definedNames>
    <definedName name="_xlnm._FilterDatabase" localSheetId="3" hidden="1">AnalyData!$A$1:$A$135</definedName>
    <definedName name="_xlnm._FilterDatabase" localSheetId="0" hidden="1">AnalysisDataTest!$A$1:$AP$123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E116" i="17" l="1"/>
  <c r="E109" i="17"/>
  <c r="E107" i="17"/>
  <c r="E96" i="17"/>
  <c r="E94" i="17"/>
  <c r="E91" i="17"/>
  <c r="E87" i="17"/>
  <c r="E81" i="17"/>
  <c r="E6" i="17"/>
  <c r="E12" i="17"/>
  <c r="E15" i="17"/>
  <c r="E29" i="17"/>
  <c r="E42" i="17"/>
  <c r="E43" i="17"/>
  <c r="E53" i="17"/>
  <c r="E54" i="17"/>
  <c r="E55" i="17"/>
  <c r="E59" i="17"/>
  <c r="E62" i="17"/>
  <c r="E74" i="17"/>
  <c r="E73" i="17"/>
  <c r="AH73" i="7"/>
  <c r="P59" i="17"/>
  <c r="AG2" i="7" l="1"/>
  <c r="AH2" i="7" l="1"/>
  <c r="AG3" i="7"/>
  <c r="AH3" i="7"/>
  <c r="AG4" i="7"/>
  <c r="AH4" i="7"/>
  <c r="AG5" i="7"/>
  <c r="AH5" i="7"/>
  <c r="AG6" i="7"/>
  <c r="AH6" i="7"/>
  <c r="AG7" i="7"/>
  <c r="AH7" i="7"/>
  <c r="AG8" i="7"/>
  <c r="AH8" i="7"/>
  <c r="AG9" i="7"/>
  <c r="AH9" i="7"/>
  <c r="AG10" i="7"/>
  <c r="AH10" i="7"/>
  <c r="AG11" i="7"/>
  <c r="AH11" i="7"/>
  <c r="AG12" i="7"/>
  <c r="AH12" i="7"/>
  <c r="AG13" i="7"/>
  <c r="AH13" i="7"/>
  <c r="AG14" i="7"/>
  <c r="AH14" i="7"/>
  <c r="AG15" i="7"/>
  <c r="AH15" i="7"/>
  <c r="AG16" i="7"/>
  <c r="AH16" i="7"/>
  <c r="AG17" i="7"/>
  <c r="AH17" i="7"/>
  <c r="AG18" i="7"/>
  <c r="AH18" i="7"/>
  <c r="AG19" i="7"/>
  <c r="AH19" i="7"/>
  <c r="AG20" i="7"/>
  <c r="AH20" i="7"/>
  <c r="AG21" i="7"/>
  <c r="AH21" i="7"/>
  <c r="AG22" i="7"/>
  <c r="AH22" i="7"/>
  <c r="AG23" i="7"/>
  <c r="AH23" i="7"/>
  <c r="AG24" i="7"/>
  <c r="AH24" i="7"/>
  <c r="AG25" i="7"/>
  <c r="AH25" i="7"/>
  <c r="AG26" i="7"/>
  <c r="AH26" i="7"/>
  <c r="AG27" i="7"/>
  <c r="AH27" i="7"/>
  <c r="AG28" i="7"/>
  <c r="AH28" i="7"/>
  <c r="AG29" i="7"/>
  <c r="AH29" i="7"/>
  <c r="AG30" i="7"/>
  <c r="AH30" i="7"/>
  <c r="AG31" i="7"/>
  <c r="AH31" i="7"/>
  <c r="AG32" i="7"/>
  <c r="AH32" i="7"/>
  <c r="AG33" i="7"/>
  <c r="AH33" i="7"/>
  <c r="AG34" i="7"/>
  <c r="AH34" i="7"/>
  <c r="AG35" i="7"/>
  <c r="AH35" i="7"/>
  <c r="AG36" i="7"/>
  <c r="AH36" i="7"/>
  <c r="AG37" i="7"/>
  <c r="AH37" i="7"/>
  <c r="AG38" i="7"/>
  <c r="AH38" i="7"/>
  <c r="AG39" i="7"/>
  <c r="AH39" i="7"/>
  <c r="AG40" i="7"/>
  <c r="AH40" i="7"/>
  <c r="AG41" i="7"/>
  <c r="AH41" i="7"/>
  <c r="AG42" i="7"/>
  <c r="AH42" i="7"/>
  <c r="AG43" i="7"/>
  <c r="AH43" i="7"/>
  <c r="AG44" i="7"/>
  <c r="AH44" i="7"/>
  <c r="AG45" i="7"/>
  <c r="AH45" i="7"/>
  <c r="AG46" i="7"/>
  <c r="AH46" i="7"/>
  <c r="AG47" i="7"/>
  <c r="AH47" i="7"/>
  <c r="AG48" i="7"/>
  <c r="AH48" i="7"/>
  <c r="AG49" i="7"/>
  <c r="AH49" i="7"/>
  <c r="AG50" i="7"/>
  <c r="AH50" i="7"/>
  <c r="AG51" i="7"/>
  <c r="AH51" i="7"/>
  <c r="AG52" i="7"/>
  <c r="AH52" i="7"/>
  <c r="AG53" i="7"/>
  <c r="AH53" i="7"/>
  <c r="AG54" i="7"/>
  <c r="AH54" i="7"/>
  <c r="AG55" i="7"/>
  <c r="AH55" i="7"/>
  <c r="AG56" i="7"/>
  <c r="AH56" i="7"/>
  <c r="AG57" i="7"/>
  <c r="AH57" i="7"/>
  <c r="AG58" i="7"/>
  <c r="AH58" i="7"/>
  <c r="AG59" i="7"/>
  <c r="AH59" i="7"/>
  <c r="AG60" i="7"/>
  <c r="AH60" i="7"/>
  <c r="AG61" i="7"/>
  <c r="AH61" i="7"/>
  <c r="AG62" i="7"/>
  <c r="AH62" i="7"/>
  <c r="AG63" i="7"/>
  <c r="AH63" i="7"/>
  <c r="AG64" i="7"/>
  <c r="AH64" i="7"/>
  <c r="AG65" i="7"/>
  <c r="AH65" i="7"/>
  <c r="AG66" i="7"/>
  <c r="AH66" i="7"/>
  <c r="AG67" i="7"/>
  <c r="AH67" i="7"/>
  <c r="AG68" i="7"/>
  <c r="AH68" i="7"/>
  <c r="AG69" i="7"/>
  <c r="AH69" i="7"/>
  <c r="AG70" i="7"/>
  <c r="AH70" i="7"/>
  <c r="AG71" i="7"/>
  <c r="AH71" i="7"/>
  <c r="AG72" i="7"/>
  <c r="AH72" i="7"/>
  <c r="AG73" i="7"/>
  <c r="AG74" i="7"/>
  <c r="AH74" i="7"/>
  <c r="AG75" i="7"/>
  <c r="AH75" i="7"/>
  <c r="AG76" i="7"/>
  <c r="AH76" i="7"/>
  <c r="AG77" i="7"/>
  <c r="AH77" i="7"/>
  <c r="AG78" i="7"/>
  <c r="AH78" i="7"/>
  <c r="AG79" i="7"/>
  <c r="AH79" i="7"/>
  <c r="AG80" i="7"/>
  <c r="AH80" i="7"/>
  <c r="AG81" i="7"/>
  <c r="AH81" i="7"/>
  <c r="AG82" i="7"/>
  <c r="AH82" i="7"/>
  <c r="AG83" i="7"/>
  <c r="AH83" i="7"/>
  <c r="AG84" i="7"/>
  <c r="AH84" i="7"/>
  <c r="AG85" i="7"/>
  <c r="AH85" i="7"/>
  <c r="AG86" i="7"/>
  <c r="AH86" i="7"/>
  <c r="AG87" i="7"/>
  <c r="AH87" i="7"/>
  <c r="AG88" i="7"/>
  <c r="AH88" i="7"/>
  <c r="AG89" i="7"/>
  <c r="AH89" i="7"/>
  <c r="AG90" i="7"/>
  <c r="AH90" i="7"/>
  <c r="AG91" i="7"/>
  <c r="AH91" i="7"/>
  <c r="AG92" i="7"/>
  <c r="AH92" i="7"/>
  <c r="AG93" i="7"/>
  <c r="AH93" i="7"/>
  <c r="AG94" i="7"/>
  <c r="AH94" i="7"/>
  <c r="AG95" i="7"/>
  <c r="AH95" i="7"/>
  <c r="AG96" i="7"/>
  <c r="AH96" i="7"/>
  <c r="AG97" i="7"/>
  <c r="AH97" i="7"/>
  <c r="AG98" i="7"/>
  <c r="AH98" i="7"/>
  <c r="AG99" i="7"/>
  <c r="AH99" i="7"/>
  <c r="AG100" i="7"/>
  <c r="AH100" i="7"/>
  <c r="AG101" i="7"/>
  <c r="AH101" i="7"/>
  <c r="AG102" i="7"/>
  <c r="AH102" i="7"/>
  <c r="AG103" i="7"/>
  <c r="AH103" i="7"/>
  <c r="AG104" i="7"/>
  <c r="AH104" i="7"/>
  <c r="AG105" i="7"/>
  <c r="AH105" i="7"/>
  <c r="AG106" i="7"/>
  <c r="AH106" i="7"/>
  <c r="AG107" i="7"/>
  <c r="AH107" i="7"/>
  <c r="AG108" i="7"/>
  <c r="AH108" i="7"/>
  <c r="AG109" i="7"/>
  <c r="AH109" i="7"/>
  <c r="AG110" i="7"/>
  <c r="AH110" i="7"/>
  <c r="AG111" i="7"/>
  <c r="AH111" i="7"/>
  <c r="AG112" i="7"/>
  <c r="AH112" i="7"/>
  <c r="AG113" i="7"/>
  <c r="AH113" i="7"/>
  <c r="AG114" i="7"/>
  <c r="AH114" i="7"/>
  <c r="AG115" i="7"/>
  <c r="AH115" i="7"/>
  <c r="AG116" i="7"/>
  <c r="AH116" i="7"/>
  <c r="AG117" i="7"/>
  <c r="AH117" i="7"/>
  <c r="AG118" i="7"/>
  <c r="AH118" i="7"/>
  <c r="AG119" i="7"/>
  <c r="AH119" i="7"/>
  <c r="AG120" i="7"/>
  <c r="AH120" i="7"/>
  <c r="AG121" i="7"/>
  <c r="AH121" i="7"/>
  <c r="AG122" i="7"/>
  <c r="AH122" i="7"/>
  <c r="AG123" i="7"/>
  <c r="AH123" i="7"/>
  <c r="K125" i="7"/>
  <c r="K124" i="7"/>
  <c r="K130" i="7"/>
  <c r="P6" i="17"/>
  <c r="AC125" i="20" l="1"/>
  <c r="K125" i="20"/>
  <c r="AF124" i="20"/>
  <c r="AF125" i="20" s="1"/>
  <c r="AD124" i="20"/>
  <c r="AD125" i="20" s="1"/>
  <c r="AC124" i="20"/>
  <c r="AA124" i="20"/>
  <c r="AA125" i="20" s="1"/>
  <c r="X124" i="20"/>
  <c r="X125" i="20" s="1"/>
  <c r="V124" i="20"/>
  <c r="V125" i="20" s="1"/>
  <c r="T124" i="20"/>
  <c r="T125" i="20" s="1"/>
  <c r="R124" i="20"/>
  <c r="R125" i="20" s="1"/>
  <c r="O124" i="20"/>
  <c r="O125" i="20" s="1"/>
  <c r="M124" i="20"/>
  <c r="M125" i="20" s="1"/>
  <c r="K124" i="20"/>
  <c r="I124" i="20"/>
  <c r="I125" i="20" s="1"/>
  <c r="G124" i="20"/>
  <c r="G125" i="20" s="1"/>
  <c r="B124" i="20"/>
  <c r="AQ123" i="20"/>
  <c r="AO123" i="20"/>
  <c r="AN123" i="20"/>
  <c r="AP123" i="20" s="1"/>
  <c r="AM123" i="20"/>
  <c r="AL123" i="20"/>
  <c r="AJ123" i="20"/>
  <c r="AI123" i="20"/>
  <c r="AH123" i="20"/>
  <c r="AG123" i="20"/>
  <c r="AQ122" i="20"/>
  <c r="AO122" i="20"/>
  <c r="AN122" i="20"/>
  <c r="AP122" i="20" s="1"/>
  <c r="AM122" i="20"/>
  <c r="AL122" i="20"/>
  <c r="AJ122" i="20"/>
  <c r="AI122" i="20"/>
  <c r="AH122" i="20"/>
  <c r="AG122" i="20"/>
  <c r="AQ121" i="20"/>
  <c r="AO121" i="20"/>
  <c r="AN121" i="20"/>
  <c r="AP121" i="20" s="1"/>
  <c r="AM121" i="20"/>
  <c r="AL121" i="20"/>
  <c r="AJ121" i="20"/>
  <c r="AI121" i="20"/>
  <c r="AH121" i="20"/>
  <c r="AG121" i="20"/>
  <c r="AQ120" i="20"/>
  <c r="AP120" i="20"/>
  <c r="AO120" i="20"/>
  <c r="AN120" i="20"/>
  <c r="AM120" i="20"/>
  <c r="AL120" i="20"/>
  <c r="AJ120" i="20"/>
  <c r="AI120" i="20"/>
  <c r="AH120" i="20"/>
  <c r="AG120" i="20"/>
  <c r="AQ119" i="20"/>
  <c r="AO119" i="20"/>
  <c r="AN119" i="20"/>
  <c r="AP119" i="20" s="1"/>
  <c r="AM119" i="20"/>
  <c r="AL119" i="20"/>
  <c r="AJ119" i="20"/>
  <c r="AI119" i="20"/>
  <c r="AH119" i="20"/>
  <c r="AG119" i="20"/>
  <c r="AQ118" i="20"/>
  <c r="AO118" i="20"/>
  <c r="AN118" i="20"/>
  <c r="AP118" i="20" s="1"/>
  <c r="AM118" i="20"/>
  <c r="AL118" i="20"/>
  <c r="AJ118" i="20"/>
  <c r="AI118" i="20"/>
  <c r="AH118" i="20"/>
  <c r="AG118" i="20"/>
  <c r="AQ117" i="20"/>
  <c r="AO117" i="20"/>
  <c r="AN117" i="20"/>
  <c r="AP117" i="20" s="1"/>
  <c r="AM117" i="20"/>
  <c r="AL117" i="20"/>
  <c r="AJ117" i="20"/>
  <c r="AI117" i="20"/>
  <c r="AH117" i="20"/>
  <c r="AG117" i="20"/>
  <c r="AQ116" i="20"/>
  <c r="AP116" i="20"/>
  <c r="AO116" i="20"/>
  <c r="AN116" i="20"/>
  <c r="AM116" i="20"/>
  <c r="AL116" i="20"/>
  <c r="AJ116" i="20"/>
  <c r="AI116" i="20"/>
  <c r="AH116" i="20"/>
  <c r="AG116" i="20"/>
  <c r="AQ115" i="20"/>
  <c r="AO115" i="20"/>
  <c r="AP115" i="20" s="1"/>
  <c r="AN115" i="20"/>
  <c r="AM115" i="20"/>
  <c r="AL115" i="20"/>
  <c r="AJ115" i="20"/>
  <c r="AI115" i="20"/>
  <c r="AH115" i="20"/>
  <c r="AG115" i="20"/>
  <c r="AQ114" i="20"/>
  <c r="AO114" i="20"/>
  <c r="AN114" i="20"/>
  <c r="AP114" i="20" s="1"/>
  <c r="AM114" i="20"/>
  <c r="AL114" i="20"/>
  <c r="AJ114" i="20"/>
  <c r="AI114" i="20"/>
  <c r="AH114" i="20"/>
  <c r="AG114" i="20"/>
  <c r="AQ113" i="20"/>
  <c r="AO113" i="20"/>
  <c r="AN113" i="20"/>
  <c r="AP113" i="20" s="1"/>
  <c r="AM113" i="20"/>
  <c r="AL113" i="20"/>
  <c r="AJ113" i="20"/>
  <c r="AI113" i="20"/>
  <c r="AH113" i="20"/>
  <c r="AG113" i="20"/>
  <c r="AQ112" i="20"/>
  <c r="AP112" i="20"/>
  <c r="AO112" i="20"/>
  <c r="AN112" i="20"/>
  <c r="AM112" i="20"/>
  <c r="AL112" i="20"/>
  <c r="AJ112" i="20"/>
  <c r="AI112" i="20"/>
  <c r="AH112" i="20"/>
  <c r="AG112" i="20"/>
  <c r="AQ111" i="20"/>
  <c r="AO111" i="20"/>
  <c r="AP111" i="20" s="1"/>
  <c r="AN111" i="20"/>
  <c r="AM111" i="20"/>
  <c r="AL111" i="20"/>
  <c r="AJ111" i="20"/>
  <c r="AI111" i="20"/>
  <c r="AH111" i="20"/>
  <c r="AG111" i="20"/>
  <c r="AQ110" i="20"/>
  <c r="AO110" i="20"/>
  <c r="AP110" i="20" s="1"/>
  <c r="AN110" i="20"/>
  <c r="AM110" i="20"/>
  <c r="AL110" i="20"/>
  <c r="AJ110" i="20"/>
  <c r="AI110" i="20"/>
  <c r="AH110" i="20"/>
  <c r="AG110" i="20"/>
  <c r="AQ109" i="20"/>
  <c r="AO109" i="20"/>
  <c r="AN109" i="20"/>
  <c r="AP109" i="20" s="1"/>
  <c r="AM109" i="20"/>
  <c r="AL109" i="20"/>
  <c r="AJ109" i="20"/>
  <c r="AI109" i="20"/>
  <c r="AH109" i="20"/>
  <c r="AG109" i="20"/>
  <c r="AQ108" i="20"/>
  <c r="AP108" i="20"/>
  <c r="AO108" i="20"/>
  <c r="AN108" i="20"/>
  <c r="AM108" i="20"/>
  <c r="AL108" i="20"/>
  <c r="AJ108" i="20"/>
  <c r="AI108" i="20"/>
  <c r="AH108" i="20"/>
  <c r="AG108" i="20"/>
  <c r="AQ107" i="20"/>
  <c r="AO107" i="20"/>
  <c r="AP107" i="20" s="1"/>
  <c r="AN107" i="20"/>
  <c r="AM107" i="20"/>
  <c r="AL107" i="20"/>
  <c r="AJ107" i="20"/>
  <c r="AI107" i="20"/>
  <c r="AH107" i="20"/>
  <c r="AG107" i="20"/>
  <c r="AQ106" i="20"/>
  <c r="AO106" i="20"/>
  <c r="AP106" i="20" s="1"/>
  <c r="AN106" i="20"/>
  <c r="AM106" i="20"/>
  <c r="AL106" i="20"/>
  <c r="AJ106" i="20"/>
  <c r="AI106" i="20"/>
  <c r="AH106" i="20"/>
  <c r="AG106" i="20"/>
  <c r="AQ105" i="20"/>
  <c r="AO105" i="20"/>
  <c r="AN105" i="20"/>
  <c r="AP105" i="20" s="1"/>
  <c r="AM105" i="20"/>
  <c r="AL105" i="20"/>
  <c r="AJ105" i="20"/>
  <c r="AI105" i="20"/>
  <c r="AH105" i="20"/>
  <c r="AG105" i="20"/>
  <c r="AQ104" i="20"/>
  <c r="AP104" i="20"/>
  <c r="AO104" i="20"/>
  <c r="AN104" i="20"/>
  <c r="AM104" i="20"/>
  <c r="AL104" i="20"/>
  <c r="AJ104" i="20"/>
  <c r="AI104" i="20"/>
  <c r="AH104" i="20"/>
  <c r="AG104" i="20"/>
  <c r="AQ103" i="20"/>
  <c r="AO103" i="20"/>
  <c r="AP103" i="20" s="1"/>
  <c r="AN103" i="20"/>
  <c r="AM103" i="20"/>
  <c r="AL103" i="20"/>
  <c r="AJ103" i="20"/>
  <c r="AI103" i="20"/>
  <c r="AH103" i="20"/>
  <c r="AG103" i="20"/>
  <c r="AQ102" i="20"/>
  <c r="AO102" i="20"/>
  <c r="AN102" i="20"/>
  <c r="AP102" i="20" s="1"/>
  <c r="AM102" i="20"/>
  <c r="AL102" i="20"/>
  <c r="AJ102" i="20"/>
  <c r="AI102" i="20"/>
  <c r="AH102" i="20"/>
  <c r="AG102" i="20"/>
  <c r="AQ101" i="20"/>
  <c r="AO101" i="20"/>
  <c r="AN101" i="20"/>
  <c r="AP101" i="20" s="1"/>
  <c r="AM101" i="20"/>
  <c r="AL101" i="20"/>
  <c r="AJ101" i="20"/>
  <c r="AI101" i="20"/>
  <c r="AH101" i="20"/>
  <c r="AG101" i="20"/>
  <c r="AQ100" i="20"/>
  <c r="AP100" i="20"/>
  <c r="AO100" i="20"/>
  <c r="AN100" i="20"/>
  <c r="AM100" i="20"/>
  <c r="AL100" i="20"/>
  <c r="AJ100" i="20"/>
  <c r="AI100" i="20"/>
  <c r="AH100" i="20"/>
  <c r="AG100" i="20"/>
  <c r="AQ99" i="20"/>
  <c r="AO99" i="20"/>
  <c r="AP99" i="20" s="1"/>
  <c r="AN99" i="20"/>
  <c r="AM99" i="20"/>
  <c r="AL99" i="20"/>
  <c r="AJ99" i="20"/>
  <c r="AI99" i="20"/>
  <c r="AH99" i="20"/>
  <c r="AG99" i="20"/>
  <c r="AQ98" i="20"/>
  <c r="AO98" i="20"/>
  <c r="AN98" i="20"/>
  <c r="AP98" i="20" s="1"/>
  <c r="AM98" i="20"/>
  <c r="AL98" i="20"/>
  <c r="AJ98" i="20"/>
  <c r="AI98" i="20"/>
  <c r="AH98" i="20"/>
  <c r="AG98" i="20"/>
  <c r="AQ97" i="20"/>
  <c r="AO97" i="20"/>
  <c r="AN97" i="20"/>
  <c r="AP97" i="20" s="1"/>
  <c r="AM97" i="20"/>
  <c r="AL97" i="20"/>
  <c r="AJ97" i="20"/>
  <c r="AI97" i="20"/>
  <c r="AH97" i="20"/>
  <c r="AG97" i="20"/>
  <c r="AQ96" i="20"/>
  <c r="AP96" i="20"/>
  <c r="AO96" i="20"/>
  <c r="AN96" i="20"/>
  <c r="AM96" i="20"/>
  <c r="AL96" i="20"/>
  <c r="AJ96" i="20"/>
  <c r="AI96" i="20"/>
  <c r="AH96" i="20"/>
  <c r="AG96" i="20"/>
  <c r="AQ95" i="20"/>
  <c r="AO95" i="20"/>
  <c r="AP95" i="20" s="1"/>
  <c r="AN95" i="20"/>
  <c r="AM95" i="20"/>
  <c r="AL95" i="20"/>
  <c r="AJ95" i="20"/>
  <c r="AI95" i="20"/>
  <c r="AH95" i="20"/>
  <c r="AG95" i="20"/>
  <c r="AQ94" i="20"/>
  <c r="AO94" i="20"/>
  <c r="AN94" i="20"/>
  <c r="AP94" i="20" s="1"/>
  <c r="AM94" i="20"/>
  <c r="AL94" i="20"/>
  <c r="AJ94" i="20"/>
  <c r="AI94" i="20"/>
  <c r="AH94" i="20"/>
  <c r="AG94" i="20"/>
  <c r="AQ93" i="20"/>
  <c r="AO93" i="20"/>
  <c r="AN93" i="20"/>
  <c r="AP93" i="20" s="1"/>
  <c r="AM93" i="20"/>
  <c r="AL93" i="20"/>
  <c r="AJ93" i="20"/>
  <c r="AI93" i="20"/>
  <c r="AH93" i="20"/>
  <c r="AG93" i="20"/>
  <c r="AQ92" i="20"/>
  <c r="AP92" i="20"/>
  <c r="AO92" i="20"/>
  <c r="AN92" i="20"/>
  <c r="AM92" i="20"/>
  <c r="AL92" i="20"/>
  <c r="AJ92" i="20"/>
  <c r="AI92" i="20"/>
  <c r="AH92" i="20"/>
  <c r="AG92" i="20"/>
  <c r="AQ91" i="20"/>
  <c r="AO91" i="20"/>
  <c r="AP91" i="20" s="1"/>
  <c r="AN91" i="20"/>
  <c r="AM91" i="20"/>
  <c r="AL91" i="20"/>
  <c r="AJ91" i="20"/>
  <c r="AI91" i="20"/>
  <c r="AH91" i="20"/>
  <c r="AG91" i="20"/>
  <c r="AQ90" i="20"/>
  <c r="AO90" i="20"/>
  <c r="AP90" i="20" s="1"/>
  <c r="AN90" i="20"/>
  <c r="AM90" i="20"/>
  <c r="AL90" i="20"/>
  <c r="AJ90" i="20"/>
  <c r="AI90" i="20"/>
  <c r="AH90" i="20"/>
  <c r="AG90" i="20"/>
  <c r="AQ89" i="20"/>
  <c r="AO89" i="20"/>
  <c r="AN89" i="20"/>
  <c r="AP89" i="20" s="1"/>
  <c r="AM89" i="20"/>
  <c r="AL89" i="20"/>
  <c r="AJ89" i="20"/>
  <c r="AI89" i="20"/>
  <c r="AH89" i="20"/>
  <c r="AG89" i="20"/>
  <c r="AQ88" i="20"/>
  <c r="AP88" i="20"/>
  <c r="AO88" i="20"/>
  <c r="AN88" i="20"/>
  <c r="AM88" i="20"/>
  <c r="AL88" i="20"/>
  <c r="AJ88" i="20"/>
  <c r="AI88" i="20"/>
  <c r="AH88" i="20"/>
  <c r="AG88" i="20"/>
  <c r="AQ87" i="20"/>
  <c r="AO87" i="20"/>
  <c r="AP87" i="20" s="1"/>
  <c r="AN87" i="20"/>
  <c r="AM87" i="20"/>
  <c r="AL87" i="20"/>
  <c r="AJ87" i="20"/>
  <c r="AI87" i="20"/>
  <c r="AH87" i="20"/>
  <c r="AG87" i="20"/>
  <c r="AQ86" i="20"/>
  <c r="AO86" i="20"/>
  <c r="AP86" i="20" s="1"/>
  <c r="AN86" i="20"/>
  <c r="AM86" i="20"/>
  <c r="AL86" i="20"/>
  <c r="AJ86" i="20"/>
  <c r="AI86" i="20"/>
  <c r="AH86" i="20"/>
  <c r="AG86" i="20"/>
  <c r="AQ85" i="20"/>
  <c r="AO85" i="20"/>
  <c r="AN85" i="20"/>
  <c r="AP85" i="20" s="1"/>
  <c r="AM85" i="20"/>
  <c r="AL85" i="20"/>
  <c r="AJ85" i="20"/>
  <c r="AI85" i="20"/>
  <c r="AH85" i="20"/>
  <c r="AG85" i="20"/>
  <c r="AQ84" i="20"/>
  <c r="AP84" i="20"/>
  <c r="AO84" i="20"/>
  <c r="AN84" i="20"/>
  <c r="AM84" i="20"/>
  <c r="AL84" i="20"/>
  <c r="AJ84" i="20"/>
  <c r="AI84" i="20"/>
  <c r="AH84" i="20"/>
  <c r="AG84" i="20"/>
  <c r="AQ83" i="20"/>
  <c r="AO83" i="20"/>
  <c r="AP83" i="20" s="1"/>
  <c r="AN83" i="20"/>
  <c r="AM83" i="20"/>
  <c r="AL83" i="20"/>
  <c r="AJ83" i="20"/>
  <c r="AI83" i="20"/>
  <c r="AH83" i="20"/>
  <c r="AG83" i="20"/>
  <c r="AQ82" i="20"/>
  <c r="AO82" i="20"/>
  <c r="AP82" i="20" s="1"/>
  <c r="AN82" i="20"/>
  <c r="AM82" i="20"/>
  <c r="AL82" i="20"/>
  <c r="AJ82" i="20"/>
  <c r="AI82" i="20"/>
  <c r="AH82" i="20"/>
  <c r="AG82" i="20"/>
  <c r="AQ81" i="20"/>
  <c r="AO81" i="20"/>
  <c r="AN81" i="20"/>
  <c r="AP81" i="20" s="1"/>
  <c r="AM81" i="20"/>
  <c r="AL81" i="20"/>
  <c r="AJ81" i="20"/>
  <c r="AI81" i="20"/>
  <c r="AH81" i="20"/>
  <c r="AG81" i="20"/>
  <c r="AQ80" i="20"/>
  <c r="AP80" i="20"/>
  <c r="AO80" i="20"/>
  <c r="AN80" i="20"/>
  <c r="AM80" i="20"/>
  <c r="AL80" i="20"/>
  <c r="AJ80" i="20"/>
  <c r="AI80" i="20"/>
  <c r="AH80" i="20"/>
  <c r="AG80" i="20"/>
  <c r="AQ79" i="20"/>
  <c r="AO79" i="20"/>
  <c r="AP79" i="20" s="1"/>
  <c r="AN79" i="20"/>
  <c r="AM79" i="20"/>
  <c r="AL79" i="20"/>
  <c r="AJ79" i="20"/>
  <c r="AI79" i="20"/>
  <c r="AH79" i="20"/>
  <c r="AG79" i="20"/>
  <c r="AQ78" i="20"/>
  <c r="AO78" i="20"/>
  <c r="AP78" i="20" s="1"/>
  <c r="AN78" i="20"/>
  <c r="AM78" i="20"/>
  <c r="AL78" i="20"/>
  <c r="AJ78" i="20"/>
  <c r="AI78" i="20"/>
  <c r="AH78" i="20"/>
  <c r="AG78" i="20"/>
  <c r="AQ77" i="20"/>
  <c r="AO77" i="20"/>
  <c r="AN77" i="20"/>
  <c r="AP77" i="20" s="1"/>
  <c r="AM77" i="20"/>
  <c r="AL77" i="20"/>
  <c r="AJ77" i="20"/>
  <c r="AI77" i="20"/>
  <c r="AH77" i="20"/>
  <c r="AG77" i="20"/>
  <c r="AQ76" i="20"/>
  <c r="AP76" i="20"/>
  <c r="AO76" i="20"/>
  <c r="AN76" i="20"/>
  <c r="AM76" i="20"/>
  <c r="AL76" i="20"/>
  <c r="AJ76" i="20"/>
  <c r="AI76" i="20"/>
  <c r="AH76" i="20"/>
  <c r="AG76" i="20"/>
  <c r="AQ75" i="20"/>
  <c r="AO75" i="20"/>
  <c r="AP75" i="20" s="1"/>
  <c r="AN75" i="20"/>
  <c r="AM75" i="20"/>
  <c r="AL75" i="20"/>
  <c r="AJ75" i="20"/>
  <c r="AI75" i="20"/>
  <c r="AH75" i="20"/>
  <c r="AG75" i="20"/>
  <c r="AQ74" i="20"/>
  <c r="AO74" i="20"/>
  <c r="AP74" i="20" s="1"/>
  <c r="AN74" i="20"/>
  <c r="AM74" i="20"/>
  <c r="AL74" i="20"/>
  <c r="AJ74" i="20"/>
  <c r="AI74" i="20"/>
  <c r="AH74" i="20"/>
  <c r="AG74" i="20"/>
  <c r="AQ73" i="20"/>
  <c r="AO73" i="20"/>
  <c r="AN73" i="20"/>
  <c r="AP73" i="20" s="1"/>
  <c r="AM73" i="20"/>
  <c r="AL73" i="20"/>
  <c r="AJ73" i="20"/>
  <c r="AI73" i="20"/>
  <c r="AH73" i="20"/>
  <c r="AG73" i="20"/>
  <c r="AQ72" i="20"/>
  <c r="AP72" i="20"/>
  <c r="AO72" i="20"/>
  <c r="AN72" i="20"/>
  <c r="AM72" i="20"/>
  <c r="AL72" i="20"/>
  <c r="AJ72" i="20"/>
  <c r="AI72" i="20"/>
  <c r="AH72" i="20"/>
  <c r="AG72" i="20"/>
  <c r="AQ71" i="20"/>
  <c r="AO71" i="20"/>
  <c r="AP71" i="20" s="1"/>
  <c r="AN71" i="20"/>
  <c r="AM71" i="20"/>
  <c r="AL71" i="20"/>
  <c r="AJ71" i="20"/>
  <c r="AI71" i="20"/>
  <c r="AH71" i="20"/>
  <c r="AG71" i="20"/>
  <c r="AQ70" i="20"/>
  <c r="AO70" i="20"/>
  <c r="AP70" i="20" s="1"/>
  <c r="AN70" i="20"/>
  <c r="AM70" i="20"/>
  <c r="AL70" i="20"/>
  <c r="AJ70" i="20"/>
  <c r="AI70" i="20"/>
  <c r="AH70" i="20"/>
  <c r="AG70" i="20"/>
  <c r="AQ69" i="20"/>
  <c r="AO69" i="20"/>
  <c r="AN69" i="20"/>
  <c r="AP69" i="20" s="1"/>
  <c r="AM69" i="20"/>
  <c r="AL69" i="20"/>
  <c r="AJ69" i="20"/>
  <c r="AI69" i="20"/>
  <c r="AH69" i="20"/>
  <c r="AG69" i="20"/>
  <c r="AQ68" i="20"/>
  <c r="AP68" i="20"/>
  <c r="AO68" i="20"/>
  <c r="AN68" i="20"/>
  <c r="AM68" i="20"/>
  <c r="AL68" i="20"/>
  <c r="AJ68" i="20"/>
  <c r="AI68" i="20"/>
  <c r="AH68" i="20"/>
  <c r="AG68" i="20"/>
  <c r="AQ67" i="20"/>
  <c r="AO67" i="20"/>
  <c r="AP67" i="20" s="1"/>
  <c r="AN67" i="20"/>
  <c r="AM67" i="20"/>
  <c r="AL67" i="20"/>
  <c r="AJ67" i="20"/>
  <c r="AI67" i="20"/>
  <c r="AH67" i="20"/>
  <c r="AG67" i="20"/>
  <c r="AQ66" i="20"/>
  <c r="AO66" i="20"/>
  <c r="AP66" i="20" s="1"/>
  <c r="AN66" i="20"/>
  <c r="AM66" i="20"/>
  <c r="AL66" i="20"/>
  <c r="AJ66" i="20"/>
  <c r="AI66" i="20"/>
  <c r="AH66" i="20"/>
  <c r="AG66" i="20"/>
  <c r="AQ65" i="20"/>
  <c r="AO65" i="20"/>
  <c r="AN65" i="20"/>
  <c r="AP65" i="20" s="1"/>
  <c r="AM65" i="20"/>
  <c r="AL65" i="20"/>
  <c r="AJ65" i="20"/>
  <c r="AI65" i="20"/>
  <c r="AH65" i="20"/>
  <c r="AG65" i="20"/>
  <c r="AQ64" i="20"/>
  <c r="AP64" i="20"/>
  <c r="AO64" i="20"/>
  <c r="AN64" i="20"/>
  <c r="AM64" i="20"/>
  <c r="AL64" i="20"/>
  <c r="AJ64" i="20"/>
  <c r="AI64" i="20"/>
  <c r="AH64" i="20"/>
  <c r="AG64" i="20"/>
  <c r="AQ63" i="20"/>
  <c r="AO63" i="20"/>
  <c r="AP63" i="20" s="1"/>
  <c r="AN63" i="20"/>
  <c r="AM63" i="20"/>
  <c r="AL63" i="20"/>
  <c r="AJ63" i="20"/>
  <c r="AI63" i="20"/>
  <c r="AH63" i="20"/>
  <c r="AG63" i="20"/>
  <c r="AQ62" i="20"/>
  <c r="AO62" i="20"/>
  <c r="AP62" i="20" s="1"/>
  <c r="AN62" i="20"/>
  <c r="AM62" i="20"/>
  <c r="AL62" i="20"/>
  <c r="AJ62" i="20"/>
  <c r="AI62" i="20"/>
  <c r="AH62" i="20"/>
  <c r="AG62" i="20"/>
  <c r="AQ61" i="20"/>
  <c r="AO61" i="20"/>
  <c r="AN61" i="20"/>
  <c r="AP61" i="20" s="1"/>
  <c r="AM61" i="20"/>
  <c r="AL61" i="20"/>
  <c r="AJ61" i="20"/>
  <c r="AI61" i="20"/>
  <c r="AH61" i="20"/>
  <c r="AG61" i="20"/>
  <c r="AQ60" i="20"/>
  <c r="AP60" i="20"/>
  <c r="AO60" i="20"/>
  <c r="AN60" i="20"/>
  <c r="AM60" i="20"/>
  <c r="AL60" i="20"/>
  <c r="AJ60" i="20"/>
  <c r="AI60" i="20"/>
  <c r="AH60" i="20"/>
  <c r="AG60" i="20"/>
  <c r="AQ59" i="20"/>
  <c r="AO59" i="20"/>
  <c r="AP59" i="20" s="1"/>
  <c r="AN59" i="20"/>
  <c r="AM59" i="20"/>
  <c r="AL59" i="20"/>
  <c r="AJ59" i="20"/>
  <c r="AI59" i="20"/>
  <c r="AH59" i="20"/>
  <c r="AG59" i="20"/>
  <c r="AQ58" i="20"/>
  <c r="AO58" i="20"/>
  <c r="AP58" i="20" s="1"/>
  <c r="AN58" i="20"/>
  <c r="AM58" i="20"/>
  <c r="AL58" i="20"/>
  <c r="AJ58" i="20"/>
  <c r="AI58" i="20"/>
  <c r="AH58" i="20"/>
  <c r="AG58" i="20"/>
  <c r="AQ57" i="20"/>
  <c r="AO57" i="20"/>
  <c r="AN57" i="20"/>
  <c r="AP57" i="20" s="1"/>
  <c r="AM57" i="20"/>
  <c r="AL57" i="20"/>
  <c r="AJ57" i="20"/>
  <c r="AI57" i="20"/>
  <c r="AH57" i="20"/>
  <c r="AG57" i="20"/>
  <c r="AQ56" i="20"/>
  <c r="AP56" i="20"/>
  <c r="AO56" i="20"/>
  <c r="AN56" i="20"/>
  <c r="AM56" i="20"/>
  <c r="AL56" i="20"/>
  <c r="AJ56" i="20"/>
  <c r="AI56" i="20"/>
  <c r="AH56" i="20"/>
  <c r="AG56" i="20"/>
  <c r="AQ55" i="20"/>
  <c r="AO55" i="20"/>
  <c r="AP55" i="20" s="1"/>
  <c r="AN55" i="20"/>
  <c r="AM55" i="20"/>
  <c r="AL55" i="20"/>
  <c r="AJ55" i="20"/>
  <c r="AI55" i="20"/>
  <c r="AH55" i="20"/>
  <c r="AG55" i="20"/>
  <c r="AQ54" i="20"/>
  <c r="AO54" i="20"/>
  <c r="AP54" i="20" s="1"/>
  <c r="AN54" i="20"/>
  <c r="AM54" i="20"/>
  <c r="AL54" i="20"/>
  <c r="AJ54" i="20"/>
  <c r="AI54" i="20"/>
  <c r="AH54" i="20"/>
  <c r="AG54" i="20"/>
  <c r="AQ53" i="20"/>
  <c r="AO53" i="20"/>
  <c r="AN53" i="20"/>
  <c r="AP53" i="20" s="1"/>
  <c r="AM53" i="20"/>
  <c r="AL53" i="20"/>
  <c r="AJ53" i="20"/>
  <c r="AI53" i="20"/>
  <c r="AH53" i="20"/>
  <c r="AG53" i="20"/>
  <c r="AQ52" i="20"/>
  <c r="AP52" i="20"/>
  <c r="AO52" i="20"/>
  <c r="AN52" i="20"/>
  <c r="AM52" i="20"/>
  <c r="AL52" i="20"/>
  <c r="AJ52" i="20"/>
  <c r="AI52" i="20"/>
  <c r="AH52" i="20"/>
  <c r="AG52" i="20"/>
  <c r="AQ51" i="20"/>
  <c r="AO51" i="20"/>
  <c r="AP51" i="20" s="1"/>
  <c r="AN51" i="20"/>
  <c r="AM51" i="20"/>
  <c r="AL51" i="20"/>
  <c r="AJ51" i="20"/>
  <c r="AI51" i="20"/>
  <c r="AH51" i="20"/>
  <c r="AG51" i="20"/>
  <c r="AQ50" i="20"/>
  <c r="AO50" i="20"/>
  <c r="AP50" i="20" s="1"/>
  <c r="AN50" i="20"/>
  <c r="AM50" i="20"/>
  <c r="AL50" i="20"/>
  <c r="AJ50" i="20"/>
  <c r="AI50" i="20"/>
  <c r="AH50" i="20"/>
  <c r="AG50" i="20"/>
  <c r="AQ49" i="20"/>
  <c r="AO49" i="20"/>
  <c r="AN49" i="20"/>
  <c r="AP49" i="20" s="1"/>
  <c r="AM49" i="20"/>
  <c r="AL49" i="20"/>
  <c r="AJ49" i="20"/>
  <c r="AI49" i="20"/>
  <c r="AH49" i="20"/>
  <c r="AG49" i="20"/>
  <c r="AQ48" i="20"/>
  <c r="AP48" i="20"/>
  <c r="AO48" i="20"/>
  <c r="AN48" i="20"/>
  <c r="AM48" i="20"/>
  <c r="AL48" i="20"/>
  <c r="AJ48" i="20"/>
  <c r="AI48" i="20"/>
  <c r="AH48" i="20"/>
  <c r="AG48" i="20"/>
  <c r="AQ47" i="20"/>
  <c r="AO47" i="20"/>
  <c r="AP47" i="20" s="1"/>
  <c r="AN47" i="20"/>
  <c r="AM47" i="20"/>
  <c r="AL47" i="20"/>
  <c r="AJ47" i="20"/>
  <c r="AI47" i="20"/>
  <c r="AH47" i="20"/>
  <c r="AG47" i="20"/>
  <c r="AQ46" i="20"/>
  <c r="AO46" i="20"/>
  <c r="AP46" i="20" s="1"/>
  <c r="AN46" i="20"/>
  <c r="AM46" i="20"/>
  <c r="AL46" i="20"/>
  <c r="AJ46" i="20"/>
  <c r="AI46" i="20"/>
  <c r="AH46" i="20"/>
  <c r="AG46" i="20"/>
  <c r="AQ45" i="20"/>
  <c r="AO45" i="20"/>
  <c r="AN45" i="20"/>
  <c r="AP45" i="20" s="1"/>
  <c r="AM45" i="20"/>
  <c r="AL45" i="20"/>
  <c r="AJ45" i="20"/>
  <c r="AI45" i="20"/>
  <c r="AH45" i="20"/>
  <c r="AG45" i="20"/>
  <c r="AQ44" i="20"/>
  <c r="AP44" i="20"/>
  <c r="AO44" i="20"/>
  <c r="AN44" i="20"/>
  <c r="AM44" i="20"/>
  <c r="AL44" i="20"/>
  <c r="AJ44" i="20"/>
  <c r="AI44" i="20"/>
  <c r="AH44" i="20"/>
  <c r="AG44" i="20"/>
  <c r="AQ43" i="20"/>
  <c r="AO43" i="20"/>
  <c r="AP43" i="20" s="1"/>
  <c r="AN43" i="20"/>
  <c r="AM43" i="20"/>
  <c r="AL43" i="20"/>
  <c r="AJ43" i="20"/>
  <c r="AI43" i="20"/>
  <c r="AH43" i="20"/>
  <c r="AG43" i="20"/>
  <c r="AQ42" i="20"/>
  <c r="AO42" i="20"/>
  <c r="AP42" i="20" s="1"/>
  <c r="AN42" i="20"/>
  <c r="AM42" i="20"/>
  <c r="AL42" i="20"/>
  <c r="AJ42" i="20"/>
  <c r="AI42" i="20"/>
  <c r="AH42" i="20"/>
  <c r="AG42" i="20"/>
  <c r="AQ41" i="20"/>
  <c r="AO41" i="20"/>
  <c r="AN41" i="20"/>
  <c r="AP41" i="20" s="1"/>
  <c r="AM41" i="20"/>
  <c r="AL41" i="20"/>
  <c r="AJ41" i="20"/>
  <c r="AI41" i="20"/>
  <c r="AH41" i="20"/>
  <c r="AG41" i="20"/>
  <c r="AQ40" i="20"/>
  <c r="AP40" i="20"/>
  <c r="AO40" i="20"/>
  <c r="AN40" i="20"/>
  <c r="AM40" i="20"/>
  <c r="AL40" i="20"/>
  <c r="AJ40" i="20"/>
  <c r="AI40" i="20"/>
  <c r="AH40" i="20"/>
  <c r="AG40" i="20"/>
  <c r="AQ39" i="20"/>
  <c r="AO39" i="20"/>
  <c r="AP39" i="20" s="1"/>
  <c r="AN39" i="20"/>
  <c r="AM39" i="20"/>
  <c r="AL39" i="20"/>
  <c r="AJ39" i="20"/>
  <c r="AI39" i="20"/>
  <c r="AH39" i="20"/>
  <c r="AG39" i="20"/>
  <c r="AQ38" i="20"/>
  <c r="AO38" i="20"/>
  <c r="AP38" i="20" s="1"/>
  <c r="AN38" i="20"/>
  <c r="AM38" i="20"/>
  <c r="AL38" i="20"/>
  <c r="AJ38" i="20"/>
  <c r="AI38" i="20"/>
  <c r="AH38" i="20"/>
  <c r="AG38" i="20"/>
  <c r="AQ37" i="20"/>
  <c r="AO37" i="20"/>
  <c r="AN37" i="20"/>
  <c r="AP37" i="20" s="1"/>
  <c r="AM37" i="20"/>
  <c r="AL37" i="20"/>
  <c r="AJ37" i="20"/>
  <c r="AI37" i="20"/>
  <c r="AH37" i="20"/>
  <c r="AG37" i="20"/>
  <c r="AQ36" i="20"/>
  <c r="AP36" i="20"/>
  <c r="AO36" i="20"/>
  <c r="AN36" i="20"/>
  <c r="AM36" i="20"/>
  <c r="AL36" i="20"/>
  <c r="AJ36" i="20"/>
  <c r="AI36" i="20"/>
  <c r="AH36" i="20"/>
  <c r="AG36" i="20"/>
  <c r="AQ35" i="20"/>
  <c r="AO35" i="20"/>
  <c r="AP35" i="20" s="1"/>
  <c r="AN35" i="20"/>
  <c r="AM35" i="20"/>
  <c r="AL35" i="20"/>
  <c r="AJ35" i="20"/>
  <c r="AI35" i="20"/>
  <c r="AH35" i="20"/>
  <c r="AG35" i="20"/>
  <c r="AQ34" i="20"/>
  <c r="AO34" i="20"/>
  <c r="AN34" i="20"/>
  <c r="AP34" i="20" s="1"/>
  <c r="AM34" i="20"/>
  <c r="AL34" i="20"/>
  <c r="AJ34" i="20"/>
  <c r="AI34" i="20"/>
  <c r="AH34" i="20"/>
  <c r="AG34" i="20"/>
  <c r="AQ33" i="20"/>
  <c r="AO33" i="20"/>
  <c r="AN33" i="20"/>
  <c r="AP33" i="20" s="1"/>
  <c r="AM33" i="20"/>
  <c r="AL33" i="20"/>
  <c r="AJ33" i="20"/>
  <c r="AI33" i="20"/>
  <c r="AH33" i="20"/>
  <c r="AG33" i="20"/>
  <c r="AQ32" i="20"/>
  <c r="AP32" i="20"/>
  <c r="AO32" i="20"/>
  <c r="AN32" i="20"/>
  <c r="AM32" i="20"/>
  <c r="AL32" i="20"/>
  <c r="AJ32" i="20"/>
  <c r="AI32" i="20"/>
  <c r="AH32" i="20"/>
  <c r="AG32" i="20"/>
  <c r="AQ31" i="20"/>
  <c r="AO31" i="20"/>
  <c r="AP31" i="20" s="1"/>
  <c r="AN31" i="20"/>
  <c r="AM31" i="20"/>
  <c r="AL31" i="20"/>
  <c r="AJ31" i="20"/>
  <c r="AI31" i="20"/>
  <c r="AH31" i="20"/>
  <c r="AG31" i="20"/>
  <c r="AQ30" i="20"/>
  <c r="AO30" i="20"/>
  <c r="AN30" i="20"/>
  <c r="AP30" i="20" s="1"/>
  <c r="AM30" i="20"/>
  <c r="AL30" i="20"/>
  <c r="AJ30" i="20"/>
  <c r="AI30" i="20"/>
  <c r="AH30" i="20"/>
  <c r="AG30" i="20"/>
  <c r="AQ29" i="20"/>
  <c r="AO29" i="20"/>
  <c r="AN29" i="20"/>
  <c r="AP29" i="20" s="1"/>
  <c r="AM29" i="20"/>
  <c r="AL29" i="20"/>
  <c r="AJ29" i="20"/>
  <c r="AI29" i="20"/>
  <c r="AH29" i="20"/>
  <c r="AG29" i="20"/>
  <c r="AQ28" i="20"/>
  <c r="AP28" i="20"/>
  <c r="AO28" i="20"/>
  <c r="AN28" i="20"/>
  <c r="AM28" i="20"/>
  <c r="AL28" i="20"/>
  <c r="AJ28" i="20"/>
  <c r="AI28" i="20"/>
  <c r="AH28" i="20"/>
  <c r="AG28" i="20"/>
  <c r="AQ27" i="20"/>
  <c r="AO27" i="20"/>
  <c r="AP27" i="20" s="1"/>
  <c r="AN27" i="20"/>
  <c r="AM27" i="20"/>
  <c r="AL27" i="20"/>
  <c r="AJ27" i="20"/>
  <c r="AI27" i="20"/>
  <c r="AH27" i="20"/>
  <c r="AG27" i="20"/>
  <c r="AQ26" i="20"/>
  <c r="AO26" i="20"/>
  <c r="AN26" i="20"/>
  <c r="AP26" i="20" s="1"/>
  <c r="AM26" i="20"/>
  <c r="AL26" i="20"/>
  <c r="AJ26" i="20"/>
  <c r="AI26" i="20"/>
  <c r="AH26" i="20"/>
  <c r="AG26" i="20"/>
  <c r="AQ25" i="20"/>
  <c r="AO25" i="20"/>
  <c r="AN25" i="20"/>
  <c r="AP25" i="20" s="1"/>
  <c r="AM25" i="20"/>
  <c r="AL25" i="20"/>
  <c r="AJ25" i="20"/>
  <c r="AI25" i="20"/>
  <c r="AH25" i="20"/>
  <c r="AG25" i="20"/>
  <c r="AQ24" i="20"/>
  <c r="AP24" i="20"/>
  <c r="AO24" i="20"/>
  <c r="AN24" i="20"/>
  <c r="AM24" i="20"/>
  <c r="AL24" i="20"/>
  <c r="AJ24" i="20"/>
  <c r="AI24" i="20"/>
  <c r="AH24" i="20"/>
  <c r="AG24" i="20"/>
  <c r="AQ23" i="20"/>
  <c r="AO23" i="20"/>
  <c r="AP23" i="20" s="1"/>
  <c r="AN23" i="20"/>
  <c r="AM23" i="20"/>
  <c r="AL23" i="20"/>
  <c r="AJ23" i="20"/>
  <c r="AI23" i="20"/>
  <c r="AH23" i="20"/>
  <c r="AG23" i="20"/>
  <c r="AQ22" i="20"/>
  <c r="AO22" i="20"/>
  <c r="AN22" i="20"/>
  <c r="AP22" i="20" s="1"/>
  <c r="AM22" i="20"/>
  <c r="AL22" i="20"/>
  <c r="AJ22" i="20"/>
  <c r="AI22" i="20"/>
  <c r="AH22" i="20"/>
  <c r="AG22" i="20"/>
  <c r="AQ21" i="20"/>
  <c r="AO21" i="20"/>
  <c r="AN21" i="20"/>
  <c r="AP21" i="20" s="1"/>
  <c r="AM21" i="20"/>
  <c r="AL21" i="20"/>
  <c r="AJ21" i="20"/>
  <c r="AI21" i="20"/>
  <c r="AH21" i="20"/>
  <c r="AG21" i="20"/>
  <c r="AQ20" i="20"/>
  <c r="AP20" i="20"/>
  <c r="AO20" i="20"/>
  <c r="AN20" i="20"/>
  <c r="AM20" i="20"/>
  <c r="AL20" i="20"/>
  <c r="AJ20" i="20"/>
  <c r="AI20" i="20"/>
  <c r="AH20" i="20"/>
  <c r="AG20" i="20"/>
  <c r="AQ19" i="20"/>
  <c r="AO19" i="20"/>
  <c r="AP19" i="20" s="1"/>
  <c r="AN19" i="20"/>
  <c r="AM19" i="20"/>
  <c r="AL19" i="20"/>
  <c r="AJ19" i="20"/>
  <c r="AI19" i="20"/>
  <c r="AH19" i="20"/>
  <c r="AG19" i="20"/>
  <c r="AQ18" i="20"/>
  <c r="AO18" i="20"/>
  <c r="AN18" i="20"/>
  <c r="AP18" i="20" s="1"/>
  <c r="AM18" i="20"/>
  <c r="AL18" i="20"/>
  <c r="AJ18" i="20"/>
  <c r="AI18" i="20"/>
  <c r="AH18" i="20"/>
  <c r="AG18" i="20"/>
  <c r="AQ17" i="20"/>
  <c r="AO17" i="20"/>
  <c r="AN17" i="20"/>
  <c r="AP17" i="20" s="1"/>
  <c r="AM17" i="20"/>
  <c r="AL17" i="20"/>
  <c r="AJ17" i="20"/>
  <c r="AI17" i="20"/>
  <c r="AH17" i="20"/>
  <c r="AG17" i="20"/>
  <c r="AQ16" i="20"/>
  <c r="AP16" i="20"/>
  <c r="AO16" i="20"/>
  <c r="AN16" i="20"/>
  <c r="AM16" i="20"/>
  <c r="AL16" i="20"/>
  <c r="AJ16" i="20"/>
  <c r="AI16" i="20"/>
  <c r="AH16" i="20"/>
  <c r="AG16" i="20"/>
  <c r="AQ15" i="20"/>
  <c r="AO15" i="20"/>
  <c r="AP15" i="20" s="1"/>
  <c r="AN15" i="20"/>
  <c r="AM15" i="20"/>
  <c r="AL15" i="20"/>
  <c r="AJ15" i="20"/>
  <c r="AI15" i="20"/>
  <c r="AH15" i="20"/>
  <c r="AG15" i="20"/>
  <c r="AQ14" i="20"/>
  <c r="AO14" i="20"/>
  <c r="AN14" i="20"/>
  <c r="AP14" i="20" s="1"/>
  <c r="AM14" i="20"/>
  <c r="AL14" i="20"/>
  <c r="AJ14" i="20"/>
  <c r="AI14" i="20"/>
  <c r="AH14" i="20"/>
  <c r="AG14" i="20"/>
  <c r="AQ13" i="20"/>
  <c r="AO13" i="20"/>
  <c r="AN13" i="20"/>
  <c r="AP13" i="20" s="1"/>
  <c r="AM13" i="20"/>
  <c r="AL13" i="20"/>
  <c r="AJ13" i="20"/>
  <c r="AI13" i="20"/>
  <c r="AH13" i="20"/>
  <c r="AG13" i="20"/>
  <c r="AQ12" i="20"/>
  <c r="AP12" i="20"/>
  <c r="AO12" i="20"/>
  <c r="AN12" i="20"/>
  <c r="AM12" i="20"/>
  <c r="AL12" i="20"/>
  <c r="AJ12" i="20"/>
  <c r="AI12" i="20"/>
  <c r="AH12" i="20"/>
  <c r="AG12" i="20"/>
  <c r="AQ11" i="20"/>
  <c r="AO11" i="20"/>
  <c r="AP11" i="20" s="1"/>
  <c r="AN11" i="20"/>
  <c r="AM11" i="20"/>
  <c r="AL11" i="20"/>
  <c r="AJ11" i="20"/>
  <c r="AI11" i="20"/>
  <c r="AH11" i="20"/>
  <c r="AG11" i="20"/>
  <c r="AQ10" i="20"/>
  <c r="AO10" i="20"/>
  <c r="AN10" i="20"/>
  <c r="AP10" i="20" s="1"/>
  <c r="AM10" i="20"/>
  <c r="AL10" i="20"/>
  <c r="AJ10" i="20"/>
  <c r="AI10" i="20"/>
  <c r="AH10" i="20"/>
  <c r="AG10" i="20"/>
  <c r="AQ9" i="20"/>
  <c r="AO9" i="20"/>
  <c r="AN9" i="20"/>
  <c r="AP9" i="20" s="1"/>
  <c r="AM9" i="20"/>
  <c r="AL9" i="20"/>
  <c r="AJ9" i="20"/>
  <c r="AI9" i="20"/>
  <c r="AH9" i="20"/>
  <c r="AG9" i="20"/>
  <c r="AQ8" i="20"/>
  <c r="AP8" i="20"/>
  <c r="AO8" i="20"/>
  <c r="AN8" i="20"/>
  <c r="AM8" i="20"/>
  <c r="AL8" i="20"/>
  <c r="AJ8" i="20"/>
  <c r="AI8" i="20"/>
  <c r="AH8" i="20"/>
  <c r="AG8" i="20"/>
  <c r="AQ7" i="20"/>
  <c r="AO7" i="20"/>
  <c r="AP7" i="20" s="1"/>
  <c r="AN7" i="20"/>
  <c r="AM7" i="20"/>
  <c r="AL7" i="20"/>
  <c r="AJ7" i="20"/>
  <c r="AI7" i="20"/>
  <c r="AH7" i="20"/>
  <c r="AG7" i="20"/>
  <c r="AQ6" i="20"/>
  <c r="AO6" i="20"/>
  <c r="AN6" i="20"/>
  <c r="AP6" i="20" s="1"/>
  <c r="AM6" i="20"/>
  <c r="AL6" i="20"/>
  <c r="AJ6" i="20"/>
  <c r="AI6" i="20"/>
  <c r="AH6" i="20"/>
  <c r="AG6" i="20"/>
  <c r="AQ5" i="20"/>
  <c r="AO5" i="20"/>
  <c r="AN5" i="20"/>
  <c r="AP5" i="20" s="1"/>
  <c r="AM5" i="20"/>
  <c r="AL5" i="20"/>
  <c r="AJ5" i="20"/>
  <c r="AI5" i="20"/>
  <c r="AH5" i="20"/>
  <c r="AG5" i="20"/>
  <c r="AQ4" i="20"/>
  <c r="AP4" i="20"/>
  <c r="AO4" i="20"/>
  <c r="AN4" i="20"/>
  <c r="AM4" i="20"/>
  <c r="AL4" i="20"/>
  <c r="AJ4" i="20"/>
  <c r="AI4" i="20"/>
  <c r="AH4" i="20"/>
  <c r="AG4" i="20"/>
  <c r="AQ3" i="20"/>
  <c r="AO3" i="20"/>
  <c r="AP3" i="20" s="1"/>
  <c r="AN3" i="20"/>
  <c r="AM3" i="20"/>
  <c r="AL3" i="20"/>
  <c r="AJ3" i="20"/>
  <c r="AI3" i="20"/>
  <c r="AI124" i="20" s="1"/>
  <c r="AH3" i="20"/>
  <c r="AG3" i="20"/>
  <c r="AQ2" i="20"/>
  <c r="AQ124" i="20" s="1"/>
  <c r="AO2" i="20"/>
  <c r="AN2" i="20"/>
  <c r="AP2" i="20" s="1"/>
  <c r="AM2" i="20"/>
  <c r="AM124" i="20" s="1"/>
  <c r="AL2" i="20"/>
  <c r="AL124" i="20" s="1"/>
  <c r="AJ2" i="20"/>
  <c r="AJ135" i="20" s="1"/>
  <c r="AI2" i="20"/>
  <c r="AI135" i="20" s="1"/>
  <c r="AH2" i="20"/>
  <c r="AH135" i="20" s="1"/>
  <c r="AG2" i="20"/>
  <c r="AG124" i="20" s="1"/>
  <c r="AI134" i="19"/>
  <c r="AF125" i="19"/>
  <c r="AD125" i="19"/>
  <c r="AA125" i="19"/>
  <c r="R125" i="19"/>
  <c r="M125" i="19"/>
  <c r="I125" i="19"/>
  <c r="AF124" i="19"/>
  <c r="AD124" i="19"/>
  <c r="AC124" i="19"/>
  <c r="AC125" i="19" s="1"/>
  <c r="AA124" i="19"/>
  <c r="X124" i="19"/>
  <c r="X125" i="19" s="1"/>
  <c r="V124" i="19"/>
  <c r="V125" i="19" s="1"/>
  <c r="T124" i="19"/>
  <c r="T125" i="19" s="1"/>
  <c r="R124" i="19"/>
  <c r="O124" i="19"/>
  <c r="O125" i="19" s="1"/>
  <c r="M124" i="19"/>
  <c r="K124" i="19"/>
  <c r="K125" i="19" s="1"/>
  <c r="I124" i="19"/>
  <c r="G124" i="19"/>
  <c r="G125" i="19" s="1"/>
  <c r="B124" i="19"/>
  <c r="AQ123" i="19"/>
  <c r="AO123" i="19"/>
  <c r="AN123" i="19"/>
  <c r="AP123" i="19" s="1"/>
  <c r="AM123" i="19"/>
  <c r="AL123" i="19"/>
  <c r="AJ123" i="19"/>
  <c r="AI123" i="19"/>
  <c r="AH123" i="19"/>
  <c r="AG123" i="19"/>
  <c r="AQ122" i="19"/>
  <c r="AP122" i="19"/>
  <c r="AO122" i="19"/>
  <c r="AN122" i="19"/>
  <c r="AM122" i="19"/>
  <c r="AL122" i="19"/>
  <c r="AJ122" i="19"/>
  <c r="AI122" i="19"/>
  <c r="AH122" i="19"/>
  <c r="AG122" i="19"/>
  <c r="AQ121" i="19"/>
  <c r="AO121" i="19"/>
  <c r="AP121" i="19" s="1"/>
  <c r="AN121" i="19"/>
  <c r="AM121" i="19"/>
  <c r="AL121" i="19"/>
  <c r="AJ121" i="19"/>
  <c r="AI121" i="19"/>
  <c r="AH121" i="19"/>
  <c r="AG121" i="19"/>
  <c r="AQ120" i="19"/>
  <c r="AO120" i="19"/>
  <c r="AP120" i="19" s="1"/>
  <c r="AN120" i="19"/>
  <c r="AM120" i="19"/>
  <c r="AL120" i="19"/>
  <c r="AJ120" i="19"/>
  <c r="AI120" i="19"/>
  <c r="AH120" i="19"/>
  <c r="AG120" i="19"/>
  <c r="AQ119" i="19"/>
  <c r="AO119" i="19"/>
  <c r="AN119" i="19"/>
  <c r="AP119" i="19" s="1"/>
  <c r="AM119" i="19"/>
  <c r="AL119" i="19"/>
  <c r="AJ119" i="19"/>
  <c r="AI119" i="19"/>
  <c r="AH119" i="19"/>
  <c r="AG119" i="19"/>
  <c r="AQ118" i="19"/>
  <c r="AO118" i="19"/>
  <c r="AP118" i="19" s="1"/>
  <c r="AN118" i="19"/>
  <c r="AM118" i="19"/>
  <c r="AL118" i="19"/>
  <c r="AJ118" i="19"/>
  <c r="AI118" i="19"/>
  <c r="AH118" i="19"/>
  <c r="AG118" i="19"/>
  <c r="AQ117" i="19"/>
  <c r="AO117" i="19"/>
  <c r="AP117" i="19" s="1"/>
  <c r="AN117" i="19"/>
  <c r="AM117" i="19"/>
  <c r="AL117" i="19"/>
  <c r="AJ117" i="19"/>
  <c r="AI117" i="19"/>
  <c r="AH117" i="19"/>
  <c r="AG117" i="19"/>
  <c r="AQ116" i="19"/>
  <c r="AO116" i="19"/>
  <c r="AP116" i="19" s="1"/>
  <c r="AN116" i="19"/>
  <c r="AM116" i="19"/>
  <c r="AL116" i="19"/>
  <c r="AJ116" i="19"/>
  <c r="AI116" i="19"/>
  <c r="AH116" i="19"/>
  <c r="AG116" i="19"/>
  <c r="AQ115" i="19"/>
  <c r="AO115" i="19"/>
  <c r="AN115" i="19"/>
  <c r="AP115" i="19" s="1"/>
  <c r="AM115" i="19"/>
  <c r="AL115" i="19"/>
  <c r="AJ115" i="19"/>
  <c r="AI115" i="19"/>
  <c r="AH115" i="19"/>
  <c r="AG115" i="19"/>
  <c r="AQ114" i="19"/>
  <c r="AO114" i="19"/>
  <c r="AP114" i="19" s="1"/>
  <c r="AN114" i="19"/>
  <c r="AM114" i="19"/>
  <c r="AL114" i="19"/>
  <c r="AJ114" i="19"/>
  <c r="AI114" i="19"/>
  <c r="AH114" i="19"/>
  <c r="AG114" i="19"/>
  <c r="AQ113" i="19"/>
  <c r="AO113" i="19"/>
  <c r="AP113" i="19" s="1"/>
  <c r="AN113" i="19"/>
  <c r="AM113" i="19"/>
  <c r="AL113" i="19"/>
  <c r="AJ113" i="19"/>
  <c r="AI113" i="19"/>
  <c r="AH113" i="19"/>
  <c r="AG113" i="19"/>
  <c r="AQ112" i="19"/>
  <c r="AO112" i="19"/>
  <c r="AP112" i="19" s="1"/>
  <c r="AN112" i="19"/>
  <c r="AM112" i="19"/>
  <c r="AL112" i="19"/>
  <c r="AJ112" i="19"/>
  <c r="AI112" i="19"/>
  <c r="AH112" i="19"/>
  <c r="AG112" i="19"/>
  <c r="AQ111" i="19"/>
  <c r="AO111" i="19"/>
  <c r="AN111" i="19"/>
  <c r="AP111" i="19" s="1"/>
  <c r="AM111" i="19"/>
  <c r="AL111" i="19"/>
  <c r="AJ111" i="19"/>
  <c r="AI111" i="19"/>
  <c r="AH111" i="19"/>
  <c r="AG111" i="19"/>
  <c r="AQ110" i="19"/>
  <c r="AO110" i="19"/>
  <c r="AP110" i="19" s="1"/>
  <c r="AN110" i="19"/>
  <c r="AM110" i="19"/>
  <c r="AL110" i="19"/>
  <c r="AJ110" i="19"/>
  <c r="AI110" i="19"/>
  <c r="AH110" i="19"/>
  <c r="AG110" i="19"/>
  <c r="AQ109" i="19"/>
  <c r="AO109" i="19"/>
  <c r="AP109" i="19" s="1"/>
  <c r="AN109" i="19"/>
  <c r="AM109" i="19"/>
  <c r="AL109" i="19"/>
  <c r="AJ109" i="19"/>
  <c r="AI109" i="19"/>
  <c r="AH109" i="19"/>
  <c r="AG109" i="19"/>
  <c r="AQ108" i="19"/>
  <c r="AO108" i="19"/>
  <c r="AP108" i="19" s="1"/>
  <c r="AN108" i="19"/>
  <c r="AM108" i="19"/>
  <c r="AL108" i="19"/>
  <c r="AJ108" i="19"/>
  <c r="AI108" i="19"/>
  <c r="AH108" i="19"/>
  <c r="AG108" i="19"/>
  <c r="AQ107" i="19"/>
  <c r="AO107" i="19"/>
  <c r="AN107" i="19"/>
  <c r="AP107" i="19" s="1"/>
  <c r="AM107" i="19"/>
  <c r="AL107" i="19"/>
  <c r="AJ107" i="19"/>
  <c r="AI107" i="19"/>
  <c r="AH107" i="19"/>
  <c r="AG107" i="19"/>
  <c r="AQ106" i="19"/>
  <c r="AO106" i="19"/>
  <c r="AP106" i="19" s="1"/>
  <c r="AN106" i="19"/>
  <c r="AM106" i="19"/>
  <c r="AL106" i="19"/>
  <c r="AJ106" i="19"/>
  <c r="AI106" i="19"/>
  <c r="AH106" i="19"/>
  <c r="AG106" i="19"/>
  <c r="AQ105" i="19"/>
  <c r="AO105" i="19"/>
  <c r="AP105" i="19" s="1"/>
  <c r="AN105" i="19"/>
  <c r="AM105" i="19"/>
  <c r="AL105" i="19"/>
  <c r="AJ105" i="19"/>
  <c r="AI105" i="19"/>
  <c r="AH105" i="19"/>
  <c r="AG105" i="19"/>
  <c r="AQ104" i="19"/>
  <c r="AO104" i="19"/>
  <c r="AP104" i="19" s="1"/>
  <c r="AN104" i="19"/>
  <c r="AM104" i="19"/>
  <c r="AL104" i="19"/>
  <c r="AJ104" i="19"/>
  <c r="AI104" i="19"/>
  <c r="AH104" i="19"/>
  <c r="AG104" i="19"/>
  <c r="AQ103" i="19"/>
  <c r="AO103" i="19"/>
  <c r="AN103" i="19"/>
  <c r="AP103" i="19" s="1"/>
  <c r="AM103" i="19"/>
  <c r="AL103" i="19"/>
  <c r="AJ103" i="19"/>
  <c r="AI103" i="19"/>
  <c r="AH103" i="19"/>
  <c r="AG103" i="19"/>
  <c r="AQ102" i="19"/>
  <c r="AO102" i="19"/>
  <c r="AP102" i="19" s="1"/>
  <c r="AN102" i="19"/>
  <c r="AM102" i="19"/>
  <c r="AL102" i="19"/>
  <c r="AJ102" i="19"/>
  <c r="AI102" i="19"/>
  <c r="AH102" i="19"/>
  <c r="AG102" i="19"/>
  <c r="AQ101" i="19"/>
  <c r="AO101" i="19"/>
  <c r="AP101" i="19" s="1"/>
  <c r="AN101" i="19"/>
  <c r="AM101" i="19"/>
  <c r="AL101" i="19"/>
  <c r="AJ101" i="19"/>
  <c r="AI101" i="19"/>
  <c r="AH101" i="19"/>
  <c r="AG101" i="19"/>
  <c r="AQ100" i="19"/>
  <c r="AO100" i="19"/>
  <c r="AP100" i="19" s="1"/>
  <c r="AN100" i="19"/>
  <c r="AM100" i="19"/>
  <c r="AL100" i="19"/>
  <c r="AJ100" i="19"/>
  <c r="AI100" i="19"/>
  <c r="AH100" i="19"/>
  <c r="AG100" i="19"/>
  <c r="AQ99" i="19"/>
  <c r="AO99" i="19"/>
  <c r="AN99" i="19"/>
  <c r="AP99" i="19" s="1"/>
  <c r="AM99" i="19"/>
  <c r="AL99" i="19"/>
  <c r="AJ99" i="19"/>
  <c r="AI99" i="19"/>
  <c r="AH99" i="19"/>
  <c r="AG99" i="19"/>
  <c r="AQ98" i="19"/>
  <c r="AO98" i="19"/>
  <c r="AP98" i="19" s="1"/>
  <c r="AN98" i="19"/>
  <c r="AM98" i="19"/>
  <c r="AL98" i="19"/>
  <c r="AJ98" i="19"/>
  <c r="AI98" i="19"/>
  <c r="AH98" i="19"/>
  <c r="AG98" i="19"/>
  <c r="AQ97" i="19"/>
  <c r="AO97" i="19"/>
  <c r="AP97" i="19" s="1"/>
  <c r="AN97" i="19"/>
  <c r="AM97" i="19"/>
  <c r="AL97" i="19"/>
  <c r="AJ97" i="19"/>
  <c r="AI97" i="19"/>
  <c r="AH97" i="19"/>
  <c r="AG97" i="19"/>
  <c r="AQ96" i="19"/>
  <c r="AO96" i="19"/>
  <c r="AP96" i="19" s="1"/>
  <c r="AN96" i="19"/>
  <c r="AM96" i="19"/>
  <c r="AL96" i="19"/>
  <c r="AJ96" i="19"/>
  <c r="AI96" i="19"/>
  <c r="AH96" i="19"/>
  <c r="AG96" i="19"/>
  <c r="AQ95" i="19"/>
  <c r="AO95" i="19"/>
  <c r="AN95" i="19"/>
  <c r="AP95" i="19" s="1"/>
  <c r="AM95" i="19"/>
  <c r="AL95" i="19"/>
  <c r="AJ95" i="19"/>
  <c r="AI95" i="19"/>
  <c r="AH95" i="19"/>
  <c r="AG95" i="19"/>
  <c r="AQ94" i="19"/>
  <c r="AO94" i="19"/>
  <c r="AP94" i="19" s="1"/>
  <c r="AN94" i="19"/>
  <c r="AM94" i="19"/>
  <c r="AL94" i="19"/>
  <c r="AJ94" i="19"/>
  <c r="AI94" i="19"/>
  <c r="AH94" i="19"/>
  <c r="AG94" i="19"/>
  <c r="AQ93" i="19"/>
  <c r="AO93" i="19"/>
  <c r="AP93" i="19" s="1"/>
  <c r="AN93" i="19"/>
  <c r="AM93" i="19"/>
  <c r="AL93" i="19"/>
  <c r="AJ93" i="19"/>
  <c r="AI93" i="19"/>
  <c r="AH93" i="19"/>
  <c r="AG93" i="19"/>
  <c r="AQ92" i="19"/>
  <c r="AO92" i="19"/>
  <c r="AP92" i="19" s="1"/>
  <c r="AN92" i="19"/>
  <c r="AM92" i="19"/>
  <c r="AL92" i="19"/>
  <c r="AJ92" i="19"/>
  <c r="AI92" i="19"/>
  <c r="AH92" i="19"/>
  <c r="AG92" i="19"/>
  <c r="AQ91" i="19"/>
  <c r="AO91" i="19"/>
  <c r="AN91" i="19"/>
  <c r="AP91" i="19" s="1"/>
  <c r="AM91" i="19"/>
  <c r="AL91" i="19"/>
  <c r="AJ91" i="19"/>
  <c r="AI91" i="19"/>
  <c r="AH91" i="19"/>
  <c r="AG91" i="19"/>
  <c r="AQ90" i="19"/>
  <c r="AO90" i="19"/>
  <c r="AP90" i="19" s="1"/>
  <c r="AN90" i="19"/>
  <c r="AM90" i="19"/>
  <c r="AL90" i="19"/>
  <c r="AJ90" i="19"/>
  <c r="AI90" i="19"/>
  <c r="AH90" i="19"/>
  <c r="AG90" i="19"/>
  <c r="AQ89" i="19"/>
  <c r="AO89" i="19"/>
  <c r="AP89" i="19" s="1"/>
  <c r="AN89" i="19"/>
  <c r="AM89" i="19"/>
  <c r="AL89" i="19"/>
  <c r="AJ89" i="19"/>
  <c r="AI89" i="19"/>
  <c r="AH89" i="19"/>
  <c r="AG89" i="19"/>
  <c r="AQ88" i="19"/>
  <c r="AO88" i="19"/>
  <c r="AP88" i="19" s="1"/>
  <c r="AN88" i="19"/>
  <c r="AM88" i="19"/>
  <c r="AL88" i="19"/>
  <c r="AJ88" i="19"/>
  <c r="AI88" i="19"/>
  <c r="AH88" i="19"/>
  <c r="AG88" i="19"/>
  <c r="AQ87" i="19"/>
  <c r="AO87" i="19"/>
  <c r="AN87" i="19"/>
  <c r="AP87" i="19" s="1"/>
  <c r="AM87" i="19"/>
  <c r="AL87" i="19"/>
  <c r="AJ87" i="19"/>
  <c r="AI87" i="19"/>
  <c r="AH87" i="19"/>
  <c r="AG87" i="19"/>
  <c r="AQ86" i="19"/>
  <c r="AO86" i="19"/>
  <c r="AP86" i="19" s="1"/>
  <c r="AN86" i="19"/>
  <c r="AM86" i="19"/>
  <c r="AL86" i="19"/>
  <c r="AJ86" i="19"/>
  <c r="AI86" i="19"/>
  <c r="AH86" i="19"/>
  <c r="AG86" i="19"/>
  <c r="AQ85" i="19"/>
  <c r="AO85" i="19"/>
  <c r="AP85" i="19" s="1"/>
  <c r="AN85" i="19"/>
  <c r="AM85" i="19"/>
  <c r="AL85" i="19"/>
  <c r="AJ85" i="19"/>
  <c r="AI85" i="19"/>
  <c r="AH85" i="19"/>
  <c r="AG85" i="19"/>
  <c r="AQ84" i="19"/>
  <c r="AO84" i="19"/>
  <c r="AP84" i="19" s="1"/>
  <c r="AN84" i="19"/>
  <c r="AM84" i="19"/>
  <c r="AL84" i="19"/>
  <c r="AJ84" i="19"/>
  <c r="AI84" i="19"/>
  <c r="AH84" i="19"/>
  <c r="AG84" i="19"/>
  <c r="AQ83" i="19"/>
  <c r="AO83" i="19"/>
  <c r="AN83" i="19"/>
  <c r="AP83" i="19" s="1"/>
  <c r="AM83" i="19"/>
  <c r="AL83" i="19"/>
  <c r="AJ83" i="19"/>
  <c r="AI83" i="19"/>
  <c r="AH83" i="19"/>
  <c r="AG83" i="19"/>
  <c r="AQ82" i="19"/>
  <c r="AO82" i="19"/>
  <c r="AP82" i="19" s="1"/>
  <c r="AN82" i="19"/>
  <c r="AM82" i="19"/>
  <c r="AL82" i="19"/>
  <c r="AJ82" i="19"/>
  <c r="AI82" i="19"/>
  <c r="AH82" i="19"/>
  <c r="AG82" i="19"/>
  <c r="AQ81" i="19"/>
  <c r="AO81" i="19"/>
  <c r="AP81" i="19" s="1"/>
  <c r="AN81" i="19"/>
  <c r="AM81" i="19"/>
  <c r="AL81" i="19"/>
  <c r="AJ81" i="19"/>
  <c r="AI81" i="19"/>
  <c r="AH81" i="19"/>
  <c r="AG81" i="19"/>
  <c r="AQ80" i="19"/>
  <c r="AO80" i="19"/>
  <c r="AP80" i="19" s="1"/>
  <c r="AN80" i="19"/>
  <c r="AM80" i="19"/>
  <c r="AL80" i="19"/>
  <c r="AJ80" i="19"/>
  <c r="AI80" i="19"/>
  <c r="AH80" i="19"/>
  <c r="AG80" i="19"/>
  <c r="AQ79" i="19"/>
  <c r="AO79" i="19"/>
  <c r="AN79" i="19"/>
  <c r="AP79" i="19" s="1"/>
  <c r="AM79" i="19"/>
  <c r="AL79" i="19"/>
  <c r="AJ79" i="19"/>
  <c r="AI79" i="19"/>
  <c r="AH79" i="19"/>
  <c r="AG79" i="19"/>
  <c r="AQ78" i="19"/>
  <c r="AO78" i="19"/>
  <c r="AP78" i="19" s="1"/>
  <c r="AN78" i="19"/>
  <c r="AM78" i="19"/>
  <c r="AL78" i="19"/>
  <c r="AJ78" i="19"/>
  <c r="AI78" i="19"/>
  <c r="AH78" i="19"/>
  <c r="AG78" i="19"/>
  <c r="AQ77" i="19"/>
  <c r="AO77" i="19"/>
  <c r="AP77" i="19" s="1"/>
  <c r="AN77" i="19"/>
  <c r="AM77" i="19"/>
  <c r="AL77" i="19"/>
  <c r="AJ77" i="19"/>
  <c r="AI77" i="19"/>
  <c r="AH77" i="19"/>
  <c r="AG77" i="19"/>
  <c r="AQ76" i="19"/>
  <c r="AO76" i="19"/>
  <c r="AP76" i="19" s="1"/>
  <c r="AN76" i="19"/>
  <c r="AM76" i="19"/>
  <c r="AL76" i="19"/>
  <c r="AJ76" i="19"/>
  <c r="AI76" i="19"/>
  <c r="AH76" i="19"/>
  <c r="AG76" i="19"/>
  <c r="AQ75" i="19"/>
  <c r="AO75" i="19"/>
  <c r="AN75" i="19"/>
  <c r="AP75" i="19" s="1"/>
  <c r="AM75" i="19"/>
  <c r="AL75" i="19"/>
  <c r="AJ75" i="19"/>
  <c r="AI75" i="19"/>
  <c r="AH75" i="19"/>
  <c r="AG75" i="19"/>
  <c r="AQ74" i="19"/>
  <c r="AO74" i="19"/>
  <c r="AP74" i="19" s="1"/>
  <c r="AN74" i="19"/>
  <c r="AM74" i="19"/>
  <c r="AL74" i="19"/>
  <c r="AJ74" i="19"/>
  <c r="AI74" i="19"/>
  <c r="AH74" i="19"/>
  <c r="AG74" i="19"/>
  <c r="AQ73" i="19"/>
  <c r="AO73" i="19"/>
  <c r="AP73" i="19" s="1"/>
  <c r="AN73" i="19"/>
  <c r="AM73" i="19"/>
  <c r="AL73" i="19"/>
  <c r="AJ73" i="19"/>
  <c r="AI73" i="19"/>
  <c r="AH73" i="19"/>
  <c r="AG73" i="19"/>
  <c r="AQ72" i="19"/>
  <c r="AO72" i="19"/>
  <c r="AP72" i="19" s="1"/>
  <c r="AN72" i="19"/>
  <c r="AM72" i="19"/>
  <c r="AL72" i="19"/>
  <c r="AJ72" i="19"/>
  <c r="AI72" i="19"/>
  <c r="AH72" i="19"/>
  <c r="AG72" i="19"/>
  <c r="AQ71" i="19"/>
  <c r="AO71" i="19"/>
  <c r="AN71" i="19"/>
  <c r="AP71" i="19" s="1"/>
  <c r="AM71" i="19"/>
  <c r="AL71" i="19"/>
  <c r="AJ71" i="19"/>
  <c r="AI71" i="19"/>
  <c r="AH71" i="19"/>
  <c r="AG71" i="19"/>
  <c r="AQ70" i="19"/>
  <c r="AO70" i="19"/>
  <c r="AP70" i="19" s="1"/>
  <c r="AN70" i="19"/>
  <c r="AM70" i="19"/>
  <c r="AL70" i="19"/>
  <c r="AJ70" i="19"/>
  <c r="AI70" i="19"/>
  <c r="AH70" i="19"/>
  <c r="AG70" i="19"/>
  <c r="AQ69" i="19"/>
  <c r="AO69" i="19"/>
  <c r="AP69" i="19" s="1"/>
  <c r="AN69" i="19"/>
  <c r="AM69" i="19"/>
  <c r="AL69" i="19"/>
  <c r="AJ69" i="19"/>
  <c r="AI69" i="19"/>
  <c r="AH69" i="19"/>
  <c r="AG69" i="19"/>
  <c r="AQ68" i="19"/>
  <c r="AO68" i="19"/>
  <c r="AP68" i="19" s="1"/>
  <c r="AN68" i="19"/>
  <c r="AM68" i="19"/>
  <c r="AL68" i="19"/>
  <c r="AJ68" i="19"/>
  <c r="AI68" i="19"/>
  <c r="AH68" i="19"/>
  <c r="AG68" i="19"/>
  <c r="AQ67" i="19"/>
  <c r="AO67" i="19"/>
  <c r="AN67" i="19"/>
  <c r="AP67" i="19" s="1"/>
  <c r="AM67" i="19"/>
  <c r="AL67" i="19"/>
  <c r="AJ67" i="19"/>
  <c r="AI67" i="19"/>
  <c r="AH67" i="19"/>
  <c r="AG67" i="19"/>
  <c r="AQ66" i="19"/>
  <c r="AO66" i="19"/>
  <c r="AP66" i="19" s="1"/>
  <c r="AN66" i="19"/>
  <c r="AM66" i="19"/>
  <c r="AL66" i="19"/>
  <c r="AJ66" i="19"/>
  <c r="AI66" i="19"/>
  <c r="AH66" i="19"/>
  <c r="AG66" i="19"/>
  <c r="AQ65" i="19"/>
  <c r="AO65" i="19"/>
  <c r="AP65" i="19" s="1"/>
  <c r="AN65" i="19"/>
  <c r="AM65" i="19"/>
  <c r="AL65" i="19"/>
  <c r="AJ65" i="19"/>
  <c r="AI65" i="19"/>
  <c r="AH65" i="19"/>
  <c r="AG65" i="19"/>
  <c r="AQ64" i="19"/>
  <c r="AO64" i="19"/>
  <c r="AP64" i="19" s="1"/>
  <c r="AN64" i="19"/>
  <c r="AM64" i="19"/>
  <c r="AL64" i="19"/>
  <c r="AJ64" i="19"/>
  <c r="AI64" i="19"/>
  <c r="AH64" i="19"/>
  <c r="AG64" i="19"/>
  <c r="AQ63" i="19"/>
  <c r="AO63" i="19"/>
  <c r="AN63" i="19"/>
  <c r="AP63" i="19" s="1"/>
  <c r="AM63" i="19"/>
  <c r="AL63" i="19"/>
  <c r="AJ63" i="19"/>
  <c r="AI63" i="19"/>
  <c r="AH63" i="19"/>
  <c r="AG63" i="19"/>
  <c r="AQ62" i="19"/>
  <c r="AO62" i="19"/>
  <c r="AP62" i="19" s="1"/>
  <c r="AN62" i="19"/>
  <c r="AM62" i="19"/>
  <c r="AL62" i="19"/>
  <c r="AJ62" i="19"/>
  <c r="AI62" i="19"/>
  <c r="AH62" i="19"/>
  <c r="AG62" i="19"/>
  <c r="AQ61" i="19"/>
  <c r="AO61" i="19"/>
  <c r="AP61" i="19" s="1"/>
  <c r="AN61" i="19"/>
  <c r="AM61" i="19"/>
  <c r="AL61" i="19"/>
  <c r="AJ61" i="19"/>
  <c r="AI61" i="19"/>
  <c r="AH61" i="19"/>
  <c r="AG61" i="19"/>
  <c r="AQ60" i="19"/>
  <c r="AO60" i="19"/>
  <c r="AP60" i="19" s="1"/>
  <c r="AN60" i="19"/>
  <c r="AM60" i="19"/>
  <c r="AL60" i="19"/>
  <c r="AJ60" i="19"/>
  <c r="AI60" i="19"/>
  <c r="AH60" i="19"/>
  <c r="AG60" i="19"/>
  <c r="AQ59" i="19"/>
  <c r="AO59" i="19"/>
  <c r="AN59" i="19"/>
  <c r="AP59" i="19" s="1"/>
  <c r="AM59" i="19"/>
  <c r="AL59" i="19"/>
  <c r="AJ59" i="19"/>
  <c r="AI59" i="19"/>
  <c r="AH59" i="19"/>
  <c r="AG59" i="19"/>
  <c r="AQ58" i="19"/>
  <c r="AO58" i="19"/>
  <c r="AP58" i="19" s="1"/>
  <c r="AN58" i="19"/>
  <c r="AM58" i="19"/>
  <c r="AL58" i="19"/>
  <c r="AJ58" i="19"/>
  <c r="AI58" i="19"/>
  <c r="AH58" i="19"/>
  <c r="AG58" i="19"/>
  <c r="AQ57" i="19"/>
  <c r="AO57" i="19"/>
  <c r="AP57" i="19" s="1"/>
  <c r="AN57" i="19"/>
  <c r="AM57" i="19"/>
  <c r="AL57" i="19"/>
  <c r="AJ57" i="19"/>
  <c r="AI57" i="19"/>
  <c r="AH57" i="19"/>
  <c r="AG57" i="19"/>
  <c r="AQ56" i="19"/>
  <c r="AO56" i="19"/>
  <c r="AP56" i="19" s="1"/>
  <c r="AN56" i="19"/>
  <c r="AM56" i="19"/>
  <c r="AL56" i="19"/>
  <c r="AJ56" i="19"/>
  <c r="AI56" i="19"/>
  <c r="AH56" i="19"/>
  <c r="AG56" i="19"/>
  <c r="AQ55" i="19"/>
  <c r="AO55" i="19"/>
  <c r="AN55" i="19"/>
  <c r="AP55" i="19" s="1"/>
  <c r="AM55" i="19"/>
  <c r="AL55" i="19"/>
  <c r="AJ55" i="19"/>
  <c r="AI55" i="19"/>
  <c r="AH55" i="19"/>
  <c r="AG55" i="19"/>
  <c r="AQ54" i="19"/>
  <c r="AO54" i="19"/>
  <c r="AP54" i="19" s="1"/>
  <c r="AN54" i="19"/>
  <c r="AM54" i="19"/>
  <c r="AL54" i="19"/>
  <c r="AJ54" i="19"/>
  <c r="AI54" i="19"/>
  <c r="AH54" i="19"/>
  <c r="AG54" i="19"/>
  <c r="AQ53" i="19"/>
  <c r="AO53" i="19"/>
  <c r="AP53" i="19" s="1"/>
  <c r="AN53" i="19"/>
  <c r="AM53" i="19"/>
  <c r="AL53" i="19"/>
  <c r="AJ53" i="19"/>
  <c r="AI53" i="19"/>
  <c r="AH53" i="19"/>
  <c r="AG53" i="19"/>
  <c r="AQ52" i="19"/>
  <c r="AO52" i="19"/>
  <c r="AP52" i="19" s="1"/>
  <c r="AN52" i="19"/>
  <c r="AM52" i="19"/>
  <c r="AL52" i="19"/>
  <c r="AJ52" i="19"/>
  <c r="AI52" i="19"/>
  <c r="AH52" i="19"/>
  <c r="AG52" i="19"/>
  <c r="AQ51" i="19"/>
  <c r="AO51" i="19"/>
  <c r="AN51" i="19"/>
  <c r="AP51" i="19" s="1"/>
  <c r="AM51" i="19"/>
  <c r="AL51" i="19"/>
  <c r="AJ51" i="19"/>
  <c r="AI51" i="19"/>
  <c r="AH51" i="19"/>
  <c r="AG51" i="19"/>
  <c r="AQ50" i="19"/>
  <c r="AO50" i="19"/>
  <c r="AP50" i="19" s="1"/>
  <c r="AN50" i="19"/>
  <c r="AM50" i="19"/>
  <c r="AL50" i="19"/>
  <c r="AJ50" i="19"/>
  <c r="AI50" i="19"/>
  <c r="AH50" i="19"/>
  <c r="AG50" i="19"/>
  <c r="AQ49" i="19"/>
  <c r="AO49" i="19"/>
  <c r="AP49" i="19" s="1"/>
  <c r="AN49" i="19"/>
  <c r="AM49" i="19"/>
  <c r="AL49" i="19"/>
  <c r="AJ49" i="19"/>
  <c r="AI49" i="19"/>
  <c r="AH49" i="19"/>
  <c r="AG49" i="19"/>
  <c r="AQ48" i="19"/>
  <c r="AO48" i="19"/>
  <c r="AP48" i="19" s="1"/>
  <c r="AN48" i="19"/>
  <c r="AM48" i="19"/>
  <c r="AL48" i="19"/>
  <c r="AJ48" i="19"/>
  <c r="AI48" i="19"/>
  <c r="AH48" i="19"/>
  <c r="AG48" i="19"/>
  <c r="AQ47" i="19"/>
  <c r="AO47" i="19"/>
  <c r="AN47" i="19"/>
  <c r="AP47" i="19" s="1"/>
  <c r="AM47" i="19"/>
  <c r="AL47" i="19"/>
  <c r="AJ47" i="19"/>
  <c r="AI47" i="19"/>
  <c r="AH47" i="19"/>
  <c r="AG47" i="19"/>
  <c r="AQ46" i="19"/>
  <c r="AO46" i="19"/>
  <c r="AP46" i="19" s="1"/>
  <c r="AN46" i="19"/>
  <c r="AM46" i="19"/>
  <c r="AL46" i="19"/>
  <c r="AJ46" i="19"/>
  <c r="AI46" i="19"/>
  <c r="AH46" i="19"/>
  <c r="AG46" i="19"/>
  <c r="AQ45" i="19"/>
  <c r="AO45" i="19"/>
  <c r="AP45" i="19" s="1"/>
  <c r="AN45" i="19"/>
  <c r="AM45" i="19"/>
  <c r="AL45" i="19"/>
  <c r="AJ45" i="19"/>
  <c r="AI45" i="19"/>
  <c r="AH45" i="19"/>
  <c r="AG45" i="19"/>
  <c r="AQ44" i="19"/>
  <c r="AO44" i="19"/>
  <c r="AP44" i="19" s="1"/>
  <c r="AN44" i="19"/>
  <c r="AM44" i="19"/>
  <c r="AL44" i="19"/>
  <c r="AJ44" i="19"/>
  <c r="AI44" i="19"/>
  <c r="AH44" i="19"/>
  <c r="AG44" i="19"/>
  <c r="AQ43" i="19"/>
  <c r="AO43" i="19"/>
  <c r="AN43" i="19"/>
  <c r="AP43" i="19" s="1"/>
  <c r="AM43" i="19"/>
  <c r="AL43" i="19"/>
  <c r="AJ43" i="19"/>
  <c r="AI43" i="19"/>
  <c r="AH43" i="19"/>
  <c r="AG43" i="19"/>
  <c r="AQ42" i="19"/>
  <c r="AO42" i="19"/>
  <c r="AP42" i="19" s="1"/>
  <c r="AN42" i="19"/>
  <c r="AM42" i="19"/>
  <c r="AL42" i="19"/>
  <c r="AJ42" i="19"/>
  <c r="AI42" i="19"/>
  <c r="AH42" i="19"/>
  <c r="AG42" i="19"/>
  <c r="AQ41" i="19"/>
  <c r="AO41" i="19"/>
  <c r="AP41" i="19" s="1"/>
  <c r="AN41" i="19"/>
  <c r="AM41" i="19"/>
  <c r="AL41" i="19"/>
  <c r="AJ41" i="19"/>
  <c r="AI41" i="19"/>
  <c r="AH41" i="19"/>
  <c r="AG41" i="19"/>
  <c r="AQ40" i="19"/>
  <c r="AO40" i="19"/>
  <c r="AP40" i="19" s="1"/>
  <c r="AN40" i="19"/>
  <c r="AM40" i="19"/>
  <c r="AL40" i="19"/>
  <c r="AJ40" i="19"/>
  <c r="AI40" i="19"/>
  <c r="AH40" i="19"/>
  <c r="AG40" i="19"/>
  <c r="AQ39" i="19"/>
  <c r="AO39" i="19"/>
  <c r="AN39" i="19"/>
  <c r="AP39" i="19" s="1"/>
  <c r="AM39" i="19"/>
  <c r="AL39" i="19"/>
  <c r="AJ39" i="19"/>
  <c r="AI39" i="19"/>
  <c r="AH39" i="19"/>
  <c r="AG39" i="19"/>
  <c r="AQ38" i="19"/>
  <c r="AO38" i="19"/>
  <c r="AP38" i="19" s="1"/>
  <c r="AN38" i="19"/>
  <c r="AM38" i="19"/>
  <c r="AL38" i="19"/>
  <c r="AJ38" i="19"/>
  <c r="AI38" i="19"/>
  <c r="AH38" i="19"/>
  <c r="AG38" i="19"/>
  <c r="AQ37" i="19"/>
  <c r="AO37" i="19"/>
  <c r="AP37" i="19" s="1"/>
  <c r="AN37" i="19"/>
  <c r="AM37" i="19"/>
  <c r="AL37" i="19"/>
  <c r="AJ37" i="19"/>
  <c r="AI37" i="19"/>
  <c r="AH37" i="19"/>
  <c r="AG37" i="19"/>
  <c r="AQ36" i="19"/>
  <c r="AO36" i="19"/>
  <c r="AP36" i="19" s="1"/>
  <c r="AN36" i="19"/>
  <c r="AM36" i="19"/>
  <c r="AL36" i="19"/>
  <c r="AJ36" i="19"/>
  <c r="AI36" i="19"/>
  <c r="AH36" i="19"/>
  <c r="AG36" i="19"/>
  <c r="AQ35" i="19"/>
  <c r="AO35" i="19"/>
  <c r="AN35" i="19"/>
  <c r="AP35" i="19" s="1"/>
  <c r="AM35" i="19"/>
  <c r="AL35" i="19"/>
  <c r="AJ35" i="19"/>
  <c r="AI35" i="19"/>
  <c r="AH35" i="19"/>
  <c r="AG35" i="19"/>
  <c r="AQ34" i="19"/>
  <c r="AO34" i="19"/>
  <c r="AP34" i="19" s="1"/>
  <c r="AN34" i="19"/>
  <c r="AM34" i="19"/>
  <c r="AL34" i="19"/>
  <c r="AJ34" i="19"/>
  <c r="AI34" i="19"/>
  <c r="AH34" i="19"/>
  <c r="AG34" i="19"/>
  <c r="AQ33" i="19"/>
  <c r="AO33" i="19"/>
  <c r="AP33" i="19" s="1"/>
  <c r="AN33" i="19"/>
  <c r="AM33" i="19"/>
  <c r="AL33" i="19"/>
  <c r="AJ33" i="19"/>
  <c r="AI33" i="19"/>
  <c r="AH33" i="19"/>
  <c r="AG33" i="19"/>
  <c r="AQ32" i="19"/>
  <c r="AO32" i="19"/>
  <c r="AP32" i="19" s="1"/>
  <c r="AN32" i="19"/>
  <c r="AM32" i="19"/>
  <c r="AL32" i="19"/>
  <c r="AJ32" i="19"/>
  <c r="AI32" i="19"/>
  <c r="AH32" i="19"/>
  <c r="AG32" i="19"/>
  <c r="AQ31" i="19"/>
  <c r="AO31" i="19"/>
  <c r="AN31" i="19"/>
  <c r="AP31" i="19" s="1"/>
  <c r="AM31" i="19"/>
  <c r="AL31" i="19"/>
  <c r="AJ31" i="19"/>
  <c r="AI31" i="19"/>
  <c r="AH31" i="19"/>
  <c r="AG31" i="19"/>
  <c r="AQ30" i="19"/>
  <c r="AO30" i="19"/>
  <c r="AP30" i="19" s="1"/>
  <c r="AN30" i="19"/>
  <c r="AM30" i="19"/>
  <c r="AL30" i="19"/>
  <c r="AJ30" i="19"/>
  <c r="AI30" i="19"/>
  <c r="AH30" i="19"/>
  <c r="AG30" i="19"/>
  <c r="AQ29" i="19"/>
  <c r="AO29" i="19"/>
  <c r="AP29" i="19" s="1"/>
  <c r="AN29" i="19"/>
  <c r="AM29" i="19"/>
  <c r="AL29" i="19"/>
  <c r="AJ29" i="19"/>
  <c r="AI29" i="19"/>
  <c r="AH29" i="19"/>
  <c r="AG29" i="19"/>
  <c r="AQ28" i="19"/>
  <c r="AO28" i="19"/>
  <c r="AP28" i="19" s="1"/>
  <c r="AN28" i="19"/>
  <c r="AM28" i="19"/>
  <c r="AL28" i="19"/>
  <c r="AJ28" i="19"/>
  <c r="AI28" i="19"/>
  <c r="AH28" i="19"/>
  <c r="AG28" i="19"/>
  <c r="AQ27" i="19"/>
  <c r="AO27" i="19"/>
  <c r="AN27" i="19"/>
  <c r="AP27" i="19" s="1"/>
  <c r="AM27" i="19"/>
  <c r="AL27" i="19"/>
  <c r="AJ27" i="19"/>
  <c r="AI27" i="19"/>
  <c r="AH27" i="19"/>
  <c r="AG27" i="19"/>
  <c r="AQ26" i="19"/>
  <c r="AO26" i="19"/>
  <c r="AP26" i="19" s="1"/>
  <c r="AN26" i="19"/>
  <c r="AM26" i="19"/>
  <c r="AL26" i="19"/>
  <c r="AJ26" i="19"/>
  <c r="AI26" i="19"/>
  <c r="AH26" i="19"/>
  <c r="AG26" i="19"/>
  <c r="AQ25" i="19"/>
  <c r="AO25" i="19"/>
  <c r="AP25" i="19" s="1"/>
  <c r="AN25" i="19"/>
  <c r="AM25" i="19"/>
  <c r="AL25" i="19"/>
  <c r="AJ25" i="19"/>
  <c r="AI25" i="19"/>
  <c r="AH25" i="19"/>
  <c r="AG25" i="19"/>
  <c r="AQ24" i="19"/>
  <c r="AO24" i="19"/>
  <c r="AP24" i="19" s="1"/>
  <c r="AN24" i="19"/>
  <c r="AM24" i="19"/>
  <c r="AL24" i="19"/>
  <c r="AJ24" i="19"/>
  <c r="AI24" i="19"/>
  <c r="AH24" i="19"/>
  <c r="AG24" i="19"/>
  <c r="AQ23" i="19"/>
  <c r="AO23" i="19"/>
  <c r="AN23" i="19"/>
  <c r="AP23" i="19" s="1"/>
  <c r="AM23" i="19"/>
  <c r="AL23" i="19"/>
  <c r="AJ23" i="19"/>
  <c r="AI23" i="19"/>
  <c r="AH23" i="19"/>
  <c r="AG23" i="19"/>
  <c r="AQ22" i="19"/>
  <c r="AO22" i="19"/>
  <c r="AP22" i="19" s="1"/>
  <c r="AN22" i="19"/>
  <c r="AM22" i="19"/>
  <c r="AL22" i="19"/>
  <c r="AJ22" i="19"/>
  <c r="AI22" i="19"/>
  <c r="AH22" i="19"/>
  <c r="AG22" i="19"/>
  <c r="AQ21" i="19"/>
  <c r="AO21" i="19"/>
  <c r="AP21" i="19" s="1"/>
  <c r="AN21" i="19"/>
  <c r="AM21" i="19"/>
  <c r="AL21" i="19"/>
  <c r="AJ21" i="19"/>
  <c r="AI21" i="19"/>
  <c r="AH21" i="19"/>
  <c r="AG21" i="19"/>
  <c r="AQ20" i="19"/>
  <c r="AO20" i="19"/>
  <c r="AP20" i="19" s="1"/>
  <c r="AN20" i="19"/>
  <c r="AM20" i="19"/>
  <c r="AL20" i="19"/>
  <c r="AJ20" i="19"/>
  <c r="AI20" i="19"/>
  <c r="AH20" i="19"/>
  <c r="AG20" i="19"/>
  <c r="AQ19" i="19"/>
  <c r="AO19" i="19"/>
  <c r="AN19" i="19"/>
  <c r="AP19" i="19" s="1"/>
  <c r="AM19" i="19"/>
  <c r="AL19" i="19"/>
  <c r="AJ19" i="19"/>
  <c r="AI19" i="19"/>
  <c r="AH19" i="19"/>
  <c r="AG19" i="19"/>
  <c r="AQ18" i="19"/>
  <c r="AO18" i="19"/>
  <c r="AP18" i="19" s="1"/>
  <c r="AN18" i="19"/>
  <c r="AM18" i="19"/>
  <c r="AL18" i="19"/>
  <c r="AJ18" i="19"/>
  <c r="AI18" i="19"/>
  <c r="AH18" i="19"/>
  <c r="AG18" i="19"/>
  <c r="AQ17" i="19"/>
  <c r="AO17" i="19"/>
  <c r="AP17" i="19" s="1"/>
  <c r="AN17" i="19"/>
  <c r="AM17" i="19"/>
  <c r="AL17" i="19"/>
  <c r="AJ17" i="19"/>
  <c r="AI17" i="19"/>
  <c r="AH17" i="19"/>
  <c r="AG17" i="19"/>
  <c r="AQ16" i="19"/>
  <c r="AO16" i="19"/>
  <c r="AP16" i="19" s="1"/>
  <c r="AN16" i="19"/>
  <c r="AM16" i="19"/>
  <c r="AL16" i="19"/>
  <c r="AJ16" i="19"/>
  <c r="AI16" i="19"/>
  <c r="AH16" i="19"/>
  <c r="AG16" i="19"/>
  <c r="AQ15" i="19"/>
  <c r="AO15" i="19"/>
  <c r="AN15" i="19"/>
  <c r="AP15" i="19" s="1"/>
  <c r="AM15" i="19"/>
  <c r="AL15" i="19"/>
  <c r="AJ15" i="19"/>
  <c r="AI15" i="19"/>
  <c r="AH15" i="19"/>
  <c r="AG15" i="19"/>
  <c r="AQ14" i="19"/>
  <c r="AO14" i="19"/>
  <c r="AP14" i="19" s="1"/>
  <c r="AN14" i="19"/>
  <c r="AM14" i="19"/>
  <c r="AL14" i="19"/>
  <c r="AJ14" i="19"/>
  <c r="AI14" i="19"/>
  <c r="AH14" i="19"/>
  <c r="AG14" i="19"/>
  <c r="AQ13" i="19"/>
  <c r="AO13" i="19"/>
  <c r="AP13" i="19" s="1"/>
  <c r="AN13" i="19"/>
  <c r="AM13" i="19"/>
  <c r="AL13" i="19"/>
  <c r="AJ13" i="19"/>
  <c r="AI13" i="19"/>
  <c r="AH13" i="19"/>
  <c r="AG13" i="19"/>
  <c r="AQ12" i="19"/>
  <c r="AO12" i="19"/>
  <c r="AP12" i="19" s="1"/>
  <c r="AN12" i="19"/>
  <c r="AM12" i="19"/>
  <c r="AL12" i="19"/>
  <c r="AJ12" i="19"/>
  <c r="AI12" i="19"/>
  <c r="AH12" i="19"/>
  <c r="AG12" i="19"/>
  <c r="AQ11" i="19"/>
  <c r="AO11" i="19"/>
  <c r="AN11" i="19"/>
  <c r="AP11" i="19" s="1"/>
  <c r="AM11" i="19"/>
  <c r="AL11" i="19"/>
  <c r="AJ11" i="19"/>
  <c r="AI11" i="19"/>
  <c r="AH11" i="19"/>
  <c r="AG11" i="19"/>
  <c r="AQ10" i="19"/>
  <c r="AO10" i="19"/>
  <c r="AP10" i="19" s="1"/>
  <c r="AN10" i="19"/>
  <c r="AM10" i="19"/>
  <c r="AL10" i="19"/>
  <c r="AJ10" i="19"/>
  <c r="AI10" i="19"/>
  <c r="AH10" i="19"/>
  <c r="AG10" i="19"/>
  <c r="AQ9" i="19"/>
  <c r="AO9" i="19"/>
  <c r="AP9" i="19" s="1"/>
  <c r="AN9" i="19"/>
  <c r="AM9" i="19"/>
  <c r="AL9" i="19"/>
  <c r="AJ9" i="19"/>
  <c r="AI9" i="19"/>
  <c r="AH9" i="19"/>
  <c r="AG9" i="19"/>
  <c r="AQ8" i="19"/>
  <c r="AO8" i="19"/>
  <c r="AP8" i="19" s="1"/>
  <c r="AN8" i="19"/>
  <c r="AM8" i="19"/>
  <c r="AL8" i="19"/>
  <c r="AJ8" i="19"/>
  <c r="AI8" i="19"/>
  <c r="AH8" i="19"/>
  <c r="AG8" i="19"/>
  <c r="AQ7" i="19"/>
  <c r="AO7" i="19"/>
  <c r="AN7" i="19"/>
  <c r="AP7" i="19" s="1"/>
  <c r="AM7" i="19"/>
  <c r="AL7" i="19"/>
  <c r="AJ7" i="19"/>
  <c r="AI7" i="19"/>
  <c r="AH7" i="19"/>
  <c r="AG7" i="19"/>
  <c r="AQ6" i="19"/>
  <c r="AO6" i="19"/>
  <c r="AP6" i="19" s="1"/>
  <c r="AN6" i="19"/>
  <c r="AM6" i="19"/>
  <c r="AL6" i="19"/>
  <c r="AJ6" i="19"/>
  <c r="AI6" i="19"/>
  <c r="AH6" i="19"/>
  <c r="AG6" i="19"/>
  <c r="AQ5" i="19"/>
  <c r="AO5" i="19"/>
  <c r="AP5" i="19" s="1"/>
  <c r="AN5" i="19"/>
  <c r="AM5" i="19"/>
  <c r="AL5" i="19"/>
  <c r="AJ5" i="19"/>
  <c r="AI5" i="19"/>
  <c r="AH5" i="19"/>
  <c r="AG5" i="19"/>
  <c r="AQ4" i="19"/>
  <c r="AO4" i="19"/>
  <c r="AP4" i="19" s="1"/>
  <c r="AN4" i="19"/>
  <c r="AM4" i="19"/>
  <c r="AL4" i="19"/>
  <c r="AJ4" i="19"/>
  <c r="AI4" i="19"/>
  <c r="AH4" i="19"/>
  <c r="AG4" i="19"/>
  <c r="AQ3" i="19"/>
  <c r="AO3" i="19"/>
  <c r="AN3" i="19"/>
  <c r="AP3" i="19" s="1"/>
  <c r="AM3" i="19"/>
  <c r="AL3" i="19"/>
  <c r="AJ3" i="19"/>
  <c r="AI3" i="19"/>
  <c r="AH3" i="19"/>
  <c r="AG3" i="19"/>
  <c r="AQ2" i="19"/>
  <c r="AQ124" i="19" s="1"/>
  <c r="AO2" i="19"/>
  <c r="AP2" i="19" s="1"/>
  <c r="AN2" i="19"/>
  <c r="AM2" i="19"/>
  <c r="AM124" i="19" s="1"/>
  <c r="AL2" i="19"/>
  <c r="AL124" i="19" s="1"/>
  <c r="AJ2" i="19"/>
  <c r="AJ135" i="19" s="1"/>
  <c r="AI2" i="19"/>
  <c r="AI135" i="19" s="1"/>
  <c r="AH2" i="19"/>
  <c r="AH135" i="19" s="1"/>
  <c r="AG2" i="19"/>
  <c r="AG124" i="19" s="1"/>
  <c r="P116" i="11"/>
  <c r="AI95" i="7"/>
  <c r="AJ95" i="7"/>
  <c r="AL95" i="7"/>
  <c r="AM95" i="7"/>
  <c r="AN95" i="7"/>
  <c r="AO95" i="7"/>
  <c r="AQ95" i="7"/>
  <c r="AI96" i="7"/>
  <c r="AJ96" i="7"/>
  <c r="AL96" i="7"/>
  <c r="AM96" i="7"/>
  <c r="AN96" i="7"/>
  <c r="AO96" i="7"/>
  <c r="AQ96" i="7"/>
  <c r="AI97" i="7"/>
  <c r="AJ97" i="7"/>
  <c r="AL97" i="7"/>
  <c r="AM97" i="7"/>
  <c r="AN97" i="7"/>
  <c r="AO97" i="7"/>
  <c r="AQ97" i="7"/>
  <c r="AI98" i="7"/>
  <c r="AJ98" i="7"/>
  <c r="AL98" i="7"/>
  <c r="AM98" i="7"/>
  <c r="AN98" i="7"/>
  <c r="AO98" i="7"/>
  <c r="AQ98" i="7"/>
  <c r="AI99" i="7"/>
  <c r="AJ99" i="7"/>
  <c r="AL99" i="7"/>
  <c r="AM99" i="7"/>
  <c r="AN99" i="7"/>
  <c r="AO99" i="7"/>
  <c r="AQ99" i="7"/>
  <c r="AI100" i="7"/>
  <c r="AJ100" i="7"/>
  <c r="AL100" i="7"/>
  <c r="AM100" i="7"/>
  <c r="AN100" i="7"/>
  <c r="AO100" i="7"/>
  <c r="AQ100" i="7"/>
  <c r="AI101" i="7"/>
  <c r="AJ101" i="7"/>
  <c r="AL101" i="7"/>
  <c r="AM101" i="7"/>
  <c r="AN101" i="7"/>
  <c r="AO101" i="7"/>
  <c r="AQ101" i="7"/>
  <c r="AI102" i="7"/>
  <c r="AJ102" i="7"/>
  <c r="AL102" i="7"/>
  <c r="AM102" i="7"/>
  <c r="AN102" i="7"/>
  <c r="AO102" i="7"/>
  <c r="AQ102" i="7"/>
  <c r="AI103" i="7"/>
  <c r="AJ103" i="7"/>
  <c r="AL103" i="7"/>
  <c r="AM103" i="7"/>
  <c r="AN103" i="7"/>
  <c r="AO103" i="7"/>
  <c r="AQ103" i="7"/>
  <c r="AI104" i="7"/>
  <c r="AJ104" i="7"/>
  <c r="AL104" i="7"/>
  <c r="AM104" i="7"/>
  <c r="AN104" i="7"/>
  <c r="AO104" i="7"/>
  <c r="AQ104" i="7"/>
  <c r="AI105" i="7"/>
  <c r="AJ105" i="7"/>
  <c r="AL105" i="7"/>
  <c r="AM105" i="7"/>
  <c r="AN105" i="7"/>
  <c r="AO105" i="7"/>
  <c r="AQ105" i="7"/>
  <c r="AI106" i="7"/>
  <c r="AJ106" i="7"/>
  <c r="AL106" i="7"/>
  <c r="AM106" i="7"/>
  <c r="AN106" i="7"/>
  <c r="AO106" i="7"/>
  <c r="AP106" i="7" s="1"/>
  <c r="AQ106" i="7"/>
  <c r="AI107" i="7"/>
  <c r="AJ107" i="7"/>
  <c r="AL107" i="7"/>
  <c r="AM107" i="7"/>
  <c r="AN107" i="7"/>
  <c r="AO107" i="7"/>
  <c r="AQ107" i="7"/>
  <c r="AI108" i="7"/>
  <c r="AJ108" i="7"/>
  <c r="AL108" i="7"/>
  <c r="AM108" i="7"/>
  <c r="AN108" i="7"/>
  <c r="AO108" i="7"/>
  <c r="AQ108" i="7"/>
  <c r="AI109" i="7"/>
  <c r="L109" i="11" s="1"/>
  <c r="AJ109" i="7"/>
  <c r="L109" i="17" s="1"/>
  <c r="J109" i="17" s="1"/>
  <c r="AL109" i="7"/>
  <c r="AM109" i="7"/>
  <c r="AN109" i="7"/>
  <c r="AO109" i="7"/>
  <c r="AQ109" i="7"/>
  <c r="AI110" i="7"/>
  <c r="AJ110" i="7"/>
  <c r="AL110" i="7"/>
  <c r="AM110" i="7"/>
  <c r="AN110" i="7"/>
  <c r="AP110" i="7" s="1"/>
  <c r="AO110" i="7"/>
  <c r="AQ110" i="7"/>
  <c r="AI111" i="7"/>
  <c r="AJ111" i="7"/>
  <c r="AL111" i="7"/>
  <c r="AM111" i="7"/>
  <c r="AN111" i="7"/>
  <c r="AO111" i="7"/>
  <c r="AQ111" i="7"/>
  <c r="AI112" i="7"/>
  <c r="AJ112" i="7"/>
  <c r="AL112" i="7"/>
  <c r="AM112" i="7"/>
  <c r="AN112" i="7"/>
  <c r="AO112" i="7"/>
  <c r="AQ112" i="7"/>
  <c r="AI113" i="7"/>
  <c r="AJ113" i="7"/>
  <c r="AL113" i="7"/>
  <c r="AM113" i="7"/>
  <c r="AN113" i="7"/>
  <c r="AO113" i="7"/>
  <c r="AQ113" i="7"/>
  <c r="AI114" i="7"/>
  <c r="AJ114" i="7"/>
  <c r="AL114" i="7"/>
  <c r="AM114" i="7"/>
  <c r="AN114" i="7"/>
  <c r="AP114" i="7" s="1"/>
  <c r="AO114" i="7"/>
  <c r="AQ114" i="7"/>
  <c r="AI115" i="7"/>
  <c r="AJ115" i="7"/>
  <c r="AL115" i="7"/>
  <c r="AM115" i="7"/>
  <c r="AN115" i="7"/>
  <c r="AO115" i="7"/>
  <c r="AQ115" i="7"/>
  <c r="AI116" i="7"/>
  <c r="AJ116" i="7"/>
  <c r="AL116" i="7"/>
  <c r="AM116" i="7"/>
  <c r="AN116" i="7"/>
  <c r="AO116" i="7"/>
  <c r="AQ116" i="7"/>
  <c r="AI117" i="7"/>
  <c r="AJ117" i="7"/>
  <c r="AL117" i="7"/>
  <c r="AM117" i="7"/>
  <c r="AN117" i="7"/>
  <c r="AO117" i="7"/>
  <c r="AQ117" i="7"/>
  <c r="AI118" i="7"/>
  <c r="AJ118" i="7"/>
  <c r="AL118" i="7"/>
  <c r="AM118" i="7"/>
  <c r="AN118" i="7"/>
  <c r="AO118" i="7"/>
  <c r="AQ118" i="7"/>
  <c r="AI119" i="7"/>
  <c r="AJ119" i="7"/>
  <c r="AL119" i="7"/>
  <c r="AM119" i="7"/>
  <c r="AN119" i="7"/>
  <c r="AO119" i="7"/>
  <c r="AQ119" i="7"/>
  <c r="AI120" i="7"/>
  <c r="AJ120" i="7"/>
  <c r="AL120" i="7"/>
  <c r="AM120" i="7"/>
  <c r="AN120" i="7"/>
  <c r="AO120" i="7"/>
  <c r="AQ120" i="7"/>
  <c r="AI121" i="7"/>
  <c r="AJ121" i="7"/>
  <c r="AL121" i="7"/>
  <c r="AM121" i="7"/>
  <c r="AN121" i="7"/>
  <c r="AO121" i="7"/>
  <c r="AQ121" i="7"/>
  <c r="AI122" i="7"/>
  <c r="AJ122" i="7"/>
  <c r="AL122" i="7"/>
  <c r="AM122" i="7"/>
  <c r="AN122" i="7"/>
  <c r="AP122" i="7" s="1"/>
  <c r="AO122" i="7"/>
  <c r="AQ122" i="7"/>
  <c r="AI123" i="7"/>
  <c r="AJ123" i="7"/>
  <c r="AL123" i="7"/>
  <c r="AM123" i="7"/>
  <c r="AN123" i="7"/>
  <c r="AO123" i="7"/>
  <c r="AQ123" i="7"/>
  <c r="B6" i="17"/>
  <c r="A109" i="9"/>
  <c r="B109" i="9"/>
  <c r="C109" i="9"/>
  <c r="D109" i="9"/>
  <c r="M123" i="17"/>
  <c r="B123" i="17"/>
  <c r="M122" i="17"/>
  <c r="B122" i="17"/>
  <c r="M121" i="17"/>
  <c r="B121" i="17"/>
  <c r="M120" i="17"/>
  <c r="B120" i="17"/>
  <c r="M119" i="17"/>
  <c r="B119" i="17"/>
  <c r="M118" i="17"/>
  <c r="B118" i="17"/>
  <c r="M117" i="17"/>
  <c r="B117" i="17"/>
  <c r="P116" i="17"/>
  <c r="M116" i="17"/>
  <c r="B116" i="17"/>
  <c r="M115" i="17"/>
  <c r="B115" i="17"/>
  <c r="M114" i="17"/>
  <c r="B114" i="17"/>
  <c r="M113" i="17"/>
  <c r="B113" i="17"/>
  <c r="M112" i="17"/>
  <c r="B112" i="17"/>
  <c r="M111" i="17"/>
  <c r="B111" i="17"/>
  <c r="M110" i="17"/>
  <c r="B110" i="17"/>
  <c r="P109" i="17"/>
  <c r="M109" i="17"/>
  <c r="B109" i="17"/>
  <c r="M108" i="17"/>
  <c r="B108" i="17"/>
  <c r="P107" i="17"/>
  <c r="M107" i="17"/>
  <c r="B107" i="17"/>
  <c r="M106" i="17"/>
  <c r="B106" i="17"/>
  <c r="M105" i="17"/>
  <c r="B105" i="17"/>
  <c r="M104" i="17"/>
  <c r="B104" i="17"/>
  <c r="M103" i="17"/>
  <c r="B103" i="17"/>
  <c r="M102" i="17"/>
  <c r="B102" i="17"/>
  <c r="M101" i="17"/>
  <c r="B101" i="17"/>
  <c r="M100" i="17"/>
  <c r="B100" i="17"/>
  <c r="M99" i="17"/>
  <c r="B99" i="17"/>
  <c r="M98" i="17"/>
  <c r="B98" i="17"/>
  <c r="M97" i="17"/>
  <c r="B97" i="17"/>
  <c r="P96" i="17"/>
  <c r="M96" i="17"/>
  <c r="B96" i="17"/>
  <c r="M95" i="17"/>
  <c r="B95" i="17"/>
  <c r="P94" i="17"/>
  <c r="M94" i="17"/>
  <c r="B94" i="17"/>
  <c r="M93" i="17"/>
  <c r="B93" i="17"/>
  <c r="M92" i="17"/>
  <c r="B92" i="17"/>
  <c r="P91" i="17"/>
  <c r="M91" i="17"/>
  <c r="B91" i="17"/>
  <c r="M90" i="17"/>
  <c r="B90" i="17"/>
  <c r="M89" i="17"/>
  <c r="B89" i="17"/>
  <c r="M88" i="17"/>
  <c r="B88" i="17"/>
  <c r="P87" i="17"/>
  <c r="M87" i="17"/>
  <c r="B87" i="17"/>
  <c r="M86" i="17"/>
  <c r="B86" i="17"/>
  <c r="M85" i="17"/>
  <c r="B85" i="17"/>
  <c r="M84" i="17"/>
  <c r="B84" i="17"/>
  <c r="M83" i="17"/>
  <c r="B83" i="17"/>
  <c r="M82" i="17"/>
  <c r="B82" i="17"/>
  <c r="P81" i="17"/>
  <c r="M81" i="17"/>
  <c r="B81" i="17"/>
  <c r="M80" i="17"/>
  <c r="B80" i="17"/>
  <c r="M79" i="17"/>
  <c r="B79" i="17"/>
  <c r="M78" i="17"/>
  <c r="B78" i="17"/>
  <c r="M77" i="17"/>
  <c r="B77" i="17"/>
  <c r="M76" i="17"/>
  <c r="B76" i="17"/>
  <c r="M75" i="17"/>
  <c r="B75" i="17"/>
  <c r="P74" i="17"/>
  <c r="M74" i="17"/>
  <c r="B74" i="17"/>
  <c r="P73" i="17"/>
  <c r="M73" i="17"/>
  <c r="B73" i="17"/>
  <c r="M72" i="17"/>
  <c r="B72" i="17"/>
  <c r="M71" i="17"/>
  <c r="B71" i="17"/>
  <c r="M70" i="17"/>
  <c r="B70" i="17"/>
  <c r="M69" i="17"/>
  <c r="B69" i="17"/>
  <c r="M68" i="17"/>
  <c r="B68" i="17"/>
  <c r="M67" i="17"/>
  <c r="B67" i="17"/>
  <c r="M66" i="17"/>
  <c r="B66" i="17"/>
  <c r="M65" i="17"/>
  <c r="B65" i="17"/>
  <c r="M64" i="17"/>
  <c r="B64" i="17"/>
  <c r="M63" i="17"/>
  <c r="B63" i="17"/>
  <c r="P62" i="17"/>
  <c r="M62" i="17"/>
  <c r="B62" i="17"/>
  <c r="M61" i="17"/>
  <c r="B61" i="17"/>
  <c r="M60" i="17"/>
  <c r="B60" i="17"/>
  <c r="M59" i="17"/>
  <c r="B59" i="17"/>
  <c r="M58" i="17"/>
  <c r="B58" i="17"/>
  <c r="M57" i="17"/>
  <c r="B57" i="17"/>
  <c r="M56" i="17"/>
  <c r="B56" i="17"/>
  <c r="P55" i="17"/>
  <c r="M55" i="17"/>
  <c r="B55" i="17"/>
  <c r="P54" i="17"/>
  <c r="M54" i="17"/>
  <c r="B54" i="17"/>
  <c r="P53" i="17"/>
  <c r="M53" i="17"/>
  <c r="B53" i="17"/>
  <c r="M52" i="17"/>
  <c r="B52" i="17"/>
  <c r="M51" i="17"/>
  <c r="B51" i="17"/>
  <c r="M50" i="17"/>
  <c r="B50" i="17"/>
  <c r="M49" i="17"/>
  <c r="B49" i="17"/>
  <c r="M48" i="17"/>
  <c r="B48" i="17"/>
  <c r="M47" i="17"/>
  <c r="B47" i="17"/>
  <c r="M46" i="17"/>
  <c r="B46" i="17"/>
  <c r="M45" i="17"/>
  <c r="B45" i="17"/>
  <c r="M44" i="17"/>
  <c r="B44" i="17"/>
  <c r="P43" i="17"/>
  <c r="M43" i="17"/>
  <c r="B43" i="17"/>
  <c r="P42" i="17"/>
  <c r="M42" i="17"/>
  <c r="B42" i="17"/>
  <c r="M41" i="17"/>
  <c r="B41" i="17"/>
  <c r="M40" i="17"/>
  <c r="B40" i="17"/>
  <c r="M39" i="17"/>
  <c r="B39" i="17"/>
  <c r="M38" i="17"/>
  <c r="B38" i="17"/>
  <c r="M37" i="17"/>
  <c r="B37" i="17"/>
  <c r="M36" i="17"/>
  <c r="B36" i="17"/>
  <c r="M35" i="17"/>
  <c r="B35" i="17"/>
  <c r="M34" i="17"/>
  <c r="B34" i="17"/>
  <c r="M33" i="17"/>
  <c r="B33" i="17"/>
  <c r="M32" i="17"/>
  <c r="B32" i="17"/>
  <c r="M31" i="17"/>
  <c r="B31" i="17"/>
  <c r="M30" i="17"/>
  <c r="B30" i="17"/>
  <c r="P29" i="17"/>
  <c r="M29" i="17"/>
  <c r="B29" i="17"/>
  <c r="M28" i="17"/>
  <c r="B28" i="17"/>
  <c r="M27" i="17"/>
  <c r="B27" i="17"/>
  <c r="M26" i="17"/>
  <c r="B26" i="17"/>
  <c r="M25" i="17"/>
  <c r="B25" i="17"/>
  <c r="M24" i="17"/>
  <c r="B24" i="17"/>
  <c r="M23" i="17"/>
  <c r="B23" i="17"/>
  <c r="M22" i="17"/>
  <c r="B22" i="17"/>
  <c r="M21" i="17"/>
  <c r="B21" i="17"/>
  <c r="M20" i="17"/>
  <c r="B20" i="17"/>
  <c r="M19" i="17"/>
  <c r="B19" i="17"/>
  <c r="M18" i="17"/>
  <c r="B18" i="17"/>
  <c r="M17" i="17"/>
  <c r="B17" i="17"/>
  <c r="M16" i="17"/>
  <c r="B16" i="17"/>
  <c r="P15" i="17"/>
  <c r="M15" i="17"/>
  <c r="B15" i="17"/>
  <c r="M14" i="17"/>
  <c r="B14" i="17"/>
  <c r="M13" i="17"/>
  <c r="B13" i="17"/>
  <c r="P12" i="17"/>
  <c r="M12" i="17"/>
  <c r="B12" i="17"/>
  <c r="M11" i="17"/>
  <c r="B11" i="17"/>
  <c r="M10" i="17"/>
  <c r="B10" i="17"/>
  <c r="M9" i="17"/>
  <c r="B9" i="17"/>
  <c r="M8" i="17"/>
  <c r="B8" i="17"/>
  <c r="M7" i="17"/>
  <c r="B7" i="17"/>
  <c r="M6" i="17"/>
  <c r="M5" i="17"/>
  <c r="B5" i="17"/>
  <c r="M4" i="17"/>
  <c r="B4" i="17"/>
  <c r="M3" i="17"/>
  <c r="B3" i="17"/>
  <c r="M2" i="17"/>
  <c r="B2" i="17"/>
  <c r="M123" i="11"/>
  <c r="P12" i="11"/>
  <c r="P14" i="11"/>
  <c r="P15" i="11"/>
  <c r="P26" i="11"/>
  <c r="P29" i="11"/>
  <c r="P37" i="11"/>
  <c r="P42" i="11"/>
  <c r="P43" i="11"/>
  <c r="P53" i="11"/>
  <c r="P54" i="11"/>
  <c r="P55" i="11"/>
  <c r="P62" i="11"/>
  <c r="P72" i="11"/>
  <c r="P73" i="11"/>
  <c r="P74" i="11"/>
  <c r="P81" i="11"/>
  <c r="P87" i="11"/>
  <c r="P91" i="11"/>
  <c r="P94" i="11"/>
  <c r="P96" i="11"/>
  <c r="P107" i="11"/>
  <c r="P109" i="11"/>
  <c r="P9" i="11"/>
  <c r="E9" i="11"/>
  <c r="E12" i="11"/>
  <c r="E14" i="11"/>
  <c r="E15" i="11"/>
  <c r="E26" i="11"/>
  <c r="E29" i="11"/>
  <c r="E37" i="11"/>
  <c r="E42" i="11"/>
  <c r="E43" i="11"/>
  <c r="E53" i="11"/>
  <c r="E54" i="11"/>
  <c r="E55" i="11"/>
  <c r="E62" i="11"/>
  <c r="E72" i="11"/>
  <c r="E73" i="11"/>
  <c r="E74" i="11"/>
  <c r="E81" i="11"/>
  <c r="E87" i="11"/>
  <c r="E91" i="11"/>
  <c r="E94" i="11"/>
  <c r="E96" i="11"/>
  <c r="E107" i="11"/>
  <c r="E109" i="11"/>
  <c r="E116" i="11"/>
  <c r="A109" i="11"/>
  <c r="F109" i="11" s="1"/>
  <c r="B3" i="10"/>
  <c r="AP103" i="7" l="1"/>
  <c r="AP102" i="7"/>
  <c r="AP117" i="7"/>
  <c r="AP116" i="7"/>
  <c r="AP120" i="7"/>
  <c r="AP109" i="7"/>
  <c r="AP123" i="7"/>
  <c r="AP113" i="7"/>
  <c r="AP108" i="7"/>
  <c r="AP118" i="7"/>
  <c r="AP105" i="7"/>
  <c r="AP98" i="7"/>
  <c r="AP112" i="7"/>
  <c r="AP104" i="7"/>
  <c r="AP100" i="7"/>
  <c r="AP119" i="7"/>
  <c r="AP99" i="7"/>
  <c r="AP96" i="7"/>
  <c r="AP121" i="7"/>
  <c r="AP111" i="7"/>
  <c r="A109" i="17"/>
  <c r="C109" i="17" s="1"/>
  <c r="AP107" i="7"/>
  <c r="AP97" i="7"/>
  <c r="AP115" i="7"/>
  <c r="AP101" i="7"/>
  <c r="AP95" i="7"/>
  <c r="AP124" i="20"/>
  <c r="AH124" i="20"/>
  <c r="AG134" i="20"/>
  <c r="AJ124" i="20"/>
  <c r="AI134" i="20"/>
  <c r="AJ134" i="20"/>
  <c r="AH134" i="20"/>
  <c r="AG125" i="20"/>
  <c r="AG135" i="20"/>
  <c r="AH125" i="20"/>
  <c r="AI125" i="20"/>
  <c r="AJ125" i="20"/>
  <c r="AP124" i="19"/>
  <c r="AH124" i="19"/>
  <c r="AG134" i="19"/>
  <c r="AI124" i="19"/>
  <c r="AH134" i="19"/>
  <c r="AJ124" i="19"/>
  <c r="AJ134" i="19"/>
  <c r="AG125" i="19"/>
  <c r="AG135" i="19"/>
  <c r="AH125" i="19"/>
  <c r="AI125" i="19"/>
  <c r="AJ125" i="19"/>
  <c r="H109" i="17"/>
  <c r="Q109" i="17"/>
  <c r="Q109" i="11"/>
  <c r="K109" i="17"/>
  <c r="N109" i="17"/>
  <c r="I109" i="17"/>
  <c r="AI3" i="7"/>
  <c r="AJ3" i="7"/>
  <c r="AI4" i="7"/>
  <c r="AJ4" i="7"/>
  <c r="AI5" i="7"/>
  <c r="AJ5" i="7"/>
  <c r="AI6" i="7"/>
  <c r="AJ6" i="7"/>
  <c r="AI7" i="7"/>
  <c r="AJ7" i="7"/>
  <c r="AI8" i="7"/>
  <c r="AJ8" i="7"/>
  <c r="AI9" i="7"/>
  <c r="AJ9" i="7"/>
  <c r="AI10" i="7"/>
  <c r="AJ10" i="7"/>
  <c r="AI11" i="7"/>
  <c r="AJ11" i="7"/>
  <c r="AI12" i="7"/>
  <c r="AJ12" i="7"/>
  <c r="AI13" i="7"/>
  <c r="AJ13" i="7"/>
  <c r="AI14" i="7"/>
  <c r="AJ14" i="7"/>
  <c r="AI15" i="7"/>
  <c r="AJ15" i="7"/>
  <c r="AI16" i="7"/>
  <c r="AJ16" i="7"/>
  <c r="AI17" i="7"/>
  <c r="AJ17" i="7"/>
  <c r="AI18" i="7"/>
  <c r="AJ18" i="7"/>
  <c r="AI19" i="7"/>
  <c r="AJ19" i="7"/>
  <c r="AI20" i="7"/>
  <c r="AJ20" i="7"/>
  <c r="AI21" i="7"/>
  <c r="AJ21" i="7"/>
  <c r="AI22" i="7"/>
  <c r="AJ22" i="7"/>
  <c r="AI23" i="7"/>
  <c r="AJ23" i="7"/>
  <c r="AI24" i="7"/>
  <c r="AJ24" i="7"/>
  <c r="AI25" i="7"/>
  <c r="AJ25" i="7"/>
  <c r="AI26" i="7"/>
  <c r="AJ26" i="7"/>
  <c r="AI27" i="7"/>
  <c r="AJ27" i="7"/>
  <c r="AI28" i="7"/>
  <c r="AJ28" i="7"/>
  <c r="AI29" i="7"/>
  <c r="AJ29" i="7"/>
  <c r="AI30" i="7"/>
  <c r="AJ30" i="7"/>
  <c r="AI31" i="7"/>
  <c r="AJ31" i="7"/>
  <c r="AI32" i="7"/>
  <c r="AJ32" i="7"/>
  <c r="AI33" i="7"/>
  <c r="AJ33" i="7"/>
  <c r="AI34" i="7"/>
  <c r="AJ34" i="7"/>
  <c r="AI35" i="7"/>
  <c r="AJ35" i="7"/>
  <c r="AI36" i="7"/>
  <c r="AJ36" i="7"/>
  <c r="AI37" i="7"/>
  <c r="AJ37" i="7"/>
  <c r="AI38" i="7"/>
  <c r="AJ38" i="7"/>
  <c r="AI39" i="7"/>
  <c r="AJ39" i="7"/>
  <c r="AI40" i="7"/>
  <c r="AJ40" i="7"/>
  <c r="AI41" i="7"/>
  <c r="AJ41" i="7"/>
  <c r="AI42" i="7"/>
  <c r="AJ42" i="7"/>
  <c r="AI43" i="7"/>
  <c r="AJ43" i="7"/>
  <c r="AI44" i="7"/>
  <c r="AJ44" i="7"/>
  <c r="AI45" i="7"/>
  <c r="AJ45" i="7"/>
  <c r="AI46" i="7"/>
  <c r="AJ46" i="7"/>
  <c r="AI47" i="7"/>
  <c r="AJ47" i="7"/>
  <c r="AI48" i="7"/>
  <c r="AJ48" i="7"/>
  <c r="AI49" i="7"/>
  <c r="AJ49" i="7"/>
  <c r="AI50" i="7"/>
  <c r="AJ50" i="7"/>
  <c r="AI51" i="7"/>
  <c r="AJ51" i="7"/>
  <c r="AI52" i="7"/>
  <c r="AJ52" i="7"/>
  <c r="AI53" i="7"/>
  <c r="AJ53" i="7"/>
  <c r="AI54" i="7"/>
  <c r="AJ54" i="7"/>
  <c r="AI55" i="7"/>
  <c r="AJ55" i="7"/>
  <c r="AI56" i="7"/>
  <c r="AJ56" i="7"/>
  <c r="AI57" i="7"/>
  <c r="AJ57" i="7"/>
  <c r="AI58" i="7"/>
  <c r="AJ58" i="7"/>
  <c r="AI59" i="7"/>
  <c r="AJ59" i="7"/>
  <c r="AI60" i="7"/>
  <c r="AJ60" i="7"/>
  <c r="AI61" i="7"/>
  <c r="AJ61" i="7"/>
  <c r="AI62" i="7"/>
  <c r="AJ62" i="7"/>
  <c r="AI63" i="7"/>
  <c r="AJ63" i="7"/>
  <c r="AI64" i="7"/>
  <c r="AJ64" i="7"/>
  <c r="AI65" i="7"/>
  <c r="AJ65" i="7"/>
  <c r="AI66" i="7"/>
  <c r="AJ66" i="7"/>
  <c r="AI67" i="7"/>
  <c r="AJ67" i="7"/>
  <c r="AI68" i="7"/>
  <c r="AJ68" i="7"/>
  <c r="AI69" i="7"/>
  <c r="AJ69" i="7"/>
  <c r="AI70" i="7"/>
  <c r="AJ70" i="7"/>
  <c r="AI71" i="7"/>
  <c r="AJ71" i="7"/>
  <c r="AI72" i="7"/>
  <c r="AJ72" i="7"/>
  <c r="AI73" i="7"/>
  <c r="AJ73" i="7"/>
  <c r="L73" i="17" s="1"/>
  <c r="AI74" i="7"/>
  <c r="AJ74" i="7"/>
  <c r="L74" i="17" s="1"/>
  <c r="AI75" i="7"/>
  <c r="AJ75" i="7"/>
  <c r="AI76" i="7"/>
  <c r="AJ76" i="7"/>
  <c r="AI77" i="7"/>
  <c r="AJ77" i="7"/>
  <c r="AI78" i="7"/>
  <c r="AJ78" i="7"/>
  <c r="AI79" i="7"/>
  <c r="AJ79" i="7"/>
  <c r="AI80" i="7"/>
  <c r="AJ80" i="7"/>
  <c r="AI81" i="7"/>
  <c r="AJ81" i="7"/>
  <c r="AI82" i="7"/>
  <c r="AJ82" i="7"/>
  <c r="AI83" i="7"/>
  <c r="AJ83" i="7"/>
  <c r="AI84" i="7"/>
  <c r="AJ84" i="7"/>
  <c r="AI85" i="7"/>
  <c r="AJ85" i="7"/>
  <c r="AI86" i="7"/>
  <c r="AJ86" i="7"/>
  <c r="AI87" i="7"/>
  <c r="AJ87" i="7"/>
  <c r="AI88" i="7"/>
  <c r="AJ88" i="7"/>
  <c r="AI89" i="7"/>
  <c r="AJ89" i="7"/>
  <c r="AI90" i="7"/>
  <c r="AJ90" i="7"/>
  <c r="AI91" i="7"/>
  <c r="AJ91" i="7"/>
  <c r="AI92" i="7"/>
  <c r="AJ92" i="7"/>
  <c r="AI93" i="7"/>
  <c r="AJ93" i="7"/>
  <c r="AI94" i="7"/>
  <c r="AJ94" i="7"/>
  <c r="AJ2" i="7"/>
  <c r="AI2" i="7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2" i="16"/>
  <c r="C3" i="16"/>
  <c r="C4" i="16"/>
  <c r="C5" i="16"/>
  <c r="C6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2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2" i="16"/>
  <c r="B123" i="11"/>
  <c r="M122" i="11"/>
  <c r="B122" i="11"/>
  <c r="M121" i="11"/>
  <c r="B121" i="11"/>
  <c r="M120" i="11"/>
  <c r="B120" i="11"/>
  <c r="M119" i="11"/>
  <c r="B119" i="11"/>
  <c r="M118" i="11"/>
  <c r="B118" i="11"/>
  <c r="M117" i="11"/>
  <c r="B117" i="11"/>
  <c r="M116" i="11"/>
  <c r="B116" i="11"/>
  <c r="M115" i="11"/>
  <c r="B115" i="11"/>
  <c r="M114" i="11"/>
  <c r="B114" i="11"/>
  <c r="M113" i="11"/>
  <c r="B113" i="11"/>
  <c r="M112" i="11"/>
  <c r="B112" i="11"/>
  <c r="M111" i="11"/>
  <c r="B111" i="11"/>
  <c r="M110" i="11"/>
  <c r="B110" i="11"/>
  <c r="M109" i="11"/>
  <c r="H109" i="11" s="1"/>
  <c r="B109" i="11"/>
  <c r="M108" i="11"/>
  <c r="B108" i="11"/>
  <c r="M107" i="11"/>
  <c r="B107" i="11"/>
  <c r="M106" i="11"/>
  <c r="B106" i="11"/>
  <c r="M105" i="11"/>
  <c r="B105" i="11"/>
  <c r="M104" i="11"/>
  <c r="B104" i="11"/>
  <c r="M103" i="11"/>
  <c r="B103" i="11"/>
  <c r="M102" i="11"/>
  <c r="B102" i="11"/>
  <c r="M101" i="11"/>
  <c r="B101" i="11"/>
  <c r="M100" i="11"/>
  <c r="B100" i="11"/>
  <c r="M99" i="11"/>
  <c r="B99" i="11"/>
  <c r="M98" i="11"/>
  <c r="B98" i="11"/>
  <c r="M97" i="11"/>
  <c r="B97" i="11"/>
  <c r="M96" i="11"/>
  <c r="B96" i="11"/>
  <c r="M95" i="11"/>
  <c r="B95" i="11"/>
  <c r="M94" i="11"/>
  <c r="B94" i="11"/>
  <c r="M93" i="11"/>
  <c r="B93" i="11"/>
  <c r="M92" i="11"/>
  <c r="B92" i="11"/>
  <c r="M91" i="11"/>
  <c r="B91" i="11"/>
  <c r="M90" i="11"/>
  <c r="B90" i="11"/>
  <c r="M89" i="11"/>
  <c r="B89" i="11"/>
  <c r="M88" i="11"/>
  <c r="B88" i="11"/>
  <c r="M87" i="11"/>
  <c r="B87" i="11"/>
  <c r="M86" i="11"/>
  <c r="B86" i="11"/>
  <c r="M85" i="11"/>
  <c r="B85" i="11"/>
  <c r="M84" i="11"/>
  <c r="B84" i="11"/>
  <c r="M83" i="11"/>
  <c r="B83" i="11"/>
  <c r="M82" i="11"/>
  <c r="B82" i="11"/>
  <c r="M81" i="11"/>
  <c r="B81" i="11"/>
  <c r="M80" i="11"/>
  <c r="B80" i="11"/>
  <c r="M79" i="11"/>
  <c r="B79" i="11"/>
  <c r="M78" i="11"/>
  <c r="B78" i="11"/>
  <c r="M77" i="11"/>
  <c r="B77" i="11"/>
  <c r="M76" i="11"/>
  <c r="B76" i="11"/>
  <c r="M75" i="11"/>
  <c r="B75" i="11"/>
  <c r="M74" i="11"/>
  <c r="B74" i="11"/>
  <c r="M73" i="11"/>
  <c r="B73" i="11"/>
  <c r="M72" i="11"/>
  <c r="B72" i="11"/>
  <c r="M71" i="11"/>
  <c r="B71" i="11"/>
  <c r="M70" i="11"/>
  <c r="B70" i="11"/>
  <c r="M69" i="11"/>
  <c r="B69" i="11"/>
  <c r="M68" i="11"/>
  <c r="B68" i="11"/>
  <c r="M67" i="11"/>
  <c r="B67" i="11"/>
  <c r="M66" i="11"/>
  <c r="B66" i="11"/>
  <c r="M65" i="11"/>
  <c r="B65" i="11"/>
  <c r="M64" i="11"/>
  <c r="B64" i="11"/>
  <c r="M63" i="11"/>
  <c r="B63" i="11"/>
  <c r="M62" i="11"/>
  <c r="B62" i="11"/>
  <c r="M61" i="11"/>
  <c r="B61" i="11"/>
  <c r="M60" i="11"/>
  <c r="B60" i="11"/>
  <c r="M59" i="11"/>
  <c r="B59" i="11"/>
  <c r="M58" i="11"/>
  <c r="B58" i="11"/>
  <c r="M57" i="11"/>
  <c r="B57" i="11"/>
  <c r="M56" i="11"/>
  <c r="B56" i="11"/>
  <c r="M55" i="11"/>
  <c r="B55" i="11"/>
  <c r="M54" i="11"/>
  <c r="B54" i="11"/>
  <c r="M53" i="11"/>
  <c r="B53" i="11"/>
  <c r="M52" i="11"/>
  <c r="B52" i="11"/>
  <c r="M51" i="11"/>
  <c r="B51" i="11"/>
  <c r="M50" i="11"/>
  <c r="B50" i="11"/>
  <c r="M49" i="11"/>
  <c r="B49" i="11"/>
  <c r="M48" i="11"/>
  <c r="B48" i="11"/>
  <c r="M47" i="11"/>
  <c r="B47" i="11"/>
  <c r="M46" i="11"/>
  <c r="B46" i="11"/>
  <c r="M45" i="11"/>
  <c r="B45" i="11"/>
  <c r="M44" i="11"/>
  <c r="B44" i="11"/>
  <c r="M43" i="11"/>
  <c r="B43" i="11"/>
  <c r="M42" i="11"/>
  <c r="B42" i="11"/>
  <c r="M41" i="11"/>
  <c r="B41" i="11"/>
  <c r="M40" i="11"/>
  <c r="B40" i="11"/>
  <c r="M39" i="11"/>
  <c r="B39" i="11"/>
  <c r="M38" i="11"/>
  <c r="B38" i="11"/>
  <c r="M37" i="11"/>
  <c r="B37" i="11"/>
  <c r="M36" i="11"/>
  <c r="B36" i="11"/>
  <c r="M35" i="11"/>
  <c r="B35" i="11"/>
  <c r="M34" i="11"/>
  <c r="B34" i="11"/>
  <c r="M33" i="11"/>
  <c r="B33" i="11"/>
  <c r="M32" i="11"/>
  <c r="B32" i="11"/>
  <c r="M31" i="11"/>
  <c r="B31" i="11"/>
  <c r="M30" i="11"/>
  <c r="B30" i="11"/>
  <c r="M29" i="11"/>
  <c r="B29" i="11"/>
  <c r="M28" i="11"/>
  <c r="B28" i="11"/>
  <c r="M27" i="11"/>
  <c r="B27" i="11"/>
  <c r="M26" i="11"/>
  <c r="B26" i="11"/>
  <c r="M25" i="11"/>
  <c r="B25" i="11"/>
  <c r="M24" i="11"/>
  <c r="B24" i="11"/>
  <c r="M23" i="11"/>
  <c r="B23" i="11"/>
  <c r="M22" i="11"/>
  <c r="B22" i="11"/>
  <c r="M21" i="11"/>
  <c r="B21" i="11"/>
  <c r="M20" i="11"/>
  <c r="B20" i="11"/>
  <c r="M19" i="11"/>
  <c r="B19" i="11"/>
  <c r="M18" i="11"/>
  <c r="B18" i="11"/>
  <c r="M17" i="11"/>
  <c r="B17" i="11"/>
  <c r="M16" i="11"/>
  <c r="B16" i="11"/>
  <c r="M15" i="11"/>
  <c r="B15" i="11"/>
  <c r="M14" i="11"/>
  <c r="B14" i="11"/>
  <c r="M13" i="11"/>
  <c r="B13" i="11"/>
  <c r="M12" i="11"/>
  <c r="B12" i="11"/>
  <c r="M11" i="11"/>
  <c r="B11" i="11"/>
  <c r="M10" i="11"/>
  <c r="B10" i="11"/>
  <c r="M9" i="11"/>
  <c r="B9" i="11"/>
  <c r="M8" i="11"/>
  <c r="B8" i="11"/>
  <c r="M7" i="11"/>
  <c r="B7" i="11"/>
  <c r="M6" i="11"/>
  <c r="B6" i="11"/>
  <c r="M5" i="11"/>
  <c r="B5" i="11"/>
  <c r="M4" i="11"/>
  <c r="B4" i="11"/>
  <c r="M3" i="11"/>
  <c r="B3" i="11"/>
  <c r="M2" i="11"/>
  <c r="B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2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B2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2" i="10"/>
  <c r="F109" i="17" l="1"/>
  <c r="J109" i="11"/>
  <c r="L62" i="17"/>
  <c r="A62" i="17"/>
  <c r="L34" i="17"/>
  <c r="A34" i="17"/>
  <c r="C34" i="17" s="1"/>
  <c r="L6" i="17"/>
  <c r="A6" i="17"/>
  <c r="C75" i="9"/>
  <c r="D75" i="9"/>
  <c r="C47" i="9"/>
  <c r="D47" i="9"/>
  <c r="C19" i="9"/>
  <c r="D19" i="9"/>
  <c r="L66" i="11"/>
  <c r="A66" i="11"/>
  <c r="A62" i="11"/>
  <c r="F62" i="11" s="1"/>
  <c r="L62" i="11"/>
  <c r="Q62" i="11" s="1"/>
  <c r="L58" i="11"/>
  <c r="K58" i="11" s="1"/>
  <c r="A58" i="11"/>
  <c r="A54" i="11"/>
  <c r="F54" i="11" s="1"/>
  <c r="L54" i="11"/>
  <c r="Q54" i="11" s="1"/>
  <c r="L50" i="11"/>
  <c r="A50" i="11"/>
  <c r="A46" i="11"/>
  <c r="L46" i="11"/>
  <c r="K46" i="11" s="1"/>
  <c r="L42" i="11"/>
  <c r="Q42" i="11" s="1"/>
  <c r="A42" i="11"/>
  <c r="F42" i="11" s="1"/>
  <c r="A38" i="11"/>
  <c r="L38" i="11"/>
  <c r="H38" i="11" s="1"/>
  <c r="L34" i="11"/>
  <c r="A34" i="11"/>
  <c r="A30" i="11"/>
  <c r="L30" i="11"/>
  <c r="K30" i="11" s="1"/>
  <c r="L26" i="11"/>
  <c r="Q26" i="11" s="1"/>
  <c r="A26" i="11"/>
  <c r="F26" i="11" s="1"/>
  <c r="A22" i="11"/>
  <c r="L22" i="11"/>
  <c r="J22" i="11" s="1"/>
  <c r="L18" i="11"/>
  <c r="J18" i="11" s="1"/>
  <c r="A18" i="11"/>
  <c r="A14" i="11"/>
  <c r="F14" i="11" s="1"/>
  <c r="L14" i="11"/>
  <c r="H14" i="11" s="1"/>
  <c r="L10" i="11"/>
  <c r="H10" i="11" s="1"/>
  <c r="A10" i="11"/>
  <c r="A6" i="11"/>
  <c r="L6" i="11"/>
  <c r="J6" i="11" s="1"/>
  <c r="C2" i="9"/>
  <c r="D2" i="9"/>
  <c r="A95" i="9"/>
  <c r="B95" i="9"/>
  <c r="A91" i="9"/>
  <c r="B91" i="9"/>
  <c r="A87" i="9"/>
  <c r="B87" i="9"/>
  <c r="A83" i="9"/>
  <c r="B83" i="9"/>
  <c r="A79" i="9"/>
  <c r="B79" i="9"/>
  <c r="A75" i="9"/>
  <c r="B75" i="9"/>
  <c r="A71" i="9"/>
  <c r="B71" i="9"/>
  <c r="A67" i="9"/>
  <c r="B67" i="9"/>
  <c r="A63" i="9"/>
  <c r="B63" i="9"/>
  <c r="A59" i="9"/>
  <c r="B59" i="9"/>
  <c r="A55" i="9"/>
  <c r="B55" i="9"/>
  <c r="A51" i="9"/>
  <c r="B51" i="9"/>
  <c r="A47" i="9"/>
  <c r="B47" i="9"/>
  <c r="A43" i="9"/>
  <c r="B43" i="9"/>
  <c r="A39" i="9"/>
  <c r="B39" i="9"/>
  <c r="A35" i="9"/>
  <c r="B35" i="9"/>
  <c r="A31" i="9"/>
  <c r="B31" i="9"/>
  <c r="A27" i="9"/>
  <c r="B27" i="9"/>
  <c r="A23" i="9"/>
  <c r="B23" i="9"/>
  <c r="A19" i="9"/>
  <c r="B19" i="9"/>
  <c r="A15" i="9"/>
  <c r="B15" i="9"/>
  <c r="A11" i="9"/>
  <c r="B11" i="9"/>
  <c r="A7" i="9"/>
  <c r="B7" i="9"/>
  <c r="A3" i="9"/>
  <c r="B3" i="9"/>
  <c r="L54" i="17"/>
  <c r="A54" i="17"/>
  <c r="L22" i="17"/>
  <c r="A22" i="17"/>
  <c r="C22" i="17" s="1"/>
  <c r="C91" i="9"/>
  <c r="D91" i="9"/>
  <c r="C59" i="9"/>
  <c r="D59" i="9"/>
  <c r="C35" i="9"/>
  <c r="D35" i="9"/>
  <c r="C7" i="9"/>
  <c r="D7" i="9"/>
  <c r="L65" i="17"/>
  <c r="A65" i="17"/>
  <c r="C65" i="17" s="1"/>
  <c r="L61" i="17"/>
  <c r="A61" i="17"/>
  <c r="C61" i="17" s="1"/>
  <c r="L57" i="17"/>
  <c r="A57" i="17"/>
  <c r="C57" i="17" s="1"/>
  <c r="L53" i="17"/>
  <c r="A53" i="17"/>
  <c r="L49" i="17"/>
  <c r="A49" i="17"/>
  <c r="C49" i="17" s="1"/>
  <c r="L45" i="17"/>
  <c r="A45" i="17"/>
  <c r="C45" i="17" s="1"/>
  <c r="L41" i="17"/>
  <c r="A41" i="17"/>
  <c r="C41" i="17" s="1"/>
  <c r="L37" i="17"/>
  <c r="A37" i="17"/>
  <c r="C37" i="17" s="1"/>
  <c r="L33" i="17"/>
  <c r="A33" i="17"/>
  <c r="C33" i="17" s="1"/>
  <c r="L29" i="17"/>
  <c r="A29" i="17"/>
  <c r="L25" i="17"/>
  <c r="A25" i="17"/>
  <c r="C25" i="17" s="1"/>
  <c r="L21" i="17"/>
  <c r="A21" i="17"/>
  <c r="C21" i="17" s="1"/>
  <c r="L17" i="17"/>
  <c r="A17" i="17"/>
  <c r="C17" i="17" s="1"/>
  <c r="L13" i="17"/>
  <c r="A13" i="17"/>
  <c r="C13" i="17" s="1"/>
  <c r="L9" i="17"/>
  <c r="A9" i="17"/>
  <c r="C9" i="17" s="1"/>
  <c r="L5" i="17"/>
  <c r="A5" i="17"/>
  <c r="C5" i="17" s="1"/>
  <c r="C98" i="9"/>
  <c r="D98" i="9"/>
  <c r="C94" i="9"/>
  <c r="D94" i="9"/>
  <c r="C90" i="9"/>
  <c r="D90" i="9"/>
  <c r="C86" i="9"/>
  <c r="D86" i="9"/>
  <c r="C82" i="9"/>
  <c r="D82" i="9"/>
  <c r="C78" i="9"/>
  <c r="D78" i="9"/>
  <c r="C74" i="9"/>
  <c r="D74" i="9"/>
  <c r="C70" i="9"/>
  <c r="D70" i="9"/>
  <c r="C66" i="9"/>
  <c r="D66" i="9"/>
  <c r="C62" i="9"/>
  <c r="D62" i="9"/>
  <c r="C58" i="9"/>
  <c r="D58" i="9"/>
  <c r="C54" i="9"/>
  <c r="D54" i="9"/>
  <c r="C50" i="9"/>
  <c r="D50" i="9"/>
  <c r="C46" i="9"/>
  <c r="D46" i="9"/>
  <c r="C42" i="9"/>
  <c r="D42" i="9"/>
  <c r="C38" i="9"/>
  <c r="D38" i="9"/>
  <c r="C34" i="9"/>
  <c r="D34" i="9"/>
  <c r="C30" i="9"/>
  <c r="D30" i="9"/>
  <c r="C26" i="9"/>
  <c r="D26" i="9"/>
  <c r="C22" i="9"/>
  <c r="D22" i="9"/>
  <c r="C18" i="9"/>
  <c r="D18" i="9"/>
  <c r="C14" i="9"/>
  <c r="D14" i="9"/>
  <c r="C10" i="9"/>
  <c r="D10" i="9"/>
  <c r="C6" i="9"/>
  <c r="D6" i="9"/>
  <c r="L42" i="17"/>
  <c r="A42" i="17"/>
  <c r="L10" i="17"/>
  <c r="A10" i="17"/>
  <c r="C10" i="17" s="1"/>
  <c r="C95" i="9"/>
  <c r="D95" i="9"/>
  <c r="C71" i="9"/>
  <c r="D71" i="9"/>
  <c r="C39" i="9"/>
  <c r="D39" i="9"/>
  <c r="C15" i="9"/>
  <c r="D15" i="9"/>
  <c r="L65" i="11"/>
  <c r="H65" i="11" s="1"/>
  <c r="A65" i="11"/>
  <c r="A61" i="11"/>
  <c r="L61" i="11"/>
  <c r="J61" i="11" s="1"/>
  <c r="L57" i="11"/>
  <c r="J57" i="11" s="1"/>
  <c r="A57" i="11"/>
  <c r="A53" i="11"/>
  <c r="F53" i="11" s="1"/>
  <c r="L53" i="11"/>
  <c r="Q53" i="11" s="1"/>
  <c r="L49" i="11"/>
  <c r="J49" i="11" s="1"/>
  <c r="A49" i="11"/>
  <c r="A45" i="11"/>
  <c r="L45" i="11"/>
  <c r="K45" i="11" s="1"/>
  <c r="L41" i="11"/>
  <c r="H41" i="11" s="1"/>
  <c r="A41" i="11"/>
  <c r="A37" i="11"/>
  <c r="F37" i="11" s="1"/>
  <c r="L37" i="11"/>
  <c r="H37" i="11" s="1"/>
  <c r="L33" i="11"/>
  <c r="K33" i="11" s="1"/>
  <c r="A33" i="11"/>
  <c r="A29" i="11"/>
  <c r="F29" i="11" s="1"/>
  <c r="L29" i="11"/>
  <c r="Q29" i="11" s="1"/>
  <c r="L25" i="11"/>
  <c r="J25" i="11" s="1"/>
  <c r="A25" i="11"/>
  <c r="A21" i="11"/>
  <c r="L21" i="11"/>
  <c r="K21" i="11" s="1"/>
  <c r="L17" i="11"/>
  <c r="J17" i="11" s="1"/>
  <c r="A17" i="11"/>
  <c r="A13" i="11"/>
  <c r="L13" i="11"/>
  <c r="K13" i="11" s="1"/>
  <c r="L9" i="11"/>
  <c r="A9" i="11"/>
  <c r="F9" i="11" s="1"/>
  <c r="A5" i="11"/>
  <c r="L5" i="11"/>
  <c r="I5" i="11" s="1"/>
  <c r="B98" i="9"/>
  <c r="A98" i="9"/>
  <c r="B94" i="9"/>
  <c r="A94" i="9"/>
  <c r="B90" i="9"/>
  <c r="A90" i="9"/>
  <c r="B86" i="9"/>
  <c r="A86" i="9"/>
  <c r="B82" i="9"/>
  <c r="A82" i="9"/>
  <c r="B78" i="9"/>
  <c r="A78" i="9"/>
  <c r="B74" i="9"/>
  <c r="A74" i="9"/>
  <c r="B70" i="9"/>
  <c r="A70" i="9"/>
  <c r="B66" i="9"/>
  <c r="A66" i="9"/>
  <c r="B62" i="9"/>
  <c r="A62" i="9"/>
  <c r="B58" i="9"/>
  <c r="A58" i="9"/>
  <c r="B54" i="9"/>
  <c r="A54" i="9"/>
  <c r="B50" i="9"/>
  <c r="A50" i="9"/>
  <c r="B46" i="9"/>
  <c r="A46" i="9"/>
  <c r="B42" i="9"/>
  <c r="A42" i="9"/>
  <c r="B38" i="9"/>
  <c r="A38" i="9"/>
  <c r="B34" i="9"/>
  <c r="A34" i="9"/>
  <c r="B30" i="9"/>
  <c r="A30" i="9"/>
  <c r="B26" i="9"/>
  <c r="A26" i="9"/>
  <c r="B22" i="9"/>
  <c r="A22" i="9"/>
  <c r="B18" i="9"/>
  <c r="A18" i="9"/>
  <c r="B14" i="9"/>
  <c r="A14" i="9"/>
  <c r="B10" i="9"/>
  <c r="A10" i="9"/>
  <c r="B6" i="9"/>
  <c r="A6" i="9"/>
  <c r="L66" i="17"/>
  <c r="A66" i="17"/>
  <c r="C66" i="17" s="1"/>
  <c r="L38" i="17"/>
  <c r="A38" i="17"/>
  <c r="C38" i="17" s="1"/>
  <c r="L14" i="17"/>
  <c r="A14" i="17"/>
  <c r="C14" i="17" s="1"/>
  <c r="C79" i="9"/>
  <c r="D79" i="9"/>
  <c r="C51" i="9"/>
  <c r="D51" i="9"/>
  <c r="C3" i="9"/>
  <c r="D3" i="9"/>
  <c r="H18" i="11"/>
  <c r="J30" i="11"/>
  <c r="K34" i="11"/>
  <c r="J38" i="11"/>
  <c r="K50" i="11"/>
  <c r="J62" i="11"/>
  <c r="J66" i="11"/>
  <c r="L64" i="17"/>
  <c r="A64" i="17"/>
  <c r="C64" i="17" s="1"/>
  <c r="A60" i="17"/>
  <c r="C60" i="17" s="1"/>
  <c r="L60" i="17"/>
  <c r="L56" i="17"/>
  <c r="A56" i="17"/>
  <c r="C56" i="17" s="1"/>
  <c r="A52" i="17"/>
  <c r="C52" i="17" s="1"/>
  <c r="L52" i="17"/>
  <c r="L48" i="17"/>
  <c r="A48" i="17"/>
  <c r="C48" i="17" s="1"/>
  <c r="A44" i="17"/>
  <c r="C44" i="17" s="1"/>
  <c r="L44" i="17"/>
  <c r="L40" i="17"/>
  <c r="A40" i="17"/>
  <c r="C40" i="17" s="1"/>
  <c r="A36" i="17"/>
  <c r="C36" i="17" s="1"/>
  <c r="L36" i="17"/>
  <c r="L32" i="17"/>
  <c r="A32" i="17"/>
  <c r="C32" i="17" s="1"/>
  <c r="A28" i="17"/>
  <c r="C28" i="17" s="1"/>
  <c r="L28" i="17"/>
  <c r="L24" i="17"/>
  <c r="A24" i="17"/>
  <c r="C24" i="17" s="1"/>
  <c r="A20" i="17"/>
  <c r="C20" i="17" s="1"/>
  <c r="L20" i="17"/>
  <c r="L16" i="17"/>
  <c r="A16" i="17"/>
  <c r="C16" i="17" s="1"/>
  <c r="A12" i="17"/>
  <c r="L12" i="17"/>
  <c r="L8" i="17"/>
  <c r="A8" i="17"/>
  <c r="C8" i="17" s="1"/>
  <c r="A4" i="17"/>
  <c r="C4" i="17" s="1"/>
  <c r="L4" i="17"/>
  <c r="C97" i="9"/>
  <c r="D97" i="9"/>
  <c r="C93" i="9"/>
  <c r="D93" i="9"/>
  <c r="C89" i="9"/>
  <c r="D89" i="9"/>
  <c r="C85" i="9"/>
  <c r="D85" i="9"/>
  <c r="C81" i="9"/>
  <c r="D81" i="9"/>
  <c r="C77" i="9"/>
  <c r="D77" i="9"/>
  <c r="C73" i="9"/>
  <c r="D73" i="9"/>
  <c r="C69" i="9"/>
  <c r="D69" i="9"/>
  <c r="C65" i="9"/>
  <c r="D65" i="9"/>
  <c r="C61" i="9"/>
  <c r="D61" i="9"/>
  <c r="C57" i="9"/>
  <c r="D57" i="9"/>
  <c r="C53" i="9"/>
  <c r="D53" i="9"/>
  <c r="C49" i="9"/>
  <c r="D49" i="9"/>
  <c r="C45" i="9"/>
  <c r="D45" i="9"/>
  <c r="C41" i="9"/>
  <c r="D41" i="9"/>
  <c r="C37" i="9"/>
  <c r="D37" i="9"/>
  <c r="C33" i="9"/>
  <c r="D33" i="9"/>
  <c r="C29" i="9"/>
  <c r="D29" i="9"/>
  <c r="C25" i="9"/>
  <c r="D25" i="9"/>
  <c r="C21" i="9"/>
  <c r="D21" i="9"/>
  <c r="C17" i="9"/>
  <c r="D17" i="9"/>
  <c r="C13" i="9"/>
  <c r="D13" i="9"/>
  <c r="C9" i="9"/>
  <c r="D9" i="9"/>
  <c r="C5" i="9"/>
  <c r="D5" i="9"/>
  <c r="L58" i="17"/>
  <c r="A58" i="17"/>
  <c r="C58" i="17" s="1"/>
  <c r="L30" i="17"/>
  <c r="A30" i="17"/>
  <c r="C30" i="17" s="1"/>
  <c r="B2" i="9"/>
  <c r="A2" i="9"/>
  <c r="C67" i="9"/>
  <c r="D67" i="9"/>
  <c r="C43" i="9"/>
  <c r="D43" i="9"/>
  <c r="C23" i="9"/>
  <c r="D23" i="9"/>
  <c r="A64" i="11"/>
  <c r="L64" i="11"/>
  <c r="K64" i="11" s="1"/>
  <c r="A60" i="11"/>
  <c r="L60" i="11"/>
  <c r="H60" i="11" s="1"/>
  <c r="A56" i="11"/>
  <c r="L56" i="11"/>
  <c r="K56" i="11" s="1"/>
  <c r="A52" i="11"/>
  <c r="L52" i="11"/>
  <c r="H52" i="11" s="1"/>
  <c r="A48" i="11"/>
  <c r="L48" i="11"/>
  <c r="I48" i="11" s="1"/>
  <c r="A44" i="11"/>
  <c r="L44" i="11"/>
  <c r="H44" i="11" s="1"/>
  <c r="A40" i="11"/>
  <c r="L40" i="11"/>
  <c r="K40" i="11" s="1"/>
  <c r="A36" i="11"/>
  <c r="L36" i="11"/>
  <c r="J36" i="11" s="1"/>
  <c r="A32" i="11"/>
  <c r="L32" i="11"/>
  <c r="J32" i="11" s="1"/>
  <c r="A28" i="11"/>
  <c r="L28" i="11"/>
  <c r="H28" i="11" s="1"/>
  <c r="A24" i="11"/>
  <c r="L24" i="11"/>
  <c r="K24" i="11" s="1"/>
  <c r="A20" i="11"/>
  <c r="L20" i="11"/>
  <c r="I20" i="11" s="1"/>
  <c r="A16" i="11"/>
  <c r="L16" i="11"/>
  <c r="I16" i="11" s="1"/>
  <c r="A12" i="11"/>
  <c r="F12" i="11" s="1"/>
  <c r="L12" i="11"/>
  <c r="Q12" i="11" s="1"/>
  <c r="A8" i="11"/>
  <c r="L8" i="11"/>
  <c r="K8" i="11" s="1"/>
  <c r="A4" i="11"/>
  <c r="L4" i="11"/>
  <c r="K4" i="11" s="1"/>
  <c r="AG135" i="7"/>
  <c r="A97" i="9"/>
  <c r="B97" i="9"/>
  <c r="A93" i="9"/>
  <c r="B93" i="9"/>
  <c r="A89" i="9"/>
  <c r="B89" i="9"/>
  <c r="A85" i="9"/>
  <c r="B85" i="9"/>
  <c r="A81" i="9"/>
  <c r="B81" i="9"/>
  <c r="A77" i="9"/>
  <c r="B77" i="9"/>
  <c r="A73" i="9"/>
  <c r="B73" i="9"/>
  <c r="A69" i="9"/>
  <c r="B69" i="9"/>
  <c r="A65" i="9"/>
  <c r="B65" i="9"/>
  <c r="A61" i="9"/>
  <c r="B61" i="9"/>
  <c r="A57" i="9"/>
  <c r="B57" i="9"/>
  <c r="A53" i="9"/>
  <c r="B53" i="9"/>
  <c r="A49" i="9"/>
  <c r="B49" i="9"/>
  <c r="A45" i="9"/>
  <c r="B45" i="9"/>
  <c r="A41" i="9"/>
  <c r="B41" i="9"/>
  <c r="A37" i="9"/>
  <c r="B37" i="9"/>
  <c r="A33" i="9"/>
  <c r="B33" i="9"/>
  <c r="A29" i="9"/>
  <c r="B29" i="9"/>
  <c r="A25" i="9"/>
  <c r="B25" i="9"/>
  <c r="A21" i="9"/>
  <c r="B21" i="9"/>
  <c r="A17" i="9"/>
  <c r="B17" i="9"/>
  <c r="A13" i="9"/>
  <c r="B13" i="9"/>
  <c r="A9" i="9"/>
  <c r="B9" i="9"/>
  <c r="A5" i="9"/>
  <c r="B5" i="9"/>
  <c r="K32" i="11"/>
  <c r="L50" i="17"/>
  <c r="A50" i="17"/>
  <c r="C50" i="17" s="1"/>
  <c r="L26" i="17"/>
  <c r="A26" i="17"/>
  <c r="C26" i="17" s="1"/>
  <c r="C87" i="9"/>
  <c r="D87" i="9"/>
  <c r="C63" i="9"/>
  <c r="D63" i="9"/>
  <c r="C31" i="9"/>
  <c r="D31" i="9"/>
  <c r="C11" i="9"/>
  <c r="D11" i="9"/>
  <c r="A2" i="11"/>
  <c r="L2" i="11"/>
  <c r="J2" i="11" s="1"/>
  <c r="L63" i="17"/>
  <c r="A63" i="17"/>
  <c r="C63" i="17" s="1"/>
  <c r="A59" i="17"/>
  <c r="L59" i="17"/>
  <c r="Q59" i="17" s="1"/>
  <c r="L55" i="17"/>
  <c r="A55" i="17"/>
  <c r="A51" i="17"/>
  <c r="C51" i="17" s="1"/>
  <c r="L51" i="17"/>
  <c r="L47" i="17"/>
  <c r="A47" i="17"/>
  <c r="C47" i="17" s="1"/>
  <c r="A43" i="17"/>
  <c r="L43" i="17"/>
  <c r="L39" i="17"/>
  <c r="A39" i="17"/>
  <c r="C39" i="17" s="1"/>
  <c r="A35" i="17"/>
  <c r="C35" i="17" s="1"/>
  <c r="L35" i="17"/>
  <c r="L31" i="17"/>
  <c r="A31" i="17"/>
  <c r="C31" i="17" s="1"/>
  <c r="A27" i="17"/>
  <c r="C27" i="17" s="1"/>
  <c r="L27" i="17"/>
  <c r="L23" i="17"/>
  <c r="A23" i="17"/>
  <c r="C23" i="17" s="1"/>
  <c r="A19" i="17"/>
  <c r="C19" i="17" s="1"/>
  <c r="L19" i="17"/>
  <c r="L15" i="17"/>
  <c r="A15" i="17"/>
  <c r="A11" i="17"/>
  <c r="C11" i="17" s="1"/>
  <c r="L11" i="17"/>
  <c r="L7" i="17"/>
  <c r="A7" i="17"/>
  <c r="C7" i="17" s="1"/>
  <c r="A3" i="17"/>
  <c r="C3" i="17" s="1"/>
  <c r="L3" i="17"/>
  <c r="C96" i="9"/>
  <c r="D96" i="9"/>
  <c r="C92" i="9"/>
  <c r="D92" i="9"/>
  <c r="C88" i="9"/>
  <c r="D88" i="9"/>
  <c r="C84" i="9"/>
  <c r="D84" i="9"/>
  <c r="C80" i="9"/>
  <c r="D80" i="9"/>
  <c r="C76" i="9"/>
  <c r="D76" i="9"/>
  <c r="C72" i="9"/>
  <c r="D72" i="9"/>
  <c r="C68" i="9"/>
  <c r="D68" i="9"/>
  <c r="C64" i="9"/>
  <c r="D64" i="9"/>
  <c r="C60" i="9"/>
  <c r="D60" i="9"/>
  <c r="C56" i="9"/>
  <c r="D56" i="9"/>
  <c r="C52" i="9"/>
  <c r="D52" i="9"/>
  <c r="C48" i="9"/>
  <c r="D48" i="9"/>
  <c r="C44" i="9"/>
  <c r="D44" i="9"/>
  <c r="C40" i="9"/>
  <c r="D40" i="9"/>
  <c r="C36" i="9"/>
  <c r="D36" i="9"/>
  <c r="C32" i="9"/>
  <c r="D32" i="9"/>
  <c r="C28" i="9"/>
  <c r="D28" i="9"/>
  <c r="C24" i="9"/>
  <c r="D24" i="9"/>
  <c r="C20" i="9"/>
  <c r="D20" i="9"/>
  <c r="C16" i="9"/>
  <c r="D16" i="9"/>
  <c r="C12" i="9"/>
  <c r="D12" i="9"/>
  <c r="C8" i="9"/>
  <c r="D8" i="9"/>
  <c r="C4" i="9"/>
  <c r="D4" i="9"/>
  <c r="L46" i="17"/>
  <c r="A46" i="17"/>
  <c r="C46" i="17" s="1"/>
  <c r="L18" i="17"/>
  <c r="A18" i="17"/>
  <c r="C18" i="17" s="1"/>
  <c r="C83" i="9"/>
  <c r="D83" i="9"/>
  <c r="C55" i="9"/>
  <c r="D55" i="9"/>
  <c r="C27" i="9"/>
  <c r="D27" i="9"/>
  <c r="AJ125" i="7"/>
  <c r="A2" i="17"/>
  <c r="C2" i="17" s="1"/>
  <c r="L2" i="17"/>
  <c r="AI135" i="7"/>
  <c r="A63" i="11"/>
  <c r="L63" i="11"/>
  <c r="K63" i="11" s="1"/>
  <c r="A59" i="11"/>
  <c r="L59" i="11"/>
  <c r="J59" i="11" s="1"/>
  <c r="A55" i="11"/>
  <c r="F55" i="11" s="1"/>
  <c r="L55" i="11"/>
  <c r="Q55" i="11" s="1"/>
  <c r="L51" i="11"/>
  <c r="J51" i="11" s="1"/>
  <c r="A51" i="11"/>
  <c r="A47" i="11"/>
  <c r="L47" i="11"/>
  <c r="H47" i="11" s="1"/>
  <c r="L43" i="11"/>
  <c r="Q43" i="11" s="1"/>
  <c r="A43" i="11"/>
  <c r="F43" i="11" s="1"/>
  <c r="A39" i="11"/>
  <c r="L39" i="11"/>
  <c r="I39" i="11" s="1"/>
  <c r="L35" i="11"/>
  <c r="H35" i="11" s="1"/>
  <c r="A35" i="11"/>
  <c r="A31" i="11"/>
  <c r="L31" i="11"/>
  <c r="L27" i="11"/>
  <c r="H27" i="11" s="1"/>
  <c r="A27" i="11"/>
  <c r="A23" i="11"/>
  <c r="L23" i="11"/>
  <c r="H23" i="11" s="1"/>
  <c r="L19" i="11"/>
  <c r="K19" i="11" s="1"/>
  <c r="A19" i="11"/>
  <c r="A15" i="11"/>
  <c r="F15" i="11" s="1"/>
  <c r="L15" i="11"/>
  <c r="Q15" i="11" s="1"/>
  <c r="L11" i="11"/>
  <c r="J11" i="11" s="1"/>
  <c r="A11" i="11"/>
  <c r="A7" i="11"/>
  <c r="L7" i="11"/>
  <c r="H7" i="11" s="1"/>
  <c r="L3" i="11"/>
  <c r="H3" i="11" s="1"/>
  <c r="A3" i="11"/>
  <c r="B96" i="9"/>
  <c r="A96" i="9"/>
  <c r="B92" i="9"/>
  <c r="A92" i="9"/>
  <c r="B88" i="9"/>
  <c r="A88" i="9"/>
  <c r="B84" i="9"/>
  <c r="A84" i="9"/>
  <c r="B80" i="9"/>
  <c r="A80" i="9"/>
  <c r="B76" i="9"/>
  <c r="A76" i="9"/>
  <c r="B72" i="9"/>
  <c r="A72" i="9"/>
  <c r="B68" i="9"/>
  <c r="A68" i="9"/>
  <c r="B64" i="9"/>
  <c r="A64" i="9"/>
  <c r="B60" i="9"/>
  <c r="A60" i="9"/>
  <c r="B56" i="9"/>
  <c r="A56" i="9"/>
  <c r="B52" i="9"/>
  <c r="A52" i="9"/>
  <c r="B48" i="9"/>
  <c r="A48" i="9"/>
  <c r="B44" i="9"/>
  <c r="A44" i="9"/>
  <c r="B40" i="9"/>
  <c r="A40" i="9"/>
  <c r="B36" i="9"/>
  <c r="A36" i="9"/>
  <c r="B32" i="9"/>
  <c r="A32" i="9"/>
  <c r="B28" i="9"/>
  <c r="A28" i="9"/>
  <c r="B24" i="9"/>
  <c r="A24" i="9"/>
  <c r="B20" i="9"/>
  <c r="A20" i="9"/>
  <c r="B16" i="9"/>
  <c r="A16" i="9"/>
  <c r="B12" i="9"/>
  <c r="A12" i="9"/>
  <c r="B8" i="9"/>
  <c r="A8" i="9"/>
  <c r="B4" i="9"/>
  <c r="A4" i="9"/>
  <c r="L116" i="11"/>
  <c r="A116" i="11"/>
  <c r="F116" i="11" s="1"/>
  <c r="L87" i="11"/>
  <c r="A87" i="11"/>
  <c r="F87" i="11" s="1"/>
  <c r="D117" i="9"/>
  <c r="C117" i="9"/>
  <c r="L123" i="17"/>
  <c r="A123" i="17"/>
  <c r="C123" i="17" s="1"/>
  <c r="L119" i="17"/>
  <c r="A119" i="17"/>
  <c r="C119" i="17" s="1"/>
  <c r="L115" i="17"/>
  <c r="A115" i="17"/>
  <c r="C115" i="17" s="1"/>
  <c r="L111" i="17"/>
  <c r="A111" i="17"/>
  <c r="C111" i="17" s="1"/>
  <c r="A106" i="17"/>
  <c r="C106" i="17" s="1"/>
  <c r="L106" i="17"/>
  <c r="L102" i="17"/>
  <c r="A102" i="17"/>
  <c r="C102" i="17" s="1"/>
  <c r="A98" i="17"/>
  <c r="C98" i="17" s="1"/>
  <c r="L98" i="17"/>
  <c r="L94" i="17"/>
  <c r="A94" i="17"/>
  <c r="A90" i="17"/>
  <c r="C90" i="17" s="1"/>
  <c r="L90" i="17"/>
  <c r="L86" i="17"/>
  <c r="A86" i="17"/>
  <c r="C86" i="17" s="1"/>
  <c r="A82" i="17"/>
  <c r="C82" i="17" s="1"/>
  <c r="L82" i="17"/>
  <c r="L78" i="17"/>
  <c r="A78" i="17"/>
  <c r="C78" i="17" s="1"/>
  <c r="A74" i="17"/>
  <c r="L70" i="17"/>
  <c r="A70" i="17"/>
  <c r="C70" i="17" s="1"/>
  <c r="A121" i="9"/>
  <c r="B121" i="9"/>
  <c r="A117" i="9"/>
  <c r="B117" i="9"/>
  <c r="A113" i="9"/>
  <c r="B113" i="9"/>
  <c r="A108" i="9"/>
  <c r="B108" i="9"/>
  <c r="A104" i="9"/>
  <c r="B104" i="9"/>
  <c r="A100" i="9"/>
  <c r="B100" i="9"/>
  <c r="K39" i="11"/>
  <c r="I10" i="11"/>
  <c r="K41" i="11"/>
  <c r="K10" i="11"/>
  <c r="I63" i="11"/>
  <c r="I15" i="11"/>
  <c r="H16" i="11"/>
  <c r="H48" i="11"/>
  <c r="J26" i="11"/>
  <c r="L99" i="11"/>
  <c r="A99" i="11"/>
  <c r="L71" i="11"/>
  <c r="A71" i="11"/>
  <c r="C100" i="9"/>
  <c r="D100" i="9"/>
  <c r="L123" i="11"/>
  <c r="A123" i="11"/>
  <c r="L119" i="11"/>
  <c r="A119" i="11"/>
  <c r="L115" i="11"/>
  <c r="A115" i="11"/>
  <c r="L111" i="11"/>
  <c r="A111" i="11"/>
  <c r="L106" i="11"/>
  <c r="A106" i="11"/>
  <c r="A102" i="11"/>
  <c r="L102" i="11"/>
  <c r="L98" i="11"/>
  <c r="A98" i="11"/>
  <c r="A94" i="11"/>
  <c r="F94" i="11" s="1"/>
  <c r="L94" i="11"/>
  <c r="L90" i="11"/>
  <c r="A90" i="11"/>
  <c r="A86" i="11"/>
  <c r="L86" i="11"/>
  <c r="L82" i="11"/>
  <c r="A82" i="11"/>
  <c r="A78" i="11"/>
  <c r="L78" i="11"/>
  <c r="L74" i="11"/>
  <c r="A74" i="11"/>
  <c r="F74" i="11" s="1"/>
  <c r="A70" i="11"/>
  <c r="L70" i="11"/>
  <c r="C120" i="9"/>
  <c r="D120" i="9"/>
  <c r="C116" i="9"/>
  <c r="D116" i="9"/>
  <c r="C112" i="9"/>
  <c r="D112" i="9"/>
  <c r="D107" i="9"/>
  <c r="C107" i="9"/>
  <c r="D103" i="9"/>
  <c r="C103" i="9"/>
  <c r="D99" i="9"/>
  <c r="C99" i="9"/>
  <c r="J48" i="11"/>
  <c r="K47" i="11"/>
  <c r="I18" i="11"/>
  <c r="H55" i="11"/>
  <c r="K18" i="11"/>
  <c r="H63" i="11"/>
  <c r="I45" i="11"/>
  <c r="H15" i="11"/>
  <c r="K36" i="11"/>
  <c r="I24" i="11"/>
  <c r="H56" i="11"/>
  <c r="J13" i="11"/>
  <c r="H2" i="11"/>
  <c r="K62" i="11"/>
  <c r="J63" i="11"/>
  <c r="J41" i="11"/>
  <c r="J34" i="11"/>
  <c r="A112" i="11"/>
  <c r="L112" i="11"/>
  <c r="L83" i="11"/>
  <c r="A83" i="11"/>
  <c r="C108" i="9"/>
  <c r="D108" i="9"/>
  <c r="A122" i="17"/>
  <c r="C122" i="17" s="1"/>
  <c r="L122" i="17"/>
  <c r="L118" i="17"/>
  <c r="A118" i="17"/>
  <c r="C118" i="17" s="1"/>
  <c r="A114" i="17"/>
  <c r="C114" i="17" s="1"/>
  <c r="L114" i="17"/>
  <c r="L110" i="17"/>
  <c r="A110" i="17"/>
  <c r="C110" i="17" s="1"/>
  <c r="A105" i="17"/>
  <c r="C105" i="17" s="1"/>
  <c r="L105" i="17"/>
  <c r="L101" i="17"/>
  <c r="A101" i="17"/>
  <c r="C101" i="17" s="1"/>
  <c r="A97" i="17"/>
  <c r="C97" i="17" s="1"/>
  <c r="L97" i="17"/>
  <c r="L93" i="17"/>
  <c r="A93" i="17"/>
  <c r="C93" i="17" s="1"/>
  <c r="A89" i="17"/>
  <c r="C89" i="17" s="1"/>
  <c r="L89" i="17"/>
  <c r="L85" i="17"/>
  <c r="A85" i="17"/>
  <c r="C85" i="17" s="1"/>
  <c r="A81" i="17"/>
  <c r="L81" i="17"/>
  <c r="L77" i="17"/>
  <c r="A77" i="17"/>
  <c r="C77" i="17" s="1"/>
  <c r="A73" i="17"/>
  <c r="L69" i="17"/>
  <c r="A69" i="17"/>
  <c r="C69" i="17" s="1"/>
  <c r="A120" i="9"/>
  <c r="B120" i="9"/>
  <c r="A116" i="9"/>
  <c r="B116" i="9"/>
  <c r="A112" i="9"/>
  <c r="B112" i="9"/>
  <c r="A107" i="9"/>
  <c r="B107" i="9"/>
  <c r="A103" i="9"/>
  <c r="B103" i="9"/>
  <c r="A99" i="9"/>
  <c r="B99" i="9"/>
  <c r="K109" i="11"/>
  <c r="H34" i="11"/>
  <c r="I25" i="11"/>
  <c r="I57" i="11"/>
  <c r="I26" i="11"/>
  <c r="H62" i="11"/>
  <c r="K57" i="11"/>
  <c r="I51" i="11"/>
  <c r="K26" i="11"/>
  <c r="I4" i="11"/>
  <c r="I36" i="11"/>
  <c r="H13" i="11"/>
  <c r="I38" i="11"/>
  <c r="J47" i="11"/>
  <c r="H24" i="11"/>
  <c r="H64" i="11"/>
  <c r="K6" i="11"/>
  <c r="J4" i="11"/>
  <c r="H42" i="11"/>
  <c r="L107" i="11"/>
  <c r="A107" i="11"/>
  <c r="F107" i="11" s="1"/>
  <c r="L67" i="11"/>
  <c r="A67" i="11"/>
  <c r="L122" i="11"/>
  <c r="A122" i="11"/>
  <c r="A118" i="11"/>
  <c r="L118" i="11"/>
  <c r="L114" i="11"/>
  <c r="A114" i="11"/>
  <c r="A110" i="11"/>
  <c r="L110" i="11"/>
  <c r="L105" i="11"/>
  <c r="A105" i="11"/>
  <c r="L101" i="11"/>
  <c r="A101" i="11"/>
  <c r="L97" i="11"/>
  <c r="A97" i="11"/>
  <c r="L93" i="11"/>
  <c r="A93" i="11"/>
  <c r="L89" i="11"/>
  <c r="A89" i="11"/>
  <c r="L85" i="11"/>
  <c r="A85" i="11"/>
  <c r="L81" i="11"/>
  <c r="A81" i="11"/>
  <c r="F81" i="11" s="1"/>
  <c r="L77" i="11"/>
  <c r="A77" i="11"/>
  <c r="L73" i="11"/>
  <c r="A73" i="11"/>
  <c r="F73" i="11" s="1"/>
  <c r="L69" i="11"/>
  <c r="A69" i="11"/>
  <c r="D123" i="9"/>
  <c r="C123" i="9"/>
  <c r="D119" i="9"/>
  <c r="C119" i="9"/>
  <c r="D115" i="9"/>
  <c r="C115" i="9"/>
  <c r="D111" i="9"/>
  <c r="C111" i="9"/>
  <c r="C106" i="9"/>
  <c r="D106" i="9"/>
  <c r="C102" i="9"/>
  <c r="D102" i="9"/>
  <c r="AH135" i="7"/>
  <c r="I109" i="11"/>
  <c r="H58" i="11"/>
  <c r="J64" i="11"/>
  <c r="H25" i="11"/>
  <c r="H57" i="11"/>
  <c r="I34" i="11"/>
  <c r="I2" i="11"/>
  <c r="H4" i="11"/>
  <c r="H36" i="11"/>
  <c r="H50" i="11"/>
  <c r="K51" i="11"/>
  <c r="K52" i="11"/>
  <c r="I32" i="11"/>
  <c r="J29" i="11"/>
  <c r="J50" i="11"/>
  <c r="A120" i="11"/>
  <c r="L120" i="11"/>
  <c r="L91" i="11"/>
  <c r="A91" i="11"/>
  <c r="F91" i="11" s="1"/>
  <c r="D121" i="9"/>
  <c r="C121" i="9"/>
  <c r="H54" i="11"/>
  <c r="A121" i="17"/>
  <c r="C121" i="17" s="1"/>
  <c r="L121" i="17"/>
  <c r="L117" i="17"/>
  <c r="A117" i="17"/>
  <c r="C117" i="17" s="1"/>
  <c r="A113" i="17"/>
  <c r="C113" i="17" s="1"/>
  <c r="L113" i="17"/>
  <c r="L108" i="17"/>
  <c r="A108" i="17"/>
  <c r="C108" i="17" s="1"/>
  <c r="L104" i="17"/>
  <c r="A104" i="17"/>
  <c r="C104" i="17" s="1"/>
  <c r="L100" i="17"/>
  <c r="A100" i="17"/>
  <c r="C100" i="17" s="1"/>
  <c r="L96" i="17"/>
  <c r="A96" i="17"/>
  <c r="L92" i="17"/>
  <c r="A92" i="17"/>
  <c r="C92" i="17" s="1"/>
  <c r="L88" i="17"/>
  <c r="A88" i="17"/>
  <c r="C88" i="17" s="1"/>
  <c r="L84" i="17"/>
  <c r="A84" i="17"/>
  <c r="C84" i="17" s="1"/>
  <c r="L80" i="17"/>
  <c r="A80" i="17"/>
  <c r="C80" i="17" s="1"/>
  <c r="L76" i="17"/>
  <c r="A76" i="17"/>
  <c r="C76" i="17" s="1"/>
  <c r="L72" i="17"/>
  <c r="A72" i="17"/>
  <c r="L68" i="17"/>
  <c r="A68" i="17"/>
  <c r="C68" i="17" s="1"/>
  <c r="A123" i="9"/>
  <c r="B123" i="9"/>
  <c r="A119" i="9"/>
  <c r="B119" i="9"/>
  <c r="A115" i="9"/>
  <c r="B115" i="9"/>
  <c r="A111" i="9"/>
  <c r="B111" i="9"/>
  <c r="A106" i="9"/>
  <c r="B106" i="9"/>
  <c r="A102" i="9"/>
  <c r="B102" i="9"/>
  <c r="J8" i="11"/>
  <c r="K7" i="11"/>
  <c r="H6" i="11"/>
  <c r="I42" i="11"/>
  <c r="J10" i="11"/>
  <c r="K42" i="11"/>
  <c r="H66" i="11"/>
  <c r="I52" i="11"/>
  <c r="I54" i="11"/>
  <c r="H32" i="11"/>
  <c r="I7" i="11"/>
  <c r="J15" i="11"/>
  <c r="J52" i="11"/>
  <c r="J58" i="11"/>
  <c r="A95" i="11"/>
  <c r="L95" i="11"/>
  <c r="L75" i="11"/>
  <c r="A75" i="11"/>
  <c r="C104" i="9"/>
  <c r="D104" i="9"/>
  <c r="A121" i="11"/>
  <c r="L121" i="11"/>
  <c r="L117" i="11"/>
  <c r="A117" i="11"/>
  <c r="L113" i="11"/>
  <c r="A113" i="11"/>
  <c r="L108" i="11"/>
  <c r="A108" i="11"/>
  <c r="A104" i="11"/>
  <c r="L104" i="11"/>
  <c r="L100" i="11"/>
  <c r="A100" i="11"/>
  <c r="A96" i="11"/>
  <c r="F96" i="11" s="1"/>
  <c r="L96" i="11"/>
  <c r="L92" i="11"/>
  <c r="A92" i="11"/>
  <c r="A88" i="11"/>
  <c r="L88" i="11"/>
  <c r="L84" i="11"/>
  <c r="A84" i="11"/>
  <c r="A80" i="11"/>
  <c r="L80" i="11"/>
  <c r="L76" i="11"/>
  <c r="A76" i="11"/>
  <c r="A72" i="11"/>
  <c r="F72" i="11" s="1"/>
  <c r="L72" i="11"/>
  <c r="L68" i="11"/>
  <c r="A68" i="11"/>
  <c r="C122" i="9"/>
  <c r="D122" i="9"/>
  <c r="C118" i="9"/>
  <c r="D118" i="9"/>
  <c r="C114" i="9"/>
  <c r="D114" i="9"/>
  <c r="C110" i="9"/>
  <c r="D110" i="9"/>
  <c r="D105" i="9"/>
  <c r="C105" i="9"/>
  <c r="D101" i="9"/>
  <c r="C101" i="9"/>
  <c r="AH134" i="7"/>
  <c r="J16" i="11"/>
  <c r="I50" i="11"/>
  <c r="I29" i="11"/>
  <c r="I62" i="11"/>
  <c r="I8" i="11"/>
  <c r="I40" i="11"/>
  <c r="H30" i="11"/>
  <c r="J23" i="11"/>
  <c r="K9" i="11"/>
  <c r="J20" i="11"/>
  <c r="L103" i="11"/>
  <c r="A103" i="11"/>
  <c r="L79" i="11"/>
  <c r="A79" i="11"/>
  <c r="D113" i="9"/>
  <c r="C113" i="9"/>
  <c r="AI125" i="7"/>
  <c r="L120" i="17"/>
  <c r="A120" i="17"/>
  <c r="C120" i="17" s="1"/>
  <c r="L116" i="17"/>
  <c r="A116" i="17"/>
  <c r="L112" i="17"/>
  <c r="A112" i="17"/>
  <c r="C112" i="17" s="1"/>
  <c r="L107" i="17"/>
  <c r="A107" i="17"/>
  <c r="L103" i="17"/>
  <c r="A103" i="17"/>
  <c r="C103" i="17" s="1"/>
  <c r="L99" i="17"/>
  <c r="A99" i="17"/>
  <c r="C99" i="17" s="1"/>
  <c r="L95" i="17"/>
  <c r="A95" i="17"/>
  <c r="C95" i="17" s="1"/>
  <c r="L91" i="17"/>
  <c r="A91" i="17"/>
  <c r="L87" i="17"/>
  <c r="A87" i="17"/>
  <c r="L83" i="17"/>
  <c r="A83" i="17"/>
  <c r="C83" i="17" s="1"/>
  <c r="L79" i="17"/>
  <c r="A79" i="17"/>
  <c r="C79" i="17" s="1"/>
  <c r="L75" i="17"/>
  <c r="A75" i="17"/>
  <c r="C75" i="17" s="1"/>
  <c r="L71" i="17"/>
  <c r="A71" i="17"/>
  <c r="C71" i="17" s="1"/>
  <c r="L67" i="17"/>
  <c r="A67" i="17"/>
  <c r="C67" i="17" s="1"/>
  <c r="A122" i="9"/>
  <c r="B122" i="9"/>
  <c r="A118" i="9"/>
  <c r="B118" i="9"/>
  <c r="A114" i="9"/>
  <c r="B114" i="9"/>
  <c r="A110" i="9"/>
  <c r="B110" i="9"/>
  <c r="A105" i="9"/>
  <c r="B105" i="9"/>
  <c r="A101" i="9"/>
  <c r="B101" i="9"/>
  <c r="AG134" i="7"/>
  <c r="J24" i="11"/>
  <c r="K23" i="11"/>
  <c r="I9" i="11"/>
  <c r="I58" i="11"/>
  <c r="H29" i="11"/>
  <c r="I6" i="11"/>
  <c r="I31" i="11"/>
  <c r="H8" i="11"/>
  <c r="H40" i="11"/>
  <c r="K38" i="11"/>
  <c r="AI134" i="7"/>
  <c r="AJ134" i="7"/>
  <c r="AJ135" i="7"/>
  <c r="AI124" i="7"/>
  <c r="AJ124" i="7"/>
  <c r="C2" i="11"/>
  <c r="N2" i="11"/>
  <c r="E2" i="16"/>
  <c r="C59" i="17" l="1"/>
  <c r="F59" i="17"/>
  <c r="H61" i="11"/>
  <c r="J45" i="11"/>
  <c r="I61" i="11"/>
  <c r="H46" i="11"/>
  <c r="K22" i="11"/>
  <c r="J54" i="11"/>
  <c r="H22" i="11"/>
  <c r="H45" i="11"/>
  <c r="I30" i="11"/>
  <c r="I13" i="11"/>
  <c r="I22" i="11"/>
  <c r="J53" i="11"/>
  <c r="J55" i="11"/>
  <c r="I55" i="11"/>
  <c r="I56" i="11"/>
  <c r="J56" i="11"/>
  <c r="J7" i="11"/>
  <c r="I33" i="11"/>
  <c r="K43" i="11"/>
  <c r="J27" i="11"/>
  <c r="I27" i="11"/>
  <c r="H11" i="11"/>
  <c r="J65" i="11"/>
  <c r="I19" i="11"/>
  <c r="J33" i="11"/>
  <c r="J40" i="11"/>
  <c r="H26" i="11"/>
  <c r="J35" i="11"/>
  <c r="K49" i="11"/>
  <c r="I43" i="11"/>
  <c r="K3" i="11"/>
  <c r="K17" i="11"/>
  <c r="H51" i="11"/>
  <c r="I3" i="11"/>
  <c r="K65" i="11"/>
  <c r="H49" i="11"/>
  <c r="J42" i="11"/>
  <c r="K35" i="11"/>
  <c r="H17" i="11"/>
  <c r="I49" i="11"/>
  <c r="I65" i="11"/>
  <c r="J19" i="11"/>
  <c r="I17" i="11"/>
  <c r="J37" i="11"/>
  <c r="K28" i="11"/>
  <c r="J12" i="11"/>
  <c r="K44" i="11"/>
  <c r="H53" i="11"/>
  <c r="H21" i="11"/>
  <c r="I53" i="11"/>
  <c r="J5" i="11"/>
  <c r="H5" i="11"/>
  <c r="I21" i="11"/>
  <c r="J21" i="11"/>
  <c r="H59" i="11"/>
  <c r="K59" i="11"/>
  <c r="J60" i="11"/>
  <c r="I60" i="11"/>
  <c r="J44" i="11"/>
  <c r="J28" i="11"/>
  <c r="I44" i="11"/>
  <c r="K14" i="11"/>
  <c r="J14" i="11"/>
  <c r="I12" i="11"/>
  <c r="J46" i="11"/>
  <c r="K60" i="11"/>
  <c r="I28" i="11"/>
  <c r="H12" i="11"/>
  <c r="I59" i="11"/>
  <c r="I46" i="11"/>
  <c r="K61" i="11"/>
  <c r="I47" i="11"/>
  <c r="K29" i="11"/>
  <c r="I35" i="11"/>
  <c r="K15" i="11"/>
  <c r="K16" i="11"/>
  <c r="J3" i="11"/>
  <c r="I11" i="11"/>
  <c r="F43" i="17"/>
  <c r="C43" i="17"/>
  <c r="H19" i="11"/>
  <c r="K50" i="17"/>
  <c r="I50" i="17"/>
  <c r="J50" i="17"/>
  <c r="H50" i="17"/>
  <c r="N50" i="17"/>
  <c r="N58" i="17"/>
  <c r="I58" i="17"/>
  <c r="K58" i="17"/>
  <c r="J58" i="17"/>
  <c r="H58" i="17"/>
  <c r="F53" i="17"/>
  <c r="C53" i="17"/>
  <c r="H33" i="11"/>
  <c r="I66" i="11"/>
  <c r="K66" i="11"/>
  <c r="Q6" i="17"/>
  <c r="K6" i="17"/>
  <c r="H6" i="17"/>
  <c r="J6" i="17"/>
  <c r="I6" i="17"/>
  <c r="N6" i="17"/>
  <c r="I46" i="17"/>
  <c r="H46" i="17"/>
  <c r="N46" i="17"/>
  <c r="K46" i="17"/>
  <c r="J46" i="17"/>
  <c r="F15" i="17"/>
  <c r="C15" i="17"/>
  <c r="H16" i="17"/>
  <c r="I16" i="17"/>
  <c r="K16" i="17"/>
  <c r="N16" i="17"/>
  <c r="J16" i="17"/>
  <c r="K32" i="17"/>
  <c r="I32" i="17"/>
  <c r="N32" i="17"/>
  <c r="H32" i="17"/>
  <c r="J32" i="17"/>
  <c r="K48" i="17"/>
  <c r="J48" i="17"/>
  <c r="I48" i="17"/>
  <c r="H48" i="17"/>
  <c r="N48" i="17"/>
  <c r="H64" i="17"/>
  <c r="K64" i="17"/>
  <c r="I64" i="17"/>
  <c r="J64" i="17"/>
  <c r="N64" i="17"/>
  <c r="N5" i="17"/>
  <c r="I5" i="17"/>
  <c r="K5" i="17"/>
  <c r="H5" i="17"/>
  <c r="J5" i="17"/>
  <c r="I21" i="17"/>
  <c r="N21" i="17"/>
  <c r="H21" i="17"/>
  <c r="J21" i="17"/>
  <c r="K21" i="17"/>
  <c r="J37" i="17"/>
  <c r="K37" i="17"/>
  <c r="N37" i="17"/>
  <c r="I37" i="17"/>
  <c r="H37" i="17"/>
  <c r="H53" i="17"/>
  <c r="Q53" i="17"/>
  <c r="N53" i="17"/>
  <c r="K53" i="17"/>
  <c r="I53" i="17"/>
  <c r="J53" i="17"/>
  <c r="J22" i="17"/>
  <c r="K22" i="17"/>
  <c r="N22" i="17"/>
  <c r="I22" i="17"/>
  <c r="H22" i="17"/>
  <c r="K27" i="11"/>
  <c r="K31" i="11"/>
  <c r="H31" i="11"/>
  <c r="J15" i="17"/>
  <c r="Q15" i="17"/>
  <c r="I15" i="17"/>
  <c r="N15" i="17"/>
  <c r="H15" i="17"/>
  <c r="K15" i="17"/>
  <c r="J31" i="17"/>
  <c r="I31" i="17"/>
  <c r="N31" i="17"/>
  <c r="H31" i="17"/>
  <c r="K31" i="17"/>
  <c r="J47" i="17"/>
  <c r="N47" i="17"/>
  <c r="H47" i="17"/>
  <c r="I47" i="17"/>
  <c r="K47" i="17"/>
  <c r="N63" i="17"/>
  <c r="I63" i="17"/>
  <c r="H63" i="17"/>
  <c r="K63" i="17"/>
  <c r="J63" i="17"/>
  <c r="J43" i="11"/>
  <c r="K11" i="11"/>
  <c r="H4" i="17"/>
  <c r="J4" i="17"/>
  <c r="N4" i="17"/>
  <c r="K4" i="17"/>
  <c r="I4" i="17"/>
  <c r="K20" i="17"/>
  <c r="J20" i="17"/>
  <c r="N20" i="17"/>
  <c r="I20" i="17"/>
  <c r="H20" i="17"/>
  <c r="I36" i="17"/>
  <c r="K36" i="17"/>
  <c r="J36" i="17"/>
  <c r="N36" i="17"/>
  <c r="H36" i="17"/>
  <c r="J52" i="17"/>
  <c r="H52" i="17"/>
  <c r="N52" i="17"/>
  <c r="I52" i="17"/>
  <c r="K52" i="17"/>
  <c r="K2" i="11"/>
  <c r="K14" i="17"/>
  <c r="H14" i="17"/>
  <c r="N14" i="17"/>
  <c r="J14" i="17"/>
  <c r="I14" i="17"/>
  <c r="I37" i="11"/>
  <c r="Q37" i="11"/>
  <c r="K25" i="11"/>
  <c r="F54" i="17"/>
  <c r="C54" i="17"/>
  <c r="K34" i="17"/>
  <c r="I34" i="17"/>
  <c r="H34" i="17"/>
  <c r="J34" i="17"/>
  <c r="N34" i="17"/>
  <c r="I3" i="17"/>
  <c r="N3" i="17"/>
  <c r="K3" i="17"/>
  <c r="H3" i="17"/>
  <c r="J3" i="17"/>
  <c r="N19" i="17"/>
  <c r="I19" i="17"/>
  <c r="H19" i="17"/>
  <c r="J19" i="17"/>
  <c r="K19" i="17"/>
  <c r="H35" i="17"/>
  <c r="J35" i="17"/>
  <c r="I35" i="17"/>
  <c r="K35" i="17"/>
  <c r="N35" i="17"/>
  <c r="N51" i="17"/>
  <c r="K51" i="17"/>
  <c r="I51" i="17"/>
  <c r="J51" i="17"/>
  <c r="H51" i="17"/>
  <c r="K12" i="11"/>
  <c r="I10" i="17"/>
  <c r="N10" i="17"/>
  <c r="K10" i="17"/>
  <c r="J10" i="17"/>
  <c r="H10" i="17"/>
  <c r="H9" i="17"/>
  <c r="I9" i="17"/>
  <c r="K9" i="17"/>
  <c r="N9" i="17"/>
  <c r="J9" i="17"/>
  <c r="J25" i="17"/>
  <c r="N25" i="17"/>
  <c r="I25" i="17"/>
  <c r="K25" i="17"/>
  <c r="H25" i="17"/>
  <c r="J41" i="17"/>
  <c r="H41" i="17"/>
  <c r="N41" i="17"/>
  <c r="K41" i="17"/>
  <c r="I41" i="17"/>
  <c r="J57" i="17"/>
  <c r="H57" i="17"/>
  <c r="K57" i="17"/>
  <c r="N57" i="17"/>
  <c r="I57" i="17"/>
  <c r="K53" i="11"/>
  <c r="J54" i="17"/>
  <c r="Q54" i="17"/>
  <c r="N54" i="17"/>
  <c r="K54" i="17"/>
  <c r="I54" i="17"/>
  <c r="H54" i="17"/>
  <c r="C62" i="17"/>
  <c r="F62" i="17"/>
  <c r="J38" i="17"/>
  <c r="K38" i="17"/>
  <c r="H38" i="17"/>
  <c r="N38" i="17"/>
  <c r="I38" i="17"/>
  <c r="F42" i="17"/>
  <c r="C42" i="17"/>
  <c r="F29" i="17"/>
  <c r="C29" i="17"/>
  <c r="K48" i="11"/>
  <c r="Q62" i="17"/>
  <c r="H62" i="17"/>
  <c r="I62" i="17"/>
  <c r="N62" i="17"/>
  <c r="K62" i="17"/>
  <c r="J62" i="17"/>
  <c r="J2" i="17"/>
  <c r="N2" i="17"/>
  <c r="H2" i="17"/>
  <c r="K2" i="17"/>
  <c r="I2" i="17"/>
  <c r="F55" i="17"/>
  <c r="C55" i="17"/>
  <c r="J31" i="11"/>
  <c r="K20" i="11"/>
  <c r="H20" i="11"/>
  <c r="N8" i="17"/>
  <c r="I8" i="17"/>
  <c r="K8" i="17"/>
  <c r="H8" i="17"/>
  <c r="J8" i="17"/>
  <c r="K24" i="17"/>
  <c r="N24" i="17"/>
  <c r="J24" i="17"/>
  <c r="I24" i="17"/>
  <c r="H24" i="17"/>
  <c r="N40" i="17"/>
  <c r="H40" i="17"/>
  <c r="I40" i="17"/>
  <c r="K40" i="17"/>
  <c r="J40" i="17"/>
  <c r="K56" i="17"/>
  <c r="I56" i="17"/>
  <c r="H56" i="17"/>
  <c r="N56" i="17"/>
  <c r="J56" i="17"/>
  <c r="K54" i="11"/>
  <c r="Q9" i="11"/>
  <c r="H9" i="11"/>
  <c r="I42" i="17"/>
  <c r="N42" i="17"/>
  <c r="J42" i="17"/>
  <c r="K42" i="17"/>
  <c r="Q42" i="17"/>
  <c r="H42" i="17"/>
  <c r="I13" i="17"/>
  <c r="J13" i="17"/>
  <c r="N13" i="17"/>
  <c r="K13" i="17"/>
  <c r="H13" i="17"/>
  <c r="N29" i="17"/>
  <c r="I29" i="17"/>
  <c r="K29" i="17"/>
  <c r="J29" i="17"/>
  <c r="H29" i="17"/>
  <c r="Q29" i="17"/>
  <c r="N45" i="17"/>
  <c r="J45" i="17"/>
  <c r="K45" i="17"/>
  <c r="I45" i="17"/>
  <c r="H45" i="17"/>
  <c r="H61" i="17"/>
  <c r="N61" i="17"/>
  <c r="I61" i="17"/>
  <c r="J61" i="17"/>
  <c r="K61" i="17"/>
  <c r="Q14" i="11"/>
  <c r="I14" i="11"/>
  <c r="H43" i="11"/>
  <c r="H39" i="11"/>
  <c r="J39" i="11"/>
  <c r="I7" i="17"/>
  <c r="N7" i="17"/>
  <c r="K7" i="17"/>
  <c r="J7" i="17"/>
  <c r="H7" i="17"/>
  <c r="N23" i="17"/>
  <c r="H23" i="17"/>
  <c r="I23" i="17"/>
  <c r="J23" i="17"/>
  <c r="K23" i="17"/>
  <c r="N39" i="17"/>
  <c r="J39" i="17"/>
  <c r="I39" i="17"/>
  <c r="K39" i="17"/>
  <c r="H39" i="17"/>
  <c r="Q55" i="17"/>
  <c r="H55" i="17"/>
  <c r="N55" i="17"/>
  <c r="I55" i="17"/>
  <c r="J55" i="17"/>
  <c r="K55" i="17"/>
  <c r="I26" i="17"/>
  <c r="N26" i="17"/>
  <c r="J26" i="17"/>
  <c r="H26" i="17"/>
  <c r="K26" i="17"/>
  <c r="K30" i="17"/>
  <c r="I30" i="17"/>
  <c r="J30" i="17"/>
  <c r="H30" i="17"/>
  <c r="N30" i="17"/>
  <c r="Q12" i="17"/>
  <c r="I12" i="17"/>
  <c r="J12" i="17"/>
  <c r="N12" i="17"/>
  <c r="H12" i="17"/>
  <c r="K12" i="17"/>
  <c r="N28" i="17"/>
  <c r="K28" i="17"/>
  <c r="I28" i="17"/>
  <c r="J28" i="17"/>
  <c r="H28" i="17"/>
  <c r="N44" i="17"/>
  <c r="I44" i="17"/>
  <c r="J44" i="17"/>
  <c r="K44" i="17"/>
  <c r="H44" i="17"/>
  <c r="K60" i="17"/>
  <c r="I60" i="17"/>
  <c r="J60" i="17"/>
  <c r="H60" i="17"/>
  <c r="N60" i="17"/>
  <c r="K66" i="17"/>
  <c r="I66" i="17"/>
  <c r="H66" i="17"/>
  <c r="N66" i="17"/>
  <c r="J66" i="17"/>
  <c r="I64" i="11"/>
  <c r="I41" i="11"/>
  <c r="J9" i="11"/>
  <c r="K18" i="17"/>
  <c r="N18" i="17"/>
  <c r="I18" i="17"/>
  <c r="H18" i="17"/>
  <c r="J18" i="17"/>
  <c r="I11" i="17"/>
  <c r="J11" i="17"/>
  <c r="K11" i="17"/>
  <c r="H11" i="17"/>
  <c r="N11" i="17"/>
  <c r="I27" i="17"/>
  <c r="J27" i="17"/>
  <c r="H27" i="17"/>
  <c r="K27" i="17"/>
  <c r="N27" i="17"/>
  <c r="I43" i="17"/>
  <c r="H43" i="17"/>
  <c r="J43" i="17"/>
  <c r="Q43" i="17"/>
  <c r="N43" i="17"/>
  <c r="K43" i="17"/>
  <c r="N59" i="17"/>
  <c r="I59" i="17"/>
  <c r="H59" i="17"/>
  <c r="J59" i="17"/>
  <c r="K59" i="17"/>
  <c r="K55" i="11"/>
  <c r="I23" i="11"/>
  <c r="C12" i="17"/>
  <c r="F12" i="17"/>
  <c r="J17" i="17"/>
  <c r="H17" i="17"/>
  <c r="N17" i="17"/>
  <c r="K17" i="17"/>
  <c r="I17" i="17"/>
  <c r="K33" i="17"/>
  <c r="H33" i="17"/>
  <c r="J33" i="17"/>
  <c r="I33" i="17"/>
  <c r="N33" i="17"/>
  <c r="I49" i="17"/>
  <c r="J49" i="17"/>
  <c r="H49" i="17"/>
  <c r="N49" i="17"/>
  <c r="K49" i="17"/>
  <c r="J65" i="17"/>
  <c r="K65" i="17"/>
  <c r="I65" i="17"/>
  <c r="H65" i="17"/>
  <c r="N65" i="17"/>
  <c r="K37" i="11"/>
  <c r="K5" i="11"/>
  <c r="F6" i="17"/>
  <c r="C6" i="17"/>
  <c r="C116" i="17"/>
  <c r="F116" i="17"/>
  <c r="H79" i="11"/>
  <c r="I79" i="11"/>
  <c r="K79" i="11"/>
  <c r="J79" i="11"/>
  <c r="H113" i="11"/>
  <c r="J113" i="11"/>
  <c r="K113" i="11"/>
  <c r="I113" i="11"/>
  <c r="H75" i="11"/>
  <c r="I75" i="11"/>
  <c r="J75" i="11"/>
  <c r="K75" i="11"/>
  <c r="J76" i="17"/>
  <c r="I76" i="17"/>
  <c r="H76" i="17"/>
  <c r="N76" i="17"/>
  <c r="K76" i="17"/>
  <c r="K92" i="17"/>
  <c r="N92" i="17"/>
  <c r="H92" i="17"/>
  <c r="I92" i="17"/>
  <c r="J92" i="17"/>
  <c r="N108" i="17"/>
  <c r="H108" i="17"/>
  <c r="I108" i="17"/>
  <c r="J108" i="17"/>
  <c r="K108" i="17"/>
  <c r="H73" i="11"/>
  <c r="I73" i="11"/>
  <c r="J73" i="11"/>
  <c r="K73" i="11"/>
  <c r="Q73" i="11"/>
  <c r="H89" i="11"/>
  <c r="I89" i="11"/>
  <c r="J89" i="11"/>
  <c r="K89" i="11"/>
  <c r="H105" i="11"/>
  <c r="I105" i="11"/>
  <c r="J105" i="11"/>
  <c r="K105" i="11"/>
  <c r="H122" i="11"/>
  <c r="I122" i="11"/>
  <c r="J122" i="11"/>
  <c r="K122" i="11"/>
  <c r="I74" i="11"/>
  <c r="H74" i="11"/>
  <c r="J74" i="11"/>
  <c r="K74" i="11"/>
  <c r="Q74" i="11"/>
  <c r="I90" i="11"/>
  <c r="H90" i="11"/>
  <c r="J90" i="11"/>
  <c r="K90" i="11"/>
  <c r="I106" i="11"/>
  <c r="H106" i="11"/>
  <c r="J106" i="11"/>
  <c r="K106" i="11"/>
  <c r="I123" i="11"/>
  <c r="H123" i="11"/>
  <c r="J123" i="11"/>
  <c r="K123" i="11"/>
  <c r="N74" i="17"/>
  <c r="I74" i="17"/>
  <c r="H74" i="17"/>
  <c r="K74" i="17"/>
  <c r="Q74" i="17"/>
  <c r="J74" i="17"/>
  <c r="N90" i="17"/>
  <c r="I90" i="17"/>
  <c r="K90" i="17"/>
  <c r="J90" i="17"/>
  <c r="H90" i="17"/>
  <c r="K106" i="17"/>
  <c r="J106" i="17"/>
  <c r="N106" i="17"/>
  <c r="H106" i="17"/>
  <c r="I106" i="17"/>
  <c r="N67" i="17"/>
  <c r="K67" i="17"/>
  <c r="J67" i="17"/>
  <c r="I67" i="17"/>
  <c r="H67" i="17"/>
  <c r="N83" i="17"/>
  <c r="H83" i="17"/>
  <c r="J83" i="17"/>
  <c r="K83" i="17"/>
  <c r="I83" i="17"/>
  <c r="N99" i="17"/>
  <c r="K99" i="17"/>
  <c r="H99" i="17"/>
  <c r="J99" i="17"/>
  <c r="I99" i="17"/>
  <c r="K116" i="17"/>
  <c r="I116" i="17"/>
  <c r="N116" i="17"/>
  <c r="H116" i="17"/>
  <c r="Q116" i="17"/>
  <c r="J116" i="17"/>
  <c r="H95" i="11"/>
  <c r="I95" i="11"/>
  <c r="K95" i="11"/>
  <c r="J95" i="11"/>
  <c r="F96" i="17"/>
  <c r="C96" i="17"/>
  <c r="N113" i="17"/>
  <c r="K113" i="17"/>
  <c r="J113" i="17"/>
  <c r="I113" i="17"/>
  <c r="H113" i="17"/>
  <c r="H110" i="11"/>
  <c r="I110" i="11"/>
  <c r="J110" i="11"/>
  <c r="K110" i="11"/>
  <c r="N77" i="17"/>
  <c r="H77" i="17"/>
  <c r="K77" i="17"/>
  <c r="I77" i="17"/>
  <c r="J77" i="17"/>
  <c r="J93" i="17"/>
  <c r="I93" i="17"/>
  <c r="K93" i="17"/>
  <c r="N93" i="17"/>
  <c r="H93" i="17"/>
  <c r="N110" i="17"/>
  <c r="H110" i="17"/>
  <c r="I110" i="17"/>
  <c r="K110" i="17"/>
  <c r="J110" i="17"/>
  <c r="I78" i="11"/>
  <c r="J78" i="11"/>
  <c r="H78" i="11"/>
  <c r="K78" i="11"/>
  <c r="I94" i="11"/>
  <c r="H94" i="11"/>
  <c r="Q94" i="11"/>
  <c r="K94" i="11"/>
  <c r="J94" i="11"/>
  <c r="F74" i="17"/>
  <c r="C74" i="17"/>
  <c r="J123" i="17"/>
  <c r="H123" i="17"/>
  <c r="I123" i="17"/>
  <c r="N123" i="17"/>
  <c r="K123" i="17"/>
  <c r="C87" i="17"/>
  <c r="F87" i="17"/>
  <c r="H103" i="11"/>
  <c r="I103" i="11"/>
  <c r="K103" i="11"/>
  <c r="J103" i="11"/>
  <c r="H68" i="11"/>
  <c r="J68" i="11"/>
  <c r="I68" i="11"/>
  <c r="K68" i="11"/>
  <c r="H84" i="11"/>
  <c r="J84" i="11"/>
  <c r="I84" i="11"/>
  <c r="K84" i="11"/>
  <c r="H100" i="11"/>
  <c r="J100" i="11"/>
  <c r="I100" i="11"/>
  <c r="K100" i="11"/>
  <c r="H117" i="11"/>
  <c r="J117" i="11"/>
  <c r="I117" i="11"/>
  <c r="K117" i="11"/>
  <c r="N80" i="17"/>
  <c r="K80" i="17"/>
  <c r="J80" i="17"/>
  <c r="I80" i="17"/>
  <c r="H80" i="17"/>
  <c r="Q96" i="17"/>
  <c r="I96" i="17"/>
  <c r="K96" i="17"/>
  <c r="J96" i="17"/>
  <c r="H96" i="17"/>
  <c r="N96" i="17"/>
  <c r="H77" i="11"/>
  <c r="I77" i="11"/>
  <c r="J77" i="11"/>
  <c r="K77" i="11"/>
  <c r="H93" i="11"/>
  <c r="I93" i="11"/>
  <c r="K93" i="11"/>
  <c r="J93" i="11"/>
  <c r="H67" i="11"/>
  <c r="I67" i="11"/>
  <c r="J67" i="11"/>
  <c r="K67" i="11"/>
  <c r="N81" i="17"/>
  <c r="K81" i="17"/>
  <c r="I81" i="17"/>
  <c r="H81" i="17"/>
  <c r="Q81" i="17"/>
  <c r="J81" i="17"/>
  <c r="N97" i="17"/>
  <c r="H97" i="17"/>
  <c r="K97" i="17"/>
  <c r="I97" i="17"/>
  <c r="J97" i="17"/>
  <c r="H114" i="17"/>
  <c r="J114" i="17"/>
  <c r="I114" i="17"/>
  <c r="K114" i="17"/>
  <c r="N114" i="17"/>
  <c r="I111" i="11"/>
  <c r="H111" i="11"/>
  <c r="J111" i="11"/>
  <c r="K111" i="11"/>
  <c r="C94" i="17"/>
  <c r="F94" i="17"/>
  <c r="N71" i="17"/>
  <c r="H71" i="17"/>
  <c r="K71" i="17"/>
  <c r="J71" i="17"/>
  <c r="I71" i="17"/>
  <c r="K87" i="17"/>
  <c r="H87" i="17"/>
  <c r="Q87" i="17"/>
  <c r="J87" i="17"/>
  <c r="N87" i="17"/>
  <c r="I87" i="17"/>
  <c r="H103" i="17"/>
  <c r="J103" i="17"/>
  <c r="K103" i="17"/>
  <c r="I103" i="17"/>
  <c r="N103" i="17"/>
  <c r="K120" i="17"/>
  <c r="J120" i="17"/>
  <c r="I120" i="17"/>
  <c r="H120" i="17"/>
  <c r="N120" i="17"/>
  <c r="H72" i="11"/>
  <c r="J72" i="11"/>
  <c r="K72" i="11"/>
  <c r="Q72" i="11"/>
  <c r="I72" i="11"/>
  <c r="H88" i="11"/>
  <c r="J88" i="11"/>
  <c r="K88" i="11"/>
  <c r="I88" i="11"/>
  <c r="H104" i="11"/>
  <c r="J104" i="11"/>
  <c r="K104" i="11"/>
  <c r="I104" i="11"/>
  <c r="H121" i="11"/>
  <c r="J121" i="11"/>
  <c r="K121" i="11"/>
  <c r="I121" i="11"/>
  <c r="C81" i="17"/>
  <c r="F81" i="17"/>
  <c r="H83" i="11"/>
  <c r="I83" i="11"/>
  <c r="J83" i="11"/>
  <c r="K83" i="11"/>
  <c r="K78" i="17"/>
  <c r="J78" i="17"/>
  <c r="I78" i="17"/>
  <c r="N78" i="17"/>
  <c r="H78" i="17"/>
  <c r="I94" i="17"/>
  <c r="N94" i="17"/>
  <c r="K94" i="17"/>
  <c r="H94" i="17"/>
  <c r="Q94" i="17"/>
  <c r="J94" i="17"/>
  <c r="N111" i="17"/>
  <c r="J111" i="17"/>
  <c r="H111" i="17"/>
  <c r="K111" i="17"/>
  <c r="I111" i="17"/>
  <c r="C130" i="11"/>
  <c r="C129" i="11"/>
  <c r="K68" i="17"/>
  <c r="J68" i="17"/>
  <c r="I68" i="17"/>
  <c r="H68" i="17"/>
  <c r="N68" i="17"/>
  <c r="H84" i="17"/>
  <c r="K84" i="17"/>
  <c r="J84" i="17"/>
  <c r="I84" i="17"/>
  <c r="N84" i="17"/>
  <c r="I100" i="17"/>
  <c r="J100" i="17"/>
  <c r="K100" i="17"/>
  <c r="H100" i="17"/>
  <c r="N100" i="17"/>
  <c r="N117" i="17"/>
  <c r="H117" i="17"/>
  <c r="K117" i="17"/>
  <c r="I117" i="17"/>
  <c r="J117" i="17"/>
  <c r="H91" i="11"/>
  <c r="I91" i="11"/>
  <c r="Q91" i="11"/>
  <c r="J91" i="11"/>
  <c r="K91" i="11"/>
  <c r="H81" i="11"/>
  <c r="I81" i="11"/>
  <c r="J81" i="11"/>
  <c r="K81" i="11"/>
  <c r="Q81" i="11"/>
  <c r="H97" i="11"/>
  <c r="I97" i="11"/>
  <c r="J97" i="11"/>
  <c r="K97" i="11"/>
  <c r="H114" i="11"/>
  <c r="I114" i="11"/>
  <c r="J114" i="11"/>
  <c r="K114" i="11"/>
  <c r="H107" i="11"/>
  <c r="I107" i="11"/>
  <c r="J107" i="11"/>
  <c r="K107" i="11"/>
  <c r="Q107" i="11"/>
  <c r="H112" i="11"/>
  <c r="I112" i="11"/>
  <c r="K112" i="11"/>
  <c r="J112" i="11"/>
  <c r="I82" i="11"/>
  <c r="J82" i="11"/>
  <c r="K82" i="11"/>
  <c r="H82" i="11"/>
  <c r="I98" i="11"/>
  <c r="J98" i="11"/>
  <c r="K98" i="11"/>
  <c r="H98" i="11"/>
  <c r="I115" i="11"/>
  <c r="J115" i="11"/>
  <c r="K115" i="11"/>
  <c r="H115" i="11"/>
  <c r="H71" i="11"/>
  <c r="I71" i="11"/>
  <c r="K71" i="11"/>
  <c r="J71" i="11"/>
  <c r="I82" i="17"/>
  <c r="J82" i="17"/>
  <c r="K82" i="17"/>
  <c r="H82" i="17"/>
  <c r="N82" i="17"/>
  <c r="J98" i="17"/>
  <c r="K98" i="17"/>
  <c r="H98" i="17"/>
  <c r="I98" i="17"/>
  <c r="N98" i="17"/>
  <c r="F91" i="17"/>
  <c r="C91" i="17"/>
  <c r="C107" i="17"/>
  <c r="F107" i="17"/>
  <c r="H75" i="17"/>
  <c r="N75" i="17"/>
  <c r="I75" i="17"/>
  <c r="K75" i="17"/>
  <c r="J75" i="17"/>
  <c r="K91" i="17"/>
  <c r="J91" i="17"/>
  <c r="H91" i="17"/>
  <c r="Q91" i="17"/>
  <c r="I91" i="17"/>
  <c r="N91" i="17"/>
  <c r="N107" i="17"/>
  <c r="K107" i="17"/>
  <c r="H107" i="17"/>
  <c r="I107" i="17"/>
  <c r="J107" i="17"/>
  <c r="Q107" i="17"/>
  <c r="C72" i="17"/>
  <c r="N121" i="17"/>
  <c r="H121" i="17"/>
  <c r="J121" i="17"/>
  <c r="K121" i="17"/>
  <c r="I121" i="17"/>
  <c r="H120" i="11"/>
  <c r="I120" i="11"/>
  <c r="K120" i="11"/>
  <c r="J120" i="11"/>
  <c r="H118" i="11"/>
  <c r="I118" i="11"/>
  <c r="K118" i="11"/>
  <c r="J118" i="11"/>
  <c r="H69" i="17"/>
  <c r="K69" i="17"/>
  <c r="J69" i="17"/>
  <c r="N69" i="17"/>
  <c r="I69" i="17"/>
  <c r="N85" i="17"/>
  <c r="I85" i="17"/>
  <c r="K85" i="17"/>
  <c r="H85" i="17"/>
  <c r="J85" i="17"/>
  <c r="K101" i="17"/>
  <c r="N101" i="17"/>
  <c r="H101" i="17"/>
  <c r="I101" i="17"/>
  <c r="J101" i="17"/>
  <c r="N118" i="17"/>
  <c r="K118" i="17"/>
  <c r="J118" i="17"/>
  <c r="I118" i="17"/>
  <c r="H118" i="17"/>
  <c r="I70" i="11"/>
  <c r="J70" i="11"/>
  <c r="H70" i="11"/>
  <c r="K70" i="11"/>
  <c r="I86" i="11"/>
  <c r="H86" i="11"/>
  <c r="J86" i="11"/>
  <c r="K86" i="11"/>
  <c r="I102" i="11"/>
  <c r="H102" i="11"/>
  <c r="J102" i="11"/>
  <c r="K102" i="11"/>
  <c r="J115" i="17"/>
  <c r="N115" i="17"/>
  <c r="K115" i="17"/>
  <c r="H115" i="17"/>
  <c r="I115" i="17"/>
  <c r="H87" i="11"/>
  <c r="I87" i="11"/>
  <c r="K87" i="11"/>
  <c r="Q87" i="11"/>
  <c r="J87" i="11"/>
  <c r="H76" i="11"/>
  <c r="I76" i="11"/>
  <c r="J76" i="11"/>
  <c r="K76" i="11"/>
  <c r="H92" i="11"/>
  <c r="I92" i="11"/>
  <c r="J92" i="11"/>
  <c r="K92" i="11"/>
  <c r="H108" i="11"/>
  <c r="I108" i="11"/>
  <c r="J108" i="11"/>
  <c r="K108" i="11"/>
  <c r="I72" i="17"/>
  <c r="H72" i="17"/>
  <c r="N72" i="17"/>
  <c r="J72" i="17"/>
  <c r="K72" i="17"/>
  <c r="N88" i="17"/>
  <c r="H88" i="17"/>
  <c r="J88" i="17"/>
  <c r="K88" i="17"/>
  <c r="I88" i="17"/>
  <c r="I104" i="17"/>
  <c r="N104" i="17"/>
  <c r="J104" i="17"/>
  <c r="K104" i="17"/>
  <c r="H104" i="17"/>
  <c r="H69" i="11"/>
  <c r="I69" i="11"/>
  <c r="K69" i="11"/>
  <c r="J69" i="11"/>
  <c r="H85" i="11"/>
  <c r="I85" i="11"/>
  <c r="K85" i="11"/>
  <c r="J85" i="11"/>
  <c r="H101" i="11"/>
  <c r="I101" i="11"/>
  <c r="K101" i="11"/>
  <c r="J101" i="11"/>
  <c r="Q73" i="17"/>
  <c r="I73" i="17"/>
  <c r="K73" i="17"/>
  <c r="H73" i="17"/>
  <c r="J73" i="17"/>
  <c r="N73" i="17"/>
  <c r="I89" i="17"/>
  <c r="H89" i="17"/>
  <c r="J89" i="17"/>
  <c r="N89" i="17"/>
  <c r="K89" i="17"/>
  <c r="N105" i="17"/>
  <c r="K105" i="17"/>
  <c r="H105" i="17"/>
  <c r="J105" i="17"/>
  <c r="I105" i="17"/>
  <c r="K122" i="17"/>
  <c r="J122" i="17"/>
  <c r="I122" i="17"/>
  <c r="H122" i="17"/>
  <c r="N122" i="17"/>
  <c r="I119" i="11"/>
  <c r="J119" i="11"/>
  <c r="H119" i="11"/>
  <c r="K119" i="11"/>
  <c r="H99" i="11"/>
  <c r="I99" i="11"/>
  <c r="J99" i="11"/>
  <c r="K99" i="11"/>
  <c r="N79" i="17"/>
  <c r="I79" i="17"/>
  <c r="H79" i="17"/>
  <c r="K79" i="17"/>
  <c r="J79" i="17"/>
  <c r="H95" i="17"/>
  <c r="N95" i="17"/>
  <c r="I95" i="17"/>
  <c r="K95" i="17"/>
  <c r="J95" i="17"/>
  <c r="N112" i="17"/>
  <c r="H112" i="17"/>
  <c r="K112" i="17"/>
  <c r="J112" i="17"/>
  <c r="I112" i="17"/>
  <c r="H80" i="11"/>
  <c r="J80" i="11"/>
  <c r="K80" i="11"/>
  <c r="I80" i="11"/>
  <c r="H96" i="11"/>
  <c r="J96" i="11"/>
  <c r="K96" i="11"/>
  <c r="I96" i="11"/>
  <c r="Q96" i="11"/>
  <c r="F73" i="17"/>
  <c r="C73" i="17"/>
  <c r="K70" i="17"/>
  <c r="N70" i="17"/>
  <c r="H70" i="17"/>
  <c r="I70" i="17"/>
  <c r="J70" i="17"/>
  <c r="K86" i="17"/>
  <c r="J86" i="17"/>
  <c r="I86" i="17"/>
  <c r="H86" i="17"/>
  <c r="N86" i="17"/>
  <c r="I102" i="17"/>
  <c r="J102" i="17"/>
  <c r="H102" i="17"/>
  <c r="K102" i="17"/>
  <c r="N102" i="17"/>
  <c r="H119" i="17"/>
  <c r="J119" i="17"/>
  <c r="N119" i="17"/>
  <c r="K119" i="17"/>
  <c r="I119" i="17"/>
  <c r="H116" i="11"/>
  <c r="I116" i="11"/>
  <c r="J116" i="11"/>
  <c r="K116" i="11"/>
  <c r="Q116" i="11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2" i="7"/>
  <c r="AN3" i="7"/>
  <c r="AN4" i="7"/>
  <c r="AN5" i="7"/>
  <c r="AN6" i="7"/>
  <c r="AN7" i="7"/>
  <c r="AN8" i="7"/>
  <c r="AN9" i="7"/>
  <c r="AP9" i="7" s="1"/>
  <c r="AN10" i="7"/>
  <c r="AP10" i="7" s="1"/>
  <c r="AN11" i="7"/>
  <c r="AN12" i="7"/>
  <c r="AN13" i="7"/>
  <c r="AN14" i="7"/>
  <c r="AN15" i="7"/>
  <c r="AN16" i="7"/>
  <c r="AN17" i="7"/>
  <c r="AP17" i="7" s="1"/>
  <c r="AN18" i="7"/>
  <c r="AP18" i="7" s="1"/>
  <c r="AN19" i="7"/>
  <c r="AN20" i="7"/>
  <c r="AN21" i="7"/>
  <c r="AN22" i="7"/>
  <c r="AN23" i="7"/>
  <c r="AN24" i="7"/>
  <c r="AN25" i="7"/>
  <c r="AP25" i="7" s="1"/>
  <c r="AN26" i="7"/>
  <c r="AP26" i="7" s="1"/>
  <c r="AN27" i="7"/>
  <c r="AN28" i="7"/>
  <c r="AN29" i="7"/>
  <c r="AN30" i="7"/>
  <c r="AN31" i="7"/>
  <c r="AN32" i="7"/>
  <c r="AN33" i="7"/>
  <c r="AP33" i="7" s="1"/>
  <c r="AN34" i="7"/>
  <c r="AP34" i="7" s="1"/>
  <c r="AN35" i="7"/>
  <c r="AN36" i="7"/>
  <c r="AN37" i="7"/>
  <c r="AN38" i="7"/>
  <c r="AN39" i="7"/>
  <c r="AN40" i="7"/>
  <c r="AN41" i="7"/>
  <c r="AP41" i="7" s="1"/>
  <c r="AN42" i="7"/>
  <c r="AP42" i="7" s="1"/>
  <c r="AN43" i="7"/>
  <c r="AN44" i="7"/>
  <c r="AN45" i="7"/>
  <c r="AN46" i="7"/>
  <c r="AN47" i="7"/>
  <c r="AN48" i="7"/>
  <c r="AN49" i="7"/>
  <c r="AP49" i="7" s="1"/>
  <c r="AN50" i="7"/>
  <c r="AP50" i="7" s="1"/>
  <c r="AN51" i="7"/>
  <c r="AN52" i="7"/>
  <c r="AN53" i="7"/>
  <c r="AN54" i="7"/>
  <c r="AN55" i="7"/>
  <c r="AN56" i="7"/>
  <c r="AN57" i="7"/>
  <c r="AP57" i="7" s="1"/>
  <c r="AN58" i="7"/>
  <c r="AP58" i="7" s="1"/>
  <c r="AN59" i="7"/>
  <c r="AN60" i="7"/>
  <c r="AN61" i="7"/>
  <c r="AN62" i="7"/>
  <c r="AN63" i="7"/>
  <c r="AN64" i="7"/>
  <c r="AN65" i="7"/>
  <c r="AP65" i="7" s="1"/>
  <c r="AN66" i="7"/>
  <c r="AP66" i="7" s="1"/>
  <c r="AN67" i="7"/>
  <c r="AN68" i="7"/>
  <c r="AN69" i="7"/>
  <c r="AN70" i="7"/>
  <c r="AN71" i="7"/>
  <c r="AN72" i="7"/>
  <c r="AN73" i="7"/>
  <c r="AP73" i="7" s="1"/>
  <c r="AN74" i="7"/>
  <c r="AP74" i="7" s="1"/>
  <c r="AN75" i="7"/>
  <c r="AN76" i="7"/>
  <c r="AN77" i="7"/>
  <c r="AN78" i="7"/>
  <c r="AN79" i="7"/>
  <c r="AN80" i="7"/>
  <c r="AN81" i="7"/>
  <c r="AP81" i="7" s="1"/>
  <c r="AN82" i="7"/>
  <c r="AP82" i="7" s="1"/>
  <c r="AN83" i="7"/>
  <c r="AN84" i="7"/>
  <c r="AN85" i="7"/>
  <c r="AN86" i="7"/>
  <c r="AN87" i="7"/>
  <c r="AN88" i="7"/>
  <c r="AN89" i="7"/>
  <c r="AP89" i="7" s="1"/>
  <c r="AN90" i="7"/>
  <c r="AP90" i="7" s="1"/>
  <c r="AN91" i="7"/>
  <c r="AN92" i="7"/>
  <c r="AN93" i="7"/>
  <c r="AN94" i="7"/>
  <c r="AN2" i="7"/>
  <c r="AL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D135" i="5"/>
  <c r="D132" i="5"/>
  <c r="D131" i="5"/>
  <c r="D126" i="5"/>
  <c r="D128" i="5"/>
  <c r="D127" i="5"/>
  <c r="D125" i="5"/>
  <c r="AF124" i="7"/>
  <c r="AF125" i="7" s="1"/>
  <c r="AD124" i="7"/>
  <c r="AD125" i="7" s="1"/>
  <c r="AC124" i="7"/>
  <c r="AC125" i="7" s="1"/>
  <c r="AA124" i="7"/>
  <c r="AA125" i="7" s="1"/>
  <c r="X124" i="7"/>
  <c r="X125" i="7" s="1"/>
  <c r="V124" i="7"/>
  <c r="V125" i="7" s="1"/>
  <c r="T124" i="7"/>
  <c r="T125" i="7" s="1"/>
  <c r="R124" i="7"/>
  <c r="R125" i="7" s="1"/>
  <c r="O124" i="7"/>
  <c r="O125" i="7" s="1"/>
  <c r="M124" i="7"/>
  <c r="M125" i="7" s="1"/>
  <c r="K131" i="7"/>
  <c r="I124" i="7"/>
  <c r="I125" i="7" s="1"/>
  <c r="G124" i="7"/>
  <c r="G125" i="7" s="1"/>
  <c r="B124" i="7"/>
  <c r="AP94" i="7" l="1"/>
  <c r="AP86" i="7"/>
  <c r="AP78" i="7"/>
  <c r="AP70" i="7"/>
  <c r="AP62" i="7"/>
  <c r="AP54" i="7"/>
  <c r="AP46" i="7"/>
  <c r="AP38" i="7"/>
  <c r="AP30" i="7"/>
  <c r="AP22" i="7"/>
  <c r="AP14" i="7"/>
  <c r="AP6" i="7"/>
  <c r="AP92" i="7"/>
  <c r="AP84" i="7"/>
  <c r="AP76" i="7"/>
  <c r="AP68" i="7"/>
  <c r="AP60" i="7"/>
  <c r="AP52" i="7"/>
  <c r="AP44" i="7"/>
  <c r="AP36" i="7"/>
  <c r="AP28" i="7"/>
  <c r="AP20" i="7"/>
  <c r="AP12" i="7"/>
  <c r="AP4" i="7"/>
  <c r="C125" i="17"/>
  <c r="AP88" i="7"/>
  <c r="AP80" i="7"/>
  <c r="AP72" i="7"/>
  <c r="AP64" i="7"/>
  <c r="AP56" i="7"/>
  <c r="AP48" i="7"/>
  <c r="AP32" i="7"/>
  <c r="AP24" i="7"/>
  <c r="AP16" i="7"/>
  <c r="AP8" i="7"/>
  <c r="AP87" i="7"/>
  <c r="AP79" i="7"/>
  <c r="AP71" i="7"/>
  <c r="AP63" i="7"/>
  <c r="AP55" i="7"/>
  <c r="AP47" i="7"/>
  <c r="AP39" i="7"/>
  <c r="AP31" i="7"/>
  <c r="AP23" i="7"/>
  <c r="AP15" i="7"/>
  <c r="AP7" i="7"/>
  <c r="AP93" i="7"/>
  <c r="AP85" i="7"/>
  <c r="AP77" i="7"/>
  <c r="AP69" i="7"/>
  <c r="AP61" i="7"/>
  <c r="AP53" i="7"/>
  <c r="AP45" i="7"/>
  <c r="AP37" i="7"/>
  <c r="AP29" i="7"/>
  <c r="AP21" i="7"/>
  <c r="AP13" i="7"/>
  <c r="AP5" i="7"/>
  <c r="J124" i="11"/>
  <c r="M144" i="11" s="1"/>
  <c r="H124" i="11"/>
  <c r="M142" i="11" s="1"/>
  <c r="I124" i="11"/>
  <c r="M143" i="11" s="1"/>
  <c r="AP40" i="7"/>
  <c r="J124" i="17"/>
  <c r="M144" i="17" s="1"/>
  <c r="K124" i="11"/>
  <c r="M145" i="11" s="1"/>
  <c r="H124" i="17"/>
  <c r="M142" i="17" s="1"/>
  <c r="AP2" i="7"/>
  <c r="AP91" i="7"/>
  <c r="AP83" i="7"/>
  <c r="AP75" i="7"/>
  <c r="AP67" i="7"/>
  <c r="AP59" i="7"/>
  <c r="AP51" i="7"/>
  <c r="AP43" i="7"/>
  <c r="K124" i="17"/>
  <c r="M145" i="17" s="1"/>
  <c r="I124" i="17"/>
  <c r="M143" i="17" s="1"/>
  <c r="N130" i="11"/>
  <c r="N129" i="11"/>
  <c r="C129" i="17"/>
  <c r="C130" i="17"/>
  <c r="N129" i="17"/>
  <c r="N130" i="17"/>
  <c r="N125" i="17"/>
  <c r="M138" i="17" s="1"/>
  <c r="N126" i="17"/>
  <c r="M139" i="17" s="1"/>
  <c r="C126" i="17"/>
  <c r="AM124" i="7"/>
  <c r="AP35" i="7"/>
  <c r="AP27" i="7"/>
  <c r="AP19" i="7"/>
  <c r="AP11" i="7"/>
  <c r="AP3" i="7"/>
  <c r="AL124" i="7"/>
  <c r="AQ124" i="7"/>
  <c r="E107" i="16"/>
  <c r="N107" i="11"/>
  <c r="C107" i="11"/>
  <c r="E51" i="16"/>
  <c r="N51" i="11"/>
  <c r="C51" i="11"/>
  <c r="N3" i="11"/>
  <c r="E3" i="16"/>
  <c r="C3" i="11"/>
  <c r="AG125" i="7"/>
  <c r="E118" i="16"/>
  <c r="C118" i="11"/>
  <c r="N118" i="11"/>
  <c r="E102" i="16"/>
  <c r="C102" i="11"/>
  <c r="N102" i="11"/>
  <c r="E116" i="16"/>
  <c r="C116" i="11"/>
  <c r="N116" i="11"/>
  <c r="E108" i="16"/>
  <c r="C108" i="11"/>
  <c r="N108" i="11"/>
  <c r="E100" i="16"/>
  <c r="C100" i="11"/>
  <c r="N100" i="11"/>
  <c r="E92" i="16"/>
  <c r="C92" i="11"/>
  <c r="N92" i="11"/>
  <c r="E84" i="16"/>
  <c r="C84" i="11"/>
  <c r="N84" i="11"/>
  <c r="E76" i="16"/>
  <c r="C76" i="11"/>
  <c r="N76" i="11"/>
  <c r="E68" i="16"/>
  <c r="C68" i="11"/>
  <c r="N68" i="11"/>
  <c r="E60" i="16"/>
  <c r="C60" i="11"/>
  <c r="N60" i="11"/>
  <c r="E52" i="16"/>
  <c r="C52" i="11"/>
  <c r="N52" i="11"/>
  <c r="E44" i="16"/>
  <c r="C44" i="11"/>
  <c r="N44" i="11"/>
  <c r="E36" i="16"/>
  <c r="C36" i="11"/>
  <c r="N36" i="11"/>
  <c r="E28" i="16"/>
  <c r="C28" i="11"/>
  <c r="N28" i="11"/>
  <c r="E20" i="16"/>
  <c r="C20" i="11"/>
  <c r="N20" i="11"/>
  <c r="E12" i="16"/>
  <c r="C12" i="11"/>
  <c r="N12" i="11"/>
  <c r="N4" i="11"/>
  <c r="E4" i="16"/>
  <c r="C4" i="11"/>
  <c r="E99" i="16"/>
  <c r="N99" i="11"/>
  <c r="C99" i="11"/>
  <c r="E43" i="16"/>
  <c r="N43" i="11"/>
  <c r="C43" i="11"/>
  <c r="E122" i="16"/>
  <c r="C122" i="11"/>
  <c r="N122" i="11"/>
  <c r="E114" i="16"/>
  <c r="C114" i="11"/>
  <c r="N114" i="11"/>
  <c r="E106" i="16"/>
  <c r="C106" i="11"/>
  <c r="N106" i="11"/>
  <c r="E98" i="16"/>
  <c r="C98" i="11"/>
  <c r="N98" i="11"/>
  <c r="E90" i="16"/>
  <c r="C90" i="11"/>
  <c r="N90" i="11"/>
  <c r="E82" i="16"/>
  <c r="C82" i="11"/>
  <c r="N82" i="11"/>
  <c r="E74" i="16"/>
  <c r="C74" i="11"/>
  <c r="N74" i="11"/>
  <c r="E66" i="16"/>
  <c r="C66" i="11"/>
  <c r="N66" i="11"/>
  <c r="E58" i="16"/>
  <c r="C58" i="11"/>
  <c r="N58" i="11"/>
  <c r="E50" i="16"/>
  <c r="C50" i="11"/>
  <c r="N50" i="11"/>
  <c r="E42" i="16"/>
  <c r="C42" i="11"/>
  <c r="N42" i="11"/>
  <c r="E34" i="16"/>
  <c r="C34" i="11"/>
  <c r="N34" i="11"/>
  <c r="E26" i="16"/>
  <c r="C26" i="11"/>
  <c r="N26" i="11"/>
  <c r="E18" i="16"/>
  <c r="C18" i="11"/>
  <c r="N18" i="11"/>
  <c r="E10" i="16"/>
  <c r="C10" i="11"/>
  <c r="N10" i="11"/>
  <c r="E91" i="16"/>
  <c r="C91" i="11"/>
  <c r="N91" i="11"/>
  <c r="E27" i="16"/>
  <c r="C27" i="11"/>
  <c r="N27" i="11"/>
  <c r="C121" i="11"/>
  <c r="N121" i="11"/>
  <c r="E121" i="16"/>
  <c r="C113" i="11"/>
  <c r="E113" i="16"/>
  <c r="N113" i="11"/>
  <c r="C105" i="11"/>
  <c r="E105" i="16"/>
  <c r="N105" i="11"/>
  <c r="C97" i="11"/>
  <c r="N97" i="11"/>
  <c r="E97" i="16"/>
  <c r="C89" i="11"/>
  <c r="N89" i="11"/>
  <c r="E89" i="16"/>
  <c r="C81" i="11"/>
  <c r="E81" i="16"/>
  <c r="N81" i="11"/>
  <c r="C73" i="11"/>
  <c r="E73" i="16"/>
  <c r="N73" i="11"/>
  <c r="C65" i="11"/>
  <c r="N65" i="11"/>
  <c r="E65" i="16"/>
  <c r="C57" i="11"/>
  <c r="N57" i="11"/>
  <c r="E57" i="16"/>
  <c r="C49" i="11"/>
  <c r="E49" i="16"/>
  <c r="N49" i="11"/>
  <c r="C41" i="11"/>
  <c r="E41" i="16"/>
  <c r="N41" i="11"/>
  <c r="C33" i="11"/>
  <c r="N33" i="11"/>
  <c r="E33" i="16"/>
  <c r="C25" i="11"/>
  <c r="N25" i="11"/>
  <c r="E25" i="16"/>
  <c r="C17" i="11"/>
  <c r="E17" i="16"/>
  <c r="N17" i="11"/>
  <c r="C9" i="11"/>
  <c r="E9" i="16"/>
  <c r="N9" i="11"/>
  <c r="AG124" i="7"/>
  <c r="E67" i="16"/>
  <c r="N67" i="11"/>
  <c r="C67" i="11"/>
  <c r="E19" i="16"/>
  <c r="N19" i="11"/>
  <c r="C19" i="11"/>
  <c r="C120" i="11"/>
  <c r="E120" i="16"/>
  <c r="N120" i="11"/>
  <c r="C112" i="11"/>
  <c r="E112" i="16"/>
  <c r="N112" i="11"/>
  <c r="C104" i="11"/>
  <c r="E104" i="16"/>
  <c r="N104" i="11"/>
  <c r="C96" i="11"/>
  <c r="E96" i="16"/>
  <c r="N96" i="11"/>
  <c r="C88" i="11"/>
  <c r="E88" i="16"/>
  <c r="N88" i="11"/>
  <c r="C80" i="11"/>
  <c r="E80" i="16"/>
  <c r="N80" i="11"/>
  <c r="C72" i="11"/>
  <c r="E72" i="16"/>
  <c r="N72" i="11"/>
  <c r="C64" i="11"/>
  <c r="E64" i="16"/>
  <c r="N64" i="11"/>
  <c r="C56" i="11"/>
  <c r="E56" i="16"/>
  <c r="N56" i="11"/>
  <c r="C48" i="11"/>
  <c r="E48" i="16"/>
  <c r="N48" i="11"/>
  <c r="C40" i="11"/>
  <c r="E40" i="16"/>
  <c r="N40" i="11"/>
  <c r="C32" i="11"/>
  <c r="E32" i="16"/>
  <c r="N32" i="11"/>
  <c r="C24" i="11"/>
  <c r="E24" i="16"/>
  <c r="N24" i="11"/>
  <c r="C16" i="11"/>
  <c r="E16" i="16"/>
  <c r="N16" i="11"/>
  <c r="C8" i="11"/>
  <c r="E8" i="16"/>
  <c r="N8" i="11"/>
  <c r="E123" i="16"/>
  <c r="C123" i="11"/>
  <c r="N123" i="11"/>
  <c r="E75" i="16"/>
  <c r="N75" i="11"/>
  <c r="C75" i="11"/>
  <c r="E111" i="16"/>
  <c r="C111" i="11"/>
  <c r="N111" i="11"/>
  <c r="E95" i="16"/>
  <c r="N95" i="11"/>
  <c r="C95" i="11"/>
  <c r="E87" i="16"/>
  <c r="N87" i="11"/>
  <c r="C87" i="11"/>
  <c r="E79" i="16"/>
  <c r="C79" i="11"/>
  <c r="N79" i="11"/>
  <c r="E71" i="16"/>
  <c r="N71" i="11"/>
  <c r="C71" i="11"/>
  <c r="E63" i="16"/>
  <c r="N63" i="11"/>
  <c r="C63" i="11"/>
  <c r="E55" i="16"/>
  <c r="N55" i="11"/>
  <c r="C55" i="11"/>
  <c r="E47" i="16"/>
  <c r="C47" i="11"/>
  <c r="N47" i="11"/>
  <c r="E39" i="16"/>
  <c r="N39" i="11"/>
  <c r="C39" i="11"/>
  <c r="E31" i="16"/>
  <c r="N31" i="11"/>
  <c r="C31" i="11"/>
  <c r="E23" i="16"/>
  <c r="N23" i="11"/>
  <c r="C23" i="11"/>
  <c r="E15" i="16"/>
  <c r="C15" i="11"/>
  <c r="N15" i="11"/>
  <c r="E7" i="16"/>
  <c r="N7" i="11"/>
  <c r="C7" i="11"/>
  <c r="E83" i="16"/>
  <c r="N83" i="11"/>
  <c r="C83" i="11"/>
  <c r="E35" i="16"/>
  <c r="N35" i="11"/>
  <c r="C35" i="11"/>
  <c r="E110" i="16"/>
  <c r="C110" i="11"/>
  <c r="N110" i="11"/>
  <c r="E94" i="16"/>
  <c r="C94" i="11"/>
  <c r="N94" i="11"/>
  <c r="E86" i="16"/>
  <c r="C86" i="11"/>
  <c r="N86" i="11"/>
  <c r="E78" i="16"/>
  <c r="C78" i="11"/>
  <c r="N78" i="11"/>
  <c r="E70" i="16"/>
  <c r="C70" i="11"/>
  <c r="N70" i="11"/>
  <c r="E62" i="16"/>
  <c r="C62" i="11"/>
  <c r="N62" i="11"/>
  <c r="E54" i="16"/>
  <c r="C54" i="11"/>
  <c r="N54" i="11"/>
  <c r="E46" i="16"/>
  <c r="C46" i="11"/>
  <c r="N46" i="11"/>
  <c r="E38" i="16"/>
  <c r="C38" i="11"/>
  <c r="N38" i="11"/>
  <c r="E30" i="16"/>
  <c r="C30" i="11"/>
  <c r="N30" i="11"/>
  <c r="E22" i="16"/>
  <c r="C22" i="11"/>
  <c r="N22" i="11"/>
  <c r="E14" i="16"/>
  <c r="C14" i="11"/>
  <c r="N14" i="11"/>
  <c r="E6" i="16"/>
  <c r="C6" i="11"/>
  <c r="N6" i="11"/>
  <c r="AH125" i="7"/>
  <c r="E115" i="16"/>
  <c r="N115" i="11"/>
  <c r="C115" i="11"/>
  <c r="E59" i="16"/>
  <c r="C59" i="11"/>
  <c r="N59" i="11"/>
  <c r="E11" i="16"/>
  <c r="C11" i="11"/>
  <c r="N11" i="11"/>
  <c r="E119" i="16"/>
  <c r="N119" i="11"/>
  <c r="C119" i="11"/>
  <c r="E103" i="16"/>
  <c r="N103" i="11"/>
  <c r="C103" i="11"/>
  <c r="C117" i="11"/>
  <c r="E117" i="16"/>
  <c r="N117" i="11"/>
  <c r="C109" i="11"/>
  <c r="E109" i="16"/>
  <c r="N109" i="11"/>
  <c r="C101" i="11"/>
  <c r="E101" i="16"/>
  <c r="N101" i="11"/>
  <c r="C93" i="11"/>
  <c r="E93" i="16"/>
  <c r="N93" i="11"/>
  <c r="C85" i="11"/>
  <c r="E85" i="16"/>
  <c r="N85" i="11"/>
  <c r="C77" i="11"/>
  <c r="E77" i="16"/>
  <c r="N77" i="11"/>
  <c r="C69" i="11"/>
  <c r="E69" i="16"/>
  <c r="N69" i="11"/>
  <c r="C61" i="11"/>
  <c r="E61" i="16"/>
  <c r="N61" i="11"/>
  <c r="C53" i="11"/>
  <c r="E53" i="16"/>
  <c r="N53" i="11"/>
  <c r="C45" i="11"/>
  <c r="E45" i="16"/>
  <c r="N45" i="11"/>
  <c r="C37" i="11"/>
  <c r="E37" i="16"/>
  <c r="N37" i="11"/>
  <c r="C29" i="11"/>
  <c r="E29" i="16"/>
  <c r="N29" i="11"/>
  <c r="C21" i="11"/>
  <c r="E21" i="16"/>
  <c r="N21" i="11"/>
  <c r="C13" i="11"/>
  <c r="E13" i="16"/>
  <c r="N13" i="11"/>
  <c r="E5" i="16"/>
  <c r="C5" i="11"/>
  <c r="N5" i="11"/>
  <c r="AH124" i="7"/>
  <c r="AP124" i="6"/>
  <c r="AO124" i="6"/>
  <c r="AM124" i="6"/>
  <c r="AN124" i="6"/>
  <c r="AL124" i="6"/>
  <c r="AJ124" i="6"/>
  <c r="AI124" i="6"/>
  <c r="AF124" i="6"/>
  <c r="AA124" i="6"/>
  <c r="AG124" i="6"/>
  <c r="AD124" i="6"/>
  <c r="Y124" i="6"/>
  <c r="W124" i="6"/>
  <c r="U124" i="6"/>
  <c r="P124" i="6"/>
  <c r="N124" i="6"/>
  <c r="M146" i="17" l="1"/>
  <c r="M149" i="17"/>
  <c r="AP124" i="7"/>
  <c r="M150" i="17"/>
  <c r="M150" i="11"/>
  <c r="M149" i="11"/>
  <c r="M146" i="11"/>
  <c r="N125" i="11"/>
  <c r="M138" i="11" s="1"/>
  <c r="N126" i="11"/>
  <c r="M139" i="11" s="1"/>
  <c r="C125" i="11"/>
  <c r="C126" i="11"/>
  <c r="R124" i="6"/>
  <c r="L124" i="6"/>
  <c r="J124" i="6"/>
  <c r="H124" i="6"/>
  <c r="G124" i="6"/>
  <c r="F124" i="6"/>
  <c r="B124" i="6"/>
  <c r="B135" i="11" l="1"/>
  <c r="U124" i="1"/>
  <c r="R124" i="1"/>
  <c r="P124" i="1"/>
  <c r="N124" i="1"/>
  <c r="F124" i="1"/>
  <c r="G124" i="1"/>
  <c r="H124" i="1"/>
  <c r="B124" i="1"/>
  <c r="L124" i="1"/>
  <c r="J124" i="1"/>
</calcChain>
</file>

<file path=xl/sharedStrings.xml><?xml version="1.0" encoding="utf-8"?>
<sst xmlns="http://schemas.openxmlformats.org/spreadsheetml/2006/main" count="11666" uniqueCount="389">
  <si>
    <t>RunID</t>
  </si>
  <si>
    <t>InstrumentID</t>
  </si>
  <si>
    <t>RunDate</t>
  </si>
  <si>
    <t>NumberOfCyclesR1</t>
  </si>
  <si>
    <t>NumberofCyclesR2</t>
  </si>
  <si>
    <t>FlowCellInDate?</t>
  </si>
  <si>
    <t>PR2BottleInDate?</t>
  </si>
  <si>
    <t>ReagentKitInDate?</t>
  </si>
  <si>
    <t>%ReadsPassingFilter</t>
  </si>
  <si>
    <t>%ReadsPassingFilterOutsideThreshold?</t>
  </si>
  <si>
    <t>NumberofReadsPassingFilter</t>
  </si>
  <si>
    <t>ReadCountWithinThreshold?</t>
  </si>
  <si>
    <t>MeanClusterDensityPassingFilter</t>
  </si>
  <si>
    <t>MeanClusterDensityWithinThreshold</t>
  </si>
  <si>
    <t>COVClusterDensity</t>
  </si>
  <si>
    <t>COVClusterDensityExceedsThreshold?</t>
  </si>
  <si>
    <t>%MedianClusterDensityPassingFilter</t>
  </si>
  <si>
    <t>GapBetweenClusterDensitiesPassingFilterAndNotExceedsThreshold?</t>
  </si>
  <si>
    <t>ProportionOverQ30</t>
  </si>
  <si>
    <t>IlluminaQ30Threshold</t>
  </si>
  <si>
    <t>ProportionOverQ30ExceedsThreshold?</t>
  </si>
  <si>
    <t>ProportionOverQ30Read1</t>
  </si>
  <si>
    <t>ProportionOverQ30ExceedsThresholdRead1</t>
  </si>
  <si>
    <t>ProportionOverQ30Read2</t>
  </si>
  <si>
    <t>ProportionOverQ30ExceedsThresholdRead2</t>
  </si>
  <si>
    <t>K-SPValue</t>
  </si>
  <si>
    <t>K-SPValueSignificant?</t>
  </si>
  <si>
    <t>K-SUnpackPvalue</t>
  </si>
  <si>
    <t>M-WUnpackPvalue</t>
  </si>
  <si>
    <t>NumberOfCyclesExceedingThresholdUnderQ30Read1</t>
  </si>
  <si>
    <t>SlopeOfLineOfBestFitRead1</t>
  </si>
  <si>
    <t>SlopeOfLineOfBestFitRead1ExceedsThreshold?</t>
  </si>
  <si>
    <t>NumberOfCyclesExceedingThresholdUnderQ30Read2</t>
  </si>
  <si>
    <t>SlopeOfLineOfBestFitRead2</t>
  </si>
  <si>
    <t>SlopeOfLineOfBestFitRead2ExceedsThreshold?</t>
  </si>
  <si>
    <t>ProportionOfUndeterminedReads?</t>
  </si>
  <si>
    <t>COVIndexes</t>
  </si>
  <si>
    <t>COVIndexesExceedsThreshold?</t>
  </si>
  <si>
    <t>OutlyingIndexes</t>
  </si>
  <si>
    <t>OutlyingIndexes(Low)</t>
  </si>
  <si>
    <t>OutlyingIndexes(High)</t>
  </si>
  <si>
    <t>StateOfNTC</t>
  </si>
  <si>
    <t>150731_M00766_0121_000000000-AFMYC</t>
  </si>
  <si>
    <t>M00766</t>
  </si>
  <si>
    <t>in date</t>
  </si>
  <si>
    <t>no</t>
  </si>
  <si>
    <t>low</t>
  </si>
  <si>
    <t>nan</t>
  </si>
  <si>
    <t>yes</t>
  </si>
  <si>
    <t>OK</t>
  </si>
  <si>
    <t>['15M07986']</t>
  </si>
  <si>
    <t>[]</t>
  </si>
  <si>
    <t>NTC OK</t>
  </si>
  <si>
    <t>130510_M00766_0014_000000000-A3PFJ</t>
  </si>
  <si>
    <t>no outlying indexes</t>
  </si>
  <si>
    <t xml:space="preserve"> </t>
  </si>
  <si>
    <t>No NTC on run</t>
  </si>
  <si>
    <t>151125_M00766_0158_000000000-AJJC1</t>
  </si>
  <si>
    <t>very low</t>
  </si>
  <si>
    <t>['15M12680' '15M12866']</t>
  </si>
  <si>
    <t>['15M12680']</t>
  </si>
  <si>
    <t>['15M12866']</t>
  </si>
  <si>
    <t>150911_M00766_0131_000000000-AGLDT</t>
  </si>
  <si>
    <t>150429_M02641_0043_000000000-AD8KJ</t>
  </si>
  <si>
    <t>M02641</t>
  </si>
  <si>
    <t>high</t>
  </si>
  <si>
    <t>160218_M00766_0010_000000000-AMF48</t>
  </si>
  <si>
    <t>['15M15396']</t>
  </si>
  <si>
    <t>150706_M00766_0118_000000000-AF512</t>
  </si>
  <si>
    <t>150325_M00766_0084_000000000-AD8KN</t>
  </si>
  <si>
    <t>151022_M02641_0042_000000000-AJ5B5</t>
  </si>
  <si>
    <t>['15M09575' '15M10221']</t>
  </si>
  <si>
    <t>160210_M02641_0077_000000000-AME81</t>
  </si>
  <si>
    <t>151210_M00766_0168_000000000-AJDDH</t>
  </si>
  <si>
    <t>['15M13946']</t>
  </si>
  <si>
    <t>160128_M00766_0002_000000000-ALAJ1</t>
  </si>
  <si>
    <t>150313_M02641_0037_000000000-ACC8R</t>
  </si>
  <si>
    <t>160209_M02641_0076_000000000-AMF44</t>
  </si>
  <si>
    <t>['15M15069']</t>
  </si>
  <si>
    <t>160105_M00766_0174_000000000-AL4LB</t>
  </si>
  <si>
    <t>['15M12287']</t>
  </si>
  <si>
    <t>140917_M02641_0018_000000000-AA3H7</t>
  </si>
  <si>
    <t>['14M00640']</t>
  </si>
  <si>
    <t>130909_M00766_0047_000000000-A5PEH</t>
  </si>
  <si>
    <t>['Control']</t>
  </si>
  <si>
    <t>160205_M02641_0073_000000000-ALY9Y</t>
  </si>
  <si>
    <t>150127_M00766_0072_000000000-ABRK7</t>
  </si>
  <si>
    <t>out of date</t>
  </si>
  <si>
    <t>['14M12186']</t>
  </si>
  <si>
    <t>151204_M02641_0056_000000000-AJDC6</t>
  </si>
  <si>
    <t>['15M04443']</t>
  </si>
  <si>
    <t>160212_M00766_0008_000000000-AL607</t>
  </si>
  <si>
    <t>['15M12553' '15M12790']</t>
  </si>
  <si>
    <t>160218_M02641_0080_000000000-AMF3Y</t>
  </si>
  <si>
    <t>151104_M00766_0151_000000000-AK8EW</t>
  </si>
  <si>
    <t>150423_M02641_0041_000000000-ACN0P</t>
  </si>
  <si>
    <t>['15M03290']</t>
  </si>
  <si>
    <t>151119_M02641_0052_000000000-AJJ6B</t>
  </si>
  <si>
    <t>151208_M02641_0057_000000000-AJHRF</t>
  </si>
  <si>
    <t>141024_M02641_0024_000000000-A8P84</t>
  </si>
  <si>
    <t>130417_M00766_0007_000000000-A3R1F</t>
  </si>
  <si>
    <t>No index information for 130417_M00766_0007_000000000-A3R1F</t>
  </si>
  <si>
    <t>140804_M02641_0011_000000000-AAD6A</t>
  </si>
  <si>
    <t>140620_M02641_0004_000000000-A8R7V</t>
  </si>
  <si>
    <t>High</t>
  </si>
  <si>
    <t>['14M02611']</t>
  </si>
  <si>
    <t>150910_M02641_0023_000000000-AFLHH</t>
  </si>
  <si>
    <t>['15M04253']</t>
  </si>
  <si>
    <t>150325_M02641_0038_000000000-AD8KY</t>
  </si>
  <si>
    <t>150820_M02641_0017_000000000-AGJJA</t>
  </si>
  <si>
    <t>151021_M00766_0144_000000000-AG028</t>
  </si>
  <si>
    <t>['15M10881']</t>
  </si>
  <si>
    <t>160118_M02641_0066_000000000-AJETF</t>
  </si>
  <si>
    <t>151111_M02641_0049_000000000-AJD47</t>
  </si>
  <si>
    <t>['15M10790']</t>
  </si>
  <si>
    <t>150430_M02641_0044_000000000-AD8VC</t>
  </si>
  <si>
    <t>150114_M00766_0069_000000000-AA68B</t>
  </si>
  <si>
    <t>['14M09058']</t>
  </si>
  <si>
    <t>150306_M02641_0034_000000000-ACRUF</t>
  </si>
  <si>
    <t>151002_M02641_0033_000000000-AFLDA</t>
  </si>
  <si>
    <t>['8M4079']</t>
  </si>
  <si>
    <t>150810_M00766_0123_000000000-AGTUY</t>
  </si>
  <si>
    <t>['15M07650']</t>
  </si>
  <si>
    <t>150205_M02641_0029_000000000-ACCE2</t>
  </si>
  <si>
    <t>['13M12234' '15M00575']</t>
  </si>
  <si>
    <t>150729_M02641_0008_000000000-AGET9</t>
  </si>
  <si>
    <t>['15M05450']</t>
  </si>
  <si>
    <t>150501_M00766_0093_000000000-AF9MH</t>
  </si>
  <si>
    <t>['14M11012']</t>
  </si>
  <si>
    <t>151211_M00766_0169_000000000-AK5DW</t>
  </si>
  <si>
    <t>['14M10927b']</t>
  </si>
  <si>
    <t>140603_M00766_0037_000000000-A7WU9</t>
  </si>
  <si>
    <t>150528_M00766_0105_000000000-AF9MJ</t>
  </si>
  <si>
    <t>['14M12059']</t>
  </si>
  <si>
    <t>150130_M00766_0073_000000000-ACBVB</t>
  </si>
  <si>
    <t>very high</t>
  </si>
  <si>
    <t>150610_M02641_0059_000000000-AFN4H</t>
  </si>
  <si>
    <t>['15M03072']</t>
  </si>
  <si>
    <t>160119_M02641_0067_000000000-ALN4P</t>
  </si>
  <si>
    <t>['15M14816']</t>
  </si>
  <si>
    <t>150930_M02641_0031_000000000-AGJGT</t>
  </si>
  <si>
    <t>150518_M00766_0100_000000000-AATJ7</t>
  </si>
  <si>
    <t>['Faststart' '360Taq4mM' '360Taq2mM']</t>
  </si>
  <si>
    <t>150401_M00766_0086_000000000-ACBU5</t>
  </si>
  <si>
    <t>['15M00594' '15M00616']</t>
  </si>
  <si>
    <t>130613_M00766_0018_000000000-A4FN3</t>
  </si>
  <si>
    <t>150605_M02641_0058_000000000-AFF15</t>
  </si>
  <si>
    <t>['14M08356']</t>
  </si>
  <si>
    <t>160204_M00766_0004_000000000-AL4H0</t>
  </si>
  <si>
    <t>['15M13181']</t>
  </si>
  <si>
    <t>150507_M02641_0046_000000000-AF7N5</t>
  </si>
  <si>
    <t>150116_M00766_0070_000000000-ACC3G</t>
  </si>
  <si>
    <t>['14M11762-2' '3M0956-2' '3M0956' '14M11762']</t>
  </si>
  <si>
    <t>150220_M00766_0077_000000000-AA2U8</t>
  </si>
  <si>
    <t>130708_M00766_0023_000000000-A20R8</t>
  </si>
  <si>
    <t>None</t>
  </si>
  <si>
    <t>160107_M02641_0063_000000000-AJDC9</t>
  </si>
  <si>
    <t>150807_M02641_0012_000000000-AFMYT</t>
  </si>
  <si>
    <t>['15M08559']</t>
  </si>
  <si>
    <t>151116_M00766_0154_000000000-AJF4C</t>
  </si>
  <si>
    <t>['15M12301']</t>
  </si>
  <si>
    <t>150820_M00766_0126_000000000-AGHUU</t>
  </si>
  <si>
    <t>150507_M00766_0095_000000000-AF7N3</t>
  </si>
  <si>
    <t>['14M10600']</t>
  </si>
  <si>
    <t>160208_M02641_0075_000000000-AMF40</t>
  </si>
  <si>
    <t>['16M00691']</t>
  </si>
  <si>
    <t>160115_M00766_0178_000000000-ALKJV</t>
  </si>
  <si>
    <t>['15M13506']</t>
  </si>
  <si>
    <t>160216_M02641_0079_000000000-AL75M</t>
  </si>
  <si>
    <t>['15M13455' '15M13442']</t>
  </si>
  <si>
    <t>150811_M02641_0014_000000000-AGK0F</t>
  </si>
  <si>
    <t>151218_M00766_0171_000000000-AK5FL</t>
  </si>
  <si>
    <t>150911_M02641_0024_AF50J</t>
  </si>
  <si>
    <t>['15M04270']</t>
  </si>
  <si>
    <t>150227_M02641_0032_000000000-ACNF3</t>
  </si>
  <si>
    <t>['14M08864']</t>
  </si>
  <si>
    <t>150925_M02641_0028_000000000-AGK08</t>
  </si>
  <si>
    <t>151130_M00766_0163_000000000-AJGC9</t>
  </si>
  <si>
    <t>150615_M00766_0113_000000000-AFBH3</t>
  </si>
  <si>
    <t>['15M01148']</t>
  </si>
  <si>
    <t>130902_M00766_0045_000000000-A5BVD</t>
  </si>
  <si>
    <t>151009_M00766_0140_000000000-AGK0B</t>
  </si>
  <si>
    <t>['15M10481']</t>
  </si>
  <si>
    <t>160127_M02641_0069_000000000-AMDH4</t>
  </si>
  <si>
    <t>151012_M02641_0037_000000000-AFNA5</t>
  </si>
  <si>
    <t>['15M09548']</t>
  </si>
  <si>
    <t>150227_M00766_0079_000000000-ACPR9</t>
  </si>
  <si>
    <t>150730_M00766_0120_000000000-AFN4E</t>
  </si>
  <si>
    <t>151001_M02641_0032_000000000-AGLE0</t>
  </si>
  <si>
    <t>151026_M00766_0148_000000000-AFLVV</t>
  </si>
  <si>
    <t>['15M10912']</t>
  </si>
  <si>
    <t>150623_M00766_0116_000000000-AFLEW</t>
  </si>
  <si>
    <t>151019_M02641_0040_000000000-AJDVH</t>
  </si>
  <si>
    <t>['15M10923']</t>
  </si>
  <si>
    <t>150612_M02641_0061_000000000-AFMVT</t>
  </si>
  <si>
    <t>['15M04137']</t>
  </si>
  <si>
    <t>150410_M00766_0089_000000000-ACBU4</t>
  </si>
  <si>
    <t>['14M04128']</t>
  </si>
  <si>
    <t>160127_M00766_0001_000000000-ALR2L</t>
  </si>
  <si>
    <t>150622_M00766_0115_000000000-AFN2H</t>
  </si>
  <si>
    <t>['15M05252']</t>
  </si>
  <si>
    <t>140205_M00766_0021_000000000-A7RVR</t>
  </si>
  <si>
    <t>150902_M00766_0128_000000000-AFLDG</t>
  </si>
  <si>
    <t>150407_M00766_0088_000000000-ACCAT</t>
  </si>
  <si>
    <t>150619_M00766_0114_000000000-AFMYN</t>
  </si>
  <si>
    <t>151102_M02641_0045_000000000-AFN3H</t>
  </si>
  <si>
    <t>['15M10676' '15M10427']</t>
  </si>
  <si>
    <t>['15M10427']</t>
  </si>
  <si>
    <t>['15M10676']</t>
  </si>
  <si>
    <t>150526_M02641_0053_000000000-AFHDV</t>
  </si>
  <si>
    <t>['14M12202']</t>
  </si>
  <si>
    <t>150612_M00766_0112_000000000-AFMW5</t>
  </si>
  <si>
    <t>150904_M02641_0022_000000000-AH991</t>
  </si>
  <si>
    <t>['15M05232' '15M02845']</t>
  </si>
  <si>
    <t>151106_M00766_0152_000000000-AJ5W5</t>
  </si>
  <si>
    <t>['15M11860' '15M11870']</t>
  </si>
  <si>
    <t>['15M11860']</t>
  </si>
  <si>
    <t>['15M11870']</t>
  </si>
  <si>
    <t>150112_M00766_0068_000000000-A8PD8</t>
  </si>
  <si>
    <t>140905_M02641_0017_000000000-AA3FN</t>
  </si>
  <si>
    <t>['14M07917']</t>
  </si>
  <si>
    <t>151009_M02641_0036_000000000-AFN30</t>
  </si>
  <si>
    <t>['15M09439' '15M09554']</t>
  </si>
  <si>
    <t>140715_M02641_0008_000000000-A8P81</t>
  </si>
  <si>
    <t>['14M05256']</t>
  </si>
  <si>
    <t>160108_M02641_0064_000000000-ALNH2</t>
  </si>
  <si>
    <t>['15M11705']</t>
  </si>
  <si>
    <t>141125_M00766_0062_000000000-A7BKW</t>
  </si>
  <si>
    <t>141222_M00766_0067_000000000-ACCB3</t>
  </si>
  <si>
    <t>160204_M02641_0072_000000000-AK6CE</t>
  </si>
  <si>
    <t>150515_M00766_0098_000000000-AF9ND</t>
  </si>
  <si>
    <t>160104_M02641_0062_000000000-AL603</t>
  </si>
  <si>
    <t>160208_M00766_0006_000000000-AMF4G</t>
  </si>
  <si>
    <t>['16M00692']</t>
  </si>
  <si>
    <t>150914_M00766_0132_000000000-AF41F</t>
  </si>
  <si>
    <t>['15M07808']</t>
  </si>
  <si>
    <t>141113_M02641_0025_000000000-A8RTY</t>
  </si>
  <si>
    <t>150521_M00766_0102_000000000-AF9MV</t>
  </si>
  <si>
    <t>['14M09383']</t>
  </si>
  <si>
    <t>150731_M02641_0009_000000000-AFN3M</t>
  </si>
  <si>
    <t>150819_M02641_0016_000000000-AGJHU</t>
  </si>
  <si>
    <t>150529_M00766_0106_000000000-AEVP5</t>
  </si>
  <si>
    <t>['13M70706' '13M70790']</t>
  </si>
  <si>
    <t>140625_M00766_0041_000000000-A8P78</t>
  </si>
  <si>
    <t>['12M01046']</t>
  </si>
  <si>
    <t>150501_M02641_0045_000000000-AD6UA</t>
  </si>
  <si>
    <t>130508_M00766_0013_000000000-A3RB5</t>
  </si>
  <si>
    <t>150928_M02641_0029_000000000-AGHV5</t>
  </si>
  <si>
    <t>150821_M02641_0018_000000000-AGJNU</t>
  </si>
  <si>
    <t>150306_M00766_0080_000000000-ACNEP</t>
  </si>
  <si>
    <t>['13M11429']</t>
  </si>
  <si>
    <t>150302_M02641_0033_000000000-ACC9K</t>
  </si>
  <si>
    <t>Pass/Fail</t>
  </si>
  <si>
    <t>Indexing Comments</t>
  </si>
  <si>
    <t>General Comments</t>
  </si>
  <si>
    <t>Pass</t>
  </si>
  <si>
    <t xml:space="preserve">Some samples very low </t>
  </si>
  <si>
    <t>Fail</t>
  </si>
  <si>
    <t>Looks overclustered (High cluster density; lowish quality)</t>
  </si>
  <si>
    <t>Low &gt;Q30; Low cluster density</t>
  </si>
  <si>
    <t>One sample very low</t>
  </si>
  <si>
    <t>Low &gt;Q30; High cluster density; Smearing in heatmap</t>
  </si>
  <si>
    <t>Low cluster density; Borderline &gt;Q30; Smearing in heatmap</t>
  </si>
  <si>
    <t>Borderline Pass</t>
  </si>
  <si>
    <t>Low cluster density</t>
  </si>
  <si>
    <t>Low &gt;Q30; Smearing in heatmap</t>
  </si>
  <si>
    <t>Read 2 not looking too good</t>
  </si>
  <si>
    <t>Some samples a little low</t>
  </si>
  <si>
    <t>Borderline &gt;Q30; Smearing in heatmap; Large difference in cluster density passing filter and cluster density</t>
  </si>
  <si>
    <t>One sample a little low</t>
  </si>
  <si>
    <t>High cluster density; Smearing in heatmap; Large difference in cluster density passing filter and cluster density</t>
  </si>
  <si>
    <t>High cluster density; Low &gt;Q30; Smearing in heatmap</t>
  </si>
  <si>
    <t>Borderline Fail</t>
  </si>
  <si>
    <t>Borderline &gt;Q30; Smearing in heatmap</t>
  </si>
  <si>
    <t>Low &gt;Q30; High cluster density; Smearing in heatmap; Large difference in cluster density passing filter and cluster density</t>
  </si>
  <si>
    <t>All tests borderline</t>
  </si>
  <si>
    <t>Borderline &gt;Q30; A bit of smearing in heatmap</t>
  </si>
  <si>
    <t>One sample very high</t>
  </si>
  <si>
    <t>A couple of samples low</t>
  </si>
  <si>
    <t>A bit of smearing in heatmap; reasonable difference in cluster density passing filter and cluster density</t>
  </si>
  <si>
    <t>High cluster density</t>
  </si>
  <si>
    <t>Reasonable difference in cluster density passing filter and cluster density</t>
  </si>
  <si>
    <t>Most samples very low</t>
  </si>
  <si>
    <t>Low cluster density; Minimal smearing in heatmap</t>
  </si>
  <si>
    <t>One sample high</t>
  </si>
  <si>
    <t>Low cluster density; Low &gt;Q30; Smearing in heatmap;  Large spread in boxplots, but difference not very high</t>
  </si>
  <si>
    <t>One sample low, One sample high</t>
  </si>
  <si>
    <t>All samples low, Some samples very low</t>
  </si>
  <si>
    <t>One sample low</t>
  </si>
  <si>
    <t>Borderline &gt;Q30; Smearing in heatmap but longer reads</t>
  </si>
  <si>
    <t>Some samples high</t>
  </si>
  <si>
    <t>Cluster density may be a little high</t>
  </si>
  <si>
    <t>Cluster density may be a little low</t>
  </si>
  <si>
    <t>Borderline &gt;Q30; Smearing in heatmap (longer reads)</t>
  </si>
  <si>
    <t>Cluster density a little high; Smearing in heatmap</t>
  </si>
  <si>
    <t>Borderline &gt;Q30; Some small smearing in heatmap towards ends of reads</t>
  </si>
  <si>
    <t>Very low cluster density</t>
  </si>
  <si>
    <t>Cluster density a little high</t>
  </si>
  <si>
    <t>Borderline &gt;Q30; Slight smearing in heatmap; Cluster density a little high</t>
  </si>
  <si>
    <t>Borderline &gt;Q30; Slight smearing in heatmap</t>
  </si>
  <si>
    <t>Some samples a little high</t>
  </si>
  <si>
    <t>Some samples low and high</t>
  </si>
  <si>
    <t>High cluster density; Reasonable difference in cluster density passing filter and cluster density</t>
  </si>
  <si>
    <t>One sample slightly high</t>
  </si>
  <si>
    <t xml:space="preserve"> Cluster density a little low; Borderline &gt;Q30; Smearing in heatmap but longer reads</t>
  </si>
  <si>
    <t>One sample a little high</t>
  </si>
  <si>
    <t>High NTCs</t>
  </si>
  <si>
    <t>Low &gt;Q30; Smearing in heatmap; Cluster density a little low</t>
  </si>
  <si>
    <t>Some samples low, One sample high</t>
  </si>
  <si>
    <t xml:space="preserve"> Cluster density a little high; Borderline &gt;Q30; Smearing in heatmap but longer reads</t>
  </si>
  <si>
    <t>Some samples low, Some samples high</t>
  </si>
  <si>
    <t>One sample very low, Some samples high</t>
  </si>
  <si>
    <t>Very high cluster density; Reasonable difference in cluster density passing filter and cluster density</t>
  </si>
  <si>
    <t>Some samples very low, One sample very high</t>
  </si>
  <si>
    <t>Cluster density a little low</t>
  </si>
  <si>
    <t>Cluster density a little high; Reasonable difference in cluster density passing filter and cluster density</t>
  </si>
  <si>
    <t>One sample low; Some samples high</t>
  </si>
  <si>
    <t>One sample low, Some samples high</t>
  </si>
  <si>
    <t>Some samples low</t>
  </si>
  <si>
    <t>NUM FAILS</t>
  </si>
  <si>
    <t>Fail?</t>
  </si>
  <si>
    <t>Passes</t>
  </si>
  <si>
    <t>Fails</t>
  </si>
  <si>
    <t>Exclude this one as useless</t>
  </si>
  <si>
    <t>Fail2?</t>
  </si>
  <si>
    <t>Indexing</t>
  </si>
  <si>
    <t>R1vsR2PropQ30</t>
  </si>
  <si>
    <t>R1vsR2K-S</t>
  </si>
  <si>
    <t>R1vsR2CyclesQ30</t>
  </si>
  <si>
    <t>NumCycleR1Threshold</t>
  </si>
  <si>
    <t>NumCycleR2Threshold</t>
  </si>
  <si>
    <t>R1vsR2bestfit</t>
  </si>
  <si>
    <t>Overall</t>
  </si>
  <si>
    <t>Method 1</t>
  </si>
  <si>
    <t>Method 2</t>
  </si>
  <si>
    <t>Pass Method 1</t>
  </si>
  <si>
    <t>Fail Method 1</t>
  </si>
  <si>
    <t>Pass Method 2</t>
  </si>
  <si>
    <t>Fail Method 2</t>
  </si>
  <si>
    <t>INDEX($A$2:$A$123,SMALL(IF($A$2:$A$123&lt;&gt;0,ROW($A$2:$A$123),ROW(2:2)),2))</t>
  </si>
  <si>
    <t>same/diff</t>
  </si>
  <si>
    <t>same pass</t>
  </si>
  <si>
    <t>same fail</t>
  </si>
  <si>
    <t>diff fail</t>
  </si>
  <si>
    <t>borderline?</t>
  </si>
  <si>
    <t>run name for lookup</t>
  </si>
  <si>
    <t xml:space="preserve">diff pass </t>
  </si>
  <si>
    <t>false passes by automated</t>
  </si>
  <si>
    <t>false fails by automated</t>
  </si>
  <si>
    <t>flow cell out of date</t>
  </si>
  <si>
    <t>pr2 out of date</t>
  </si>
  <si>
    <t>reagent kit out of date</t>
  </si>
  <si>
    <t>Fails (manual)</t>
  </si>
  <si>
    <t>Fail Method 1 (auto)</t>
  </si>
  <si>
    <t>Fail? No CD</t>
  </si>
  <si>
    <t>Fail2? No CD</t>
  </si>
  <si>
    <t>Method 1 (no CD)</t>
  </si>
  <si>
    <t>Method 2 (no CD)</t>
  </si>
  <si>
    <t>% FAILS</t>
  </si>
  <si>
    <t>auto wrong? (to fail)</t>
  </si>
  <si>
    <t>auto wrong (to pass)?</t>
  </si>
  <si>
    <t>Pass Method 1 (Automated)</t>
  </si>
  <si>
    <t>Fail Method 1 (Automated)</t>
  </si>
  <si>
    <t>what test(s) triggered?</t>
  </si>
  <si>
    <t>Under Q30 threshold triggered</t>
  </si>
  <si>
    <t>Cluster density pf gap triggered</t>
  </si>
  <si>
    <t>COV cluster density triggered</t>
  </si>
  <si>
    <t>% reads passing filter triggered</t>
  </si>
  <si>
    <t>missed passes by automated</t>
  </si>
  <si>
    <t>missed fails by automated</t>
  </si>
  <si>
    <t>not concordant</t>
  </si>
  <si>
    <t>concordant</t>
  </si>
  <si>
    <t>false +ves</t>
  </si>
  <si>
    <t>false -ves</t>
  </si>
  <si>
    <t>Failing</t>
  </si>
  <si>
    <t>true +ves</t>
  </si>
  <si>
    <t>true -ves</t>
  </si>
  <si>
    <t>total</t>
  </si>
  <si>
    <t>95% CI</t>
  </si>
  <si>
    <t>sensitivity (true +ve rate)</t>
  </si>
  <si>
    <t>specificity (true -ve rate)</t>
  </si>
  <si>
    <t>Fail Method 2 (Automated)</t>
  </si>
  <si>
    <t>Pass Method 2 (Automated)</t>
  </si>
  <si>
    <t>Under Q30 threshold triggered R2</t>
  </si>
  <si>
    <t>Under Q30 threshold triggered R1</t>
  </si>
  <si>
    <t>Read Slope R2 triggered (new test)</t>
  </si>
  <si>
    <t>incorrectly failed by auto QC</t>
  </si>
  <si>
    <t>incorrectly passed by auto QC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</si>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</sst>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18" fillId="0" borderId="0" xfId="0" applyFon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/>
    <xf numFmtId="0" fontId="19" fillId="34" borderId="0" xfId="0" applyFont="1" applyFill="1"/>
    <xf numFmtId="0" fontId="0" fillId="36" borderId="0" xfId="0" applyFill="1"/>
    <xf numFmtId="0" fontId="20" fillId="33" borderId="0" xfId="0" applyFont="1" applyFill="1"/>
    <xf numFmtId="14" fontId="0" fillId="35" borderId="0" xfId="0" applyNumberFormat="1" applyFill="1"/>
    <xf numFmtId="0" fontId="18" fillId="35" borderId="0" xfId="0" applyFont="1" applyFill="1"/>
    <xf numFmtId="11" fontId="0" fillId="35" borderId="0" xfId="0" applyNumberFormat="1" applyFill="1"/>
    <xf numFmtId="0" fontId="14" fillId="0" borderId="0" xfId="0" applyFont="1"/>
    <xf numFmtId="14" fontId="14" fillId="0" borderId="0" xfId="0" applyNumberFormat="1" applyFont="1"/>
    <xf numFmtId="0" fontId="14" fillId="33" borderId="0" xfId="0" applyFont="1" applyFill="1"/>
    <xf numFmtId="0" fontId="14" fillId="34" borderId="0" xfId="0" applyFont="1" applyFill="1"/>
    <xf numFmtId="11" fontId="14" fillId="0" borderId="0" xfId="0" applyNumberFormat="1" applyFont="1"/>
    <xf numFmtId="0" fontId="14" fillId="0" borderId="0" xfId="0" applyFont="1" applyFill="1"/>
    <xf numFmtId="0" fontId="0" fillId="0" borderId="0" xfId="0"/>
    <xf numFmtId="0" fontId="21" fillId="33" borderId="0" xfId="0" applyFont="1" applyFill="1"/>
    <xf numFmtId="0" fontId="14" fillId="36" borderId="0" xfId="0" applyFont="1" applyFill="1"/>
    <xf numFmtId="14" fontId="14" fillId="36" borderId="0" xfId="0" applyNumberFormat="1" applyFont="1" applyFill="1"/>
    <xf numFmtId="11" fontId="14" fillId="36" borderId="0" xfId="0" applyNumberFormat="1" applyFont="1" applyFill="1"/>
    <xf numFmtId="14" fontId="0" fillId="36" borderId="0" xfId="0" applyNumberFormat="1" applyFill="1"/>
    <xf numFmtId="0" fontId="0" fillId="33" borderId="0" xfId="0" applyFont="1" applyFill="1"/>
    <xf numFmtId="0" fontId="0" fillId="0" borderId="0" xfId="0" applyFont="1" applyFill="1"/>
    <xf numFmtId="14" fontId="20" fillId="0" borderId="0" xfId="0" applyNumberFormat="1" applyFont="1"/>
    <xf numFmtId="0" fontId="20" fillId="34" borderId="0" xfId="0" applyFont="1" applyFill="1"/>
    <xf numFmtId="11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1-4D3D-8778-50A9AD619E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1-4D3D-8778-50A9AD619EA8}"/>
              </c:ext>
            </c:extLst>
          </c:dPt>
          <c:cat>
            <c:strRef>
              <c:f>AnalyData!$AF$134:$AF$135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AnalyData!$AI$134:$AI$135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6-400E-BF7D-7863634CD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5-43FC-9304-61F8A42B8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95-43FC-9304-61F8A42B8F4B}"/>
              </c:ext>
            </c:extLst>
          </c:dPt>
          <c:val>
            <c:numRef>
              <c:f>AnalyData!$AJ$134:$AJ$135</c:f>
              <c:numCache>
                <c:formatCode>General</c:formatCode>
                <c:ptCount val="2"/>
                <c:pt idx="0">
                  <c:v>87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5-43FC-9304-61F8A42B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1-4D16-B3D8-C00E02A6F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1-4D16-B3D8-C00E02A6F818}"/>
              </c:ext>
            </c:extLst>
          </c:dPt>
          <c:val>
            <c:numRef>
              <c:f>AnalyData!$AJ$134:$AJ$135</c:f>
              <c:numCache>
                <c:formatCode>General</c:formatCode>
                <c:ptCount val="2"/>
                <c:pt idx="0">
                  <c:v>87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CBF-9FEF-B6AB1E96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inspection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C5-4296-852A-0988A8B0BF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C5-4296-852A-0988A8B0BF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C5-4296-852A-0988A8B0BF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C5-4296-852A-0988A8B0BF0B}"/>
              </c:ext>
            </c:extLst>
          </c:dPt>
          <c:cat>
            <c:strRef>
              <c:f>BadRunsEye!$C$125:$C$128</c:f>
              <c:strCache>
                <c:ptCount val="4"/>
                <c:pt idx="0">
                  <c:v>Pass</c:v>
                </c:pt>
                <c:pt idx="1">
                  <c:v>Borderline Pass</c:v>
                </c:pt>
                <c:pt idx="2">
                  <c:v>Fail</c:v>
                </c:pt>
                <c:pt idx="3">
                  <c:v>Borderline Fail</c:v>
                </c:pt>
              </c:strCache>
            </c:strRef>
          </c:cat>
          <c:val>
            <c:numRef>
              <c:f>BadRunsEye!$D$125:$D$128</c:f>
              <c:numCache>
                <c:formatCode>General</c:formatCode>
                <c:ptCount val="4"/>
                <c:pt idx="0">
                  <c:v>73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9F8-BD36-BD4ADBB4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inspection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B3-4B47-BBBB-06DD090E0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3-4B47-BBBB-06DD090E04CD}"/>
              </c:ext>
            </c:extLst>
          </c:dPt>
          <c:cat>
            <c:strRef>
              <c:f>BadRunsEye!$C$131:$C$132</c:f>
              <c:strCache>
                <c:ptCount val="2"/>
                <c:pt idx="0">
                  <c:v>Passes</c:v>
                </c:pt>
                <c:pt idx="1">
                  <c:v>Fails</c:v>
                </c:pt>
              </c:strCache>
            </c:strRef>
          </c:cat>
          <c:val>
            <c:numRef>
              <c:f>BadRunsEye!$D$131:$D$132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A16-9989-F777FC34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E-4FDD-A52D-8F416ECDF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E-4FDD-A52D-8F416ECDF67C}"/>
              </c:ext>
            </c:extLst>
          </c:dPt>
          <c:cat>
            <c:strRef>
              <c:f>CompareManual1Auto!$L$138:$L$139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CompareManual1Auto!$M$138:$M$139</c:f>
              <c:numCache>
                <c:formatCode>General</c:formatCode>
                <c:ptCount val="2"/>
                <c:pt idx="0">
                  <c:v>98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4925-ABEE-E71BA947267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E-4FDD-A52D-8F416ECDF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E-4FDD-A52D-8F416ECDF67C}"/>
              </c:ext>
            </c:extLst>
          </c:dPt>
          <c:cat>
            <c:strRef>
              <c:f>CompareManual1Auto!$L$138:$L$139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CompareManual1Auto!$N$125:$N$126</c:f>
              <c:numCache>
                <c:formatCode>General</c:formatCode>
                <c:ptCount val="2"/>
                <c:pt idx="0">
                  <c:v>98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5-4925-ABEE-E71BA9472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E-453B-8141-2BEBFA9AD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E-453B-8141-2BEBFA9AD6AF}"/>
              </c:ext>
            </c:extLst>
          </c:dPt>
          <c:cat>
            <c:strRef>
              <c:f>CompareManual2Auto!$L$138:$L$139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CompareManual2Auto!$M$138:$M$139</c:f>
              <c:numCache>
                <c:formatCode>General</c:formatCode>
                <c:ptCount val="2"/>
                <c:pt idx="0">
                  <c:v>101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E-453B-8141-2BEBFA9A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D-4D77-8789-F0A5B7DBAA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D-4D77-8789-F0A5B7DBAA2A}"/>
              </c:ext>
            </c:extLst>
          </c:dPt>
          <c:cat>
            <c:strRef>
              <c:f>AnalyData!$AF$134:$AF$135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AnalyData!$AI$134:$AI$135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7D-4D77-8789-F0A5B7DB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5-45F8-A7F1-F12F12D97D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5-45F8-A7F1-F12F12D97D04}"/>
              </c:ext>
            </c:extLst>
          </c:dPt>
          <c:val>
            <c:numRef>
              <c:f>AnalyData!$AJ$134:$AJ$135</c:f>
              <c:numCache>
                <c:formatCode>General</c:formatCode>
                <c:ptCount val="2"/>
                <c:pt idx="0">
                  <c:v>87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5-45F8-A7F1-F12F12D9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2-4C30-99F4-ADF64EED7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2-4C30-99F4-ADF64EED796C}"/>
              </c:ext>
            </c:extLst>
          </c:dPt>
          <c:cat>
            <c:strRef>
              <c:f>AnalyData!$AF$134:$AF$135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AnalyData!$AI$134:$AI$135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2-4C30-99F4-ADF64EED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1117600</xdr:colOff>
      <xdr:row>124</xdr:row>
      <xdr:rowOff>81280</xdr:rowOff>
    </xdr:from>
    <xdr:to>
      <xdr:col>42</xdr:col>
      <xdr:colOff>406400</xdr:colOff>
      <xdr:row>139</xdr:row>
      <xdr:rowOff>81280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1117600</xdr:colOff>
      <xdr:row>139</xdr:row>
      <xdr:rowOff>142240</xdr:rowOff>
    </xdr:from>
    <xdr:to>
      <xdr:col>42</xdr:col>
      <xdr:colOff>406400</xdr:colOff>
      <xdr:row>154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1082040</xdr:colOff>
      <xdr:row>124</xdr:row>
      <xdr:rowOff>106680</xdr:rowOff>
    </xdr:from>
    <xdr:to>
      <xdr:col>5</xdr:col>
      <xdr:colOff>2697480</xdr:colOff>
      <xdr:row>139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1061720</xdr:colOff>
      <xdr:row>139</xdr:row>
      <xdr:rowOff>147320</xdr:rowOff>
    </xdr:from>
    <xdr:to>
      <xdr:col>5</xdr:col>
      <xdr:colOff>2677160</xdr:colOff>
      <xdr:row>154</xdr:row>
      <xdr:rowOff>147320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128</xdr:row>
      <xdr:rowOff>162560</xdr:rowOff>
    </xdr:from>
    <xdr:to>
      <xdr:col>17</xdr:col>
      <xdr:colOff>233680</xdr:colOff>
      <xdr:row>143</xdr:row>
      <xdr:rowOff>162560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128</xdr:row>
      <xdr:rowOff>162560</xdr:rowOff>
    </xdr:from>
    <xdr:to>
      <xdr:col>17</xdr:col>
      <xdr:colOff>233680</xdr:colOff>
      <xdr:row>143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1117600</xdr:colOff>
      <xdr:row>124</xdr:row>
      <xdr:rowOff>81280</xdr:rowOff>
    </xdr:from>
    <xdr:to>
      <xdr:col>42</xdr:col>
      <xdr:colOff>406400</xdr:colOff>
      <xdr:row>139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1117600</xdr:colOff>
      <xdr:row>139</xdr:row>
      <xdr:rowOff>142240</xdr:rowOff>
    </xdr:from>
    <xdr:to>
      <xdr:col>42</xdr:col>
      <xdr:colOff>406400</xdr:colOff>
      <xdr:row>154</xdr:row>
      <xdr:rowOff>142240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1117600</xdr:colOff>
      <xdr:row>124</xdr:row>
      <xdr:rowOff>81280</xdr:rowOff>
    </xdr:from>
    <xdr:to>
      <xdr:col>42</xdr:col>
      <xdr:colOff>406400</xdr:colOff>
      <xdr:row>139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1117600</xdr:colOff>
      <xdr:row>139</xdr:row>
      <xdr:rowOff>142240</xdr:rowOff>
    </xdr:from>
    <xdr:to>
      <xdr:col>42</xdr:col>
      <xdr:colOff>406400</xdr:colOff>
      <xdr:row>154</xdr:row>
      <xdr:rowOff>142240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zoomScale="75" zoomScaleNormal="75" workbookViewId="0">
      <selection activeCell="G128" sqref="G128"/>
    </sheetView>
  </sheetViews>
  <sheetFormatPr defaultRowHeight="14.4" x14ac:dyDescent="0.3"/>
  <cols>
    <col min="1" max="1" width="37.44140625" bestFit="1" customWidth="1"/>
    <col min="2" max="2" width="11.6640625" bestFit="1" customWidth="1"/>
    <col min="3" max="3" width="10.5546875" bestFit="1" customWidth="1"/>
    <col min="4" max="4" width="16.88671875" bestFit="1" customWidth="1"/>
    <col min="5" max="5" width="16.6640625" bestFit="1" customWidth="1"/>
    <col min="6" max="6" width="14.33203125" bestFit="1" customWidth="1"/>
    <col min="7" max="7" width="15.5546875" bestFit="1" customWidth="1"/>
    <col min="8" max="8" width="16.33203125" bestFit="1" customWidth="1"/>
    <col min="9" max="9" width="17.5546875" bestFit="1" customWidth="1"/>
    <col min="10" max="10" width="33" bestFit="1" customWidth="1"/>
    <col min="11" max="12" width="24.5546875" bestFit="1" customWidth="1"/>
    <col min="13" max="13" width="27.6640625" bestFit="1" customWidth="1"/>
    <col min="14" max="14" width="31.33203125" bestFit="1" customWidth="1"/>
    <col min="15" max="15" width="16.33203125" bestFit="1" customWidth="1"/>
    <col min="16" max="16" width="32.33203125" bestFit="1" customWidth="1"/>
    <col min="17" max="17" width="30.6640625" bestFit="1" customWidth="1"/>
    <col min="18" max="18" width="57.33203125" bestFit="1" customWidth="1"/>
    <col min="19" max="19" width="17.33203125" bestFit="1" customWidth="1"/>
    <col min="20" max="20" width="19" bestFit="1" customWidth="1"/>
    <col min="21" max="21" width="33" bestFit="1" customWidth="1"/>
    <col min="22" max="22" width="22.44140625" bestFit="1" customWidth="1"/>
    <col min="23" max="23" width="37.33203125" bestFit="1" customWidth="1"/>
    <col min="24" max="24" width="22.44140625" bestFit="1" customWidth="1"/>
    <col min="25" max="25" width="37.33203125" bestFit="1" customWidth="1"/>
    <col min="26" max="26" width="12" bestFit="1" customWidth="1"/>
    <col min="27" max="27" width="18.5546875" bestFit="1" customWidth="1"/>
    <col min="28" max="28" width="15.109375" bestFit="1" customWidth="1"/>
    <col min="29" max="29" width="16.6640625" bestFit="1" customWidth="1"/>
    <col min="30" max="30" width="45.109375" bestFit="1" customWidth="1"/>
    <col min="31" max="31" width="23.6640625" bestFit="1" customWidth="1"/>
    <col min="32" max="32" width="39.6640625" bestFit="1" customWidth="1"/>
    <col min="33" max="33" width="45.109375" bestFit="1" customWidth="1"/>
    <col min="34" max="34" width="23.6640625" bestFit="1" customWidth="1"/>
    <col min="35" max="35" width="39.6640625" bestFit="1" customWidth="1"/>
    <col min="36" max="36" width="57.33203125" bestFit="1" customWidth="1"/>
    <col min="37" max="37" width="12" bestFit="1" customWidth="1"/>
    <col min="38" max="38" width="26.6640625" bestFit="1" customWidth="1"/>
    <col min="39" max="40" width="42.109375" bestFit="1" customWidth="1"/>
    <col min="41" max="41" width="34.10937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s="1">
        <v>42216</v>
      </c>
      <c r="D2">
        <v>75</v>
      </c>
      <c r="E2">
        <v>75</v>
      </c>
      <c r="F2" t="s">
        <v>44</v>
      </c>
      <c r="G2" t="s">
        <v>44</v>
      </c>
      <c r="H2" t="s">
        <v>44</v>
      </c>
      <c r="I2">
        <v>89.521226393899994</v>
      </c>
      <c r="J2" t="s">
        <v>45</v>
      </c>
      <c r="K2">
        <v>27660854</v>
      </c>
      <c r="L2" t="s">
        <v>46</v>
      </c>
      <c r="M2">
        <v>1152.6218618421001</v>
      </c>
      <c r="N2" t="s">
        <v>46</v>
      </c>
      <c r="O2">
        <v>3.60035187768123E-2</v>
      </c>
      <c r="P2" t="s">
        <v>45</v>
      </c>
      <c r="Q2">
        <v>89.694236291408203</v>
      </c>
      <c r="R2" t="s">
        <v>45</v>
      </c>
      <c r="S2">
        <v>0.94786973284099996</v>
      </c>
      <c r="T2">
        <v>0.85</v>
      </c>
      <c r="U2" t="s">
        <v>45</v>
      </c>
      <c r="V2">
        <v>0.95439004980300002</v>
      </c>
      <c r="W2" t="s">
        <v>45</v>
      </c>
      <c r="X2">
        <v>0.94055681963600002</v>
      </c>
      <c r="Y2" t="s">
        <v>45</v>
      </c>
      <c r="Z2">
        <v>0.99584488300200003</v>
      </c>
      <c r="AA2" t="s">
        <v>45</v>
      </c>
      <c r="AB2">
        <v>0.98595098131400005</v>
      </c>
      <c r="AC2" t="s">
        <v>47</v>
      </c>
      <c r="AD2">
        <v>0</v>
      </c>
      <c r="AE2">
        <v>-6.2082237692399997E-4</v>
      </c>
      <c r="AF2" t="s">
        <v>48</v>
      </c>
      <c r="AG2">
        <v>0</v>
      </c>
      <c r="AH2">
        <v>-4.14039457855E-4</v>
      </c>
      <c r="AI2" t="s">
        <v>45</v>
      </c>
      <c r="AJ2" t="s">
        <v>49</v>
      </c>
      <c r="AK2">
        <v>0.82507032100699995</v>
      </c>
      <c r="AL2" t="s">
        <v>48</v>
      </c>
      <c r="AM2" t="s">
        <v>50</v>
      </c>
      <c r="AN2" t="s">
        <v>51</v>
      </c>
      <c r="AO2" t="s">
        <v>50</v>
      </c>
      <c r="AP2" t="s">
        <v>52</v>
      </c>
    </row>
    <row r="3" spans="1:42" x14ac:dyDescent="0.3">
      <c r="A3" t="s">
        <v>53</v>
      </c>
      <c r="B3" t="s">
        <v>43</v>
      </c>
      <c r="C3" s="1">
        <v>41404</v>
      </c>
      <c r="D3">
        <v>156</v>
      </c>
      <c r="E3">
        <v>151</v>
      </c>
      <c r="F3" t="s">
        <v>44</v>
      </c>
      <c r="G3" t="s">
        <v>44</v>
      </c>
      <c r="H3" t="s">
        <v>44</v>
      </c>
      <c r="I3">
        <v>88.514210884500002</v>
      </c>
      <c r="J3" t="s">
        <v>45</v>
      </c>
      <c r="K3">
        <v>18378480</v>
      </c>
      <c r="L3" t="s">
        <v>46</v>
      </c>
      <c r="M3">
        <v>995.25152678571396</v>
      </c>
      <c r="N3" t="s">
        <v>46</v>
      </c>
      <c r="O3">
        <v>1.34837468364666E-2</v>
      </c>
      <c r="P3" t="s">
        <v>45</v>
      </c>
      <c r="Q3">
        <v>88.661059384773395</v>
      </c>
      <c r="R3" t="s">
        <v>45</v>
      </c>
      <c r="S3">
        <v>0.95248550842500002</v>
      </c>
      <c r="T3">
        <v>0.75</v>
      </c>
      <c r="U3" t="s">
        <v>45</v>
      </c>
      <c r="V3">
        <v>0.96867170155500004</v>
      </c>
      <c r="W3" t="s">
        <v>45</v>
      </c>
      <c r="X3">
        <v>0.93501775442500001</v>
      </c>
      <c r="Y3" t="s">
        <v>45</v>
      </c>
      <c r="Z3">
        <v>0.95412926422199995</v>
      </c>
      <c r="AA3" t="s">
        <v>45</v>
      </c>
      <c r="AB3" s="2">
        <v>3.3216437478999998E-8</v>
      </c>
      <c r="AC3" t="s">
        <v>47</v>
      </c>
      <c r="AD3">
        <v>0</v>
      </c>
      <c r="AE3">
        <v>-2.0290178950800001E-4</v>
      </c>
      <c r="AF3" t="s">
        <v>45</v>
      </c>
      <c r="AG3">
        <v>0</v>
      </c>
      <c r="AH3">
        <v>-4.7137632568099999E-4</v>
      </c>
      <c r="AI3" t="s">
        <v>45</v>
      </c>
      <c r="AJ3" t="s">
        <v>49</v>
      </c>
      <c r="AK3">
        <v>0.51666118073400003</v>
      </c>
      <c r="AL3" t="s">
        <v>48</v>
      </c>
      <c r="AM3" t="s">
        <v>54</v>
      </c>
      <c r="AN3" t="s">
        <v>55</v>
      </c>
      <c r="AO3" t="s">
        <v>55</v>
      </c>
      <c r="AP3" t="s">
        <v>56</v>
      </c>
    </row>
    <row r="4" spans="1:42" x14ac:dyDescent="0.3">
      <c r="A4" t="s">
        <v>57</v>
      </c>
      <c r="B4" t="s">
        <v>43</v>
      </c>
      <c r="C4" s="1">
        <v>42333</v>
      </c>
      <c r="D4">
        <v>151</v>
      </c>
      <c r="E4">
        <v>151</v>
      </c>
      <c r="F4" t="s">
        <v>44</v>
      </c>
      <c r="G4" t="s">
        <v>44</v>
      </c>
      <c r="H4" t="s">
        <v>44</v>
      </c>
      <c r="I4">
        <v>78.168693190799999</v>
      </c>
      <c r="J4" t="s">
        <v>48</v>
      </c>
      <c r="K4">
        <v>3563033</v>
      </c>
      <c r="L4" t="s">
        <v>46</v>
      </c>
      <c r="M4">
        <v>150.77393610491001</v>
      </c>
      <c r="N4" t="s">
        <v>58</v>
      </c>
      <c r="O4">
        <v>3.1274277810267599E-2</v>
      </c>
      <c r="P4" t="s">
        <v>45</v>
      </c>
      <c r="Q4">
        <v>78.186272087928501</v>
      </c>
      <c r="R4" t="s">
        <v>48</v>
      </c>
      <c r="S4">
        <v>0.95580404136300001</v>
      </c>
      <c r="T4">
        <v>0.8</v>
      </c>
      <c r="U4" t="s">
        <v>45</v>
      </c>
      <c r="V4">
        <v>0.96711664747500004</v>
      </c>
      <c r="W4" t="s">
        <v>45</v>
      </c>
      <c r="X4">
        <v>0.94723739001899998</v>
      </c>
      <c r="Y4" t="s">
        <v>45</v>
      </c>
      <c r="Z4">
        <v>0.95412926422199995</v>
      </c>
      <c r="AA4" t="s">
        <v>45</v>
      </c>
      <c r="AB4">
        <v>0.17296536571400001</v>
      </c>
      <c r="AC4">
        <v>1.07282404902E-2</v>
      </c>
      <c r="AD4">
        <v>0</v>
      </c>
      <c r="AE4">
        <v>-2.2353457769600001E-4</v>
      </c>
      <c r="AF4" t="s">
        <v>45</v>
      </c>
      <c r="AG4">
        <v>0</v>
      </c>
      <c r="AH4">
        <v>-4.38968586077E-4</v>
      </c>
      <c r="AI4" t="s">
        <v>45</v>
      </c>
      <c r="AJ4" t="s">
        <v>49</v>
      </c>
      <c r="AK4">
        <v>0.293677074471</v>
      </c>
      <c r="AL4" t="s">
        <v>48</v>
      </c>
      <c r="AM4" t="s">
        <v>59</v>
      </c>
      <c r="AN4" t="s">
        <v>60</v>
      </c>
      <c r="AO4" t="s">
        <v>61</v>
      </c>
      <c r="AP4" t="s">
        <v>52</v>
      </c>
    </row>
    <row r="5" spans="1:42" x14ac:dyDescent="0.3">
      <c r="A5" t="s">
        <v>62</v>
      </c>
      <c r="B5" t="s">
        <v>43</v>
      </c>
      <c r="C5" s="1">
        <v>42258</v>
      </c>
      <c r="D5">
        <v>75</v>
      </c>
      <c r="E5">
        <v>75</v>
      </c>
      <c r="F5" t="s">
        <v>44</v>
      </c>
      <c r="G5" t="s">
        <v>44</v>
      </c>
      <c r="H5" t="s">
        <v>44</v>
      </c>
      <c r="I5">
        <v>91.866919196200001</v>
      </c>
      <c r="J5" t="s">
        <v>45</v>
      </c>
      <c r="K5">
        <v>29894066</v>
      </c>
      <c r="L5" t="s">
        <v>46</v>
      </c>
      <c r="M5">
        <v>1233.1842171052599</v>
      </c>
      <c r="N5" t="s">
        <v>49</v>
      </c>
      <c r="O5">
        <v>1.72565594117161E-2</v>
      </c>
      <c r="P5" t="s">
        <v>45</v>
      </c>
      <c r="Q5">
        <v>92.001154427092501</v>
      </c>
      <c r="R5" t="s">
        <v>45</v>
      </c>
      <c r="S5">
        <v>0.95953547089299995</v>
      </c>
      <c r="T5">
        <v>0.85</v>
      </c>
      <c r="U5" t="s">
        <v>45</v>
      </c>
      <c r="V5">
        <v>0.97065294942900004</v>
      </c>
      <c r="W5" t="s">
        <v>45</v>
      </c>
      <c r="X5">
        <v>0.94871606558999999</v>
      </c>
      <c r="Y5" t="s">
        <v>45</v>
      </c>
      <c r="Z5">
        <v>0.84094804639099996</v>
      </c>
      <c r="AA5" t="s">
        <v>45</v>
      </c>
      <c r="AB5">
        <v>3.6196375063100002E-3</v>
      </c>
      <c r="AC5">
        <v>2.9275015602499998E-4</v>
      </c>
      <c r="AD5">
        <v>0</v>
      </c>
      <c r="AE5">
        <v>-4.2910248485100001E-4</v>
      </c>
      <c r="AF5" t="s">
        <v>45</v>
      </c>
      <c r="AG5">
        <v>0</v>
      </c>
      <c r="AH5">
        <v>-3.1438298082000002E-4</v>
      </c>
      <c r="AI5" t="s">
        <v>45</v>
      </c>
      <c r="AJ5" t="s">
        <v>49</v>
      </c>
      <c r="AK5">
        <v>0.30964337569200001</v>
      </c>
      <c r="AL5" t="s">
        <v>48</v>
      </c>
      <c r="AM5" t="s">
        <v>54</v>
      </c>
      <c r="AN5" t="s">
        <v>55</v>
      </c>
      <c r="AO5" t="s">
        <v>55</v>
      </c>
      <c r="AP5" t="s">
        <v>52</v>
      </c>
    </row>
    <row r="6" spans="1:42" x14ac:dyDescent="0.3">
      <c r="A6" t="s">
        <v>63</v>
      </c>
      <c r="B6" t="s">
        <v>64</v>
      </c>
      <c r="C6" s="1">
        <v>42123</v>
      </c>
      <c r="D6">
        <v>75</v>
      </c>
      <c r="E6">
        <v>75</v>
      </c>
      <c r="F6" t="s">
        <v>44</v>
      </c>
      <c r="G6" t="s">
        <v>44</v>
      </c>
      <c r="H6" t="s">
        <v>44</v>
      </c>
      <c r="I6">
        <v>77.8176586509</v>
      </c>
      <c r="J6" t="s">
        <v>48</v>
      </c>
      <c r="K6">
        <v>32906358</v>
      </c>
      <c r="L6" t="s">
        <v>46</v>
      </c>
      <c r="M6">
        <v>1415.04124671052</v>
      </c>
      <c r="N6" t="s">
        <v>65</v>
      </c>
      <c r="O6">
        <v>1.8771023298559401E-2</v>
      </c>
      <c r="P6" t="s">
        <v>45</v>
      </c>
      <c r="Q6">
        <v>78.178048708640603</v>
      </c>
      <c r="R6" t="s">
        <v>48</v>
      </c>
      <c r="S6">
        <v>0.89830459073299995</v>
      </c>
      <c r="T6">
        <v>0.85</v>
      </c>
      <c r="U6" t="s">
        <v>45</v>
      </c>
      <c r="V6">
        <v>0.92025555588200003</v>
      </c>
      <c r="W6" t="s">
        <v>45</v>
      </c>
      <c r="X6">
        <v>0.87593571917000002</v>
      </c>
      <c r="Y6" t="s">
        <v>45</v>
      </c>
      <c r="Z6">
        <v>0.84094804639099996</v>
      </c>
      <c r="AA6" t="s">
        <v>45</v>
      </c>
      <c r="AB6">
        <v>3.39680368342E-4</v>
      </c>
      <c r="AC6" t="s">
        <v>47</v>
      </c>
      <c r="AD6">
        <v>0</v>
      </c>
      <c r="AE6">
        <v>-8.9214740405200001E-4</v>
      </c>
      <c r="AF6" t="s">
        <v>48</v>
      </c>
      <c r="AG6">
        <v>0</v>
      </c>
      <c r="AH6">
        <v>-6.7512923584400004E-4</v>
      </c>
      <c r="AI6" t="s">
        <v>48</v>
      </c>
      <c r="AJ6" t="s">
        <v>49</v>
      </c>
      <c r="AK6">
        <v>0.50312393832299995</v>
      </c>
      <c r="AL6" t="s">
        <v>48</v>
      </c>
      <c r="AM6" t="s">
        <v>54</v>
      </c>
      <c r="AN6" t="s">
        <v>55</v>
      </c>
      <c r="AO6" t="s">
        <v>55</v>
      </c>
      <c r="AP6" t="s">
        <v>52</v>
      </c>
    </row>
    <row r="7" spans="1:42" x14ac:dyDescent="0.3">
      <c r="A7" t="s">
        <v>66</v>
      </c>
      <c r="B7" t="s">
        <v>43</v>
      </c>
      <c r="C7" s="1">
        <v>42418</v>
      </c>
      <c r="D7">
        <v>75</v>
      </c>
      <c r="E7">
        <v>75</v>
      </c>
      <c r="F7" t="s">
        <v>44</v>
      </c>
      <c r="G7" t="s">
        <v>44</v>
      </c>
      <c r="H7" t="s">
        <v>44</v>
      </c>
      <c r="I7">
        <v>90.393825110500003</v>
      </c>
      <c r="J7" t="s">
        <v>45</v>
      </c>
      <c r="K7">
        <v>26783167</v>
      </c>
      <c r="L7" t="s">
        <v>46</v>
      </c>
      <c r="M7">
        <v>1115.67638815789</v>
      </c>
      <c r="N7" t="s">
        <v>46</v>
      </c>
      <c r="O7">
        <v>1.9331443924399401E-2</v>
      </c>
      <c r="P7" t="s">
        <v>45</v>
      </c>
      <c r="Q7">
        <v>90.222620555462299</v>
      </c>
      <c r="R7" t="s">
        <v>45</v>
      </c>
      <c r="S7">
        <v>0.95210771514500003</v>
      </c>
      <c r="T7">
        <v>0.85</v>
      </c>
      <c r="U7" t="s">
        <v>45</v>
      </c>
      <c r="V7">
        <v>0.96432124301599997</v>
      </c>
      <c r="W7" t="s">
        <v>45</v>
      </c>
      <c r="X7">
        <v>0.93856185466499997</v>
      </c>
      <c r="Y7" t="s">
        <v>45</v>
      </c>
      <c r="Z7">
        <v>0.84094804639099996</v>
      </c>
      <c r="AA7" t="s">
        <v>45</v>
      </c>
      <c r="AB7">
        <v>2.86368525666E-3</v>
      </c>
      <c r="AC7">
        <v>2.7101689401399999E-4</v>
      </c>
      <c r="AD7">
        <v>0</v>
      </c>
      <c r="AE7">
        <v>-5.4184474666400004E-4</v>
      </c>
      <c r="AF7" t="s">
        <v>48</v>
      </c>
      <c r="AG7">
        <v>0</v>
      </c>
      <c r="AH7">
        <v>-4.8551577549800002E-4</v>
      </c>
      <c r="AI7" t="s">
        <v>45</v>
      </c>
      <c r="AJ7" t="s">
        <v>49</v>
      </c>
      <c r="AK7">
        <v>0.32057398447300001</v>
      </c>
      <c r="AL7" t="s">
        <v>48</v>
      </c>
      <c r="AM7" t="s">
        <v>67</v>
      </c>
      <c r="AN7" t="s">
        <v>51</v>
      </c>
      <c r="AO7" t="s">
        <v>67</v>
      </c>
      <c r="AP7" t="s">
        <v>52</v>
      </c>
    </row>
    <row r="8" spans="1:42" x14ac:dyDescent="0.3">
      <c r="A8" t="s">
        <v>68</v>
      </c>
      <c r="B8" t="s">
        <v>43</v>
      </c>
      <c r="C8" s="1">
        <v>42191</v>
      </c>
      <c r="D8">
        <v>200</v>
      </c>
      <c r="E8">
        <v>200</v>
      </c>
      <c r="F8" t="s">
        <v>44</v>
      </c>
      <c r="G8" t="s">
        <v>44</v>
      </c>
      <c r="H8" t="s">
        <v>44</v>
      </c>
      <c r="I8">
        <v>94.422933125599997</v>
      </c>
      <c r="J8" t="s">
        <v>45</v>
      </c>
      <c r="K8">
        <v>16447526</v>
      </c>
      <c r="L8" t="s">
        <v>46</v>
      </c>
      <c r="M8">
        <v>844.14986607142805</v>
      </c>
      <c r="N8" t="s">
        <v>58</v>
      </c>
      <c r="O8">
        <v>1.6367771143122802E-2</v>
      </c>
      <c r="P8" t="s">
        <v>45</v>
      </c>
      <c r="Q8">
        <v>94.552348682731406</v>
      </c>
      <c r="R8" t="s">
        <v>45</v>
      </c>
      <c r="S8">
        <v>0.860411680176</v>
      </c>
      <c r="T8">
        <v>0.75</v>
      </c>
      <c r="U8" t="s">
        <v>45</v>
      </c>
      <c r="V8">
        <v>0.89416320120100001</v>
      </c>
      <c r="W8" t="s">
        <v>45</v>
      </c>
      <c r="X8">
        <v>0.82397171343599995</v>
      </c>
      <c r="Y8" t="s">
        <v>45</v>
      </c>
      <c r="Z8">
        <v>0.84094804639099996</v>
      </c>
      <c r="AA8" t="s">
        <v>45</v>
      </c>
      <c r="AB8" s="2">
        <v>3.1972084792800002E-28</v>
      </c>
      <c r="AC8" t="s">
        <v>47</v>
      </c>
      <c r="AD8">
        <v>1</v>
      </c>
      <c r="AE8">
        <v>-1.53703378083E-3</v>
      </c>
      <c r="AF8" t="s">
        <v>48</v>
      </c>
      <c r="AG8">
        <v>1</v>
      </c>
      <c r="AH8">
        <v>-2.39737548556E-3</v>
      </c>
      <c r="AI8" t="s">
        <v>48</v>
      </c>
      <c r="AJ8" t="s">
        <v>49</v>
      </c>
      <c r="AK8">
        <v>0.17723980445500001</v>
      </c>
      <c r="AL8" t="s">
        <v>48</v>
      </c>
      <c r="AM8" t="s">
        <v>54</v>
      </c>
      <c r="AN8" t="s">
        <v>55</v>
      </c>
      <c r="AO8" t="s">
        <v>55</v>
      </c>
      <c r="AP8" t="s">
        <v>52</v>
      </c>
    </row>
    <row r="9" spans="1:42" x14ac:dyDescent="0.3">
      <c r="A9" t="s">
        <v>69</v>
      </c>
      <c r="B9" t="s">
        <v>43</v>
      </c>
      <c r="C9" s="1">
        <v>42088</v>
      </c>
      <c r="D9">
        <v>75</v>
      </c>
      <c r="E9">
        <v>75</v>
      </c>
      <c r="F9" t="s">
        <v>44</v>
      </c>
      <c r="G9" t="s">
        <v>44</v>
      </c>
      <c r="H9" t="s">
        <v>44</v>
      </c>
      <c r="I9">
        <v>93.044329689799994</v>
      </c>
      <c r="J9" t="s">
        <v>45</v>
      </c>
      <c r="K9">
        <v>26726137</v>
      </c>
      <c r="L9" t="s">
        <v>46</v>
      </c>
      <c r="M9">
        <v>1096.11976644736</v>
      </c>
      <c r="N9" t="s">
        <v>58</v>
      </c>
      <c r="O9">
        <v>2.5085445559048201E-2</v>
      </c>
      <c r="P9" t="s">
        <v>45</v>
      </c>
      <c r="Q9">
        <v>93.5237529823751</v>
      </c>
      <c r="R9" t="s">
        <v>45</v>
      </c>
      <c r="S9">
        <v>0.96479387281100004</v>
      </c>
      <c r="T9">
        <v>0.85</v>
      </c>
      <c r="U9" t="s">
        <v>45</v>
      </c>
      <c r="V9">
        <v>0.97449138771300003</v>
      </c>
      <c r="W9" t="s">
        <v>45</v>
      </c>
      <c r="X9">
        <v>0.95450933892900003</v>
      </c>
      <c r="Y9" t="s">
        <v>45</v>
      </c>
      <c r="Z9">
        <v>0.84094804639099996</v>
      </c>
      <c r="AA9" t="s">
        <v>45</v>
      </c>
      <c r="AB9">
        <v>4.7651333601199997E-2</v>
      </c>
      <c r="AC9">
        <v>7.6142319618400004E-4</v>
      </c>
      <c r="AD9">
        <v>0</v>
      </c>
      <c r="AE9">
        <v>-3.4315153578900001E-4</v>
      </c>
      <c r="AF9" t="s">
        <v>45</v>
      </c>
      <c r="AG9">
        <v>0</v>
      </c>
      <c r="AH9">
        <v>-2.5608793993100001E-4</v>
      </c>
      <c r="AI9" t="s">
        <v>45</v>
      </c>
      <c r="AJ9" t="s">
        <v>49</v>
      </c>
      <c r="AK9">
        <v>0.61699585309899996</v>
      </c>
      <c r="AL9" t="s">
        <v>48</v>
      </c>
      <c r="AM9" t="s">
        <v>54</v>
      </c>
      <c r="AN9" t="s">
        <v>55</v>
      </c>
      <c r="AO9" t="s">
        <v>55</v>
      </c>
      <c r="AP9" t="s">
        <v>52</v>
      </c>
    </row>
    <row r="10" spans="1:42" x14ac:dyDescent="0.3">
      <c r="A10" t="s">
        <v>70</v>
      </c>
      <c r="B10" t="s">
        <v>64</v>
      </c>
      <c r="C10" s="1">
        <v>42299</v>
      </c>
      <c r="D10">
        <v>200</v>
      </c>
      <c r="E10">
        <v>200</v>
      </c>
      <c r="F10" t="s">
        <v>44</v>
      </c>
      <c r="G10" t="s">
        <v>44</v>
      </c>
      <c r="H10" t="s">
        <v>44</v>
      </c>
      <c r="I10">
        <v>89.646237580199994</v>
      </c>
      <c r="J10" t="s">
        <v>45</v>
      </c>
      <c r="K10">
        <v>28861426</v>
      </c>
      <c r="L10" t="s">
        <v>46</v>
      </c>
      <c r="M10">
        <v>1217.8502763157801</v>
      </c>
      <c r="N10" t="s">
        <v>49</v>
      </c>
      <c r="O10">
        <v>1.05706048901794E-2</v>
      </c>
      <c r="P10" t="s">
        <v>45</v>
      </c>
      <c r="Q10">
        <v>89.839585931845505</v>
      </c>
      <c r="R10" t="s">
        <v>45</v>
      </c>
      <c r="S10">
        <v>0.67585062418499997</v>
      </c>
      <c r="T10">
        <v>0.7</v>
      </c>
      <c r="U10" t="s">
        <v>48</v>
      </c>
      <c r="V10">
        <v>0.75070085951400001</v>
      </c>
      <c r="W10" t="s">
        <v>45</v>
      </c>
      <c r="X10">
        <v>0.59121612182299998</v>
      </c>
      <c r="Y10" t="s">
        <v>48</v>
      </c>
      <c r="Z10">
        <v>0.67793689645199995</v>
      </c>
      <c r="AA10" t="s">
        <v>45</v>
      </c>
      <c r="AB10" s="2">
        <v>4.6203194099900002E-88</v>
      </c>
      <c r="AC10" s="2">
        <v>7.0765538136300001E-116</v>
      </c>
      <c r="AD10">
        <v>12</v>
      </c>
      <c r="AE10">
        <v>-3.3974834760299999E-3</v>
      </c>
      <c r="AF10" t="s">
        <v>48</v>
      </c>
      <c r="AG10">
        <v>75</v>
      </c>
      <c r="AH10">
        <v>-4.8318037744200003E-3</v>
      </c>
      <c r="AI10" t="s">
        <v>48</v>
      </c>
      <c r="AJ10" t="s">
        <v>49</v>
      </c>
      <c r="AK10">
        <v>0.263477750871</v>
      </c>
      <c r="AL10" t="s">
        <v>48</v>
      </c>
      <c r="AM10" t="s">
        <v>71</v>
      </c>
      <c r="AN10" t="s">
        <v>51</v>
      </c>
      <c r="AO10" t="s">
        <v>71</v>
      </c>
      <c r="AP10" t="s">
        <v>52</v>
      </c>
    </row>
    <row r="11" spans="1:42" x14ac:dyDescent="0.3">
      <c r="A11" t="s">
        <v>72</v>
      </c>
      <c r="B11" t="s">
        <v>64</v>
      </c>
      <c r="C11" s="1">
        <v>42410</v>
      </c>
      <c r="D11">
        <v>75</v>
      </c>
      <c r="E11">
        <v>75</v>
      </c>
      <c r="F11" t="s">
        <v>44</v>
      </c>
      <c r="G11" t="s">
        <v>44</v>
      </c>
      <c r="H11" t="s">
        <v>44</v>
      </c>
      <c r="I11">
        <v>93.953597896399998</v>
      </c>
      <c r="J11" t="s">
        <v>45</v>
      </c>
      <c r="K11">
        <v>19770059</v>
      </c>
      <c r="L11" t="s">
        <v>46</v>
      </c>
      <c r="M11">
        <v>818.13940131578897</v>
      </c>
      <c r="N11" t="s">
        <v>58</v>
      </c>
      <c r="O11">
        <v>2.4181289007797799E-2</v>
      </c>
      <c r="P11" t="s">
        <v>45</v>
      </c>
      <c r="Q11">
        <v>94.314814537294893</v>
      </c>
      <c r="R11" t="s">
        <v>45</v>
      </c>
      <c r="S11">
        <v>0.972288884297</v>
      </c>
      <c r="T11">
        <v>0.85</v>
      </c>
      <c r="U11" t="s">
        <v>45</v>
      </c>
      <c r="V11">
        <v>0.97917105457300002</v>
      </c>
      <c r="W11" t="s">
        <v>45</v>
      </c>
      <c r="X11">
        <v>0.96582063209799995</v>
      </c>
      <c r="Y11" t="s">
        <v>45</v>
      </c>
      <c r="Z11">
        <v>0.95412926422199995</v>
      </c>
      <c r="AA11" t="s">
        <v>45</v>
      </c>
      <c r="AB11">
        <v>0.58184263887499998</v>
      </c>
      <c r="AC11" s="2">
        <v>6.9810633909800002E-5</v>
      </c>
      <c r="AD11">
        <v>0</v>
      </c>
      <c r="AE11">
        <v>-2.1376551752000001E-4</v>
      </c>
      <c r="AF11" t="s">
        <v>45</v>
      </c>
      <c r="AG11">
        <v>0</v>
      </c>
      <c r="AH11">
        <v>-2.2484970027E-4</v>
      </c>
      <c r="AI11" t="s">
        <v>45</v>
      </c>
      <c r="AJ11" t="s">
        <v>49</v>
      </c>
      <c r="AK11">
        <v>0.54079351201899994</v>
      </c>
      <c r="AL11" t="s">
        <v>48</v>
      </c>
      <c r="AM11" t="s">
        <v>54</v>
      </c>
      <c r="AN11" t="s">
        <v>55</v>
      </c>
      <c r="AO11" t="s">
        <v>55</v>
      </c>
      <c r="AP11" t="s">
        <v>52</v>
      </c>
    </row>
    <row r="12" spans="1:42" x14ac:dyDescent="0.3">
      <c r="A12" t="s">
        <v>73</v>
      </c>
      <c r="B12" t="s">
        <v>43</v>
      </c>
      <c r="C12" s="1">
        <v>42348</v>
      </c>
      <c r="D12">
        <v>75</v>
      </c>
      <c r="E12">
        <v>75</v>
      </c>
      <c r="F12" t="s">
        <v>44</v>
      </c>
      <c r="G12" t="s">
        <v>44</v>
      </c>
      <c r="H12" t="s">
        <v>44</v>
      </c>
      <c r="I12">
        <v>91.375997720200004</v>
      </c>
      <c r="J12" t="s">
        <v>45</v>
      </c>
      <c r="K12">
        <v>26145512</v>
      </c>
      <c r="L12" t="s">
        <v>46</v>
      </c>
      <c r="M12">
        <v>1086.99721052631</v>
      </c>
      <c r="N12" t="s">
        <v>58</v>
      </c>
      <c r="O12">
        <v>2.1545545848624101E-2</v>
      </c>
      <c r="P12" t="s">
        <v>45</v>
      </c>
      <c r="Q12">
        <v>90.893097133259701</v>
      </c>
      <c r="R12" t="s">
        <v>45</v>
      </c>
      <c r="S12">
        <v>0.95599667015099998</v>
      </c>
      <c r="T12">
        <v>0.85</v>
      </c>
      <c r="U12" t="s">
        <v>45</v>
      </c>
      <c r="V12">
        <v>0.96683925409500004</v>
      </c>
      <c r="W12" t="s">
        <v>45</v>
      </c>
      <c r="X12">
        <v>0.945009070773</v>
      </c>
      <c r="Y12" t="s">
        <v>45</v>
      </c>
      <c r="Z12">
        <v>0.84094804639099996</v>
      </c>
      <c r="AA12" t="s">
        <v>45</v>
      </c>
      <c r="AB12">
        <v>0.102238448853</v>
      </c>
      <c r="AC12">
        <v>1.43667915331E-2</v>
      </c>
      <c r="AD12">
        <v>0</v>
      </c>
      <c r="AE12">
        <v>-5.1080682367200001E-4</v>
      </c>
      <c r="AF12" t="s">
        <v>48</v>
      </c>
      <c r="AG12">
        <v>0</v>
      </c>
      <c r="AH12">
        <v>-4.5939557971499999E-4</v>
      </c>
      <c r="AI12" t="s">
        <v>45</v>
      </c>
      <c r="AJ12" t="s">
        <v>49</v>
      </c>
      <c r="AK12">
        <v>0.40350235539200002</v>
      </c>
      <c r="AL12" t="s">
        <v>48</v>
      </c>
      <c r="AM12" t="s">
        <v>74</v>
      </c>
      <c r="AN12" t="s">
        <v>74</v>
      </c>
      <c r="AO12" t="s">
        <v>51</v>
      </c>
      <c r="AP12" t="s">
        <v>52</v>
      </c>
    </row>
    <row r="13" spans="1:42" x14ac:dyDescent="0.3">
      <c r="A13" t="s">
        <v>75</v>
      </c>
      <c r="B13" t="s">
        <v>43</v>
      </c>
      <c r="C13" s="1">
        <v>42397</v>
      </c>
      <c r="D13">
        <v>75</v>
      </c>
      <c r="E13">
        <v>75</v>
      </c>
      <c r="F13" t="s">
        <v>44</v>
      </c>
      <c r="G13" t="s">
        <v>44</v>
      </c>
      <c r="H13" t="s">
        <v>44</v>
      </c>
      <c r="I13">
        <v>88.221346439300007</v>
      </c>
      <c r="J13" t="s">
        <v>45</v>
      </c>
      <c r="K13">
        <v>28975202</v>
      </c>
      <c r="L13" t="s">
        <v>46</v>
      </c>
      <c r="M13">
        <v>1238.6173519736799</v>
      </c>
      <c r="N13" t="s">
        <v>49</v>
      </c>
      <c r="O13">
        <v>8.0530807780672103E-3</v>
      </c>
      <c r="P13" t="s">
        <v>45</v>
      </c>
      <c r="Q13">
        <v>88.389790704556404</v>
      </c>
      <c r="R13" t="s">
        <v>45</v>
      </c>
      <c r="S13">
        <v>0.95207110335199996</v>
      </c>
      <c r="T13">
        <v>0.85</v>
      </c>
      <c r="U13" t="s">
        <v>45</v>
      </c>
      <c r="V13">
        <v>0.961285802483</v>
      </c>
      <c r="W13" t="s">
        <v>45</v>
      </c>
      <c r="X13">
        <v>0.94181234514500001</v>
      </c>
      <c r="Y13" t="s">
        <v>45</v>
      </c>
      <c r="Z13">
        <v>0.84094804639099996</v>
      </c>
      <c r="AA13" t="s">
        <v>45</v>
      </c>
      <c r="AB13">
        <v>7.8658827560499994E-2</v>
      </c>
      <c r="AC13">
        <v>1.2868928796900001E-2</v>
      </c>
      <c r="AD13">
        <v>0</v>
      </c>
      <c r="AE13">
        <v>-4.2109352348900002E-4</v>
      </c>
      <c r="AF13" t="s">
        <v>45</v>
      </c>
      <c r="AG13">
        <v>0</v>
      </c>
      <c r="AH13">
        <v>-4.1040517261299998E-4</v>
      </c>
      <c r="AI13" t="s">
        <v>45</v>
      </c>
      <c r="AJ13" t="s">
        <v>49</v>
      </c>
      <c r="AK13">
        <v>0.33633915798899999</v>
      </c>
      <c r="AL13" t="s">
        <v>48</v>
      </c>
      <c r="AM13" t="s">
        <v>54</v>
      </c>
      <c r="AN13" t="s">
        <v>55</v>
      </c>
      <c r="AO13" t="s">
        <v>55</v>
      </c>
      <c r="AP13" t="s">
        <v>52</v>
      </c>
    </row>
    <row r="14" spans="1:42" x14ac:dyDescent="0.3">
      <c r="A14" t="s">
        <v>76</v>
      </c>
      <c r="B14" t="s">
        <v>64</v>
      </c>
      <c r="C14" s="1">
        <v>42076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94.5095894273</v>
      </c>
      <c r="J14" t="s">
        <v>45</v>
      </c>
      <c r="K14">
        <v>17647098</v>
      </c>
      <c r="L14" t="s">
        <v>46</v>
      </c>
      <c r="M14">
        <v>906.64631250000002</v>
      </c>
      <c r="N14" t="s">
        <v>46</v>
      </c>
      <c r="O14">
        <v>1.7227968461187699E-2</v>
      </c>
      <c r="P14" t="s">
        <v>45</v>
      </c>
      <c r="Q14">
        <v>93.728229908861607</v>
      </c>
      <c r="R14" t="s">
        <v>45</v>
      </c>
      <c r="S14">
        <v>0.94212906426900001</v>
      </c>
      <c r="T14">
        <v>0.8</v>
      </c>
      <c r="U14" t="s">
        <v>45</v>
      </c>
      <c r="V14">
        <v>0.959504039393</v>
      </c>
      <c r="W14" t="s">
        <v>45</v>
      </c>
      <c r="X14">
        <v>0.92420306873299995</v>
      </c>
      <c r="Y14" t="s">
        <v>45</v>
      </c>
      <c r="Z14">
        <v>0.67793689645199995</v>
      </c>
      <c r="AA14" t="s">
        <v>45</v>
      </c>
      <c r="AB14" s="2">
        <v>2.7477950101499999E-10</v>
      </c>
      <c r="AC14" t="s">
        <v>47</v>
      </c>
      <c r="AD14">
        <v>0</v>
      </c>
      <c r="AE14">
        <v>-5.1187844460300004E-4</v>
      </c>
      <c r="AF14" t="s">
        <v>48</v>
      </c>
      <c r="AG14">
        <v>0</v>
      </c>
      <c r="AH14">
        <v>-6.01539202695E-4</v>
      </c>
      <c r="AI14" t="s">
        <v>48</v>
      </c>
      <c r="AJ14" t="s">
        <v>49</v>
      </c>
      <c r="AK14">
        <v>0.115777719971</v>
      </c>
      <c r="AL14" t="s">
        <v>48</v>
      </c>
      <c r="AM14" t="s">
        <v>54</v>
      </c>
      <c r="AN14" t="s">
        <v>55</v>
      </c>
      <c r="AO14" t="s">
        <v>55</v>
      </c>
      <c r="AP14" t="s">
        <v>52</v>
      </c>
    </row>
    <row r="15" spans="1:42" x14ac:dyDescent="0.3">
      <c r="A15" t="s">
        <v>77</v>
      </c>
      <c r="B15" t="s">
        <v>64</v>
      </c>
      <c r="C15" s="1">
        <v>42409</v>
      </c>
      <c r="D15">
        <v>75</v>
      </c>
      <c r="E15">
        <v>75</v>
      </c>
      <c r="F15" t="s">
        <v>44</v>
      </c>
      <c r="G15" t="s">
        <v>44</v>
      </c>
      <c r="H15" t="s">
        <v>44</v>
      </c>
      <c r="I15">
        <v>89.415990231699993</v>
      </c>
      <c r="J15" t="s">
        <v>45</v>
      </c>
      <c r="K15">
        <v>23928513</v>
      </c>
      <c r="L15" t="s">
        <v>46</v>
      </c>
      <c r="M15">
        <v>1023.47343585526</v>
      </c>
      <c r="N15" t="s">
        <v>58</v>
      </c>
      <c r="O15">
        <v>2.0469760373834401E-2</v>
      </c>
      <c r="P15" t="s">
        <v>45</v>
      </c>
      <c r="Q15">
        <v>89.434066515842005</v>
      </c>
      <c r="R15" t="s">
        <v>45</v>
      </c>
      <c r="S15">
        <v>0.95438384467000004</v>
      </c>
      <c r="T15">
        <v>0.85</v>
      </c>
      <c r="U15" t="s">
        <v>45</v>
      </c>
      <c r="V15">
        <v>0.96439491246300002</v>
      </c>
      <c r="W15" t="s">
        <v>45</v>
      </c>
      <c r="X15">
        <v>0.94402066522100003</v>
      </c>
      <c r="Y15" t="s">
        <v>45</v>
      </c>
      <c r="Z15">
        <v>0.84094804639099996</v>
      </c>
      <c r="AA15" t="s">
        <v>45</v>
      </c>
      <c r="AB15">
        <v>0.15810637990000001</v>
      </c>
      <c r="AC15" s="2">
        <v>4.2222917349999998E-80</v>
      </c>
      <c r="AD15">
        <v>0</v>
      </c>
      <c r="AE15">
        <v>-3.69969573568E-4</v>
      </c>
      <c r="AF15" t="s">
        <v>45</v>
      </c>
      <c r="AG15">
        <v>0</v>
      </c>
      <c r="AH15">
        <v>-3.02720208308E-4</v>
      </c>
      <c r="AI15" t="s">
        <v>45</v>
      </c>
      <c r="AJ15" t="s">
        <v>49</v>
      </c>
      <c r="AK15">
        <v>0.284612001409</v>
      </c>
      <c r="AL15" t="s">
        <v>48</v>
      </c>
      <c r="AM15" t="s">
        <v>78</v>
      </c>
      <c r="AN15" t="s">
        <v>51</v>
      </c>
      <c r="AO15" t="s">
        <v>78</v>
      </c>
      <c r="AP15" t="s">
        <v>52</v>
      </c>
    </row>
    <row r="16" spans="1:42" x14ac:dyDescent="0.3">
      <c r="A16" t="s">
        <v>79</v>
      </c>
      <c r="B16" t="s">
        <v>43</v>
      </c>
      <c r="C16" s="1">
        <v>42374</v>
      </c>
      <c r="D16">
        <v>151</v>
      </c>
      <c r="E16">
        <v>151</v>
      </c>
      <c r="F16" t="s">
        <v>44</v>
      </c>
      <c r="G16" t="s">
        <v>44</v>
      </c>
      <c r="H16" t="s">
        <v>44</v>
      </c>
      <c r="I16">
        <v>91.2680859357</v>
      </c>
      <c r="J16" t="s">
        <v>45</v>
      </c>
      <c r="K16">
        <v>14218489</v>
      </c>
      <c r="L16" t="s">
        <v>46</v>
      </c>
      <c r="M16">
        <v>749.22265625</v>
      </c>
      <c r="N16" t="s">
        <v>58</v>
      </c>
      <c r="O16">
        <v>3.6601033989736499E-2</v>
      </c>
      <c r="P16" t="s">
        <v>45</v>
      </c>
      <c r="Q16">
        <v>91.465846065946906</v>
      </c>
      <c r="R16" t="s">
        <v>45</v>
      </c>
      <c r="S16">
        <v>0.93032403319800006</v>
      </c>
      <c r="T16">
        <v>0.8</v>
      </c>
      <c r="U16" t="s">
        <v>45</v>
      </c>
      <c r="V16">
        <v>0.95273415056499999</v>
      </c>
      <c r="W16" t="s">
        <v>45</v>
      </c>
      <c r="X16">
        <v>0.906795259598</v>
      </c>
      <c r="Y16" t="s">
        <v>45</v>
      </c>
      <c r="Z16">
        <v>0.95412926422199995</v>
      </c>
      <c r="AA16" t="s">
        <v>45</v>
      </c>
      <c r="AB16" s="2">
        <v>1.8717838932300001E-11</v>
      </c>
      <c r="AC16" t="s">
        <v>47</v>
      </c>
      <c r="AD16">
        <v>0</v>
      </c>
      <c r="AE16">
        <v>-5.3469042796800001E-4</v>
      </c>
      <c r="AF16" t="s">
        <v>48</v>
      </c>
      <c r="AG16">
        <v>0</v>
      </c>
      <c r="AH16">
        <v>-7.1582611377999999E-4</v>
      </c>
      <c r="AI16" t="s">
        <v>48</v>
      </c>
      <c r="AJ16" t="s">
        <v>49</v>
      </c>
      <c r="AK16">
        <v>0.63317303755800003</v>
      </c>
      <c r="AL16" t="s">
        <v>48</v>
      </c>
      <c r="AM16" t="s">
        <v>80</v>
      </c>
      <c r="AN16" t="s">
        <v>51</v>
      </c>
      <c r="AO16" t="s">
        <v>80</v>
      </c>
      <c r="AP16" t="s">
        <v>52</v>
      </c>
    </row>
    <row r="17" spans="1:42" x14ac:dyDescent="0.3">
      <c r="A17" t="s">
        <v>81</v>
      </c>
      <c r="B17" t="s">
        <v>64</v>
      </c>
      <c r="C17" s="1">
        <v>41899</v>
      </c>
      <c r="D17">
        <v>75</v>
      </c>
      <c r="E17">
        <v>75</v>
      </c>
      <c r="F17" t="s">
        <v>44</v>
      </c>
      <c r="G17" t="s">
        <v>44</v>
      </c>
      <c r="H17" t="s">
        <v>44</v>
      </c>
      <c r="I17">
        <v>91.585863943500001</v>
      </c>
      <c r="J17" t="s">
        <v>45</v>
      </c>
      <c r="K17">
        <v>24528146</v>
      </c>
      <c r="L17" t="s">
        <v>46</v>
      </c>
      <c r="M17">
        <v>1028.5467993421</v>
      </c>
      <c r="N17" t="s">
        <v>58</v>
      </c>
      <c r="O17">
        <v>3.5153446587776201E-2</v>
      </c>
      <c r="P17" t="s">
        <v>45</v>
      </c>
      <c r="Q17">
        <v>91.523705966678506</v>
      </c>
      <c r="R17" t="s">
        <v>45</v>
      </c>
      <c r="S17">
        <v>0.96229100115800004</v>
      </c>
      <c r="T17">
        <v>0.85</v>
      </c>
      <c r="U17" t="s">
        <v>45</v>
      </c>
      <c r="V17">
        <v>0.96998559559599995</v>
      </c>
      <c r="W17" t="s">
        <v>45</v>
      </c>
      <c r="X17">
        <v>0.95452165307000003</v>
      </c>
      <c r="Y17" t="s">
        <v>45</v>
      </c>
      <c r="Z17">
        <v>0.84094804639099996</v>
      </c>
      <c r="AA17" t="s">
        <v>45</v>
      </c>
      <c r="AB17">
        <v>0.88947293559999996</v>
      </c>
      <c r="AC17" t="s">
        <v>47</v>
      </c>
      <c r="AD17">
        <v>0</v>
      </c>
      <c r="AE17">
        <v>-3.1376304540699999E-4</v>
      </c>
      <c r="AF17" t="s">
        <v>45</v>
      </c>
      <c r="AG17">
        <v>0</v>
      </c>
      <c r="AH17">
        <v>-1.66878767813E-4</v>
      </c>
      <c r="AI17" t="s">
        <v>45</v>
      </c>
      <c r="AJ17" t="s">
        <v>49</v>
      </c>
      <c r="AK17">
        <v>0.27665514792399998</v>
      </c>
      <c r="AL17" t="s">
        <v>48</v>
      </c>
      <c r="AM17" t="s">
        <v>82</v>
      </c>
      <c r="AN17" t="s">
        <v>82</v>
      </c>
      <c r="AO17" t="s">
        <v>51</v>
      </c>
      <c r="AP17" t="s">
        <v>52</v>
      </c>
    </row>
    <row r="18" spans="1:42" x14ac:dyDescent="0.3">
      <c r="A18" t="s">
        <v>83</v>
      </c>
      <c r="B18" t="s">
        <v>43</v>
      </c>
      <c r="C18" s="1">
        <v>41526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91.820241085899994</v>
      </c>
      <c r="J18" t="s">
        <v>45</v>
      </c>
      <c r="K18">
        <v>17818894</v>
      </c>
      <c r="L18" t="s">
        <v>46</v>
      </c>
      <c r="M18">
        <v>943.06403794642802</v>
      </c>
      <c r="N18" t="s">
        <v>46</v>
      </c>
      <c r="O18">
        <v>1.35314719962518E-2</v>
      </c>
      <c r="P18" t="s">
        <v>45</v>
      </c>
      <c r="Q18">
        <v>91.904264299948096</v>
      </c>
      <c r="R18" t="s">
        <v>45</v>
      </c>
      <c r="S18">
        <v>0.91658619107600003</v>
      </c>
      <c r="T18">
        <v>0.8</v>
      </c>
      <c r="U18" t="s">
        <v>45</v>
      </c>
      <c r="V18">
        <v>0.93843980982700004</v>
      </c>
      <c r="W18" t="s">
        <v>45</v>
      </c>
      <c r="X18">
        <v>0.893232452999</v>
      </c>
      <c r="Y18" t="s">
        <v>45</v>
      </c>
      <c r="Z18">
        <v>0.95412926422199995</v>
      </c>
      <c r="AA18" t="s">
        <v>45</v>
      </c>
      <c r="AB18" s="2">
        <v>2.3926409295499999E-11</v>
      </c>
      <c r="AC18" s="2">
        <v>3.6094936295899997E-18</v>
      </c>
      <c r="AD18">
        <v>0</v>
      </c>
      <c r="AE18">
        <v>-8.3727318194099995E-4</v>
      </c>
      <c r="AF18" t="s">
        <v>48</v>
      </c>
      <c r="AG18">
        <v>0</v>
      </c>
      <c r="AH18">
        <v>-9.5947852060500002E-4</v>
      </c>
      <c r="AI18" t="s">
        <v>48</v>
      </c>
      <c r="AJ18" t="s">
        <v>49</v>
      </c>
      <c r="AK18">
        <v>0.36674052335000001</v>
      </c>
      <c r="AL18" t="s">
        <v>48</v>
      </c>
      <c r="AM18" t="s">
        <v>84</v>
      </c>
      <c r="AN18" t="s">
        <v>84</v>
      </c>
      <c r="AO18" t="s">
        <v>51</v>
      </c>
      <c r="AP18" t="s">
        <v>56</v>
      </c>
    </row>
    <row r="19" spans="1:42" x14ac:dyDescent="0.3">
      <c r="A19" t="s">
        <v>85</v>
      </c>
      <c r="B19" t="s">
        <v>64</v>
      </c>
      <c r="C19" s="1">
        <v>42405</v>
      </c>
      <c r="D19">
        <v>75</v>
      </c>
      <c r="E19">
        <v>75</v>
      </c>
      <c r="F19" t="s">
        <v>44</v>
      </c>
      <c r="G19" t="s">
        <v>44</v>
      </c>
      <c r="H19" t="s">
        <v>44</v>
      </c>
      <c r="I19">
        <v>81.614946053799997</v>
      </c>
      <c r="J19" t="s">
        <v>45</v>
      </c>
      <c r="K19">
        <v>30119640</v>
      </c>
      <c r="L19" t="s">
        <v>46</v>
      </c>
      <c r="M19">
        <v>1331.3992368421</v>
      </c>
      <c r="N19" t="s">
        <v>49</v>
      </c>
      <c r="O19">
        <v>2.5390580125416898E-2</v>
      </c>
      <c r="P19" t="s">
        <v>45</v>
      </c>
      <c r="Q19">
        <v>80.905377810625197</v>
      </c>
      <c r="R19" t="s">
        <v>48</v>
      </c>
      <c r="S19">
        <v>0.92844209444600001</v>
      </c>
      <c r="T19">
        <v>0.85</v>
      </c>
      <c r="U19" t="s">
        <v>45</v>
      </c>
      <c r="V19">
        <v>0.94565189800899996</v>
      </c>
      <c r="W19" t="s">
        <v>45</v>
      </c>
      <c r="X19">
        <v>0.90982393813499995</v>
      </c>
      <c r="Y19" t="s">
        <v>45</v>
      </c>
      <c r="Z19">
        <v>0.84094804639099996</v>
      </c>
      <c r="AA19" t="s">
        <v>45</v>
      </c>
      <c r="AB19">
        <v>2.37428537426E-2</v>
      </c>
      <c r="AC19" t="s">
        <v>47</v>
      </c>
      <c r="AD19">
        <v>0</v>
      </c>
      <c r="AE19">
        <v>-4.28701770083E-4</v>
      </c>
      <c r="AF19" t="s">
        <v>45</v>
      </c>
      <c r="AG19">
        <v>0</v>
      </c>
      <c r="AH19">
        <v>-2.7127245815900002E-4</v>
      </c>
      <c r="AI19" t="s">
        <v>45</v>
      </c>
      <c r="AJ19" t="s">
        <v>49</v>
      </c>
      <c r="AK19">
        <v>0.37123224441199998</v>
      </c>
      <c r="AL19" t="s">
        <v>48</v>
      </c>
      <c r="AM19" t="s">
        <v>54</v>
      </c>
      <c r="AN19" t="s">
        <v>55</v>
      </c>
      <c r="AO19" t="s">
        <v>55</v>
      </c>
      <c r="AP19" t="s">
        <v>52</v>
      </c>
    </row>
    <row r="20" spans="1:42" x14ac:dyDescent="0.3">
      <c r="A20" t="s">
        <v>86</v>
      </c>
      <c r="B20" t="s">
        <v>43</v>
      </c>
      <c r="C20" s="1">
        <v>42031</v>
      </c>
      <c r="D20">
        <v>151</v>
      </c>
      <c r="E20">
        <v>151</v>
      </c>
      <c r="F20" t="s">
        <v>44</v>
      </c>
      <c r="G20" t="s">
        <v>44</v>
      </c>
      <c r="H20" t="s">
        <v>87</v>
      </c>
      <c r="I20">
        <v>94.257089303100003</v>
      </c>
      <c r="J20" t="s">
        <v>45</v>
      </c>
      <c r="K20">
        <v>17854832</v>
      </c>
      <c r="L20" t="s">
        <v>46</v>
      </c>
      <c r="M20">
        <v>926.07816964285701</v>
      </c>
      <c r="N20" t="s">
        <v>46</v>
      </c>
      <c r="O20">
        <v>2.9510723389893401E-2</v>
      </c>
      <c r="P20" t="s">
        <v>45</v>
      </c>
      <c r="Q20">
        <v>94.343520031095807</v>
      </c>
      <c r="R20" t="s">
        <v>45</v>
      </c>
      <c r="S20">
        <v>0.932572833017</v>
      </c>
      <c r="T20">
        <v>0.8</v>
      </c>
      <c r="U20" t="s">
        <v>45</v>
      </c>
      <c r="V20">
        <v>0.95667638722000004</v>
      </c>
      <c r="W20" t="s">
        <v>45</v>
      </c>
      <c r="X20">
        <v>0.90691363080599996</v>
      </c>
      <c r="Y20" t="s">
        <v>45</v>
      </c>
      <c r="Z20">
        <v>0.67793689645199995</v>
      </c>
      <c r="AA20" t="s">
        <v>45</v>
      </c>
      <c r="AB20" s="2">
        <v>1.1007513319199999E-18</v>
      </c>
      <c r="AC20" s="2">
        <v>1.0312730944799999E-37</v>
      </c>
      <c r="AD20">
        <v>0</v>
      </c>
      <c r="AE20">
        <v>-5.4076023080300002E-4</v>
      </c>
      <c r="AF20" t="s">
        <v>48</v>
      </c>
      <c r="AG20">
        <v>0</v>
      </c>
      <c r="AH20">
        <v>-6.76488197081E-4</v>
      </c>
      <c r="AI20" t="s">
        <v>48</v>
      </c>
      <c r="AJ20" t="s">
        <v>49</v>
      </c>
      <c r="AK20">
        <v>0.23557912143900001</v>
      </c>
      <c r="AL20" t="s">
        <v>48</v>
      </c>
      <c r="AM20" t="s">
        <v>88</v>
      </c>
      <c r="AN20" t="s">
        <v>51</v>
      </c>
      <c r="AO20" t="s">
        <v>88</v>
      </c>
      <c r="AP20" t="s">
        <v>52</v>
      </c>
    </row>
    <row r="21" spans="1:42" x14ac:dyDescent="0.3">
      <c r="A21" t="s">
        <v>89</v>
      </c>
      <c r="B21" t="s">
        <v>64</v>
      </c>
      <c r="C21" s="1">
        <v>42342</v>
      </c>
      <c r="D21">
        <v>200</v>
      </c>
      <c r="E21">
        <v>200</v>
      </c>
      <c r="F21" t="s">
        <v>44</v>
      </c>
      <c r="G21" t="s">
        <v>44</v>
      </c>
      <c r="H21" t="s">
        <v>44</v>
      </c>
      <c r="I21">
        <v>93.701658592100003</v>
      </c>
      <c r="J21" t="s">
        <v>45</v>
      </c>
      <c r="K21">
        <v>25575432</v>
      </c>
      <c r="L21" t="s">
        <v>46</v>
      </c>
      <c r="M21">
        <v>1042.28045394736</v>
      </c>
      <c r="N21" t="s">
        <v>58</v>
      </c>
      <c r="O21">
        <v>3.6677904949680901E-2</v>
      </c>
      <c r="P21" t="s">
        <v>45</v>
      </c>
      <c r="Q21">
        <v>94.273630473550995</v>
      </c>
      <c r="R21" t="s">
        <v>45</v>
      </c>
      <c r="S21">
        <v>0.85420616717800002</v>
      </c>
      <c r="T21">
        <v>0.7</v>
      </c>
      <c r="U21" t="s">
        <v>45</v>
      </c>
      <c r="V21">
        <v>0.880622992996</v>
      </c>
      <c r="W21" t="s">
        <v>45</v>
      </c>
      <c r="X21">
        <v>0.82404161227899997</v>
      </c>
      <c r="Y21" t="s">
        <v>45</v>
      </c>
      <c r="Z21">
        <v>0.50765795335700004</v>
      </c>
      <c r="AA21" t="s">
        <v>45</v>
      </c>
      <c r="AB21" s="2">
        <v>2.32008256615E-29</v>
      </c>
      <c r="AC21" t="s">
        <v>47</v>
      </c>
      <c r="AD21">
        <v>13</v>
      </c>
      <c r="AE21">
        <v>-1.84957915202E-3</v>
      </c>
      <c r="AF21" t="s">
        <v>48</v>
      </c>
      <c r="AG21">
        <v>19</v>
      </c>
      <c r="AH21">
        <v>-2.5864534139000001E-3</v>
      </c>
      <c r="AI21" t="s">
        <v>48</v>
      </c>
      <c r="AJ21" t="s">
        <v>49</v>
      </c>
      <c r="AK21">
        <v>0.151302304208</v>
      </c>
      <c r="AL21" t="s">
        <v>48</v>
      </c>
      <c r="AM21" t="s">
        <v>90</v>
      </c>
      <c r="AN21" t="s">
        <v>51</v>
      </c>
      <c r="AO21" t="s">
        <v>90</v>
      </c>
      <c r="AP21" t="s">
        <v>52</v>
      </c>
    </row>
    <row r="22" spans="1:42" x14ac:dyDescent="0.3">
      <c r="A22" t="s">
        <v>91</v>
      </c>
      <c r="B22" t="s">
        <v>43</v>
      </c>
      <c r="C22" s="1">
        <v>42412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87.524404724299998</v>
      </c>
      <c r="J22" t="s">
        <v>45</v>
      </c>
      <c r="K22">
        <v>20878061</v>
      </c>
      <c r="L22" t="s">
        <v>46</v>
      </c>
      <c r="M22">
        <v>1123.9732008928499</v>
      </c>
      <c r="N22" t="s">
        <v>49</v>
      </c>
      <c r="O22">
        <v>2.6804617117824499E-2</v>
      </c>
      <c r="P22" t="s">
        <v>45</v>
      </c>
      <c r="Q22">
        <v>87.119372506760698</v>
      </c>
      <c r="R22" t="s">
        <v>45</v>
      </c>
      <c r="S22">
        <v>0.85079360587899999</v>
      </c>
      <c r="T22">
        <v>0.8</v>
      </c>
      <c r="U22" t="s">
        <v>45</v>
      </c>
      <c r="V22">
        <v>0.89259670793000001</v>
      </c>
      <c r="W22" t="s">
        <v>45</v>
      </c>
      <c r="X22">
        <v>0.80666916180000003</v>
      </c>
      <c r="Y22" t="s">
        <v>45</v>
      </c>
      <c r="Z22">
        <v>0.84094804639099996</v>
      </c>
      <c r="AA22" t="s">
        <v>45</v>
      </c>
      <c r="AB22" s="2">
        <v>5.1097982236600001E-39</v>
      </c>
      <c r="AC22" t="s">
        <v>47</v>
      </c>
      <c r="AD22">
        <v>0</v>
      </c>
      <c r="AE22">
        <v>-2.1659854549700001E-3</v>
      </c>
      <c r="AF22" t="s">
        <v>48</v>
      </c>
      <c r="AG22">
        <v>10</v>
      </c>
      <c r="AH22">
        <v>-3.0426130615400001E-3</v>
      </c>
      <c r="AI22" t="s">
        <v>48</v>
      </c>
      <c r="AJ22" t="s">
        <v>49</v>
      </c>
      <c r="AK22">
        <v>0.42812561741499999</v>
      </c>
      <c r="AL22" t="s">
        <v>48</v>
      </c>
      <c r="AM22" t="s">
        <v>92</v>
      </c>
      <c r="AN22" t="s">
        <v>92</v>
      </c>
      <c r="AO22" t="s">
        <v>51</v>
      </c>
      <c r="AP22" t="s">
        <v>52</v>
      </c>
    </row>
    <row r="23" spans="1:42" x14ac:dyDescent="0.3">
      <c r="A23" t="s">
        <v>93</v>
      </c>
      <c r="B23" t="s">
        <v>64</v>
      </c>
      <c r="C23" s="1">
        <v>42418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92.716428560899999</v>
      </c>
      <c r="J23" t="s">
        <v>45</v>
      </c>
      <c r="K23">
        <v>22919923</v>
      </c>
      <c r="L23" t="s">
        <v>46</v>
      </c>
      <c r="M23">
        <v>955.16439144736796</v>
      </c>
      <c r="N23" t="s">
        <v>58</v>
      </c>
      <c r="O23">
        <v>1.00774688647627E-2</v>
      </c>
      <c r="P23" t="s">
        <v>45</v>
      </c>
      <c r="Q23">
        <v>92.743546768572202</v>
      </c>
      <c r="R23" t="s">
        <v>45</v>
      </c>
      <c r="S23">
        <v>0.95689190595399998</v>
      </c>
      <c r="T23">
        <v>0.85</v>
      </c>
      <c r="U23" t="s">
        <v>45</v>
      </c>
      <c r="V23">
        <v>0.973610508785</v>
      </c>
      <c r="W23" t="s">
        <v>45</v>
      </c>
      <c r="X23">
        <v>0.939548732341</v>
      </c>
      <c r="Y23" t="s">
        <v>45</v>
      </c>
      <c r="Z23">
        <v>0.84094804639099996</v>
      </c>
      <c r="AA23" t="s">
        <v>45</v>
      </c>
      <c r="AB23">
        <v>1.9591260788799999E-4</v>
      </c>
      <c r="AC23" t="s">
        <v>47</v>
      </c>
      <c r="AD23">
        <v>0</v>
      </c>
      <c r="AE23">
        <v>-3.1984795478400002E-4</v>
      </c>
      <c r="AF23" t="s">
        <v>45</v>
      </c>
      <c r="AG23">
        <v>0</v>
      </c>
      <c r="AH23">
        <v>-2.2652430234799999E-4</v>
      </c>
      <c r="AI23" t="s">
        <v>45</v>
      </c>
      <c r="AJ23" t="s">
        <v>49</v>
      </c>
      <c r="AK23">
        <v>0.487388620286</v>
      </c>
      <c r="AL23" t="s">
        <v>48</v>
      </c>
      <c r="AM23" t="s">
        <v>54</v>
      </c>
      <c r="AN23" t="s">
        <v>55</v>
      </c>
      <c r="AO23" t="s">
        <v>55</v>
      </c>
      <c r="AP23" t="s">
        <v>52</v>
      </c>
    </row>
    <row r="24" spans="1:42" x14ac:dyDescent="0.3">
      <c r="A24" t="s">
        <v>94</v>
      </c>
      <c r="B24" t="s">
        <v>43</v>
      </c>
      <c r="C24" s="1">
        <v>42312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82.696049348100004</v>
      </c>
      <c r="J24" t="s">
        <v>45</v>
      </c>
      <c r="K24">
        <v>16143415</v>
      </c>
      <c r="L24" t="s">
        <v>46</v>
      </c>
      <c r="M24">
        <v>883.04389955357101</v>
      </c>
      <c r="N24" t="s">
        <v>46</v>
      </c>
      <c r="O24">
        <v>6.9791605373826601E-2</v>
      </c>
      <c r="P24" t="s">
        <v>48</v>
      </c>
      <c r="Q24">
        <v>83.296198678501099</v>
      </c>
      <c r="R24" t="s">
        <v>48</v>
      </c>
      <c r="S24">
        <v>0.91934336401700001</v>
      </c>
      <c r="T24">
        <v>0.8</v>
      </c>
      <c r="U24" t="s">
        <v>45</v>
      </c>
      <c r="V24">
        <v>0.94177151677399995</v>
      </c>
      <c r="W24" t="s">
        <v>45</v>
      </c>
      <c r="X24">
        <v>0.89676590889600005</v>
      </c>
      <c r="Y24" t="s">
        <v>45</v>
      </c>
      <c r="Z24">
        <v>0.95412926422199995</v>
      </c>
      <c r="AA24" t="s">
        <v>45</v>
      </c>
      <c r="AB24" s="2">
        <v>1.07527022685E-7</v>
      </c>
      <c r="AC24" s="2">
        <v>5.9859007846400003E-42</v>
      </c>
      <c r="AD24">
        <v>0</v>
      </c>
      <c r="AE24">
        <v>-3.5734739252E-4</v>
      </c>
      <c r="AF24" t="s">
        <v>45</v>
      </c>
      <c r="AG24">
        <v>0</v>
      </c>
      <c r="AH24">
        <v>-6.7331280630299997E-4</v>
      </c>
      <c r="AI24" t="s">
        <v>48</v>
      </c>
      <c r="AJ24" t="s">
        <v>49</v>
      </c>
      <c r="AK24">
        <v>0.40846398463099998</v>
      </c>
      <c r="AL24" t="s">
        <v>48</v>
      </c>
      <c r="AM24" t="s">
        <v>54</v>
      </c>
      <c r="AN24" t="s">
        <v>55</v>
      </c>
      <c r="AO24" t="s">
        <v>55</v>
      </c>
      <c r="AP24" t="s">
        <v>52</v>
      </c>
    </row>
    <row r="25" spans="1:42" x14ac:dyDescent="0.3">
      <c r="A25" t="s">
        <v>95</v>
      </c>
      <c r="B25" t="s">
        <v>64</v>
      </c>
      <c r="C25" s="1">
        <v>42117</v>
      </c>
      <c r="D25">
        <v>75</v>
      </c>
      <c r="E25">
        <v>75</v>
      </c>
      <c r="F25" t="s">
        <v>44</v>
      </c>
      <c r="G25" t="s">
        <v>44</v>
      </c>
      <c r="H25" t="s">
        <v>44</v>
      </c>
      <c r="I25">
        <v>91.969095204300004</v>
      </c>
      <c r="J25" t="s">
        <v>45</v>
      </c>
      <c r="K25">
        <v>30009055</v>
      </c>
      <c r="L25" t="s">
        <v>46</v>
      </c>
      <c r="M25">
        <v>1228.4128618421</v>
      </c>
      <c r="N25" t="s">
        <v>49</v>
      </c>
      <c r="O25">
        <v>2.79566521598703E-2</v>
      </c>
      <c r="P25" t="s">
        <v>45</v>
      </c>
      <c r="Q25">
        <v>92.290467893417102</v>
      </c>
      <c r="R25" t="s">
        <v>45</v>
      </c>
      <c r="S25">
        <v>0.95009581380200003</v>
      </c>
      <c r="T25">
        <v>0.85</v>
      </c>
      <c r="U25" t="s">
        <v>45</v>
      </c>
      <c r="V25">
        <v>0.96725011745099998</v>
      </c>
      <c r="W25" t="s">
        <v>45</v>
      </c>
      <c r="X25">
        <v>0.93305532391299995</v>
      </c>
      <c r="Y25" t="s">
        <v>45</v>
      </c>
      <c r="Z25">
        <v>0.84094804639099996</v>
      </c>
      <c r="AA25" t="s">
        <v>45</v>
      </c>
      <c r="AB25" s="2">
        <v>2.6066464284300001E-6</v>
      </c>
      <c r="AC25" s="2">
        <v>3.4467170667400002E-12</v>
      </c>
      <c r="AD25">
        <v>0</v>
      </c>
      <c r="AE25">
        <v>-4.7254791428600002E-4</v>
      </c>
      <c r="AF25" t="s">
        <v>45</v>
      </c>
      <c r="AG25">
        <v>0</v>
      </c>
      <c r="AH25">
        <v>-4.9099375075600002E-4</v>
      </c>
      <c r="AI25" t="s">
        <v>45</v>
      </c>
      <c r="AJ25" t="s">
        <v>49</v>
      </c>
      <c r="AK25">
        <v>0.53917945247599997</v>
      </c>
      <c r="AL25" t="s">
        <v>48</v>
      </c>
      <c r="AM25" t="s">
        <v>96</v>
      </c>
      <c r="AN25" t="s">
        <v>51</v>
      </c>
      <c r="AO25" t="s">
        <v>96</v>
      </c>
      <c r="AP25" t="s">
        <v>52</v>
      </c>
    </row>
    <row r="26" spans="1:42" x14ac:dyDescent="0.3">
      <c r="A26" t="s">
        <v>97</v>
      </c>
      <c r="B26" t="s">
        <v>64</v>
      </c>
      <c r="C26" s="1">
        <v>42327</v>
      </c>
      <c r="D26">
        <v>75</v>
      </c>
      <c r="E26">
        <v>75</v>
      </c>
      <c r="F26" t="s">
        <v>44</v>
      </c>
      <c r="G26" t="s">
        <v>44</v>
      </c>
      <c r="H26" t="s">
        <v>87</v>
      </c>
      <c r="I26">
        <v>94.573268184599996</v>
      </c>
      <c r="J26" t="s">
        <v>45</v>
      </c>
      <c r="K26">
        <v>24895626</v>
      </c>
      <c r="L26" t="s">
        <v>46</v>
      </c>
      <c r="M26">
        <v>1016.2660378289399</v>
      </c>
      <c r="N26" t="s">
        <v>58</v>
      </c>
      <c r="O26">
        <v>2.9336152207227E-2</v>
      </c>
      <c r="P26" t="s">
        <v>45</v>
      </c>
      <c r="Q26">
        <v>94.996585637472194</v>
      </c>
      <c r="R26" t="s">
        <v>45</v>
      </c>
      <c r="S26">
        <v>0.96438980836800003</v>
      </c>
      <c r="T26">
        <v>0.85</v>
      </c>
      <c r="U26" t="s">
        <v>45</v>
      </c>
      <c r="V26">
        <v>0.97782083540800002</v>
      </c>
      <c r="W26" t="s">
        <v>45</v>
      </c>
      <c r="X26">
        <v>0.95208045461500002</v>
      </c>
      <c r="Y26" t="s">
        <v>45</v>
      </c>
      <c r="Z26">
        <v>0.84094804639099996</v>
      </c>
      <c r="AA26" t="s">
        <v>45</v>
      </c>
      <c r="AB26">
        <v>4.4318066267899999E-4</v>
      </c>
      <c r="AC26" s="2">
        <v>1.1266941485600001E-6</v>
      </c>
      <c r="AD26">
        <v>0</v>
      </c>
      <c r="AE26">
        <v>-2.8501386812899998E-4</v>
      </c>
      <c r="AF26" t="s">
        <v>45</v>
      </c>
      <c r="AG26">
        <v>0</v>
      </c>
      <c r="AH26">
        <v>-3.7121986916799999E-4</v>
      </c>
      <c r="AI26" t="s">
        <v>45</v>
      </c>
      <c r="AJ26" t="s">
        <v>49</v>
      </c>
      <c r="AK26">
        <v>0.33895528468699998</v>
      </c>
      <c r="AL26" t="s">
        <v>48</v>
      </c>
      <c r="AM26" t="s">
        <v>54</v>
      </c>
      <c r="AN26" t="s">
        <v>55</v>
      </c>
      <c r="AO26" t="s">
        <v>55</v>
      </c>
      <c r="AP26" t="s">
        <v>52</v>
      </c>
    </row>
    <row r="27" spans="1:42" x14ac:dyDescent="0.3">
      <c r="A27" t="s">
        <v>98</v>
      </c>
      <c r="B27" t="s">
        <v>64</v>
      </c>
      <c r="C27" s="1">
        <v>42346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97.121143793100003</v>
      </c>
      <c r="J27" t="s">
        <v>45</v>
      </c>
      <c r="K27">
        <v>4496775</v>
      </c>
      <c r="L27" t="s">
        <v>46</v>
      </c>
      <c r="M27">
        <v>228.88774497767801</v>
      </c>
      <c r="N27" t="s">
        <v>58</v>
      </c>
      <c r="O27">
        <v>2.5230064164494199E-2</v>
      </c>
      <c r="P27" t="s">
        <v>45</v>
      </c>
      <c r="Q27">
        <v>97.107384737952202</v>
      </c>
      <c r="R27" t="s">
        <v>45</v>
      </c>
      <c r="S27">
        <v>0.94501387538399995</v>
      </c>
      <c r="T27">
        <v>0.8</v>
      </c>
      <c r="U27" t="s">
        <v>45</v>
      </c>
      <c r="V27">
        <v>0.95817366095400003</v>
      </c>
      <c r="W27" t="s">
        <v>45</v>
      </c>
      <c r="X27">
        <v>0.93055488442199996</v>
      </c>
      <c r="Y27" t="s">
        <v>45</v>
      </c>
      <c r="Z27">
        <v>0.95412926422199995</v>
      </c>
      <c r="AA27" t="s">
        <v>45</v>
      </c>
      <c r="AB27">
        <v>8.3232719033800001E-2</v>
      </c>
      <c r="AC27">
        <v>3.37897788637E-3</v>
      </c>
      <c r="AD27">
        <v>0</v>
      </c>
      <c r="AE27">
        <v>-7.0360273805000003E-4</v>
      </c>
      <c r="AF27" t="s">
        <v>48</v>
      </c>
      <c r="AG27">
        <v>0</v>
      </c>
      <c r="AH27">
        <v>-5.8399375773999997E-4</v>
      </c>
      <c r="AI27" t="s">
        <v>48</v>
      </c>
      <c r="AJ27" t="s">
        <v>49</v>
      </c>
      <c r="AK27">
        <v>0.58595281969900004</v>
      </c>
      <c r="AL27" t="s">
        <v>48</v>
      </c>
      <c r="AM27" t="s">
        <v>80</v>
      </c>
      <c r="AN27" t="s">
        <v>51</v>
      </c>
      <c r="AO27" t="s">
        <v>80</v>
      </c>
      <c r="AP27" t="s">
        <v>52</v>
      </c>
    </row>
    <row r="28" spans="1:42" x14ac:dyDescent="0.3">
      <c r="A28" t="s">
        <v>99</v>
      </c>
      <c r="B28" t="s">
        <v>64</v>
      </c>
      <c r="C28" s="1">
        <v>41936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94.974795481300006</v>
      </c>
      <c r="J28" t="s">
        <v>45</v>
      </c>
      <c r="K28">
        <v>15281418</v>
      </c>
      <c r="L28" t="s">
        <v>46</v>
      </c>
      <c r="M28">
        <v>794.70289062500001</v>
      </c>
      <c r="N28" t="s">
        <v>58</v>
      </c>
      <c r="O28">
        <v>3.1107559489697401E-2</v>
      </c>
      <c r="P28" t="s">
        <v>45</v>
      </c>
      <c r="Q28">
        <v>95.0898846903265</v>
      </c>
      <c r="R28" t="s">
        <v>45</v>
      </c>
      <c r="S28">
        <v>0.94073476520300003</v>
      </c>
      <c r="T28">
        <v>0.8</v>
      </c>
      <c r="U28" t="s">
        <v>45</v>
      </c>
      <c r="V28">
        <v>0.95744006312600005</v>
      </c>
      <c r="W28" t="s">
        <v>45</v>
      </c>
      <c r="X28">
        <v>0.92358854324899997</v>
      </c>
      <c r="Y28" t="s">
        <v>45</v>
      </c>
      <c r="Z28">
        <v>0.84094804639099996</v>
      </c>
      <c r="AA28" t="s">
        <v>45</v>
      </c>
      <c r="AB28" s="2">
        <v>1.9766344365600001E-8</v>
      </c>
      <c r="AC28" s="2">
        <v>4.7688654295199999E-23</v>
      </c>
      <c r="AD28">
        <v>0</v>
      </c>
      <c r="AE28">
        <v>-5.5662147327500001E-4</v>
      </c>
      <c r="AF28" t="s">
        <v>48</v>
      </c>
      <c r="AG28">
        <v>0</v>
      </c>
      <c r="AH28">
        <v>-6.2808220722399997E-4</v>
      </c>
      <c r="AI28" t="s">
        <v>48</v>
      </c>
      <c r="AJ28" t="s">
        <v>49</v>
      </c>
      <c r="AK28">
        <v>7.7865431319199999E-2</v>
      </c>
      <c r="AL28" t="s">
        <v>48</v>
      </c>
      <c r="AM28" t="s">
        <v>54</v>
      </c>
      <c r="AN28" t="s">
        <v>55</v>
      </c>
      <c r="AO28" t="s">
        <v>55</v>
      </c>
      <c r="AP28" t="s">
        <v>52</v>
      </c>
    </row>
    <row r="29" spans="1:42" x14ac:dyDescent="0.3">
      <c r="A29" t="s">
        <v>100</v>
      </c>
      <c r="B29" t="s">
        <v>43</v>
      </c>
      <c r="C29" s="1">
        <v>41381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93.687404852499995</v>
      </c>
      <c r="J29" t="s">
        <v>45</v>
      </c>
      <c r="K29">
        <v>14918743</v>
      </c>
      <c r="L29" t="s">
        <v>46</v>
      </c>
      <c r="M29">
        <v>773.03589508928496</v>
      </c>
      <c r="N29" t="s">
        <v>58</v>
      </c>
      <c r="O29">
        <v>2.4643686606280999E-2</v>
      </c>
      <c r="P29" t="s">
        <v>45</v>
      </c>
      <c r="Q29">
        <v>93.667330659995699</v>
      </c>
      <c r="R29" t="s">
        <v>45</v>
      </c>
      <c r="S29">
        <v>0.97121522976800001</v>
      </c>
      <c r="T29">
        <v>0.8</v>
      </c>
      <c r="U29" t="s">
        <v>45</v>
      </c>
      <c r="V29">
        <v>0.980171475422</v>
      </c>
      <c r="W29" t="s">
        <v>45</v>
      </c>
      <c r="X29">
        <v>0.96225898411400002</v>
      </c>
      <c r="Y29" t="s">
        <v>45</v>
      </c>
      <c r="Z29">
        <v>0.84094804639099996</v>
      </c>
      <c r="AA29" t="s">
        <v>45</v>
      </c>
      <c r="AB29">
        <v>2.2684098083500001E-3</v>
      </c>
      <c r="AC29" s="2">
        <v>4.2948447969899996E-6</v>
      </c>
      <c r="AD29">
        <v>0</v>
      </c>
      <c r="AE29">
        <v>-1.38841392056E-4</v>
      </c>
      <c r="AF29" t="s">
        <v>45</v>
      </c>
      <c r="AG29">
        <v>0</v>
      </c>
      <c r="AH29">
        <v>-2.5711235842500001E-4</v>
      </c>
      <c r="AI29" t="s">
        <v>45</v>
      </c>
      <c r="AJ29" t="s">
        <v>101</v>
      </c>
    </row>
    <row r="30" spans="1:42" x14ac:dyDescent="0.3">
      <c r="A30" t="s">
        <v>102</v>
      </c>
      <c r="B30" t="s">
        <v>64</v>
      </c>
      <c r="C30" s="1">
        <v>41855</v>
      </c>
      <c r="D30">
        <v>251</v>
      </c>
      <c r="E30">
        <v>251</v>
      </c>
      <c r="F30" t="s">
        <v>44</v>
      </c>
      <c r="G30" t="s">
        <v>44</v>
      </c>
      <c r="H30" t="s">
        <v>44</v>
      </c>
      <c r="I30">
        <v>92.827780251099995</v>
      </c>
      <c r="J30" t="s">
        <v>45</v>
      </c>
      <c r="K30">
        <v>18236023</v>
      </c>
      <c r="L30" t="s">
        <v>46</v>
      </c>
      <c r="M30">
        <v>947.46307812500004</v>
      </c>
      <c r="N30" t="s">
        <v>46</v>
      </c>
      <c r="O30">
        <v>1.4242002276632399E-2</v>
      </c>
      <c r="P30" t="s">
        <v>45</v>
      </c>
      <c r="Q30">
        <v>92.547333370887003</v>
      </c>
      <c r="R30" t="s">
        <v>45</v>
      </c>
      <c r="S30">
        <v>0.75550786495300004</v>
      </c>
      <c r="T30">
        <v>0.75</v>
      </c>
      <c r="U30" t="s">
        <v>45</v>
      </c>
      <c r="V30">
        <v>0.79908693759100002</v>
      </c>
      <c r="W30" t="s">
        <v>45</v>
      </c>
      <c r="X30">
        <v>0.70632877534899996</v>
      </c>
      <c r="Y30" t="s">
        <v>48</v>
      </c>
      <c r="Z30">
        <v>0.84094804639099996</v>
      </c>
      <c r="AA30" t="s">
        <v>45</v>
      </c>
      <c r="AB30" s="2">
        <v>4.5789684139300001E-31</v>
      </c>
      <c r="AC30" t="s">
        <v>47</v>
      </c>
      <c r="AD30">
        <v>19</v>
      </c>
      <c r="AE30">
        <v>-2.55581199264E-3</v>
      </c>
      <c r="AF30" t="s">
        <v>48</v>
      </c>
      <c r="AG30">
        <v>41</v>
      </c>
      <c r="AH30">
        <v>-3.3381260851899999E-3</v>
      </c>
      <c r="AI30" t="s">
        <v>48</v>
      </c>
      <c r="AJ30" t="s">
        <v>49</v>
      </c>
      <c r="AK30">
        <v>0.156435379589</v>
      </c>
      <c r="AL30" t="s">
        <v>48</v>
      </c>
      <c r="AM30" t="s">
        <v>54</v>
      </c>
      <c r="AN30" t="s">
        <v>55</v>
      </c>
      <c r="AO30" t="s">
        <v>55</v>
      </c>
      <c r="AP30" t="s">
        <v>56</v>
      </c>
    </row>
    <row r="31" spans="1:42" x14ac:dyDescent="0.3">
      <c r="A31" t="s">
        <v>103</v>
      </c>
      <c r="B31" t="s">
        <v>64</v>
      </c>
      <c r="C31" s="1">
        <v>41810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95.2324443973</v>
      </c>
      <c r="J31" t="s">
        <v>45</v>
      </c>
      <c r="K31">
        <v>15895393</v>
      </c>
      <c r="L31" t="s">
        <v>46</v>
      </c>
      <c r="M31">
        <v>815.68105357142804</v>
      </c>
      <c r="N31" t="s">
        <v>58</v>
      </c>
      <c r="O31">
        <v>1.0792853127519601E-2</v>
      </c>
      <c r="P31" t="s">
        <v>45</v>
      </c>
      <c r="Q31">
        <v>95.191288588387195</v>
      </c>
      <c r="R31" t="s">
        <v>45</v>
      </c>
      <c r="S31">
        <v>0.92041321110499996</v>
      </c>
      <c r="T31">
        <v>0.8</v>
      </c>
      <c r="U31" t="s">
        <v>45</v>
      </c>
      <c r="V31">
        <v>0.96394147596099999</v>
      </c>
      <c r="W31" t="s">
        <v>45</v>
      </c>
      <c r="X31">
        <v>0.874681245838</v>
      </c>
      <c r="Y31" t="s">
        <v>45</v>
      </c>
      <c r="Z31">
        <v>0.358420132025</v>
      </c>
      <c r="AA31" t="s">
        <v>45</v>
      </c>
      <c r="AB31" s="2">
        <v>5.52482894439E-61</v>
      </c>
      <c r="AC31" t="s">
        <v>47</v>
      </c>
      <c r="AD31">
        <v>0</v>
      </c>
      <c r="AE31">
        <v>-4.1849794234000002E-4</v>
      </c>
      <c r="AF31" t="s">
        <v>45</v>
      </c>
      <c r="AG31">
        <v>0</v>
      </c>
      <c r="AH31">
        <v>-7.0598971023599997E-4</v>
      </c>
      <c r="AI31" t="s">
        <v>48</v>
      </c>
      <c r="AJ31" t="s">
        <v>104</v>
      </c>
      <c r="AK31">
        <v>0.41518298889999999</v>
      </c>
      <c r="AL31" t="s">
        <v>48</v>
      </c>
      <c r="AM31" t="s">
        <v>105</v>
      </c>
      <c r="AN31" t="s">
        <v>105</v>
      </c>
      <c r="AO31" t="s">
        <v>51</v>
      </c>
      <c r="AP31" t="s">
        <v>52</v>
      </c>
    </row>
    <row r="32" spans="1:42" x14ac:dyDescent="0.3">
      <c r="A32" t="s">
        <v>106</v>
      </c>
      <c r="B32" t="s">
        <v>64</v>
      </c>
      <c r="C32" s="1">
        <v>42257</v>
      </c>
      <c r="D32">
        <v>151</v>
      </c>
      <c r="E32">
        <v>151</v>
      </c>
      <c r="F32" t="s">
        <v>44</v>
      </c>
      <c r="G32" t="s">
        <v>44</v>
      </c>
      <c r="H32" t="s">
        <v>44</v>
      </c>
      <c r="I32">
        <v>89.555382761199994</v>
      </c>
      <c r="J32" t="s">
        <v>45</v>
      </c>
      <c r="K32">
        <v>20794433</v>
      </c>
      <c r="L32" t="s">
        <v>46</v>
      </c>
      <c r="M32">
        <v>1100.4879732142799</v>
      </c>
      <c r="N32" t="s">
        <v>49</v>
      </c>
      <c r="O32">
        <v>2.38400526773982E-2</v>
      </c>
      <c r="P32" t="s">
        <v>45</v>
      </c>
      <c r="Q32">
        <v>88.867187311838293</v>
      </c>
      <c r="R32" t="s">
        <v>45</v>
      </c>
      <c r="S32">
        <v>0.85358843941100004</v>
      </c>
      <c r="T32">
        <v>0.8</v>
      </c>
      <c r="U32" t="s">
        <v>45</v>
      </c>
      <c r="V32">
        <v>0.88667867746100004</v>
      </c>
      <c r="W32" t="s">
        <v>45</v>
      </c>
      <c r="X32">
        <v>0.81835082609999998</v>
      </c>
      <c r="Y32" t="s">
        <v>45</v>
      </c>
      <c r="Z32">
        <v>0.95412926422199995</v>
      </c>
      <c r="AA32" t="s">
        <v>45</v>
      </c>
      <c r="AB32" s="2">
        <v>2.3038717744599998E-18</v>
      </c>
      <c r="AC32" t="s">
        <v>47</v>
      </c>
      <c r="AD32">
        <v>0</v>
      </c>
      <c r="AE32">
        <v>-2.13091225562E-3</v>
      </c>
      <c r="AF32" t="s">
        <v>48</v>
      </c>
      <c r="AG32">
        <v>9</v>
      </c>
      <c r="AH32">
        <v>-2.4175850624999998E-3</v>
      </c>
      <c r="AI32" t="s">
        <v>48</v>
      </c>
      <c r="AJ32" t="s">
        <v>49</v>
      </c>
      <c r="AK32">
        <v>0.923714358658</v>
      </c>
      <c r="AL32" t="s">
        <v>48</v>
      </c>
      <c r="AM32" t="s">
        <v>107</v>
      </c>
      <c r="AN32" t="s">
        <v>51</v>
      </c>
      <c r="AO32" t="s">
        <v>107</v>
      </c>
      <c r="AP32" t="s">
        <v>52</v>
      </c>
    </row>
    <row r="33" spans="1:42" x14ac:dyDescent="0.3">
      <c r="A33" t="s">
        <v>108</v>
      </c>
      <c r="B33" t="s">
        <v>64</v>
      </c>
      <c r="C33" s="1">
        <v>42088</v>
      </c>
      <c r="D33">
        <v>75</v>
      </c>
      <c r="E33">
        <v>75</v>
      </c>
      <c r="F33" t="s">
        <v>44</v>
      </c>
      <c r="G33" t="s">
        <v>44</v>
      </c>
      <c r="H33" t="s">
        <v>44</v>
      </c>
      <c r="I33">
        <v>92.892809563699998</v>
      </c>
      <c r="J33" t="s">
        <v>45</v>
      </c>
      <c r="K33">
        <v>28292154</v>
      </c>
      <c r="L33" t="s">
        <v>46</v>
      </c>
      <c r="M33">
        <v>1150.8931052631499</v>
      </c>
      <c r="N33" t="s">
        <v>46</v>
      </c>
      <c r="O33">
        <v>1.6395715145574499E-2</v>
      </c>
      <c r="P33" t="s">
        <v>45</v>
      </c>
      <c r="Q33">
        <v>92.993351694766602</v>
      </c>
      <c r="R33" t="s">
        <v>45</v>
      </c>
      <c r="S33">
        <v>0.96862785010300001</v>
      </c>
      <c r="T33">
        <v>0.85</v>
      </c>
      <c r="U33" t="s">
        <v>45</v>
      </c>
      <c r="V33">
        <v>0.97441155593899997</v>
      </c>
      <c r="W33" t="s">
        <v>45</v>
      </c>
      <c r="X33">
        <v>0.962599678578</v>
      </c>
      <c r="Y33" t="s">
        <v>45</v>
      </c>
      <c r="Z33">
        <v>0.95412926422199995</v>
      </c>
      <c r="AA33" t="s">
        <v>45</v>
      </c>
      <c r="AB33">
        <v>0.97963427296299999</v>
      </c>
      <c r="AC33" t="s">
        <v>47</v>
      </c>
      <c r="AD33">
        <v>0</v>
      </c>
      <c r="AE33">
        <v>-3.0201877252900001E-4</v>
      </c>
      <c r="AF33" t="s">
        <v>45</v>
      </c>
      <c r="AG33">
        <v>0</v>
      </c>
      <c r="AH33">
        <v>-1.7630621364700001E-4</v>
      </c>
      <c r="AI33" t="s">
        <v>45</v>
      </c>
      <c r="AJ33" t="s">
        <v>49</v>
      </c>
      <c r="AK33">
        <v>0.27086772300299999</v>
      </c>
      <c r="AL33" t="s">
        <v>48</v>
      </c>
      <c r="AM33" t="s">
        <v>54</v>
      </c>
      <c r="AN33" t="s">
        <v>55</v>
      </c>
      <c r="AO33" t="s">
        <v>55</v>
      </c>
      <c r="AP33" t="s">
        <v>52</v>
      </c>
    </row>
    <row r="34" spans="1:42" x14ac:dyDescent="0.3">
      <c r="A34" t="s">
        <v>109</v>
      </c>
      <c r="B34" t="s">
        <v>64</v>
      </c>
      <c r="C34" s="1">
        <v>42236</v>
      </c>
      <c r="D34">
        <v>75</v>
      </c>
      <c r="E34">
        <v>75</v>
      </c>
      <c r="F34" t="s">
        <v>44</v>
      </c>
      <c r="G34" t="s">
        <v>44</v>
      </c>
      <c r="H34" t="s">
        <v>44</v>
      </c>
      <c r="I34">
        <v>93.411605617399999</v>
      </c>
      <c r="J34" t="s">
        <v>45</v>
      </c>
      <c r="K34">
        <v>26592471</v>
      </c>
      <c r="L34" t="s">
        <v>46</v>
      </c>
      <c r="M34">
        <v>1089.83613157894</v>
      </c>
      <c r="N34" t="s">
        <v>58</v>
      </c>
      <c r="O34">
        <v>1.51529621914829E-2</v>
      </c>
      <c r="P34" t="s">
        <v>45</v>
      </c>
      <c r="Q34">
        <v>93.745669488532201</v>
      </c>
      <c r="R34" t="s">
        <v>45</v>
      </c>
      <c r="S34">
        <v>0.96481151337399995</v>
      </c>
      <c r="T34">
        <v>0.85</v>
      </c>
      <c r="U34" t="s">
        <v>45</v>
      </c>
      <c r="V34">
        <v>0.97351194128100005</v>
      </c>
      <c r="W34" t="s">
        <v>45</v>
      </c>
      <c r="X34">
        <v>0.95716548943500002</v>
      </c>
      <c r="Y34" t="s">
        <v>45</v>
      </c>
      <c r="Z34">
        <v>0.84094804639099996</v>
      </c>
      <c r="AA34" t="s">
        <v>45</v>
      </c>
      <c r="AB34">
        <v>7.2700618992599997E-2</v>
      </c>
      <c r="AC34">
        <v>1.6305617680299998E-2</v>
      </c>
      <c r="AD34">
        <v>0</v>
      </c>
      <c r="AE34">
        <v>-3.0310715388399999E-4</v>
      </c>
      <c r="AF34" t="s">
        <v>45</v>
      </c>
      <c r="AG34">
        <v>0</v>
      </c>
      <c r="AH34">
        <v>-3.16547894087E-4</v>
      </c>
      <c r="AI34" t="s">
        <v>45</v>
      </c>
      <c r="AJ34" t="s">
        <v>49</v>
      </c>
      <c r="AK34">
        <v>0.26271766188500001</v>
      </c>
      <c r="AL34" t="s">
        <v>48</v>
      </c>
      <c r="AM34" t="s">
        <v>54</v>
      </c>
      <c r="AN34" t="s">
        <v>55</v>
      </c>
      <c r="AO34" t="s">
        <v>55</v>
      </c>
      <c r="AP34" t="s">
        <v>52</v>
      </c>
    </row>
    <row r="35" spans="1:42" x14ac:dyDescent="0.3">
      <c r="A35" t="s">
        <v>110</v>
      </c>
      <c r="B35" t="s">
        <v>43</v>
      </c>
      <c r="C35" s="1">
        <v>42298</v>
      </c>
      <c r="D35">
        <v>75</v>
      </c>
      <c r="E35">
        <v>75</v>
      </c>
      <c r="F35" t="s">
        <v>44</v>
      </c>
      <c r="G35" t="s">
        <v>44</v>
      </c>
      <c r="H35" t="s">
        <v>44</v>
      </c>
      <c r="I35">
        <v>85.053722239500004</v>
      </c>
      <c r="J35" t="s">
        <v>45</v>
      </c>
      <c r="K35">
        <v>24774347</v>
      </c>
      <c r="L35" t="s">
        <v>46</v>
      </c>
      <c r="M35">
        <v>1085.76522368421</v>
      </c>
      <c r="N35" t="s">
        <v>58</v>
      </c>
      <c r="O35">
        <v>1.3905396432459499E-2</v>
      </c>
      <c r="P35" t="s">
        <v>45</v>
      </c>
      <c r="Q35">
        <v>84.689691789201504</v>
      </c>
      <c r="R35" t="s">
        <v>48</v>
      </c>
      <c r="S35">
        <v>0.94128962040999997</v>
      </c>
      <c r="T35">
        <v>0.85</v>
      </c>
      <c r="U35" t="s">
        <v>45</v>
      </c>
      <c r="V35">
        <v>0.956457124514</v>
      </c>
      <c r="W35" t="s">
        <v>45</v>
      </c>
      <c r="X35">
        <v>0.92590530088800005</v>
      </c>
      <c r="Y35" t="s">
        <v>45</v>
      </c>
      <c r="Z35">
        <v>0.84094804639099996</v>
      </c>
      <c r="AA35" t="s">
        <v>45</v>
      </c>
      <c r="AB35">
        <v>3.0373657755100002E-3</v>
      </c>
      <c r="AC35" s="2">
        <v>4.0367085157700002E-11</v>
      </c>
      <c r="AD35">
        <v>0</v>
      </c>
      <c r="AE35">
        <v>-5.5586955983399997E-4</v>
      </c>
      <c r="AF35" t="s">
        <v>48</v>
      </c>
      <c r="AG35">
        <v>0</v>
      </c>
      <c r="AH35">
        <v>-5.5373560409500001E-4</v>
      </c>
      <c r="AI35" t="s">
        <v>48</v>
      </c>
      <c r="AJ35" t="s">
        <v>49</v>
      </c>
      <c r="AK35">
        <v>0.46616608560200001</v>
      </c>
      <c r="AL35" t="s">
        <v>48</v>
      </c>
      <c r="AM35" t="s">
        <v>111</v>
      </c>
      <c r="AN35" t="s">
        <v>111</v>
      </c>
      <c r="AO35" t="s">
        <v>51</v>
      </c>
      <c r="AP35" t="s">
        <v>52</v>
      </c>
    </row>
    <row r="36" spans="1:42" x14ac:dyDescent="0.3">
      <c r="A36" t="s">
        <v>112</v>
      </c>
      <c r="B36" t="s">
        <v>64</v>
      </c>
      <c r="C36" s="1">
        <v>42387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98.189819752000005</v>
      </c>
      <c r="J36" t="s">
        <v>45</v>
      </c>
      <c r="K36">
        <v>9321517</v>
      </c>
      <c r="L36" t="s">
        <v>46</v>
      </c>
      <c r="M36">
        <v>373.30447203947301</v>
      </c>
      <c r="N36" t="s">
        <v>58</v>
      </c>
      <c r="O36">
        <v>2.80079722741363E-2</v>
      </c>
      <c r="P36" t="s">
        <v>45</v>
      </c>
      <c r="Q36">
        <v>98.373349862793404</v>
      </c>
      <c r="R36" t="s">
        <v>45</v>
      </c>
      <c r="S36">
        <v>0.97492460831500005</v>
      </c>
      <c r="T36">
        <v>0.85</v>
      </c>
      <c r="U36" t="s">
        <v>45</v>
      </c>
      <c r="V36">
        <v>0.979450098805</v>
      </c>
      <c r="W36" t="s">
        <v>45</v>
      </c>
      <c r="X36">
        <v>0.97382293604500003</v>
      </c>
      <c r="Y36" t="s">
        <v>45</v>
      </c>
      <c r="Z36">
        <v>0.99998090779100002</v>
      </c>
      <c r="AA36" t="s">
        <v>45</v>
      </c>
      <c r="AB36">
        <v>0.99999999972499998</v>
      </c>
      <c r="AC36">
        <v>0.52829707931699998</v>
      </c>
      <c r="AD36">
        <v>0</v>
      </c>
      <c r="AE36">
        <v>-2.2747327507900001E-4</v>
      </c>
      <c r="AF36" t="s">
        <v>45</v>
      </c>
      <c r="AG36">
        <v>0</v>
      </c>
      <c r="AH36">
        <v>-1.57000369105E-4</v>
      </c>
      <c r="AI36" t="s">
        <v>45</v>
      </c>
      <c r="AJ36" t="s">
        <v>49</v>
      </c>
      <c r="AK36">
        <v>0.35790945918700001</v>
      </c>
      <c r="AL36" t="s">
        <v>48</v>
      </c>
      <c r="AM36" t="s">
        <v>74</v>
      </c>
      <c r="AN36" t="s">
        <v>74</v>
      </c>
      <c r="AO36" t="s">
        <v>51</v>
      </c>
      <c r="AP36" t="s">
        <v>52</v>
      </c>
    </row>
    <row r="37" spans="1:42" x14ac:dyDescent="0.3">
      <c r="A37" t="s">
        <v>113</v>
      </c>
      <c r="B37" t="s">
        <v>64</v>
      </c>
      <c r="C37" s="1">
        <v>42319</v>
      </c>
      <c r="D37">
        <v>200</v>
      </c>
      <c r="E37">
        <v>200</v>
      </c>
      <c r="F37" t="s">
        <v>44</v>
      </c>
      <c r="G37" t="s">
        <v>44</v>
      </c>
      <c r="H37" t="s">
        <v>44</v>
      </c>
      <c r="I37">
        <v>92.8534640604</v>
      </c>
      <c r="J37" t="s">
        <v>45</v>
      </c>
      <c r="K37">
        <v>30208881</v>
      </c>
      <c r="L37" t="s">
        <v>46</v>
      </c>
      <c r="M37">
        <v>1238.2172039473601</v>
      </c>
      <c r="N37" t="s">
        <v>49</v>
      </c>
      <c r="O37">
        <v>2.1331684339158399E-2</v>
      </c>
      <c r="P37" t="s">
        <v>45</v>
      </c>
      <c r="Q37">
        <v>93.316017181355505</v>
      </c>
      <c r="R37" t="s">
        <v>45</v>
      </c>
      <c r="S37">
        <v>0.83991270151599995</v>
      </c>
      <c r="T37">
        <v>0.7</v>
      </c>
      <c r="U37" t="s">
        <v>45</v>
      </c>
      <c r="V37">
        <v>0.87018255740799999</v>
      </c>
      <c r="W37" t="s">
        <v>45</v>
      </c>
      <c r="X37">
        <v>0.80592124911899998</v>
      </c>
      <c r="Y37" t="s">
        <v>45</v>
      </c>
      <c r="Z37">
        <v>0.50765795335700004</v>
      </c>
      <c r="AA37" t="s">
        <v>45</v>
      </c>
      <c r="AB37" s="2">
        <v>8.1048946235500004E-40</v>
      </c>
      <c r="AC37" s="2">
        <v>6.1639538307E-109</v>
      </c>
      <c r="AD37">
        <v>14</v>
      </c>
      <c r="AE37">
        <v>-1.96382230003E-3</v>
      </c>
      <c r="AF37" t="s">
        <v>48</v>
      </c>
      <c r="AG37">
        <v>19</v>
      </c>
      <c r="AH37">
        <v>-2.7646617076000001E-3</v>
      </c>
      <c r="AI37" t="s">
        <v>48</v>
      </c>
      <c r="AJ37" t="s">
        <v>49</v>
      </c>
      <c r="AK37">
        <v>0.28742966763400002</v>
      </c>
      <c r="AL37" t="s">
        <v>48</v>
      </c>
      <c r="AM37" t="s">
        <v>114</v>
      </c>
      <c r="AN37" t="s">
        <v>51</v>
      </c>
      <c r="AO37" t="s">
        <v>114</v>
      </c>
      <c r="AP37" t="s">
        <v>52</v>
      </c>
    </row>
    <row r="38" spans="1:42" x14ac:dyDescent="0.3">
      <c r="A38" t="s">
        <v>115</v>
      </c>
      <c r="B38" t="s">
        <v>64</v>
      </c>
      <c r="C38" s="1">
        <v>42124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86.936772503900002</v>
      </c>
      <c r="J38" t="s">
        <v>45</v>
      </c>
      <c r="K38">
        <v>27790413</v>
      </c>
      <c r="L38" t="s">
        <v>46</v>
      </c>
      <c r="M38">
        <v>1196.12447368421</v>
      </c>
      <c r="N38" t="s">
        <v>46</v>
      </c>
      <c r="O38">
        <v>2.29114386847095E-2</v>
      </c>
      <c r="P38" t="s">
        <v>45</v>
      </c>
      <c r="Q38">
        <v>87.462292434970195</v>
      </c>
      <c r="R38" t="s">
        <v>45</v>
      </c>
      <c r="S38">
        <v>0.92905123341200002</v>
      </c>
      <c r="T38">
        <v>0.85</v>
      </c>
      <c r="U38" t="s">
        <v>45</v>
      </c>
      <c r="V38">
        <v>0.95387136659899996</v>
      </c>
      <c r="W38" t="s">
        <v>45</v>
      </c>
      <c r="X38">
        <v>0.90368159408100002</v>
      </c>
      <c r="Y38" t="s">
        <v>45</v>
      </c>
      <c r="Z38">
        <v>0.84094804639099996</v>
      </c>
      <c r="AA38" t="s">
        <v>45</v>
      </c>
      <c r="AB38" s="2">
        <v>1.23937908314E-10</v>
      </c>
      <c r="AC38" s="2">
        <v>1.7232008701899999E-11</v>
      </c>
      <c r="AD38">
        <v>0</v>
      </c>
      <c r="AE38">
        <v>-6.0018395963600001E-4</v>
      </c>
      <c r="AF38" t="s">
        <v>48</v>
      </c>
      <c r="AG38">
        <v>0</v>
      </c>
      <c r="AH38">
        <v>-5.9030270677900003E-4</v>
      </c>
      <c r="AI38" t="s">
        <v>48</v>
      </c>
      <c r="AJ38" t="s">
        <v>49</v>
      </c>
      <c r="AK38">
        <v>0.40479950519399999</v>
      </c>
      <c r="AL38" t="s">
        <v>48</v>
      </c>
      <c r="AM38" t="s">
        <v>54</v>
      </c>
      <c r="AN38" t="s">
        <v>55</v>
      </c>
      <c r="AO38" t="s">
        <v>55</v>
      </c>
      <c r="AP38" t="s">
        <v>52</v>
      </c>
    </row>
    <row r="39" spans="1:42" x14ac:dyDescent="0.3">
      <c r="A39" t="s">
        <v>116</v>
      </c>
      <c r="B39" t="s">
        <v>43</v>
      </c>
      <c r="C39" s="1">
        <v>42018</v>
      </c>
      <c r="D39">
        <v>151</v>
      </c>
      <c r="E39">
        <v>151</v>
      </c>
      <c r="F39" t="s">
        <v>44</v>
      </c>
      <c r="G39" t="s">
        <v>44</v>
      </c>
      <c r="H39" t="s">
        <v>44</v>
      </c>
      <c r="I39">
        <v>77.826162641600007</v>
      </c>
      <c r="J39" t="s">
        <v>48</v>
      </c>
      <c r="K39">
        <v>20704375</v>
      </c>
      <c r="L39" t="s">
        <v>46</v>
      </c>
      <c r="M39">
        <v>1148.07579910714</v>
      </c>
      <c r="N39" t="s">
        <v>49</v>
      </c>
      <c r="O39">
        <v>2.4397120037052099E-2</v>
      </c>
      <c r="P39" t="s">
        <v>45</v>
      </c>
      <c r="Q39">
        <v>77.331533249025497</v>
      </c>
      <c r="R39" t="s">
        <v>48</v>
      </c>
      <c r="S39">
        <v>0.86380595140700001</v>
      </c>
      <c r="T39">
        <v>0.8</v>
      </c>
      <c r="U39" t="s">
        <v>45</v>
      </c>
      <c r="V39">
        <v>0.91949410442699997</v>
      </c>
      <c r="W39" t="s">
        <v>45</v>
      </c>
      <c r="X39">
        <v>0.81332998204600004</v>
      </c>
      <c r="Y39" t="s">
        <v>45</v>
      </c>
      <c r="Z39">
        <v>0.95412926422199995</v>
      </c>
      <c r="AA39" t="s">
        <v>45</v>
      </c>
      <c r="AB39" s="2">
        <v>2.6747955410399999E-38</v>
      </c>
      <c r="AC39" t="s">
        <v>47</v>
      </c>
      <c r="AD39">
        <v>0</v>
      </c>
      <c r="AE39">
        <v>-6.0681481785900004E-4</v>
      </c>
      <c r="AF39" t="s">
        <v>48</v>
      </c>
      <c r="AG39">
        <v>4</v>
      </c>
      <c r="AH39">
        <v>-5.7587109435700001E-4</v>
      </c>
      <c r="AI39" t="s">
        <v>48</v>
      </c>
      <c r="AJ39" t="s">
        <v>49</v>
      </c>
      <c r="AK39">
        <v>0.18923080488499999</v>
      </c>
      <c r="AL39" t="s">
        <v>48</v>
      </c>
      <c r="AM39" t="s">
        <v>117</v>
      </c>
      <c r="AN39" t="s">
        <v>117</v>
      </c>
      <c r="AO39" t="s">
        <v>51</v>
      </c>
      <c r="AP39" t="s">
        <v>52</v>
      </c>
    </row>
    <row r="40" spans="1:42" x14ac:dyDescent="0.3">
      <c r="A40" t="s">
        <v>118</v>
      </c>
      <c r="B40" t="s">
        <v>64</v>
      </c>
      <c r="C40" s="1">
        <v>42069</v>
      </c>
      <c r="D40">
        <v>75</v>
      </c>
      <c r="E40">
        <v>75</v>
      </c>
      <c r="F40" t="s">
        <v>44</v>
      </c>
      <c r="G40" t="s">
        <v>44</v>
      </c>
      <c r="H40" t="s">
        <v>44</v>
      </c>
      <c r="I40">
        <v>91.395465459600004</v>
      </c>
      <c r="J40" t="s">
        <v>45</v>
      </c>
      <c r="K40">
        <v>24975924</v>
      </c>
      <c r="L40" t="s">
        <v>46</v>
      </c>
      <c r="M40">
        <v>1049.1582779605201</v>
      </c>
      <c r="N40" t="s">
        <v>58</v>
      </c>
      <c r="O40">
        <v>6.7807853529107901E-3</v>
      </c>
      <c r="P40" t="s">
        <v>45</v>
      </c>
      <c r="Q40">
        <v>91.296953656128693</v>
      </c>
      <c r="R40" t="s">
        <v>45</v>
      </c>
      <c r="S40">
        <v>0.95123587059799997</v>
      </c>
      <c r="T40">
        <v>0.85</v>
      </c>
      <c r="U40" t="s">
        <v>45</v>
      </c>
      <c r="V40">
        <v>0.97009871586700003</v>
      </c>
      <c r="W40" t="s">
        <v>45</v>
      </c>
      <c r="X40">
        <v>0.93153082731500003</v>
      </c>
      <c r="Y40" t="s">
        <v>45</v>
      </c>
      <c r="Z40">
        <v>0.95412926422199995</v>
      </c>
      <c r="AA40" t="s">
        <v>45</v>
      </c>
      <c r="AB40" s="2">
        <v>3.4326776294999998E-7</v>
      </c>
      <c r="AC40" t="s">
        <v>47</v>
      </c>
      <c r="AD40">
        <v>0</v>
      </c>
      <c r="AE40">
        <v>-4.0766174282399998E-4</v>
      </c>
      <c r="AF40" t="s">
        <v>45</v>
      </c>
      <c r="AG40">
        <v>0</v>
      </c>
      <c r="AH40">
        <v>-8.2529294513500003E-4</v>
      </c>
      <c r="AI40" t="s">
        <v>48</v>
      </c>
      <c r="AJ40" t="s">
        <v>49</v>
      </c>
      <c r="AK40">
        <v>0.17399200122299999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119</v>
      </c>
      <c r="B41" t="s">
        <v>64</v>
      </c>
      <c r="C41" s="1">
        <v>42279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88.0982518247</v>
      </c>
      <c r="J41" t="s">
        <v>45</v>
      </c>
      <c r="K41">
        <v>23364962</v>
      </c>
      <c r="L41" t="s">
        <v>46</v>
      </c>
      <c r="M41">
        <v>1229.99550446428</v>
      </c>
      <c r="N41" t="s">
        <v>65</v>
      </c>
      <c r="O41">
        <v>4.2475677064355503E-2</v>
      </c>
      <c r="P41" t="s">
        <v>45</v>
      </c>
      <c r="Q41">
        <v>87.925053690483693</v>
      </c>
      <c r="R41" t="s">
        <v>45</v>
      </c>
      <c r="S41">
        <v>0.90553362854800001</v>
      </c>
      <c r="T41">
        <v>0.8</v>
      </c>
      <c r="U41" t="s">
        <v>45</v>
      </c>
      <c r="V41">
        <v>0.93699633812500005</v>
      </c>
      <c r="W41" t="s">
        <v>45</v>
      </c>
      <c r="X41">
        <v>0.87137882721299997</v>
      </c>
      <c r="Y41" t="s">
        <v>45</v>
      </c>
      <c r="Z41">
        <v>0.84094804639099996</v>
      </c>
      <c r="AA41" t="s">
        <v>45</v>
      </c>
      <c r="AB41" s="2">
        <v>1.47732431404E-23</v>
      </c>
      <c r="AC41" s="2">
        <v>1.9238638909399999E-34</v>
      </c>
      <c r="AD41">
        <v>0</v>
      </c>
      <c r="AE41">
        <v>-5.8099067406299995E-4</v>
      </c>
      <c r="AF41" t="s">
        <v>48</v>
      </c>
      <c r="AG41">
        <v>0</v>
      </c>
      <c r="AH41">
        <v>-1.08767650928E-3</v>
      </c>
      <c r="AI41" t="s">
        <v>48</v>
      </c>
      <c r="AJ41" t="s">
        <v>49</v>
      </c>
      <c r="AK41">
        <v>0.544279834071</v>
      </c>
      <c r="AL41" t="s">
        <v>48</v>
      </c>
      <c r="AM41" t="s">
        <v>120</v>
      </c>
      <c r="AN41" t="s">
        <v>51</v>
      </c>
      <c r="AO41" t="s">
        <v>120</v>
      </c>
      <c r="AP41" t="s">
        <v>52</v>
      </c>
    </row>
    <row r="42" spans="1:42" x14ac:dyDescent="0.3">
      <c r="A42" t="s">
        <v>121</v>
      </c>
      <c r="B42" t="s">
        <v>43</v>
      </c>
      <c r="C42" s="1">
        <v>42226</v>
      </c>
      <c r="D42">
        <v>151</v>
      </c>
      <c r="E42">
        <v>151</v>
      </c>
      <c r="F42" t="s">
        <v>44</v>
      </c>
      <c r="G42" t="s">
        <v>44</v>
      </c>
      <c r="H42" t="s">
        <v>44</v>
      </c>
      <c r="I42">
        <v>89.294459360499999</v>
      </c>
      <c r="J42" t="s">
        <v>45</v>
      </c>
      <c r="K42">
        <v>22283310</v>
      </c>
      <c r="L42" t="s">
        <v>46</v>
      </c>
      <c r="M42">
        <v>1188.9462232142801</v>
      </c>
      <c r="N42" t="s">
        <v>49</v>
      </c>
      <c r="O42">
        <v>1.6194191188456299E-2</v>
      </c>
      <c r="P42" t="s">
        <v>45</v>
      </c>
      <c r="Q42">
        <v>88.936160258208503</v>
      </c>
      <c r="R42" t="s">
        <v>45</v>
      </c>
      <c r="S42">
        <v>0.92177168026800005</v>
      </c>
      <c r="T42">
        <v>0.8</v>
      </c>
      <c r="U42" t="s">
        <v>45</v>
      </c>
      <c r="V42">
        <v>0.95497481988300004</v>
      </c>
      <c r="W42" t="s">
        <v>45</v>
      </c>
      <c r="X42">
        <v>0.88475079295000003</v>
      </c>
      <c r="Y42" t="s">
        <v>45</v>
      </c>
      <c r="Z42">
        <v>0.84094804639099996</v>
      </c>
      <c r="AA42" t="s">
        <v>45</v>
      </c>
      <c r="AB42" s="2">
        <v>2.7092556543199998E-32</v>
      </c>
      <c r="AC42" t="s">
        <v>47</v>
      </c>
      <c r="AD42">
        <v>0</v>
      </c>
      <c r="AE42">
        <v>-3.52431864585E-4</v>
      </c>
      <c r="AF42" t="s">
        <v>45</v>
      </c>
      <c r="AG42">
        <v>0</v>
      </c>
      <c r="AH42">
        <v>-8.3314590530700003E-4</v>
      </c>
      <c r="AI42" t="s">
        <v>48</v>
      </c>
      <c r="AJ42" t="s">
        <v>49</v>
      </c>
      <c r="AK42">
        <v>0.365356046923</v>
      </c>
      <c r="AL42" t="s">
        <v>48</v>
      </c>
      <c r="AM42" t="s">
        <v>122</v>
      </c>
      <c r="AN42" t="s">
        <v>51</v>
      </c>
      <c r="AO42" t="s">
        <v>122</v>
      </c>
      <c r="AP42" t="s">
        <v>52</v>
      </c>
    </row>
    <row r="43" spans="1:42" x14ac:dyDescent="0.3">
      <c r="A43" t="s">
        <v>123</v>
      </c>
      <c r="B43" t="s">
        <v>64</v>
      </c>
      <c r="C43" s="1">
        <v>42040</v>
      </c>
      <c r="D43">
        <v>151</v>
      </c>
      <c r="E43">
        <v>151</v>
      </c>
      <c r="F43" t="s">
        <v>44</v>
      </c>
      <c r="G43" t="s">
        <v>44</v>
      </c>
      <c r="H43" t="s">
        <v>44</v>
      </c>
      <c r="I43">
        <v>87.571054829600001</v>
      </c>
      <c r="J43" t="s">
        <v>45</v>
      </c>
      <c r="K43">
        <v>18965301</v>
      </c>
      <c r="L43" t="s">
        <v>46</v>
      </c>
      <c r="M43">
        <v>1006.64499107142</v>
      </c>
      <c r="N43" t="s">
        <v>49</v>
      </c>
      <c r="O43">
        <v>1.9073556383678299E-2</v>
      </c>
      <c r="P43" t="s">
        <v>45</v>
      </c>
      <c r="Q43">
        <v>87.682247118405996</v>
      </c>
      <c r="R43" t="s">
        <v>45</v>
      </c>
      <c r="S43">
        <v>0.82979693521099995</v>
      </c>
      <c r="T43">
        <v>0.8</v>
      </c>
      <c r="U43" t="s">
        <v>45</v>
      </c>
      <c r="V43">
        <v>0.86630171253800003</v>
      </c>
      <c r="W43" t="s">
        <v>45</v>
      </c>
      <c r="X43">
        <v>0.79202212817999995</v>
      </c>
      <c r="Y43" t="s">
        <v>48</v>
      </c>
      <c r="Z43">
        <v>0.99584488300200003</v>
      </c>
      <c r="AA43" t="s">
        <v>45</v>
      </c>
      <c r="AB43" s="2">
        <v>1.5184064544899999E-12</v>
      </c>
      <c r="AC43" s="2">
        <v>8.2211200936499999E-115</v>
      </c>
      <c r="AD43">
        <v>0</v>
      </c>
      <c r="AE43">
        <v>-2.2136421374800001E-3</v>
      </c>
      <c r="AF43" t="s">
        <v>48</v>
      </c>
      <c r="AG43">
        <v>2</v>
      </c>
      <c r="AH43">
        <v>-1.8971800201000001E-3</v>
      </c>
      <c r="AI43" t="s">
        <v>48</v>
      </c>
      <c r="AJ43" t="s">
        <v>49</v>
      </c>
      <c r="AK43">
        <v>0.25962771866000001</v>
      </c>
      <c r="AL43" t="s">
        <v>48</v>
      </c>
      <c r="AM43" t="s">
        <v>124</v>
      </c>
      <c r="AN43" t="s">
        <v>124</v>
      </c>
      <c r="AO43" t="s">
        <v>51</v>
      </c>
      <c r="AP43" t="s">
        <v>52</v>
      </c>
    </row>
    <row r="44" spans="1:42" x14ac:dyDescent="0.3">
      <c r="A44" t="s">
        <v>125</v>
      </c>
      <c r="B44" t="s">
        <v>64</v>
      </c>
      <c r="C44" s="1">
        <v>42214</v>
      </c>
      <c r="D44">
        <v>200</v>
      </c>
      <c r="E44">
        <v>200</v>
      </c>
      <c r="F44" t="s">
        <v>44</v>
      </c>
      <c r="G44" t="s">
        <v>44</v>
      </c>
      <c r="H44" t="s">
        <v>44</v>
      </c>
      <c r="I44">
        <v>91.862017886299995</v>
      </c>
      <c r="J44" t="s">
        <v>45</v>
      </c>
      <c r="K44">
        <v>30439243</v>
      </c>
      <c r="L44" t="s">
        <v>46</v>
      </c>
      <c r="M44">
        <v>1258.6103947368399</v>
      </c>
      <c r="N44" t="s">
        <v>49</v>
      </c>
      <c r="O44">
        <v>1.2085057758412201E-2</v>
      </c>
      <c r="P44" t="s">
        <v>45</v>
      </c>
      <c r="Q44">
        <v>92.398216465334102</v>
      </c>
      <c r="R44" t="s">
        <v>45</v>
      </c>
      <c r="S44">
        <v>0.84427754793999998</v>
      </c>
      <c r="T44">
        <v>0.7</v>
      </c>
      <c r="U44" t="s">
        <v>45</v>
      </c>
      <c r="V44">
        <v>0.87341337808599995</v>
      </c>
      <c r="W44" t="s">
        <v>45</v>
      </c>
      <c r="X44">
        <v>0.81135941718399995</v>
      </c>
      <c r="Y44" t="s">
        <v>45</v>
      </c>
      <c r="Z44">
        <v>0.67793689645199995</v>
      </c>
      <c r="AA44" t="s">
        <v>45</v>
      </c>
      <c r="AB44" s="2">
        <v>1.7872993717E-34</v>
      </c>
      <c r="AC44" s="2">
        <v>2.8556264212100002E-270</v>
      </c>
      <c r="AD44">
        <v>1</v>
      </c>
      <c r="AE44">
        <v>-1.6885170289800001E-3</v>
      </c>
      <c r="AF44" t="s">
        <v>48</v>
      </c>
      <c r="AG44">
        <v>2</v>
      </c>
      <c r="AH44">
        <v>-2.4684024821699999E-3</v>
      </c>
      <c r="AI44" t="s">
        <v>48</v>
      </c>
      <c r="AJ44" t="s">
        <v>49</v>
      </c>
      <c r="AK44">
        <v>0.27014828415100001</v>
      </c>
      <c r="AL44" t="s">
        <v>48</v>
      </c>
      <c r="AM44" t="s">
        <v>126</v>
      </c>
      <c r="AN44" t="s">
        <v>51</v>
      </c>
      <c r="AO44" t="s">
        <v>126</v>
      </c>
      <c r="AP44" t="s">
        <v>52</v>
      </c>
    </row>
    <row r="45" spans="1:42" x14ac:dyDescent="0.3">
      <c r="A45" t="s">
        <v>127</v>
      </c>
      <c r="B45" t="s">
        <v>43</v>
      </c>
      <c r="C45" s="1">
        <v>42125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87.225339608599995</v>
      </c>
      <c r="J45" t="s">
        <v>45</v>
      </c>
      <c r="K45">
        <v>34467195</v>
      </c>
      <c r="L45" t="s">
        <v>46</v>
      </c>
      <c r="M45">
        <v>1450.64610526315</v>
      </c>
      <c r="N45" t="s">
        <v>65</v>
      </c>
      <c r="O45">
        <v>2.2011888618268E-2</v>
      </c>
      <c r="P45" t="s">
        <v>45</v>
      </c>
      <c r="Q45">
        <v>87.019695196842605</v>
      </c>
      <c r="R45" t="s">
        <v>45</v>
      </c>
      <c r="S45">
        <v>0.94138858850100005</v>
      </c>
      <c r="T45">
        <v>0.85</v>
      </c>
      <c r="U45" t="s">
        <v>45</v>
      </c>
      <c r="V45">
        <v>0.95639478950000001</v>
      </c>
      <c r="W45" t="s">
        <v>45</v>
      </c>
      <c r="X45">
        <v>0.92569271273700005</v>
      </c>
      <c r="Y45" t="s">
        <v>45</v>
      </c>
      <c r="Z45">
        <v>0.84094804639099996</v>
      </c>
      <c r="AA45" t="s">
        <v>45</v>
      </c>
      <c r="AB45">
        <v>5.7944796186600001E-4</v>
      </c>
      <c r="AC45" s="2">
        <v>2.9758841346900002E-5</v>
      </c>
      <c r="AD45">
        <v>0</v>
      </c>
      <c r="AE45">
        <v>-5.6761929337199998E-4</v>
      </c>
      <c r="AF45" t="s">
        <v>48</v>
      </c>
      <c r="AG45">
        <v>0</v>
      </c>
      <c r="AH45">
        <v>-5.2431873690799997E-4</v>
      </c>
      <c r="AI45" t="s">
        <v>48</v>
      </c>
      <c r="AJ45" t="s">
        <v>49</v>
      </c>
      <c r="AK45">
        <v>0.38311719925600002</v>
      </c>
      <c r="AL45" t="s">
        <v>48</v>
      </c>
      <c r="AM45" t="s">
        <v>128</v>
      </c>
      <c r="AN45" t="s">
        <v>51</v>
      </c>
      <c r="AO45" t="s">
        <v>128</v>
      </c>
      <c r="AP45" t="s">
        <v>52</v>
      </c>
    </row>
    <row r="46" spans="1:42" x14ac:dyDescent="0.3">
      <c r="A46" t="s">
        <v>129</v>
      </c>
      <c r="B46" t="s">
        <v>43</v>
      </c>
      <c r="C46" s="1">
        <v>42349</v>
      </c>
      <c r="D46">
        <v>300</v>
      </c>
      <c r="E46">
        <v>300</v>
      </c>
      <c r="F46" t="s">
        <v>44</v>
      </c>
      <c r="G46" t="s">
        <v>44</v>
      </c>
      <c r="H46" t="s">
        <v>44</v>
      </c>
      <c r="I46">
        <v>93.001555057900006</v>
      </c>
      <c r="J46" t="s">
        <v>45</v>
      </c>
      <c r="K46">
        <v>21872195</v>
      </c>
      <c r="L46" t="s">
        <v>46</v>
      </c>
      <c r="M46">
        <v>891.84054769736804</v>
      </c>
      <c r="N46" t="s">
        <v>58</v>
      </c>
      <c r="O46">
        <v>2.3515340547966199E-2</v>
      </c>
      <c r="P46" t="s">
        <v>45</v>
      </c>
      <c r="Q46">
        <v>93.656568055918001</v>
      </c>
      <c r="R46" t="s">
        <v>45</v>
      </c>
      <c r="S46">
        <v>0.54825692854100005</v>
      </c>
      <c r="T46">
        <v>0.7</v>
      </c>
      <c r="U46" t="s">
        <v>48</v>
      </c>
      <c r="V46">
        <v>0.59108486490099998</v>
      </c>
      <c r="W46" t="s">
        <v>48</v>
      </c>
      <c r="X46">
        <v>0.48586326917200001</v>
      </c>
      <c r="Y46" t="s">
        <v>48</v>
      </c>
      <c r="Z46">
        <v>0.24079199341900001</v>
      </c>
      <c r="AA46" t="s">
        <v>45</v>
      </c>
      <c r="AB46" s="2">
        <v>3.3918980556599998E-41</v>
      </c>
      <c r="AC46" s="2">
        <v>2.4542169945799999E-59</v>
      </c>
      <c r="AD46">
        <v>169</v>
      </c>
      <c r="AE46">
        <v>-3.5152872577099998E-3</v>
      </c>
      <c r="AF46" t="s">
        <v>48</v>
      </c>
      <c r="AG46">
        <v>181</v>
      </c>
      <c r="AH46">
        <v>-4.2290473020000002E-3</v>
      </c>
      <c r="AI46" t="s">
        <v>48</v>
      </c>
      <c r="AJ46" t="s">
        <v>49</v>
      </c>
      <c r="AK46">
        <v>0.21949106313700001</v>
      </c>
      <c r="AL46" t="s">
        <v>48</v>
      </c>
      <c r="AM46" t="s">
        <v>130</v>
      </c>
      <c r="AN46" t="s">
        <v>51</v>
      </c>
      <c r="AO46" t="s">
        <v>130</v>
      </c>
      <c r="AP46" t="s">
        <v>52</v>
      </c>
    </row>
    <row r="47" spans="1:42" x14ac:dyDescent="0.3">
      <c r="A47" t="s">
        <v>131</v>
      </c>
      <c r="B47" t="s">
        <v>43</v>
      </c>
      <c r="C47" s="1">
        <v>41793</v>
      </c>
      <c r="D47">
        <v>251</v>
      </c>
      <c r="E47">
        <v>251</v>
      </c>
      <c r="F47" t="s">
        <v>44</v>
      </c>
      <c r="G47" t="s">
        <v>44</v>
      </c>
      <c r="H47" t="s">
        <v>44</v>
      </c>
      <c r="I47">
        <v>80.639165880099995</v>
      </c>
      <c r="J47" t="s">
        <v>45</v>
      </c>
      <c r="K47">
        <v>20279789</v>
      </c>
      <c r="L47" t="s">
        <v>46</v>
      </c>
      <c r="M47">
        <v>1121.2902901785701</v>
      </c>
      <c r="N47" t="s">
        <v>49</v>
      </c>
      <c r="O47">
        <v>2.01848355625391E-2</v>
      </c>
      <c r="P47" t="s">
        <v>45</v>
      </c>
      <c r="Q47">
        <v>81.236311709565101</v>
      </c>
      <c r="R47" t="s">
        <v>48</v>
      </c>
      <c r="S47">
        <v>0.67262306505799996</v>
      </c>
      <c r="T47">
        <v>0.75</v>
      </c>
      <c r="U47" t="s">
        <v>48</v>
      </c>
      <c r="V47">
        <v>0.87095566662000001</v>
      </c>
      <c r="W47" t="s">
        <v>45</v>
      </c>
      <c r="X47">
        <v>0.46478391472000002</v>
      </c>
      <c r="Y47" t="s">
        <v>48</v>
      </c>
      <c r="Z47">
        <v>0.24079199341900001</v>
      </c>
      <c r="AA47" t="s">
        <v>45</v>
      </c>
      <c r="AB47">
        <v>0</v>
      </c>
      <c r="AC47">
        <v>0</v>
      </c>
      <c r="AD47">
        <v>0</v>
      </c>
      <c r="AE47">
        <v>-1.1434636640600001E-3</v>
      </c>
      <c r="AF47" t="s">
        <v>48</v>
      </c>
      <c r="AG47">
        <v>73</v>
      </c>
      <c r="AH47">
        <v>-3.3779059182099998E-3</v>
      </c>
      <c r="AI47" t="s">
        <v>48</v>
      </c>
      <c r="AJ47" t="s">
        <v>49</v>
      </c>
      <c r="AK47">
        <v>0.33214353136000002</v>
      </c>
      <c r="AL47" t="s">
        <v>48</v>
      </c>
      <c r="AM47" t="s">
        <v>54</v>
      </c>
      <c r="AN47" t="s">
        <v>55</v>
      </c>
      <c r="AO47" t="s">
        <v>55</v>
      </c>
      <c r="AP47" t="s">
        <v>56</v>
      </c>
    </row>
    <row r="48" spans="1:42" x14ac:dyDescent="0.3">
      <c r="A48" t="s">
        <v>132</v>
      </c>
      <c r="B48" t="s">
        <v>43</v>
      </c>
      <c r="C48" s="1">
        <v>42152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91.409263214399999</v>
      </c>
      <c r="J48" t="s">
        <v>45</v>
      </c>
      <c r="K48">
        <v>30434248</v>
      </c>
      <c r="L48" t="s">
        <v>46</v>
      </c>
      <c r="M48">
        <v>1259.1460197368399</v>
      </c>
      <c r="N48" t="s">
        <v>49</v>
      </c>
      <c r="O48">
        <v>3.30272404987152E-2</v>
      </c>
      <c r="P48" t="s">
        <v>45</v>
      </c>
      <c r="Q48">
        <v>91.415412718392503</v>
      </c>
      <c r="R48" t="s">
        <v>45</v>
      </c>
      <c r="S48">
        <v>0.95909799472799995</v>
      </c>
      <c r="T48">
        <v>0.85</v>
      </c>
      <c r="U48" t="s">
        <v>45</v>
      </c>
      <c r="V48">
        <v>0.96908123987999994</v>
      </c>
      <c r="W48" t="s">
        <v>45</v>
      </c>
      <c r="X48">
        <v>0.94896119003799995</v>
      </c>
      <c r="Y48" t="s">
        <v>45</v>
      </c>
      <c r="Z48">
        <v>0.84094804639099996</v>
      </c>
      <c r="AA48" t="s">
        <v>45</v>
      </c>
      <c r="AB48">
        <v>1.1641494208199999E-2</v>
      </c>
      <c r="AC48" s="2">
        <v>5.5390054500500003E-5</v>
      </c>
      <c r="AD48">
        <v>0</v>
      </c>
      <c r="AE48">
        <v>-4.3917829862899998E-4</v>
      </c>
      <c r="AF48" t="s">
        <v>45</v>
      </c>
      <c r="AG48">
        <v>0</v>
      </c>
      <c r="AH48">
        <v>-3.2915453881900001E-4</v>
      </c>
      <c r="AI48" t="s">
        <v>45</v>
      </c>
      <c r="AJ48" t="s">
        <v>49</v>
      </c>
      <c r="AK48">
        <v>0.43105678210300002</v>
      </c>
      <c r="AL48" t="s">
        <v>48</v>
      </c>
      <c r="AM48" t="s">
        <v>133</v>
      </c>
      <c r="AN48" t="s">
        <v>51</v>
      </c>
      <c r="AO48" t="s">
        <v>133</v>
      </c>
      <c r="AP48" t="s">
        <v>52</v>
      </c>
    </row>
    <row r="49" spans="1:42" x14ac:dyDescent="0.3">
      <c r="A49" t="s">
        <v>134</v>
      </c>
      <c r="B49" t="s">
        <v>43</v>
      </c>
      <c r="C49" s="1">
        <v>42034</v>
      </c>
      <c r="D49">
        <v>251</v>
      </c>
      <c r="E49">
        <v>251</v>
      </c>
      <c r="F49" t="s">
        <v>44</v>
      </c>
      <c r="G49" t="s">
        <v>44</v>
      </c>
      <c r="H49" t="s">
        <v>44</v>
      </c>
      <c r="I49">
        <v>81.278149427599999</v>
      </c>
      <c r="J49" t="s">
        <v>45</v>
      </c>
      <c r="K49">
        <v>23929178</v>
      </c>
      <c r="L49" t="s">
        <v>46</v>
      </c>
      <c r="M49">
        <v>1312.9896383928501</v>
      </c>
      <c r="N49" t="s">
        <v>135</v>
      </c>
      <c r="O49">
        <v>1.7971530512783999E-2</v>
      </c>
      <c r="P49" t="s">
        <v>45</v>
      </c>
      <c r="Q49">
        <v>81.133221488317105</v>
      </c>
      <c r="R49" t="s">
        <v>48</v>
      </c>
      <c r="S49">
        <v>0.66235564380900003</v>
      </c>
      <c r="T49">
        <v>0.75</v>
      </c>
      <c r="U49" t="s">
        <v>48</v>
      </c>
      <c r="V49">
        <v>0.70215580489399998</v>
      </c>
      <c r="W49" t="s">
        <v>48</v>
      </c>
      <c r="X49">
        <v>0.61961563796399999</v>
      </c>
      <c r="Y49" t="s">
        <v>48</v>
      </c>
      <c r="Z49">
        <v>0.84094804639099996</v>
      </c>
      <c r="AA49" t="s">
        <v>45</v>
      </c>
      <c r="AB49" s="2">
        <v>6.7473329589700003E-31</v>
      </c>
      <c r="AC49" t="s">
        <v>47</v>
      </c>
      <c r="AD49">
        <v>47</v>
      </c>
      <c r="AE49">
        <v>-3.3610509280899998E-3</v>
      </c>
      <c r="AF49" t="s">
        <v>48</v>
      </c>
      <c r="AG49">
        <v>64</v>
      </c>
      <c r="AH49">
        <v>-3.4493047011499999E-3</v>
      </c>
      <c r="AI49" t="s">
        <v>48</v>
      </c>
      <c r="AJ49" t="s">
        <v>49</v>
      </c>
      <c r="AK49">
        <v>0.31379849757400002</v>
      </c>
      <c r="AL49" t="s">
        <v>48</v>
      </c>
      <c r="AM49" t="s">
        <v>54</v>
      </c>
      <c r="AN49" t="s">
        <v>55</v>
      </c>
      <c r="AO49" t="s">
        <v>55</v>
      </c>
      <c r="AP49" t="s">
        <v>56</v>
      </c>
    </row>
    <row r="50" spans="1:42" x14ac:dyDescent="0.3">
      <c r="A50" t="s">
        <v>136</v>
      </c>
      <c r="B50" t="s">
        <v>64</v>
      </c>
      <c r="C50" s="1">
        <v>42165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82.302756982099993</v>
      </c>
      <c r="J50" t="s">
        <v>45</v>
      </c>
      <c r="K50">
        <v>25297112</v>
      </c>
      <c r="L50" t="s">
        <v>46</v>
      </c>
      <c r="M50">
        <v>1022.96571217105</v>
      </c>
      <c r="N50" t="s">
        <v>58</v>
      </c>
      <c r="O50">
        <v>2.4105218894569999E-2</v>
      </c>
      <c r="P50" t="s">
        <v>45</v>
      </c>
      <c r="Q50">
        <v>83.080528526157906</v>
      </c>
      <c r="R50" t="s">
        <v>48</v>
      </c>
      <c r="S50">
        <v>0.91102193299400003</v>
      </c>
      <c r="T50">
        <v>0.85</v>
      </c>
      <c r="U50" t="s">
        <v>45</v>
      </c>
      <c r="V50">
        <v>0.93191576440299995</v>
      </c>
      <c r="W50" t="s">
        <v>45</v>
      </c>
      <c r="X50">
        <v>0.89026763476699999</v>
      </c>
      <c r="Y50" t="s">
        <v>45</v>
      </c>
      <c r="Z50">
        <v>0.84094804639099996</v>
      </c>
      <c r="AA50" t="s">
        <v>45</v>
      </c>
      <c r="AB50">
        <v>1.5742315143000001E-4</v>
      </c>
      <c r="AC50" s="2">
        <v>7.1708063077699997E-18</v>
      </c>
      <c r="AD50">
        <v>0</v>
      </c>
      <c r="AE50">
        <v>-7.7998898530000002E-4</v>
      </c>
      <c r="AF50" t="s">
        <v>48</v>
      </c>
      <c r="AG50">
        <v>0</v>
      </c>
      <c r="AH50">
        <v>-6.3882142887100005E-4</v>
      </c>
      <c r="AI50" t="s">
        <v>48</v>
      </c>
      <c r="AJ50" t="s">
        <v>49</v>
      </c>
      <c r="AK50">
        <v>0.52263605872499996</v>
      </c>
      <c r="AL50" t="s">
        <v>48</v>
      </c>
      <c r="AM50" t="s">
        <v>137</v>
      </c>
      <c r="AN50" t="s">
        <v>51</v>
      </c>
      <c r="AO50" t="s">
        <v>137</v>
      </c>
      <c r="AP50" t="s">
        <v>52</v>
      </c>
    </row>
    <row r="51" spans="1:42" x14ac:dyDescent="0.3">
      <c r="A51" t="s">
        <v>138</v>
      </c>
      <c r="B51" t="s">
        <v>64</v>
      </c>
      <c r="C51" s="1">
        <v>42388</v>
      </c>
      <c r="D51">
        <v>151</v>
      </c>
      <c r="E51">
        <v>151</v>
      </c>
      <c r="F51" t="s">
        <v>44</v>
      </c>
      <c r="G51" t="s">
        <v>44</v>
      </c>
      <c r="H51" t="s">
        <v>44</v>
      </c>
      <c r="I51">
        <v>87.212516817400001</v>
      </c>
      <c r="J51" t="s">
        <v>45</v>
      </c>
      <c r="K51">
        <v>18949772</v>
      </c>
      <c r="L51" t="s">
        <v>46</v>
      </c>
      <c r="M51">
        <v>995.75736607142801</v>
      </c>
      <c r="N51" t="s">
        <v>46</v>
      </c>
      <c r="O51">
        <v>9.1472084413461899E-2</v>
      </c>
      <c r="P51" t="s">
        <v>48</v>
      </c>
      <c r="Q51">
        <v>86.157253622577699</v>
      </c>
      <c r="R51" t="s">
        <v>45</v>
      </c>
      <c r="S51">
        <v>0.90349614578000004</v>
      </c>
      <c r="T51">
        <v>0.8</v>
      </c>
      <c r="U51" t="s">
        <v>45</v>
      </c>
      <c r="V51">
        <v>0.92594193899199995</v>
      </c>
      <c r="W51" t="s">
        <v>45</v>
      </c>
      <c r="X51">
        <v>0.87789221236500004</v>
      </c>
      <c r="Y51" t="s">
        <v>45</v>
      </c>
      <c r="Z51">
        <v>0.95412926422199995</v>
      </c>
      <c r="AA51" t="s">
        <v>45</v>
      </c>
      <c r="AB51" s="2">
        <v>2.2467137237299998E-8</v>
      </c>
      <c r="AC51" t="s">
        <v>47</v>
      </c>
      <c r="AD51">
        <v>0</v>
      </c>
      <c r="AE51">
        <v>-7.8265580911100004E-4</v>
      </c>
      <c r="AF51" t="s">
        <v>48</v>
      </c>
      <c r="AG51">
        <v>0</v>
      </c>
      <c r="AH51">
        <v>-1.2194539591700001E-3</v>
      </c>
      <c r="AI51" t="s">
        <v>48</v>
      </c>
      <c r="AJ51" t="s">
        <v>49</v>
      </c>
      <c r="AK51">
        <v>0.31982276411299998</v>
      </c>
      <c r="AL51" t="s">
        <v>48</v>
      </c>
      <c r="AM51" t="s">
        <v>139</v>
      </c>
      <c r="AN51" t="s">
        <v>51</v>
      </c>
      <c r="AO51" t="s">
        <v>139</v>
      </c>
      <c r="AP51" t="s">
        <v>52</v>
      </c>
    </row>
    <row r="52" spans="1:42" x14ac:dyDescent="0.3">
      <c r="A52" t="s">
        <v>140</v>
      </c>
      <c r="B52" t="s">
        <v>64</v>
      </c>
      <c r="C52" s="1">
        <v>42277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93.323392145</v>
      </c>
      <c r="J52" t="s">
        <v>45</v>
      </c>
      <c r="K52">
        <v>29303547</v>
      </c>
      <c r="L52" t="s">
        <v>46</v>
      </c>
      <c r="M52">
        <v>1206.8801973684201</v>
      </c>
      <c r="N52" t="s">
        <v>49</v>
      </c>
      <c r="O52">
        <v>4.9804661381107597E-2</v>
      </c>
      <c r="P52" t="s">
        <v>45</v>
      </c>
      <c r="Q52">
        <v>93.515559504281697</v>
      </c>
      <c r="R52" t="s">
        <v>45</v>
      </c>
      <c r="S52">
        <v>0.95730248731900003</v>
      </c>
      <c r="T52">
        <v>0.85</v>
      </c>
      <c r="U52" t="s">
        <v>45</v>
      </c>
      <c r="V52">
        <v>0.97150480656799998</v>
      </c>
      <c r="W52" t="s">
        <v>45</v>
      </c>
      <c r="X52">
        <v>0.94372414825200002</v>
      </c>
      <c r="Y52" t="s">
        <v>45</v>
      </c>
      <c r="Z52">
        <v>0.84094804639099996</v>
      </c>
      <c r="AA52" t="s">
        <v>45</v>
      </c>
      <c r="AB52" s="2">
        <v>7.6840874552999995E-5</v>
      </c>
      <c r="AC52" t="s">
        <v>47</v>
      </c>
      <c r="AD52">
        <v>0</v>
      </c>
      <c r="AE52">
        <v>-4.51841460697E-4</v>
      </c>
      <c r="AF52" t="s">
        <v>45</v>
      </c>
      <c r="AG52">
        <v>0</v>
      </c>
      <c r="AH52">
        <v>-3.0010603627200001E-4</v>
      </c>
      <c r="AI52" t="s">
        <v>45</v>
      </c>
      <c r="AJ52" t="s">
        <v>49</v>
      </c>
      <c r="AK52">
        <v>0.51260970833300001</v>
      </c>
      <c r="AL52" t="s">
        <v>48</v>
      </c>
      <c r="AM52" t="s">
        <v>54</v>
      </c>
      <c r="AN52" t="s">
        <v>55</v>
      </c>
      <c r="AO52" t="s">
        <v>55</v>
      </c>
      <c r="AP52" t="s">
        <v>52</v>
      </c>
    </row>
    <row r="53" spans="1:42" x14ac:dyDescent="0.3">
      <c r="A53" t="s">
        <v>141</v>
      </c>
      <c r="B53" t="s">
        <v>43</v>
      </c>
      <c r="C53" s="1">
        <v>42142</v>
      </c>
      <c r="D53">
        <v>151</v>
      </c>
      <c r="E53">
        <v>151</v>
      </c>
      <c r="F53" t="s">
        <v>44</v>
      </c>
      <c r="G53" t="s">
        <v>44</v>
      </c>
      <c r="H53" t="s">
        <v>44</v>
      </c>
      <c r="I53">
        <v>89.612316327900004</v>
      </c>
      <c r="J53" t="s">
        <v>45</v>
      </c>
      <c r="K53">
        <v>7467630</v>
      </c>
      <c r="L53" t="s">
        <v>46</v>
      </c>
      <c r="M53">
        <v>351.221228794642</v>
      </c>
      <c r="N53" t="s">
        <v>58</v>
      </c>
      <c r="O53">
        <v>3.7589722869336401E-2</v>
      </c>
      <c r="P53" t="s">
        <v>45</v>
      </c>
      <c r="Q53">
        <v>88.721632911350994</v>
      </c>
      <c r="R53" t="s">
        <v>45</v>
      </c>
      <c r="S53">
        <v>0.94106264789399996</v>
      </c>
      <c r="T53">
        <v>0.8</v>
      </c>
      <c r="U53" t="s">
        <v>45</v>
      </c>
      <c r="V53">
        <v>0.95572264463000001</v>
      </c>
      <c r="W53" t="s">
        <v>45</v>
      </c>
      <c r="X53">
        <v>0.92586704437099998</v>
      </c>
      <c r="Y53" t="s">
        <v>45</v>
      </c>
      <c r="Z53">
        <v>0.84094804639099996</v>
      </c>
      <c r="AA53" t="s">
        <v>45</v>
      </c>
      <c r="AB53">
        <v>0.55116283585199999</v>
      </c>
      <c r="AC53">
        <v>0.39442730192300002</v>
      </c>
      <c r="AD53">
        <v>0</v>
      </c>
      <c r="AE53">
        <v>-3.7128707226999997E-4</v>
      </c>
      <c r="AF53" t="s">
        <v>45</v>
      </c>
      <c r="AG53">
        <v>0</v>
      </c>
      <c r="AH53">
        <v>-8.4743412385599999E-4</v>
      </c>
      <c r="AI53" t="s">
        <v>48</v>
      </c>
      <c r="AJ53" t="s">
        <v>49</v>
      </c>
      <c r="AK53">
        <v>2.6174883133</v>
      </c>
      <c r="AL53" t="s">
        <v>48</v>
      </c>
      <c r="AM53" t="s">
        <v>142</v>
      </c>
      <c r="AN53" t="s">
        <v>51</v>
      </c>
      <c r="AO53" t="s">
        <v>142</v>
      </c>
      <c r="AP53" t="s">
        <v>52</v>
      </c>
    </row>
    <row r="54" spans="1:42" x14ac:dyDescent="0.3">
      <c r="A54" t="s">
        <v>143</v>
      </c>
      <c r="B54" t="s">
        <v>43</v>
      </c>
      <c r="C54" s="1">
        <v>42095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90.449370231100005</v>
      </c>
      <c r="J54" t="s">
        <v>45</v>
      </c>
      <c r="K54">
        <v>18801773</v>
      </c>
      <c r="L54" t="s">
        <v>46</v>
      </c>
      <c r="M54">
        <v>986.68171651785701</v>
      </c>
      <c r="N54" t="s">
        <v>46</v>
      </c>
      <c r="O54">
        <v>2.9182373238638599E-2</v>
      </c>
      <c r="P54" t="s">
        <v>45</v>
      </c>
      <c r="Q54">
        <v>90.759123268003194</v>
      </c>
      <c r="R54" t="s">
        <v>45</v>
      </c>
      <c r="S54">
        <v>0.840103937144</v>
      </c>
      <c r="T54">
        <v>0.8</v>
      </c>
      <c r="U54" t="s">
        <v>45</v>
      </c>
      <c r="V54">
        <v>0.87194634419799999</v>
      </c>
      <c r="W54" t="s">
        <v>45</v>
      </c>
      <c r="X54">
        <v>0.80659192714899997</v>
      </c>
      <c r="Y54" t="s">
        <v>45</v>
      </c>
      <c r="Z54">
        <v>0.99584488300200003</v>
      </c>
      <c r="AA54" t="s">
        <v>45</v>
      </c>
      <c r="AB54" s="2">
        <v>6.8105156460000005E-11</v>
      </c>
      <c r="AC54" s="2">
        <v>1.2646067283499999E-33</v>
      </c>
      <c r="AD54">
        <v>0</v>
      </c>
      <c r="AE54">
        <v>-2.2957459632899999E-3</v>
      </c>
      <c r="AF54" t="s">
        <v>48</v>
      </c>
      <c r="AG54">
        <v>6</v>
      </c>
      <c r="AH54">
        <v>-2.2223924826E-3</v>
      </c>
      <c r="AI54" t="s">
        <v>48</v>
      </c>
      <c r="AJ54" t="s">
        <v>104</v>
      </c>
      <c r="AK54">
        <v>2.2560796772699998</v>
      </c>
      <c r="AL54" t="s">
        <v>48</v>
      </c>
      <c r="AM54" t="s">
        <v>144</v>
      </c>
      <c r="AN54" t="s">
        <v>51</v>
      </c>
      <c r="AO54" t="s">
        <v>144</v>
      </c>
      <c r="AP54" t="s">
        <v>52</v>
      </c>
    </row>
    <row r="55" spans="1:42" x14ac:dyDescent="0.3">
      <c r="A55" t="s">
        <v>145</v>
      </c>
      <c r="B55" t="s">
        <v>43</v>
      </c>
      <c r="C55" s="1">
        <v>41438</v>
      </c>
      <c r="D55">
        <v>251</v>
      </c>
      <c r="E55">
        <v>251</v>
      </c>
      <c r="F55" t="s">
        <v>44</v>
      </c>
      <c r="G55" t="s">
        <v>44</v>
      </c>
      <c r="H55" t="s">
        <v>44</v>
      </c>
      <c r="I55">
        <v>62.234867622599999</v>
      </c>
      <c r="J55" t="s">
        <v>48</v>
      </c>
      <c r="K55">
        <v>14759376</v>
      </c>
      <c r="L55" t="s">
        <v>46</v>
      </c>
      <c r="M55">
        <v>877.44214285714202</v>
      </c>
      <c r="N55" t="s">
        <v>46</v>
      </c>
      <c r="O55">
        <v>5.2548075729634504E-3</v>
      </c>
      <c r="P55" t="s">
        <v>45</v>
      </c>
      <c r="Q55">
        <v>61.648634507146198</v>
      </c>
      <c r="R55" t="s">
        <v>48</v>
      </c>
      <c r="S55">
        <v>0.68298526536500004</v>
      </c>
      <c r="T55">
        <v>0.75</v>
      </c>
      <c r="U55" t="s">
        <v>48</v>
      </c>
      <c r="V55">
        <v>0.76560299069399995</v>
      </c>
      <c r="W55" t="s">
        <v>45</v>
      </c>
      <c r="X55">
        <v>0.58473319061200002</v>
      </c>
      <c r="Y55" t="s">
        <v>48</v>
      </c>
      <c r="Z55">
        <v>0.67793689645199995</v>
      </c>
      <c r="AA55" t="s">
        <v>45</v>
      </c>
      <c r="AB55" s="2">
        <v>5.4171634923399996E-57</v>
      </c>
      <c r="AC55" s="2">
        <v>1.5424898842999999E-86</v>
      </c>
      <c r="AD55">
        <v>28</v>
      </c>
      <c r="AE55">
        <v>-2.0629120489799998E-3</v>
      </c>
      <c r="AF55" t="s">
        <v>48</v>
      </c>
      <c r="AG55">
        <v>55</v>
      </c>
      <c r="AH55">
        <v>-3.3012416788400002E-3</v>
      </c>
      <c r="AI55" t="s">
        <v>48</v>
      </c>
      <c r="AJ55" t="s">
        <v>49</v>
      </c>
      <c r="AK55">
        <v>0.14999902390700001</v>
      </c>
      <c r="AL55" t="s">
        <v>48</v>
      </c>
      <c r="AM55" t="s">
        <v>54</v>
      </c>
      <c r="AN55" t="s">
        <v>55</v>
      </c>
      <c r="AO55" t="s">
        <v>55</v>
      </c>
      <c r="AP55" t="s">
        <v>56</v>
      </c>
    </row>
    <row r="56" spans="1:42" x14ac:dyDescent="0.3">
      <c r="A56" t="s">
        <v>146</v>
      </c>
      <c r="B56" t="s">
        <v>64</v>
      </c>
      <c r="C56" s="1">
        <v>42160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86.984606682500001</v>
      </c>
      <c r="J56" t="s">
        <v>45</v>
      </c>
      <c r="K56">
        <v>20446753</v>
      </c>
      <c r="L56" t="s">
        <v>46</v>
      </c>
      <c r="M56">
        <v>822.31396710526303</v>
      </c>
      <c r="N56" t="s">
        <v>58</v>
      </c>
      <c r="O56">
        <v>2.6850757556967499E-2</v>
      </c>
      <c r="P56" t="s">
        <v>45</v>
      </c>
      <c r="Q56">
        <v>87.571191344614107</v>
      </c>
      <c r="R56" t="s">
        <v>45</v>
      </c>
      <c r="S56">
        <v>0.93738408542200002</v>
      </c>
      <c r="T56">
        <v>0.85</v>
      </c>
      <c r="U56" t="s">
        <v>45</v>
      </c>
      <c r="V56">
        <v>0.94848506264099997</v>
      </c>
      <c r="W56" t="s">
        <v>45</v>
      </c>
      <c r="X56">
        <v>0.92669215954899997</v>
      </c>
      <c r="Y56" t="s">
        <v>45</v>
      </c>
      <c r="Z56">
        <v>0.95412926422199995</v>
      </c>
      <c r="AA56" t="s">
        <v>45</v>
      </c>
      <c r="AB56">
        <v>0.71981423179600001</v>
      </c>
      <c r="AC56" t="s">
        <v>47</v>
      </c>
      <c r="AD56">
        <v>0</v>
      </c>
      <c r="AE56">
        <v>-6.2226560292999997E-4</v>
      </c>
      <c r="AF56" t="s">
        <v>48</v>
      </c>
      <c r="AG56">
        <v>0</v>
      </c>
      <c r="AH56">
        <v>-4.1515886352099998E-4</v>
      </c>
      <c r="AI56" t="s">
        <v>45</v>
      </c>
      <c r="AJ56" t="s">
        <v>49</v>
      </c>
      <c r="AK56">
        <v>0.38965789755399999</v>
      </c>
      <c r="AL56" t="s">
        <v>48</v>
      </c>
      <c r="AM56" t="s">
        <v>147</v>
      </c>
      <c r="AN56" t="s">
        <v>147</v>
      </c>
      <c r="AO56" t="s">
        <v>51</v>
      </c>
      <c r="AP56" t="s">
        <v>52</v>
      </c>
    </row>
    <row r="57" spans="1:42" x14ac:dyDescent="0.3">
      <c r="A57" t="s">
        <v>148</v>
      </c>
      <c r="B57" t="s">
        <v>43</v>
      </c>
      <c r="C57" s="1">
        <v>42404</v>
      </c>
      <c r="D57">
        <v>151</v>
      </c>
      <c r="E57">
        <v>151</v>
      </c>
      <c r="F57" t="s">
        <v>44</v>
      </c>
      <c r="G57" t="s">
        <v>44</v>
      </c>
      <c r="H57" t="s">
        <v>44</v>
      </c>
      <c r="I57">
        <v>95.482481540099997</v>
      </c>
      <c r="J57" t="s">
        <v>45</v>
      </c>
      <c r="K57">
        <v>14166224</v>
      </c>
      <c r="L57" t="s">
        <v>46</v>
      </c>
      <c r="M57">
        <v>726.96930803571399</v>
      </c>
      <c r="N57" t="s">
        <v>58</v>
      </c>
      <c r="O57">
        <v>2.1397821816646598E-2</v>
      </c>
      <c r="P57" t="s">
        <v>45</v>
      </c>
      <c r="Q57">
        <v>95.369113640586093</v>
      </c>
      <c r="R57" t="s">
        <v>45</v>
      </c>
      <c r="S57">
        <v>0.95549136439299998</v>
      </c>
      <c r="T57">
        <v>0.8</v>
      </c>
      <c r="U57" t="s">
        <v>45</v>
      </c>
      <c r="V57">
        <v>0.97197174749500004</v>
      </c>
      <c r="W57" t="s">
        <v>45</v>
      </c>
      <c r="X57">
        <v>0.93851687540499995</v>
      </c>
      <c r="Y57" t="s">
        <v>45</v>
      </c>
      <c r="Z57">
        <v>0.84094804639099996</v>
      </c>
      <c r="AA57" t="s">
        <v>45</v>
      </c>
      <c r="AB57" s="2">
        <v>3.1186865871799999E-14</v>
      </c>
      <c r="AC57" s="2">
        <v>2.8940507127800001E-31</v>
      </c>
      <c r="AD57">
        <v>0</v>
      </c>
      <c r="AE57">
        <v>-2.9230836950900002E-4</v>
      </c>
      <c r="AF57" t="s">
        <v>45</v>
      </c>
      <c r="AG57">
        <v>0</v>
      </c>
      <c r="AH57">
        <v>-5.9973046667700003E-4</v>
      </c>
      <c r="AI57" t="s">
        <v>48</v>
      </c>
      <c r="AJ57" t="s">
        <v>49</v>
      </c>
      <c r="AK57">
        <v>0.566916319976</v>
      </c>
      <c r="AL57" t="s">
        <v>48</v>
      </c>
      <c r="AM57" t="s">
        <v>149</v>
      </c>
      <c r="AN57" t="s">
        <v>51</v>
      </c>
      <c r="AO57" t="s">
        <v>149</v>
      </c>
      <c r="AP57" t="s">
        <v>52</v>
      </c>
    </row>
    <row r="58" spans="1:42" x14ac:dyDescent="0.3">
      <c r="A58" t="s">
        <v>150</v>
      </c>
      <c r="B58" t="s">
        <v>64</v>
      </c>
      <c r="C58" s="1">
        <v>42131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92.977529831300004</v>
      </c>
      <c r="J58" t="s">
        <v>45</v>
      </c>
      <c r="K58">
        <v>27595623</v>
      </c>
      <c r="L58" t="s">
        <v>46</v>
      </c>
      <c r="M58">
        <v>1124.35949342105</v>
      </c>
      <c r="N58" t="s">
        <v>46</v>
      </c>
      <c r="O58">
        <v>4.0298000507131303E-2</v>
      </c>
      <c r="P58" t="s">
        <v>45</v>
      </c>
      <c r="Q58">
        <v>93.142408189940994</v>
      </c>
      <c r="R58" t="s">
        <v>45</v>
      </c>
      <c r="S58">
        <v>0.95226500644400003</v>
      </c>
      <c r="T58">
        <v>0.85</v>
      </c>
      <c r="U58" t="s">
        <v>45</v>
      </c>
      <c r="V58">
        <v>0.96980944115699996</v>
      </c>
      <c r="W58" t="s">
        <v>45</v>
      </c>
      <c r="X58">
        <v>0.935556064573</v>
      </c>
      <c r="Y58" t="s">
        <v>45</v>
      </c>
      <c r="Z58">
        <v>0.84094804639099996</v>
      </c>
      <c r="AA58" t="s">
        <v>45</v>
      </c>
      <c r="AB58" s="2">
        <v>9.3852823959999996E-7</v>
      </c>
      <c r="AC58" s="2">
        <v>5.8543982983700004E-20</v>
      </c>
      <c r="AD58">
        <v>0</v>
      </c>
      <c r="AE58">
        <v>-5.3503365828099999E-4</v>
      </c>
      <c r="AF58" t="s">
        <v>48</v>
      </c>
      <c r="AG58">
        <v>0</v>
      </c>
      <c r="AH58">
        <v>-1.81498572976E-4</v>
      </c>
      <c r="AI58" t="s">
        <v>45</v>
      </c>
      <c r="AJ58" t="s">
        <v>49</v>
      </c>
      <c r="AK58">
        <v>0.39452879589399997</v>
      </c>
      <c r="AL58" t="s">
        <v>48</v>
      </c>
      <c r="AM58" t="s">
        <v>54</v>
      </c>
      <c r="AN58" t="s">
        <v>55</v>
      </c>
      <c r="AO58" t="s">
        <v>55</v>
      </c>
      <c r="AP58" t="s">
        <v>52</v>
      </c>
    </row>
    <row r="59" spans="1:42" x14ac:dyDescent="0.3">
      <c r="A59" t="s">
        <v>151</v>
      </c>
      <c r="B59" t="s">
        <v>43</v>
      </c>
      <c r="C59" s="1">
        <v>42020</v>
      </c>
      <c r="D59">
        <v>151</v>
      </c>
      <c r="E59">
        <v>151</v>
      </c>
      <c r="F59" t="s">
        <v>44</v>
      </c>
      <c r="G59" t="s">
        <v>44</v>
      </c>
      <c r="H59" t="s">
        <v>44</v>
      </c>
      <c r="I59">
        <v>86.297014865099996</v>
      </c>
      <c r="J59" t="s">
        <v>45</v>
      </c>
      <c r="K59">
        <v>14147272</v>
      </c>
      <c r="L59" t="s">
        <v>46</v>
      </c>
      <c r="M59">
        <v>752.80145312499997</v>
      </c>
      <c r="N59" t="s">
        <v>58</v>
      </c>
      <c r="O59">
        <v>4.0985689438995901E-2</v>
      </c>
      <c r="P59" t="s">
        <v>45</v>
      </c>
      <c r="Q59">
        <v>86.232202297347499</v>
      </c>
      <c r="R59" t="s">
        <v>45</v>
      </c>
      <c r="S59">
        <v>0.93361873969999998</v>
      </c>
      <c r="T59">
        <v>0.8</v>
      </c>
      <c r="U59" t="s">
        <v>45</v>
      </c>
      <c r="V59">
        <v>0.95794568958500004</v>
      </c>
      <c r="W59" t="s">
        <v>45</v>
      </c>
      <c r="X59">
        <v>0.917690722628</v>
      </c>
      <c r="Y59" t="s">
        <v>45</v>
      </c>
      <c r="Z59">
        <v>0.95412926422199995</v>
      </c>
      <c r="AA59" t="s">
        <v>45</v>
      </c>
      <c r="AB59">
        <v>2.72241379351E-2</v>
      </c>
      <c r="AC59" s="2">
        <v>4.5409067078899997E-7</v>
      </c>
      <c r="AD59">
        <v>0</v>
      </c>
      <c r="AE59">
        <v>-1.43260222712E-4</v>
      </c>
      <c r="AF59" t="s">
        <v>45</v>
      </c>
      <c r="AG59">
        <v>3</v>
      </c>
      <c r="AH59">
        <v>2.2031539779099999E-4</v>
      </c>
      <c r="AI59" t="s">
        <v>45</v>
      </c>
      <c r="AJ59" t="s">
        <v>49</v>
      </c>
      <c r="AK59">
        <v>0.37649279331500002</v>
      </c>
      <c r="AL59" t="s">
        <v>48</v>
      </c>
      <c r="AM59" t="s">
        <v>152</v>
      </c>
      <c r="AN59" t="s">
        <v>152</v>
      </c>
      <c r="AO59" t="s">
        <v>51</v>
      </c>
      <c r="AP59" t="s">
        <v>52</v>
      </c>
    </row>
    <row r="60" spans="1:42" x14ac:dyDescent="0.3">
      <c r="A60" t="s">
        <v>153</v>
      </c>
      <c r="B60" t="s">
        <v>43</v>
      </c>
      <c r="C60" s="1">
        <v>42055</v>
      </c>
      <c r="D60">
        <v>26</v>
      </c>
      <c r="E60">
        <v>26</v>
      </c>
      <c r="F60" t="s">
        <v>44</v>
      </c>
      <c r="G60" t="s">
        <v>44</v>
      </c>
      <c r="H60" t="s">
        <v>44</v>
      </c>
      <c r="I60">
        <v>11.2988503235</v>
      </c>
      <c r="J60" t="s">
        <v>48</v>
      </c>
      <c r="K60">
        <v>3422864</v>
      </c>
      <c r="L60" t="s">
        <v>46</v>
      </c>
      <c r="M60">
        <v>175.39784374999999</v>
      </c>
      <c r="N60" t="s">
        <v>58</v>
      </c>
      <c r="O60">
        <v>6.9387411080795297E-2</v>
      </c>
      <c r="P60" t="s">
        <v>48</v>
      </c>
      <c r="Q60">
        <v>0</v>
      </c>
      <c r="R60" t="s">
        <v>48</v>
      </c>
      <c r="S60">
        <v>0.63210862659699996</v>
      </c>
      <c r="T60">
        <v>0.9</v>
      </c>
      <c r="U60" t="s">
        <v>48</v>
      </c>
      <c r="V60">
        <v>0.88443959839999997</v>
      </c>
      <c r="W60" t="s">
        <v>48</v>
      </c>
      <c r="X60">
        <v>0.47034560486799998</v>
      </c>
      <c r="Y60" t="s">
        <v>48</v>
      </c>
      <c r="Z60">
        <v>0.95412926422199995</v>
      </c>
      <c r="AA60" t="s">
        <v>45</v>
      </c>
      <c r="AB60" s="2">
        <v>6.5681452972500002E-12</v>
      </c>
      <c r="AC60" s="2">
        <v>7.5094367227500002E-13</v>
      </c>
      <c r="AD60">
        <v>0</v>
      </c>
      <c r="AE60">
        <v>0</v>
      </c>
      <c r="AF60" t="s">
        <v>45</v>
      </c>
      <c r="AG60">
        <v>26</v>
      </c>
      <c r="AH60">
        <v>0</v>
      </c>
      <c r="AI60" t="s">
        <v>45</v>
      </c>
      <c r="AJ60" t="s">
        <v>104</v>
      </c>
      <c r="AK60">
        <v>0.64969692996200001</v>
      </c>
      <c r="AL60" t="s">
        <v>48</v>
      </c>
      <c r="AM60" t="s">
        <v>54</v>
      </c>
      <c r="AN60" t="s">
        <v>55</v>
      </c>
      <c r="AO60" t="s">
        <v>55</v>
      </c>
      <c r="AP60" t="s">
        <v>56</v>
      </c>
    </row>
    <row r="61" spans="1:42" x14ac:dyDescent="0.3">
      <c r="A61" t="s">
        <v>154</v>
      </c>
      <c r="B61" t="s">
        <v>43</v>
      </c>
      <c r="C61" s="1">
        <v>41463</v>
      </c>
      <c r="D61">
        <v>151</v>
      </c>
      <c r="E61">
        <v>151</v>
      </c>
      <c r="F61" t="s">
        <v>87</v>
      </c>
      <c r="G61" t="s">
        <v>44</v>
      </c>
      <c r="H61" t="s">
        <v>87</v>
      </c>
      <c r="I61">
        <v>90.908223376500004</v>
      </c>
      <c r="J61" t="s">
        <v>45</v>
      </c>
      <c r="K61">
        <v>8144995</v>
      </c>
      <c r="L61" t="s">
        <v>155</v>
      </c>
      <c r="M61">
        <v>872.09134821428495</v>
      </c>
      <c r="N61" t="s">
        <v>155</v>
      </c>
      <c r="O61">
        <v>1.54554189110116E-2</v>
      </c>
      <c r="P61" t="s">
        <v>45</v>
      </c>
      <c r="Q61">
        <v>90.775721928299603</v>
      </c>
      <c r="R61" t="s">
        <v>45</v>
      </c>
      <c r="S61">
        <v>0.86589036698900002</v>
      </c>
      <c r="T61">
        <v>0.85</v>
      </c>
      <c r="U61" t="s">
        <v>45</v>
      </c>
      <c r="V61">
        <v>0.91798581836600002</v>
      </c>
      <c r="W61" t="s">
        <v>45</v>
      </c>
      <c r="X61">
        <v>0.81046673244699996</v>
      </c>
      <c r="Y61" t="s">
        <v>48</v>
      </c>
      <c r="Z61">
        <v>0.67793689645199995</v>
      </c>
      <c r="AA61" t="s">
        <v>45</v>
      </c>
      <c r="AB61" s="2">
        <v>9.6929261119699996E-19</v>
      </c>
      <c r="AC61" s="2">
        <v>6.9077934279499994E-114</v>
      </c>
      <c r="AD61">
        <v>0</v>
      </c>
      <c r="AE61">
        <v>-1.3571015497999999E-3</v>
      </c>
      <c r="AF61" t="s">
        <v>48</v>
      </c>
      <c r="AG61">
        <v>0</v>
      </c>
      <c r="AH61">
        <v>-3.0958249373699998E-3</v>
      </c>
      <c r="AI61" t="s">
        <v>48</v>
      </c>
      <c r="AJ61" t="s">
        <v>49</v>
      </c>
      <c r="AK61">
        <v>0.106613318042</v>
      </c>
      <c r="AL61" t="s">
        <v>48</v>
      </c>
      <c r="AM61" t="s">
        <v>54</v>
      </c>
      <c r="AN61" t="s">
        <v>55</v>
      </c>
      <c r="AO61" t="s">
        <v>55</v>
      </c>
      <c r="AP61" t="s">
        <v>56</v>
      </c>
    </row>
    <row r="62" spans="1:42" x14ac:dyDescent="0.3">
      <c r="A62" t="s">
        <v>156</v>
      </c>
      <c r="B62" t="s">
        <v>64</v>
      </c>
      <c r="C62" s="1">
        <v>42376</v>
      </c>
      <c r="D62">
        <v>75</v>
      </c>
      <c r="E62">
        <v>75</v>
      </c>
      <c r="F62" t="s">
        <v>44</v>
      </c>
      <c r="G62" t="s">
        <v>44</v>
      </c>
      <c r="H62" t="s">
        <v>44</v>
      </c>
      <c r="I62">
        <v>94.162398177499995</v>
      </c>
      <c r="J62" t="s">
        <v>45</v>
      </c>
      <c r="K62">
        <v>24963706</v>
      </c>
      <c r="L62" t="s">
        <v>46</v>
      </c>
      <c r="M62">
        <v>1022.5057088815699</v>
      </c>
      <c r="N62" t="s">
        <v>58</v>
      </c>
      <c r="O62">
        <v>1.7798923126866401E-2</v>
      </c>
      <c r="P62" t="s">
        <v>45</v>
      </c>
      <c r="Q62">
        <v>94.550754247886601</v>
      </c>
      <c r="R62" t="s">
        <v>45</v>
      </c>
      <c r="S62">
        <v>0.96939584023199998</v>
      </c>
      <c r="T62">
        <v>0.85</v>
      </c>
      <c r="U62" t="s">
        <v>45</v>
      </c>
      <c r="V62">
        <v>0.97637109276400003</v>
      </c>
      <c r="W62" t="s">
        <v>45</v>
      </c>
      <c r="X62">
        <v>0.96261370593999995</v>
      </c>
      <c r="Y62" t="s">
        <v>45</v>
      </c>
      <c r="Z62">
        <v>0.84094804639099996</v>
      </c>
      <c r="AA62" t="s">
        <v>45</v>
      </c>
      <c r="AB62">
        <v>0.22798493436799999</v>
      </c>
      <c r="AC62" t="s">
        <v>47</v>
      </c>
      <c r="AD62">
        <v>0</v>
      </c>
      <c r="AE62">
        <v>-2.9643563596900001E-4</v>
      </c>
      <c r="AF62" t="s">
        <v>45</v>
      </c>
      <c r="AG62">
        <v>0</v>
      </c>
      <c r="AH62">
        <v>-3.2502564170299998E-4</v>
      </c>
      <c r="AI62" t="s">
        <v>45</v>
      </c>
      <c r="AJ62" t="s">
        <v>49</v>
      </c>
      <c r="AK62">
        <v>0.51228133822599997</v>
      </c>
      <c r="AL62" t="s">
        <v>48</v>
      </c>
      <c r="AM62" t="s">
        <v>54</v>
      </c>
      <c r="AN62" t="s">
        <v>55</v>
      </c>
      <c r="AO62" t="s">
        <v>55</v>
      </c>
      <c r="AP62" t="s">
        <v>52</v>
      </c>
    </row>
    <row r="63" spans="1:42" x14ac:dyDescent="0.3">
      <c r="A63" t="s">
        <v>157</v>
      </c>
      <c r="B63" t="s">
        <v>64</v>
      </c>
      <c r="C63" s="1">
        <v>42223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96.817195457400004</v>
      </c>
      <c r="J63" t="s">
        <v>45</v>
      </c>
      <c r="K63">
        <v>16466109</v>
      </c>
      <c r="L63" t="s">
        <v>46</v>
      </c>
      <c r="M63">
        <v>661.29879605263102</v>
      </c>
      <c r="N63" t="s">
        <v>58</v>
      </c>
      <c r="O63">
        <v>4.3831478903697201E-2</v>
      </c>
      <c r="P63" t="s">
        <v>45</v>
      </c>
      <c r="Q63">
        <v>97.2033810074267</v>
      </c>
      <c r="R63" t="s">
        <v>45</v>
      </c>
      <c r="S63">
        <v>0.97598730469799999</v>
      </c>
      <c r="T63">
        <v>0.85</v>
      </c>
      <c r="U63" t="s">
        <v>45</v>
      </c>
      <c r="V63">
        <v>0.98257798649700001</v>
      </c>
      <c r="W63" t="s">
        <v>45</v>
      </c>
      <c r="X63">
        <v>0.97146896816999995</v>
      </c>
      <c r="Y63" t="s">
        <v>45</v>
      </c>
      <c r="Z63">
        <v>0.95412926422199995</v>
      </c>
      <c r="AA63" t="s">
        <v>45</v>
      </c>
      <c r="AB63">
        <v>0.81203427593300004</v>
      </c>
      <c r="AC63">
        <v>0.238247364676</v>
      </c>
      <c r="AD63">
        <v>0</v>
      </c>
      <c r="AE63">
        <v>-2.8401065994599999E-4</v>
      </c>
      <c r="AF63" t="s">
        <v>45</v>
      </c>
      <c r="AG63">
        <v>0</v>
      </c>
      <c r="AH63">
        <v>-1.52602676968E-4</v>
      </c>
      <c r="AI63" t="s">
        <v>45</v>
      </c>
      <c r="AJ63" t="s">
        <v>49</v>
      </c>
      <c r="AK63">
        <v>0.35886784923800003</v>
      </c>
      <c r="AL63" t="s">
        <v>48</v>
      </c>
      <c r="AM63" t="s">
        <v>158</v>
      </c>
      <c r="AN63" t="s">
        <v>51</v>
      </c>
      <c r="AO63" t="s">
        <v>158</v>
      </c>
      <c r="AP63" t="s">
        <v>52</v>
      </c>
    </row>
    <row r="64" spans="1:42" x14ac:dyDescent="0.3">
      <c r="A64" t="s">
        <v>159</v>
      </c>
      <c r="B64" t="s">
        <v>43</v>
      </c>
      <c r="C64" s="1">
        <v>42324</v>
      </c>
      <c r="D64">
        <v>151</v>
      </c>
      <c r="E64">
        <v>151</v>
      </c>
      <c r="F64" t="s">
        <v>44</v>
      </c>
      <c r="G64" t="s">
        <v>44</v>
      </c>
      <c r="H64" t="s">
        <v>44</v>
      </c>
      <c r="I64">
        <v>87.937559289000006</v>
      </c>
      <c r="J64" t="s">
        <v>45</v>
      </c>
      <c r="K64">
        <v>13835502</v>
      </c>
      <c r="L64" t="s">
        <v>46</v>
      </c>
      <c r="M64">
        <v>734.27829241071402</v>
      </c>
      <c r="N64" t="s">
        <v>58</v>
      </c>
      <c r="O64">
        <v>5.4577277274870099E-2</v>
      </c>
      <c r="P64" t="s">
        <v>48</v>
      </c>
      <c r="Q64">
        <v>88.549104543776494</v>
      </c>
      <c r="R64" t="s">
        <v>45</v>
      </c>
      <c r="S64">
        <v>0.931299408366</v>
      </c>
      <c r="T64">
        <v>0.8</v>
      </c>
      <c r="U64" t="s">
        <v>45</v>
      </c>
      <c r="V64">
        <v>0.95109393355399996</v>
      </c>
      <c r="W64" t="s">
        <v>45</v>
      </c>
      <c r="X64">
        <v>0.90965516114400002</v>
      </c>
      <c r="Y64" t="s">
        <v>45</v>
      </c>
      <c r="Z64">
        <v>0.95412926422199995</v>
      </c>
      <c r="AA64" t="s">
        <v>45</v>
      </c>
      <c r="AB64" s="2">
        <v>5.1553077166200001E-8</v>
      </c>
      <c r="AC64" t="s">
        <v>47</v>
      </c>
      <c r="AD64">
        <v>0</v>
      </c>
      <c r="AE64">
        <v>-3.36262275881E-4</v>
      </c>
      <c r="AF64" t="s">
        <v>45</v>
      </c>
      <c r="AG64">
        <v>0</v>
      </c>
      <c r="AH64">
        <v>-6.1835592709900001E-4</v>
      </c>
      <c r="AI64" t="s">
        <v>48</v>
      </c>
      <c r="AJ64" t="s">
        <v>49</v>
      </c>
      <c r="AK64">
        <v>0.25181038000299999</v>
      </c>
      <c r="AL64" t="s">
        <v>48</v>
      </c>
      <c r="AM64" t="s">
        <v>160</v>
      </c>
      <c r="AN64" t="s">
        <v>160</v>
      </c>
      <c r="AO64" t="s">
        <v>51</v>
      </c>
      <c r="AP64" t="s">
        <v>52</v>
      </c>
    </row>
    <row r="65" spans="1:42" x14ac:dyDescent="0.3">
      <c r="A65" t="s">
        <v>161</v>
      </c>
      <c r="B65" t="s">
        <v>43</v>
      </c>
      <c r="C65" s="1">
        <v>42236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92.767204124499997</v>
      </c>
      <c r="J65" t="s">
        <v>45</v>
      </c>
      <c r="K65">
        <v>28026234</v>
      </c>
      <c r="L65" t="s">
        <v>46</v>
      </c>
      <c r="M65">
        <v>1148.96424671052</v>
      </c>
      <c r="N65" t="s">
        <v>46</v>
      </c>
      <c r="O65">
        <v>2.08526649072222E-2</v>
      </c>
      <c r="P65" t="s">
        <v>45</v>
      </c>
      <c r="Q65">
        <v>93.290400687587194</v>
      </c>
      <c r="R65" t="s">
        <v>45</v>
      </c>
      <c r="S65">
        <v>0.96152219087699997</v>
      </c>
      <c r="T65">
        <v>0.85</v>
      </c>
      <c r="U65" t="s">
        <v>45</v>
      </c>
      <c r="V65">
        <v>0.97405107181600004</v>
      </c>
      <c r="W65" t="s">
        <v>45</v>
      </c>
      <c r="X65">
        <v>0.949017157758</v>
      </c>
      <c r="Y65" t="s">
        <v>45</v>
      </c>
      <c r="Z65">
        <v>0.84094804639099996</v>
      </c>
      <c r="AA65" t="s">
        <v>45</v>
      </c>
      <c r="AB65">
        <v>3.1601976702900001E-4</v>
      </c>
      <c r="AC65" t="s">
        <v>47</v>
      </c>
      <c r="AD65">
        <v>0</v>
      </c>
      <c r="AE65">
        <v>-3.3273288225899999E-4</v>
      </c>
      <c r="AF65" t="s">
        <v>45</v>
      </c>
      <c r="AG65">
        <v>0</v>
      </c>
      <c r="AH65">
        <v>-4.0840236341900001E-4</v>
      </c>
      <c r="AI65" t="s">
        <v>45</v>
      </c>
      <c r="AJ65" t="s">
        <v>49</v>
      </c>
      <c r="AK65">
        <v>0.70143133848700001</v>
      </c>
      <c r="AL65" t="s">
        <v>48</v>
      </c>
      <c r="AM65" t="s">
        <v>54</v>
      </c>
      <c r="AN65" t="s">
        <v>55</v>
      </c>
      <c r="AO65" t="s">
        <v>55</v>
      </c>
      <c r="AP65" t="s">
        <v>52</v>
      </c>
    </row>
    <row r="66" spans="1:42" x14ac:dyDescent="0.3">
      <c r="A66" t="s">
        <v>162</v>
      </c>
      <c r="B66" t="s">
        <v>43</v>
      </c>
      <c r="C66" s="1">
        <v>42131</v>
      </c>
      <c r="D66">
        <v>75</v>
      </c>
      <c r="E66">
        <v>75</v>
      </c>
      <c r="F66" t="s">
        <v>44</v>
      </c>
      <c r="G66" t="s">
        <v>44</v>
      </c>
      <c r="H66" t="s">
        <v>44</v>
      </c>
      <c r="I66">
        <v>92.665817430399997</v>
      </c>
      <c r="J66" t="s">
        <v>45</v>
      </c>
      <c r="K66">
        <v>27410104</v>
      </c>
      <c r="L66" t="s">
        <v>46</v>
      </c>
      <c r="M66">
        <v>1119.71218092105</v>
      </c>
      <c r="N66" t="s">
        <v>46</v>
      </c>
      <c r="O66">
        <v>3.66027078646795E-2</v>
      </c>
      <c r="P66" t="s">
        <v>45</v>
      </c>
      <c r="Q66">
        <v>93.532743654104095</v>
      </c>
      <c r="R66" t="s">
        <v>45</v>
      </c>
      <c r="S66">
        <v>0.96159251938699997</v>
      </c>
      <c r="T66">
        <v>0.85</v>
      </c>
      <c r="U66" t="s">
        <v>45</v>
      </c>
      <c r="V66">
        <v>0.97409645289900004</v>
      </c>
      <c r="W66" t="s">
        <v>45</v>
      </c>
      <c r="X66">
        <v>0.94953181936099995</v>
      </c>
      <c r="Y66" t="s">
        <v>45</v>
      </c>
      <c r="Z66">
        <v>0.84094804639099996</v>
      </c>
      <c r="AA66" t="s">
        <v>45</v>
      </c>
      <c r="AB66">
        <v>9.9418738553899992E-4</v>
      </c>
      <c r="AC66" s="2">
        <v>8.62597301182E-8</v>
      </c>
      <c r="AD66">
        <v>0</v>
      </c>
      <c r="AE66">
        <v>-3.6389274953800002E-4</v>
      </c>
      <c r="AF66" t="s">
        <v>45</v>
      </c>
      <c r="AG66">
        <v>0</v>
      </c>
      <c r="AH66">
        <v>-4.2845032186900002E-4</v>
      </c>
      <c r="AI66" t="s">
        <v>45</v>
      </c>
      <c r="AJ66" t="s">
        <v>49</v>
      </c>
      <c r="AK66">
        <v>0.29241141832000001</v>
      </c>
      <c r="AL66" t="s">
        <v>48</v>
      </c>
      <c r="AM66" t="s">
        <v>163</v>
      </c>
      <c r="AN66" t="s">
        <v>51</v>
      </c>
      <c r="AO66" t="s">
        <v>163</v>
      </c>
      <c r="AP66" t="s">
        <v>52</v>
      </c>
    </row>
    <row r="67" spans="1:42" x14ac:dyDescent="0.3">
      <c r="A67" t="s">
        <v>164</v>
      </c>
      <c r="B67" t="s">
        <v>64</v>
      </c>
      <c r="C67" s="1">
        <v>42408</v>
      </c>
      <c r="D67">
        <v>75</v>
      </c>
      <c r="E67">
        <v>75</v>
      </c>
      <c r="F67" t="s">
        <v>44</v>
      </c>
      <c r="G67" t="s">
        <v>44</v>
      </c>
      <c r="H67" t="s">
        <v>44</v>
      </c>
      <c r="I67">
        <v>79.3999080679</v>
      </c>
      <c r="J67" t="s">
        <v>48</v>
      </c>
      <c r="K67">
        <v>30335883</v>
      </c>
      <c r="L67" t="s">
        <v>46</v>
      </c>
      <c r="M67">
        <v>1362.3447664473599</v>
      </c>
      <c r="N67" t="s">
        <v>49</v>
      </c>
      <c r="O67">
        <v>2.2594608403054901E-2</v>
      </c>
      <c r="P67" t="s">
        <v>45</v>
      </c>
      <c r="Q67">
        <v>80.019403439285199</v>
      </c>
      <c r="R67" t="s">
        <v>48</v>
      </c>
      <c r="S67">
        <v>0.908499790433</v>
      </c>
      <c r="T67">
        <v>0.85</v>
      </c>
      <c r="U67" t="s">
        <v>45</v>
      </c>
      <c r="V67">
        <v>0.93381227681199996</v>
      </c>
      <c r="W67" t="s">
        <v>45</v>
      </c>
      <c r="X67">
        <v>0.88186979492200002</v>
      </c>
      <c r="Y67" t="s">
        <v>45</v>
      </c>
      <c r="Z67">
        <v>0.84094804639099996</v>
      </c>
      <c r="AA67" t="s">
        <v>45</v>
      </c>
      <c r="AB67" s="2">
        <v>9.8314280737800001E-8</v>
      </c>
      <c r="AC67" s="2">
        <v>2.2541178509100002E-295</v>
      </c>
      <c r="AD67">
        <v>0</v>
      </c>
      <c r="AE67">
        <v>-7.8696231230200001E-4</v>
      </c>
      <c r="AF67" t="s">
        <v>48</v>
      </c>
      <c r="AG67">
        <v>0</v>
      </c>
      <c r="AH67">
        <v>-3.7770889423600001E-4</v>
      </c>
      <c r="AI67" t="s">
        <v>45</v>
      </c>
      <c r="AJ67" t="s">
        <v>49</v>
      </c>
      <c r="AK67">
        <v>0.35899512782999998</v>
      </c>
      <c r="AL67" t="s">
        <v>48</v>
      </c>
      <c r="AM67" t="s">
        <v>165</v>
      </c>
      <c r="AN67" t="s">
        <v>51</v>
      </c>
      <c r="AO67" t="s">
        <v>165</v>
      </c>
      <c r="AP67" t="s">
        <v>52</v>
      </c>
    </row>
    <row r="68" spans="1:42" x14ac:dyDescent="0.3">
      <c r="A68" t="s">
        <v>166</v>
      </c>
      <c r="B68" t="s">
        <v>43</v>
      </c>
      <c r="C68" s="1">
        <v>42384</v>
      </c>
      <c r="D68">
        <v>151</v>
      </c>
      <c r="E68">
        <v>151</v>
      </c>
      <c r="F68" t="s">
        <v>44</v>
      </c>
      <c r="G68" t="s">
        <v>44</v>
      </c>
      <c r="H68" t="s">
        <v>44</v>
      </c>
      <c r="I68">
        <v>83.955660964399996</v>
      </c>
      <c r="J68" t="s">
        <v>45</v>
      </c>
      <c r="K68">
        <v>15235349</v>
      </c>
      <c r="L68" t="s">
        <v>46</v>
      </c>
      <c r="M68">
        <v>831.54308928571402</v>
      </c>
      <c r="N68" t="s">
        <v>58</v>
      </c>
      <c r="O68">
        <v>6.6526883145063095E-2</v>
      </c>
      <c r="P68" t="s">
        <v>48</v>
      </c>
      <c r="Q68">
        <v>83.476191427191097</v>
      </c>
      <c r="R68" t="s">
        <v>48</v>
      </c>
      <c r="S68">
        <v>0.91225845026100005</v>
      </c>
      <c r="T68">
        <v>0.8</v>
      </c>
      <c r="U68" t="s">
        <v>45</v>
      </c>
      <c r="V68">
        <v>0.93609452083099998</v>
      </c>
      <c r="W68" t="s">
        <v>45</v>
      </c>
      <c r="X68">
        <v>0.88439716718600003</v>
      </c>
      <c r="Y68" t="s">
        <v>45</v>
      </c>
      <c r="Z68">
        <v>0.95412926422199995</v>
      </c>
      <c r="AA68" t="s">
        <v>45</v>
      </c>
      <c r="AB68" s="2">
        <v>5.1020052013500001E-9</v>
      </c>
      <c r="AC68" t="s">
        <v>47</v>
      </c>
      <c r="AD68">
        <v>0</v>
      </c>
      <c r="AE68">
        <v>-5.7902800741399996E-4</v>
      </c>
      <c r="AF68" t="s">
        <v>48</v>
      </c>
      <c r="AG68">
        <v>0</v>
      </c>
      <c r="AH68">
        <v>-1.14784761036E-3</v>
      </c>
      <c r="AI68" t="s">
        <v>48</v>
      </c>
      <c r="AJ68" t="s">
        <v>49</v>
      </c>
      <c r="AK68">
        <v>0.31465537537100002</v>
      </c>
      <c r="AL68" t="s">
        <v>48</v>
      </c>
      <c r="AM68" t="s">
        <v>167</v>
      </c>
      <c r="AN68" t="s">
        <v>167</v>
      </c>
      <c r="AO68" t="s">
        <v>51</v>
      </c>
      <c r="AP68" t="s">
        <v>52</v>
      </c>
    </row>
    <row r="69" spans="1:42" x14ac:dyDescent="0.3">
      <c r="A69" t="s">
        <v>168</v>
      </c>
      <c r="B69" t="s">
        <v>64</v>
      </c>
      <c r="C69" s="1">
        <v>42416</v>
      </c>
      <c r="D69">
        <v>151</v>
      </c>
      <c r="E69">
        <v>151</v>
      </c>
      <c r="F69" t="s">
        <v>44</v>
      </c>
      <c r="G69" t="s">
        <v>44</v>
      </c>
      <c r="H69" t="s">
        <v>44</v>
      </c>
      <c r="I69">
        <v>92.5527321446</v>
      </c>
      <c r="J69" t="s">
        <v>45</v>
      </c>
      <c r="K69">
        <v>17259426</v>
      </c>
      <c r="L69" t="s">
        <v>46</v>
      </c>
      <c r="M69">
        <v>905.00690178571404</v>
      </c>
      <c r="N69" t="s">
        <v>46</v>
      </c>
      <c r="O69">
        <v>1.9187882077033199E-2</v>
      </c>
      <c r="P69" t="s">
        <v>45</v>
      </c>
      <c r="Q69">
        <v>93.413602462513197</v>
      </c>
      <c r="R69" t="s">
        <v>45</v>
      </c>
      <c r="S69">
        <v>0.93970470615099999</v>
      </c>
      <c r="T69">
        <v>0.8</v>
      </c>
      <c r="U69" t="s">
        <v>45</v>
      </c>
      <c r="V69">
        <v>0.96218349485200005</v>
      </c>
      <c r="W69" t="s">
        <v>45</v>
      </c>
      <c r="X69">
        <v>0.91691010922399996</v>
      </c>
      <c r="Y69" t="s">
        <v>45</v>
      </c>
      <c r="Z69">
        <v>0.67793689645199995</v>
      </c>
      <c r="AA69" t="s">
        <v>45</v>
      </c>
      <c r="AB69" s="2">
        <v>4.7356039750200003E-16</v>
      </c>
      <c r="AC69" t="s">
        <v>47</v>
      </c>
      <c r="AD69">
        <v>0</v>
      </c>
      <c r="AE69">
        <v>-3.0350950573599999E-4</v>
      </c>
      <c r="AF69" t="s">
        <v>45</v>
      </c>
      <c r="AG69">
        <v>0</v>
      </c>
      <c r="AH69">
        <v>-7.3347107785400002E-4</v>
      </c>
      <c r="AI69" t="s">
        <v>48</v>
      </c>
      <c r="AJ69" t="s">
        <v>49</v>
      </c>
      <c r="AK69">
        <v>0.44782215492400002</v>
      </c>
      <c r="AL69" t="s">
        <v>48</v>
      </c>
      <c r="AM69" t="s">
        <v>169</v>
      </c>
      <c r="AN69" t="s">
        <v>169</v>
      </c>
      <c r="AO69" t="s">
        <v>51</v>
      </c>
      <c r="AP69" t="s">
        <v>52</v>
      </c>
    </row>
    <row r="70" spans="1:42" x14ac:dyDescent="0.3">
      <c r="A70" t="s">
        <v>170</v>
      </c>
      <c r="B70" t="s">
        <v>64</v>
      </c>
      <c r="C70" s="1">
        <v>42227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92.425287017399995</v>
      </c>
      <c r="J70" t="s">
        <v>45</v>
      </c>
      <c r="K70">
        <v>22253985</v>
      </c>
      <c r="L70" t="s">
        <v>46</v>
      </c>
      <c r="M70">
        <v>1160.0949107142801</v>
      </c>
      <c r="N70" t="s">
        <v>49</v>
      </c>
      <c r="O70">
        <v>1.68894533138997E-2</v>
      </c>
      <c r="P70" t="s">
        <v>45</v>
      </c>
      <c r="Q70">
        <v>92.344521341973106</v>
      </c>
      <c r="R70" t="s">
        <v>45</v>
      </c>
      <c r="S70">
        <v>0.90105909991199995</v>
      </c>
      <c r="T70">
        <v>0.8</v>
      </c>
      <c r="U70" t="s">
        <v>45</v>
      </c>
      <c r="V70">
        <v>0.92829931685699996</v>
      </c>
      <c r="W70" t="s">
        <v>45</v>
      </c>
      <c r="X70">
        <v>0.871318826391</v>
      </c>
      <c r="Y70" t="s">
        <v>45</v>
      </c>
      <c r="Z70">
        <v>0.95412926422199995</v>
      </c>
      <c r="AA70" t="s">
        <v>45</v>
      </c>
      <c r="AB70" s="2">
        <v>7.8771762133300003E-25</v>
      </c>
      <c r="AC70" t="s">
        <v>47</v>
      </c>
      <c r="AD70">
        <v>0</v>
      </c>
      <c r="AE70">
        <v>-9.93397660997E-4</v>
      </c>
      <c r="AF70" t="s">
        <v>48</v>
      </c>
      <c r="AG70">
        <v>0</v>
      </c>
      <c r="AH70">
        <v>-1.5020617097300001E-3</v>
      </c>
      <c r="AI70" t="s">
        <v>48</v>
      </c>
      <c r="AJ70" t="s">
        <v>49</v>
      </c>
      <c r="AK70">
        <v>0.173151836181</v>
      </c>
      <c r="AL70" t="s">
        <v>48</v>
      </c>
      <c r="AM70" t="s">
        <v>54</v>
      </c>
      <c r="AN70" t="s">
        <v>55</v>
      </c>
      <c r="AO70" t="s">
        <v>55</v>
      </c>
      <c r="AP70" t="s">
        <v>52</v>
      </c>
    </row>
    <row r="71" spans="1:42" x14ac:dyDescent="0.3">
      <c r="A71" t="s">
        <v>171</v>
      </c>
      <c r="B71" t="s">
        <v>43</v>
      </c>
      <c r="C71" s="1">
        <v>42356</v>
      </c>
      <c r="D71">
        <v>226</v>
      </c>
      <c r="E71">
        <v>226</v>
      </c>
      <c r="F71" t="s">
        <v>44</v>
      </c>
      <c r="G71" t="s">
        <v>44</v>
      </c>
      <c r="H71" t="s">
        <v>44</v>
      </c>
      <c r="I71">
        <v>92.0182315518</v>
      </c>
      <c r="J71" t="s">
        <v>45</v>
      </c>
      <c r="K71">
        <v>20535429</v>
      </c>
      <c r="L71" t="s">
        <v>46</v>
      </c>
      <c r="M71">
        <v>846.68653125000003</v>
      </c>
      <c r="N71" t="s">
        <v>58</v>
      </c>
      <c r="O71">
        <v>2.09362800248174E-2</v>
      </c>
      <c r="P71" t="s">
        <v>45</v>
      </c>
      <c r="Q71">
        <v>91.992614746191805</v>
      </c>
      <c r="R71" t="s">
        <v>45</v>
      </c>
      <c r="S71">
        <v>0.57400734304699996</v>
      </c>
      <c r="T71">
        <v>0.7</v>
      </c>
      <c r="U71" t="s">
        <v>48</v>
      </c>
      <c r="V71">
        <v>0.58212345570199997</v>
      </c>
      <c r="W71" t="s">
        <v>48</v>
      </c>
      <c r="X71">
        <v>0.54170717667900004</v>
      </c>
      <c r="Y71" t="s">
        <v>48</v>
      </c>
      <c r="Z71">
        <v>0.67793689645199995</v>
      </c>
      <c r="AA71" t="s">
        <v>45</v>
      </c>
      <c r="AB71" s="2">
        <v>3.7818514526199998E-14</v>
      </c>
      <c r="AC71" s="2">
        <v>8.2184068802800001E-29</v>
      </c>
      <c r="AD71">
        <v>24</v>
      </c>
      <c r="AE71">
        <v>-5.1820247975000004E-3</v>
      </c>
      <c r="AF71" t="s">
        <v>48</v>
      </c>
      <c r="AG71">
        <v>97</v>
      </c>
      <c r="AH71">
        <v>-5.5294361066000001E-3</v>
      </c>
      <c r="AI71" t="s">
        <v>48</v>
      </c>
      <c r="AJ71" t="s">
        <v>49</v>
      </c>
      <c r="AK71">
        <v>0.25590854067500002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172</v>
      </c>
      <c r="B72" t="s">
        <v>64</v>
      </c>
      <c r="C72" s="1">
        <v>42258</v>
      </c>
      <c r="D72">
        <v>151</v>
      </c>
      <c r="E72">
        <v>151</v>
      </c>
      <c r="F72" t="s">
        <v>87</v>
      </c>
      <c r="G72" t="s">
        <v>44</v>
      </c>
      <c r="H72" t="s">
        <v>44</v>
      </c>
      <c r="I72">
        <v>91.388573971400007</v>
      </c>
      <c r="J72" t="s">
        <v>45</v>
      </c>
      <c r="K72">
        <v>20193785</v>
      </c>
      <c r="L72" t="s">
        <v>46</v>
      </c>
      <c r="M72">
        <v>1043.64624553571</v>
      </c>
      <c r="N72" t="s">
        <v>49</v>
      </c>
      <c r="O72">
        <v>2.6601298706157399E-2</v>
      </c>
      <c r="P72" t="s">
        <v>45</v>
      </c>
      <c r="Q72">
        <v>91.138114010508502</v>
      </c>
      <c r="R72" t="s">
        <v>45</v>
      </c>
      <c r="S72">
        <v>0.85975784325299998</v>
      </c>
      <c r="T72">
        <v>0.8</v>
      </c>
      <c r="U72" t="s">
        <v>45</v>
      </c>
      <c r="V72">
        <v>0.89101794838299997</v>
      </c>
      <c r="W72" t="s">
        <v>45</v>
      </c>
      <c r="X72">
        <v>0.82693767000899998</v>
      </c>
      <c r="Y72" t="s">
        <v>45</v>
      </c>
      <c r="Z72">
        <v>0.84094804639099996</v>
      </c>
      <c r="AA72" t="s">
        <v>45</v>
      </c>
      <c r="AB72" s="2">
        <v>4.1997205206000002E-18</v>
      </c>
      <c r="AC72" t="s">
        <v>47</v>
      </c>
      <c r="AD72">
        <v>0</v>
      </c>
      <c r="AE72">
        <v>-2.0334566935699999E-3</v>
      </c>
      <c r="AF72" t="s">
        <v>48</v>
      </c>
      <c r="AG72">
        <v>5</v>
      </c>
      <c r="AH72">
        <v>-2.1409463718999999E-3</v>
      </c>
      <c r="AI72" t="s">
        <v>48</v>
      </c>
      <c r="AJ72" t="s">
        <v>49</v>
      </c>
      <c r="AK72">
        <v>0.64105638681199995</v>
      </c>
      <c r="AL72" t="s">
        <v>48</v>
      </c>
      <c r="AM72" t="s">
        <v>173</v>
      </c>
      <c r="AN72" t="s">
        <v>51</v>
      </c>
      <c r="AO72" t="s">
        <v>173</v>
      </c>
      <c r="AP72" t="s">
        <v>52</v>
      </c>
    </row>
    <row r="73" spans="1:42" x14ac:dyDescent="0.3">
      <c r="A73" t="s">
        <v>174</v>
      </c>
      <c r="B73" t="s">
        <v>64</v>
      </c>
      <c r="C73" s="1">
        <v>42062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90.294090972299998</v>
      </c>
      <c r="J73" t="s">
        <v>45</v>
      </c>
      <c r="K73">
        <v>25317785</v>
      </c>
      <c r="L73" t="s">
        <v>46</v>
      </c>
      <c r="M73">
        <v>1066.30071546052</v>
      </c>
      <c r="N73" t="s">
        <v>58</v>
      </c>
      <c r="O73">
        <v>7.6375225187212695E-2</v>
      </c>
      <c r="P73" t="s">
        <v>48</v>
      </c>
      <c r="Q73">
        <v>90.519430811575504</v>
      </c>
      <c r="R73" t="s">
        <v>45</v>
      </c>
      <c r="S73">
        <v>0.95731592498399998</v>
      </c>
      <c r="T73">
        <v>0.85</v>
      </c>
      <c r="U73" t="s">
        <v>45</v>
      </c>
      <c r="V73">
        <v>0.96949651111500001</v>
      </c>
      <c r="W73" t="s">
        <v>45</v>
      </c>
      <c r="X73">
        <v>0.94387513757599995</v>
      </c>
      <c r="Y73" t="s">
        <v>45</v>
      </c>
      <c r="Z73">
        <v>0.84094804639099996</v>
      </c>
      <c r="AA73" t="s">
        <v>45</v>
      </c>
      <c r="AB73">
        <v>2.3737066265599998E-3</v>
      </c>
      <c r="AC73" t="s">
        <v>47</v>
      </c>
      <c r="AD73">
        <v>0</v>
      </c>
      <c r="AE73">
        <v>-2.72832275225E-4</v>
      </c>
      <c r="AF73" t="s">
        <v>45</v>
      </c>
      <c r="AG73">
        <v>0</v>
      </c>
      <c r="AH73">
        <v>-3.8603187877300001E-4</v>
      </c>
      <c r="AI73" t="s">
        <v>45</v>
      </c>
      <c r="AJ73" t="s">
        <v>49</v>
      </c>
      <c r="AK73">
        <v>0.80446787097399997</v>
      </c>
      <c r="AL73" t="s">
        <v>48</v>
      </c>
      <c r="AM73" t="s">
        <v>175</v>
      </c>
      <c r="AN73" t="s">
        <v>51</v>
      </c>
      <c r="AO73" t="s">
        <v>175</v>
      </c>
      <c r="AP73" t="s">
        <v>52</v>
      </c>
    </row>
    <row r="74" spans="1:42" x14ac:dyDescent="0.3">
      <c r="A74" t="s">
        <v>176</v>
      </c>
      <c r="B74" t="s">
        <v>64</v>
      </c>
      <c r="C74" s="1">
        <v>42272</v>
      </c>
      <c r="D74">
        <v>75</v>
      </c>
      <c r="E74">
        <v>75</v>
      </c>
      <c r="F74" t="s">
        <v>44</v>
      </c>
      <c r="G74" t="s">
        <v>44</v>
      </c>
      <c r="H74" t="s">
        <v>44</v>
      </c>
      <c r="I74">
        <v>95.061774949599993</v>
      </c>
      <c r="J74" t="s">
        <v>45</v>
      </c>
      <c r="K74">
        <v>24906667</v>
      </c>
      <c r="L74" t="s">
        <v>46</v>
      </c>
      <c r="M74">
        <v>1010.38699342105</v>
      </c>
      <c r="N74" t="s">
        <v>58</v>
      </c>
      <c r="O74">
        <v>1.77501724364163E-2</v>
      </c>
      <c r="P74" t="s">
        <v>45</v>
      </c>
      <c r="Q74">
        <v>95.409620054782707</v>
      </c>
      <c r="R74" t="s">
        <v>45</v>
      </c>
      <c r="S74">
        <v>0.96734082677900002</v>
      </c>
      <c r="T74">
        <v>0.85</v>
      </c>
      <c r="U74" t="s">
        <v>45</v>
      </c>
      <c r="V74">
        <v>0.97861100885200003</v>
      </c>
      <c r="W74" t="s">
        <v>45</v>
      </c>
      <c r="X74">
        <v>0.95783739671000001</v>
      </c>
      <c r="Y74" t="s">
        <v>45</v>
      </c>
      <c r="Z74">
        <v>0.84094804639099996</v>
      </c>
      <c r="AA74" t="s">
        <v>45</v>
      </c>
      <c r="AB74">
        <v>7.0481874332500001E-3</v>
      </c>
      <c r="AC74" s="2">
        <v>1.54494916785E-9</v>
      </c>
      <c r="AD74">
        <v>0</v>
      </c>
      <c r="AE74">
        <v>-3.5962840841400001E-4</v>
      </c>
      <c r="AF74" t="s">
        <v>45</v>
      </c>
      <c r="AG74">
        <v>0</v>
      </c>
      <c r="AH74">
        <v>-2.27657207915E-4</v>
      </c>
      <c r="AI74" t="s">
        <v>45</v>
      </c>
      <c r="AJ74" t="s">
        <v>49</v>
      </c>
      <c r="AK74">
        <v>0.33048677285299999</v>
      </c>
      <c r="AL74" t="s">
        <v>48</v>
      </c>
      <c r="AM74" t="s">
        <v>54</v>
      </c>
      <c r="AN74" t="s">
        <v>55</v>
      </c>
      <c r="AO74" t="s">
        <v>55</v>
      </c>
      <c r="AP74" t="s">
        <v>52</v>
      </c>
    </row>
    <row r="75" spans="1:42" x14ac:dyDescent="0.3">
      <c r="A75" t="s">
        <v>177</v>
      </c>
      <c r="B75" t="s">
        <v>43</v>
      </c>
      <c r="C75" s="1">
        <v>42338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79.035695553699995</v>
      </c>
      <c r="J75" t="s">
        <v>48</v>
      </c>
      <c r="K75">
        <v>21816702</v>
      </c>
      <c r="L75" t="s">
        <v>46</v>
      </c>
      <c r="M75">
        <v>1234.72636607142</v>
      </c>
      <c r="N75" t="s">
        <v>65</v>
      </c>
      <c r="O75">
        <v>4.3221366885882899E-2</v>
      </c>
      <c r="P75" t="s">
        <v>45</v>
      </c>
      <c r="Q75">
        <v>79.626852415778401</v>
      </c>
      <c r="R75" t="s">
        <v>48</v>
      </c>
      <c r="S75">
        <v>0.91879164040600003</v>
      </c>
      <c r="T75">
        <v>0.8</v>
      </c>
      <c r="U75" t="s">
        <v>45</v>
      </c>
      <c r="V75">
        <v>0.94269425487699998</v>
      </c>
      <c r="W75" t="s">
        <v>45</v>
      </c>
      <c r="X75">
        <v>0.89460344107599998</v>
      </c>
      <c r="Y75" t="s">
        <v>45</v>
      </c>
      <c r="Z75">
        <v>0.95412926422199995</v>
      </c>
      <c r="AA75" t="s">
        <v>45</v>
      </c>
      <c r="AB75" s="2">
        <v>4.5776638148599997E-17</v>
      </c>
      <c r="AC75" s="2">
        <v>3.56820654678E-28</v>
      </c>
      <c r="AD75">
        <v>0</v>
      </c>
      <c r="AE75">
        <v>-2.49698141926E-4</v>
      </c>
      <c r="AF75" t="s">
        <v>45</v>
      </c>
      <c r="AG75">
        <v>0</v>
      </c>
      <c r="AH75">
        <v>-4.6641156261E-4</v>
      </c>
      <c r="AI75" t="s">
        <v>45</v>
      </c>
      <c r="AJ75" t="s">
        <v>49</v>
      </c>
      <c r="AK75">
        <v>0.378717279061</v>
      </c>
      <c r="AL75" t="s">
        <v>48</v>
      </c>
      <c r="AM75" t="s">
        <v>59</v>
      </c>
      <c r="AN75" t="s">
        <v>60</v>
      </c>
      <c r="AO75" t="s">
        <v>61</v>
      </c>
      <c r="AP75" t="s">
        <v>52</v>
      </c>
    </row>
    <row r="76" spans="1:42" x14ac:dyDescent="0.3">
      <c r="A76" t="s">
        <v>178</v>
      </c>
      <c r="B76" t="s">
        <v>43</v>
      </c>
      <c r="C76" s="1">
        <v>42170</v>
      </c>
      <c r="D76">
        <v>251</v>
      </c>
      <c r="E76">
        <v>251</v>
      </c>
      <c r="F76" t="s">
        <v>44</v>
      </c>
      <c r="G76" t="s">
        <v>44</v>
      </c>
      <c r="H76" t="s">
        <v>44</v>
      </c>
      <c r="I76">
        <v>89.383990455499998</v>
      </c>
      <c r="J76" t="s">
        <v>45</v>
      </c>
      <c r="K76">
        <v>20944521</v>
      </c>
      <c r="L76" t="s">
        <v>46</v>
      </c>
      <c r="M76">
        <v>1111.4378906249999</v>
      </c>
      <c r="N76" t="s">
        <v>49</v>
      </c>
      <c r="O76">
        <v>3.7505754882214297E-2</v>
      </c>
      <c r="P76" t="s">
        <v>45</v>
      </c>
      <c r="Q76">
        <v>89.084561974290693</v>
      </c>
      <c r="R76" t="s">
        <v>45</v>
      </c>
      <c r="S76">
        <v>0.71363456735800002</v>
      </c>
      <c r="T76">
        <v>0.75</v>
      </c>
      <c r="U76" t="s">
        <v>48</v>
      </c>
      <c r="V76">
        <v>0.81632423199899995</v>
      </c>
      <c r="W76" t="s">
        <v>45</v>
      </c>
      <c r="X76">
        <v>0.60534775376500005</v>
      </c>
      <c r="Y76" t="s">
        <v>48</v>
      </c>
      <c r="Z76">
        <v>0.50765795335700004</v>
      </c>
      <c r="AA76" t="s">
        <v>45</v>
      </c>
      <c r="AB76" s="2">
        <v>3.3983433582899997E-154</v>
      </c>
      <c r="AC76" s="2">
        <v>5.6080164365399995E-166</v>
      </c>
      <c r="AD76">
        <v>24</v>
      </c>
      <c r="AE76">
        <v>-2.3212971450699998E-3</v>
      </c>
      <c r="AF76" t="s">
        <v>48</v>
      </c>
      <c r="AG76">
        <v>53</v>
      </c>
      <c r="AH76">
        <v>-4.1860302242E-3</v>
      </c>
      <c r="AI76" t="s">
        <v>48</v>
      </c>
      <c r="AJ76" t="s">
        <v>49</v>
      </c>
      <c r="AK76">
        <v>0.114450797544</v>
      </c>
      <c r="AL76" t="s">
        <v>48</v>
      </c>
      <c r="AM76" t="s">
        <v>179</v>
      </c>
      <c r="AN76" t="s">
        <v>51</v>
      </c>
      <c r="AO76" t="s">
        <v>179</v>
      </c>
      <c r="AP76" t="s">
        <v>52</v>
      </c>
    </row>
    <row r="77" spans="1:42" x14ac:dyDescent="0.3">
      <c r="A77" t="s">
        <v>180</v>
      </c>
      <c r="B77" t="s">
        <v>43</v>
      </c>
      <c r="C77" s="1">
        <v>41519</v>
      </c>
      <c r="D77">
        <v>156</v>
      </c>
      <c r="E77">
        <v>151</v>
      </c>
      <c r="F77" t="s">
        <v>44</v>
      </c>
      <c r="G77" t="s">
        <v>44</v>
      </c>
      <c r="H77" t="s">
        <v>44</v>
      </c>
      <c r="I77">
        <v>92.443883357100006</v>
      </c>
      <c r="J77" t="s">
        <v>45</v>
      </c>
      <c r="K77">
        <v>17107054</v>
      </c>
      <c r="L77" t="s">
        <v>46</v>
      </c>
      <c r="M77">
        <v>889.92175669642802</v>
      </c>
      <c r="N77" t="s">
        <v>46</v>
      </c>
      <c r="O77">
        <v>2.0942747685401698E-2</v>
      </c>
      <c r="P77" t="s">
        <v>45</v>
      </c>
      <c r="Q77">
        <v>92.346661389623705</v>
      </c>
      <c r="R77" t="s">
        <v>45</v>
      </c>
      <c r="S77">
        <v>0.95011791997999995</v>
      </c>
      <c r="T77">
        <v>0.75</v>
      </c>
      <c r="U77" t="s">
        <v>45</v>
      </c>
      <c r="V77">
        <v>0.96778228188299997</v>
      </c>
      <c r="W77" t="s">
        <v>45</v>
      </c>
      <c r="X77">
        <v>0.930939671154</v>
      </c>
      <c r="Y77" t="s">
        <v>45</v>
      </c>
      <c r="Z77">
        <v>0.84094804639099996</v>
      </c>
      <c r="AA77" t="s">
        <v>45</v>
      </c>
      <c r="AB77" s="2">
        <v>1.4736265394600001E-6</v>
      </c>
      <c r="AC77" t="s">
        <v>47</v>
      </c>
      <c r="AD77">
        <v>0</v>
      </c>
      <c r="AE77">
        <v>-2.89345969733E-4</v>
      </c>
      <c r="AF77" t="s">
        <v>45</v>
      </c>
      <c r="AG77">
        <v>1</v>
      </c>
      <c r="AH77">
        <v>-7.2346671826100002E-4</v>
      </c>
      <c r="AI77" t="s">
        <v>48</v>
      </c>
      <c r="AJ77" t="s">
        <v>49</v>
      </c>
      <c r="AK77">
        <v>0.59936566370400002</v>
      </c>
      <c r="AL77" t="s">
        <v>48</v>
      </c>
      <c r="AM77" t="s">
        <v>54</v>
      </c>
      <c r="AN77" t="s">
        <v>55</v>
      </c>
      <c r="AO77" t="s">
        <v>55</v>
      </c>
      <c r="AP77" t="s">
        <v>56</v>
      </c>
    </row>
    <row r="78" spans="1:42" x14ac:dyDescent="0.3">
      <c r="A78" t="s">
        <v>181</v>
      </c>
      <c r="B78" t="s">
        <v>43</v>
      </c>
      <c r="C78" s="1">
        <v>42286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87.305451817299996</v>
      </c>
      <c r="J78" t="s">
        <v>45</v>
      </c>
      <c r="K78">
        <v>24687917</v>
      </c>
      <c r="L78" t="s">
        <v>46</v>
      </c>
      <c r="M78">
        <v>1048.2613930921</v>
      </c>
      <c r="N78" t="s">
        <v>58</v>
      </c>
      <c r="O78">
        <v>2.4799305656597999E-2</v>
      </c>
      <c r="P78" t="s">
        <v>45</v>
      </c>
      <c r="Q78">
        <v>87.080840965749303</v>
      </c>
      <c r="R78" t="s">
        <v>45</v>
      </c>
      <c r="S78">
        <v>0.95594392582700005</v>
      </c>
      <c r="T78">
        <v>0.85</v>
      </c>
      <c r="U78" t="s">
        <v>45</v>
      </c>
      <c r="V78">
        <v>0.96314052632799996</v>
      </c>
      <c r="W78" t="s">
        <v>45</v>
      </c>
      <c r="X78">
        <v>0.94902281198299998</v>
      </c>
      <c r="Y78" t="s">
        <v>45</v>
      </c>
      <c r="Z78">
        <v>0.99584488300200003</v>
      </c>
      <c r="AA78" t="s">
        <v>45</v>
      </c>
      <c r="AB78">
        <v>0.95838144309399997</v>
      </c>
      <c r="AC78">
        <v>0.16034298505399999</v>
      </c>
      <c r="AD78">
        <v>0</v>
      </c>
      <c r="AE78">
        <v>-4.5146940936800003E-4</v>
      </c>
      <c r="AF78" t="s">
        <v>45</v>
      </c>
      <c r="AG78">
        <v>0</v>
      </c>
      <c r="AH78">
        <v>-3.6922686072500001E-4</v>
      </c>
      <c r="AI78" t="s">
        <v>45</v>
      </c>
      <c r="AJ78" t="s">
        <v>49</v>
      </c>
      <c r="AK78">
        <v>0.42250183766299998</v>
      </c>
      <c r="AL78" t="s">
        <v>48</v>
      </c>
      <c r="AM78" t="s">
        <v>182</v>
      </c>
      <c r="AN78" t="s">
        <v>182</v>
      </c>
      <c r="AO78" t="s">
        <v>51</v>
      </c>
      <c r="AP78" t="s">
        <v>52</v>
      </c>
    </row>
    <row r="79" spans="1:42" x14ac:dyDescent="0.3">
      <c r="A79" t="s">
        <v>183</v>
      </c>
      <c r="B79" t="s">
        <v>64</v>
      </c>
      <c r="C79" s="1">
        <v>42396</v>
      </c>
      <c r="D79">
        <v>75</v>
      </c>
      <c r="E79">
        <v>75</v>
      </c>
      <c r="F79" t="s">
        <v>44</v>
      </c>
      <c r="G79" t="s">
        <v>44</v>
      </c>
      <c r="H79" t="s">
        <v>44</v>
      </c>
      <c r="I79">
        <v>76.689987290600001</v>
      </c>
      <c r="J79" t="s">
        <v>48</v>
      </c>
      <c r="K79">
        <v>29747487</v>
      </c>
      <c r="L79" t="s">
        <v>46</v>
      </c>
      <c r="M79">
        <v>1328.6387269736799</v>
      </c>
      <c r="N79" t="s">
        <v>49</v>
      </c>
      <c r="O79">
        <v>9.6918932194959395E-2</v>
      </c>
      <c r="P79" t="s">
        <v>48</v>
      </c>
      <c r="Q79">
        <v>78.245475684457702</v>
      </c>
      <c r="R79" t="s">
        <v>48</v>
      </c>
      <c r="S79">
        <v>0.91415901063500005</v>
      </c>
      <c r="T79">
        <v>0.85</v>
      </c>
      <c r="U79" t="s">
        <v>45</v>
      </c>
      <c r="V79">
        <v>0.93371092265099997</v>
      </c>
      <c r="W79" t="s">
        <v>45</v>
      </c>
      <c r="X79">
        <v>0.893778323303</v>
      </c>
      <c r="Y79" t="s">
        <v>45</v>
      </c>
      <c r="Z79">
        <v>0.84094804639099996</v>
      </c>
      <c r="AA79" t="s">
        <v>45</v>
      </c>
      <c r="AB79">
        <v>6.2681803095499997E-4</v>
      </c>
      <c r="AC79" t="s">
        <v>47</v>
      </c>
      <c r="AD79">
        <v>0</v>
      </c>
      <c r="AE79">
        <v>-7.4637149061599999E-4</v>
      </c>
      <c r="AF79" t="s">
        <v>48</v>
      </c>
      <c r="AG79">
        <v>0</v>
      </c>
      <c r="AH79">
        <v>-3.73666954741E-4</v>
      </c>
      <c r="AI79" t="s">
        <v>45</v>
      </c>
      <c r="AJ79" t="s">
        <v>49</v>
      </c>
      <c r="AK79">
        <v>0.52106851764100004</v>
      </c>
      <c r="AL79" t="s">
        <v>48</v>
      </c>
      <c r="AM79" t="s">
        <v>54</v>
      </c>
      <c r="AN79" t="s">
        <v>55</v>
      </c>
      <c r="AO79" t="s">
        <v>55</v>
      </c>
      <c r="AP79" t="s">
        <v>52</v>
      </c>
    </row>
    <row r="80" spans="1:42" x14ac:dyDescent="0.3">
      <c r="A80" t="s">
        <v>184</v>
      </c>
      <c r="B80" t="s">
        <v>64</v>
      </c>
      <c r="C80" s="1">
        <v>42289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93.070733075600003</v>
      </c>
      <c r="J80" t="s">
        <v>45</v>
      </c>
      <c r="K80">
        <v>19894718</v>
      </c>
      <c r="L80" t="s">
        <v>46</v>
      </c>
      <c r="M80">
        <v>1031.81804910714</v>
      </c>
      <c r="N80" t="s">
        <v>49</v>
      </c>
      <c r="O80">
        <v>1.9110714050264099E-2</v>
      </c>
      <c r="P80" t="s">
        <v>45</v>
      </c>
      <c r="Q80">
        <v>93.489183313426807</v>
      </c>
      <c r="R80" t="s">
        <v>45</v>
      </c>
      <c r="S80">
        <v>0.88194207887800002</v>
      </c>
      <c r="T80">
        <v>0.8</v>
      </c>
      <c r="U80" t="s">
        <v>45</v>
      </c>
      <c r="V80">
        <v>0.90914686151699997</v>
      </c>
      <c r="W80" t="s">
        <v>45</v>
      </c>
      <c r="X80">
        <v>0.85233197698499996</v>
      </c>
      <c r="Y80" t="s">
        <v>45</v>
      </c>
      <c r="Z80">
        <v>0.95412926422199995</v>
      </c>
      <c r="AA80" t="s">
        <v>45</v>
      </c>
      <c r="AB80" s="2">
        <v>1.24926407445E-20</v>
      </c>
      <c r="AC80" s="2">
        <v>1.0754973665800001E-37</v>
      </c>
      <c r="AD80">
        <v>0</v>
      </c>
      <c r="AE80">
        <v>-1.9675408325599999E-3</v>
      </c>
      <c r="AF80" t="s">
        <v>48</v>
      </c>
      <c r="AG80">
        <v>8</v>
      </c>
      <c r="AH80">
        <v>-2.6128574244700001E-3</v>
      </c>
      <c r="AI80" t="s">
        <v>48</v>
      </c>
      <c r="AJ80" t="s">
        <v>49</v>
      </c>
      <c r="AK80">
        <v>0.458944495851</v>
      </c>
      <c r="AL80" t="s">
        <v>48</v>
      </c>
      <c r="AM80" t="s">
        <v>185</v>
      </c>
      <c r="AN80" t="s">
        <v>51</v>
      </c>
      <c r="AO80" t="s">
        <v>185</v>
      </c>
      <c r="AP80" t="s">
        <v>52</v>
      </c>
    </row>
    <row r="81" spans="1:42" x14ac:dyDescent="0.3">
      <c r="A81" t="s">
        <v>186</v>
      </c>
      <c r="B81" t="s">
        <v>43</v>
      </c>
      <c r="C81" s="1">
        <v>42062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91.972252043599994</v>
      </c>
      <c r="J81" t="s">
        <v>45</v>
      </c>
      <c r="K81">
        <v>29954337</v>
      </c>
      <c r="L81" t="s">
        <v>46</v>
      </c>
      <c r="M81">
        <v>1225.6633684210501</v>
      </c>
      <c r="N81" t="s">
        <v>49</v>
      </c>
      <c r="O81">
        <v>1.93860488465144E-2</v>
      </c>
      <c r="P81" t="s">
        <v>45</v>
      </c>
      <c r="Q81">
        <v>91.981582020022103</v>
      </c>
      <c r="R81" t="s">
        <v>45</v>
      </c>
      <c r="S81">
        <v>0.96463537783800002</v>
      </c>
      <c r="T81">
        <v>0.85</v>
      </c>
      <c r="U81" t="s">
        <v>45</v>
      </c>
      <c r="V81">
        <v>0.97371817955200002</v>
      </c>
      <c r="W81" t="s">
        <v>45</v>
      </c>
      <c r="X81">
        <v>0.95481846295999995</v>
      </c>
      <c r="Y81" t="s">
        <v>45</v>
      </c>
      <c r="Z81">
        <v>0.84094804639099996</v>
      </c>
      <c r="AA81" t="s">
        <v>45</v>
      </c>
      <c r="AB81">
        <v>2.88424924735E-2</v>
      </c>
      <c r="AC81" s="2">
        <v>2.0570759886800001E-7</v>
      </c>
      <c r="AD81">
        <v>0</v>
      </c>
      <c r="AE81">
        <v>-3.0048679100300001E-4</v>
      </c>
      <c r="AF81" t="s">
        <v>45</v>
      </c>
      <c r="AG81">
        <v>0</v>
      </c>
      <c r="AH81">
        <v>-3.9374597758599998E-4</v>
      </c>
      <c r="AI81" t="s">
        <v>45</v>
      </c>
      <c r="AJ81" t="s">
        <v>49</v>
      </c>
      <c r="AK81">
        <v>0.18120459125300001</v>
      </c>
      <c r="AL81" t="s">
        <v>48</v>
      </c>
      <c r="AM81" t="s">
        <v>54</v>
      </c>
      <c r="AN81" t="s">
        <v>55</v>
      </c>
      <c r="AO81" t="s">
        <v>55</v>
      </c>
      <c r="AP81" t="s">
        <v>52</v>
      </c>
    </row>
    <row r="82" spans="1:42" x14ac:dyDescent="0.3">
      <c r="A82" t="s">
        <v>187</v>
      </c>
      <c r="B82" t="s">
        <v>43</v>
      </c>
      <c r="C82" s="1">
        <v>42215</v>
      </c>
      <c r="D82">
        <v>75</v>
      </c>
      <c r="E82">
        <v>75</v>
      </c>
      <c r="F82" t="s">
        <v>44</v>
      </c>
      <c r="G82" t="s">
        <v>44</v>
      </c>
      <c r="H82" t="s">
        <v>44</v>
      </c>
      <c r="I82">
        <v>94.061072566799993</v>
      </c>
      <c r="J82" t="s">
        <v>45</v>
      </c>
      <c r="K82">
        <v>23945923</v>
      </c>
      <c r="L82" t="s">
        <v>46</v>
      </c>
      <c r="M82">
        <v>972.245371710526</v>
      </c>
      <c r="N82" t="s">
        <v>58</v>
      </c>
      <c r="O82">
        <v>5.2603450704059203E-2</v>
      </c>
      <c r="P82" t="s">
        <v>48</v>
      </c>
      <c r="Q82">
        <v>94.279510962724601</v>
      </c>
      <c r="R82" t="s">
        <v>45</v>
      </c>
      <c r="S82">
        <v>0.96470224872200006</v>
      </c>
      <c r="T82">
        <v>0.85</v>
      </c>
      <c r="U82" t="s">
        <v>45</v>
      </c>
      <c r="V82">
        <v>0.97668335774699999</v>
      </c>
      <c r="W82" t="s">
        <v>45</v>
      </c>
      <c r="X82">
        <v>0.95321846311799996</v>
      </c>
      <c r="Y82" t="s">
        <v>45</v>
      </c>
      <c r="Z82">
        <v>0.84094804639099996</v>
      </c>
      <c r="AA82" t="s">
        <v>45</v>
      </c>
      <c r="AB82">
        <v>7.6657459479100003E-3</v>
      </c>
      <c r="AC82" t="s">
        <v>47</v>
      </c>
      <c r="AD82">
        <v>0</v>
      </c>
      <c r="AE82">
        <v>-3.8192774334700001E-4</v>
      </c>
      <c r="AF82" t="s">
        <v>45</v>
      </c>
      <c r="AG82">
        <v>0</v>
      </c>
      <c r="AH82">
        <v>-3.4590427306399997E-4</v>
      </c>
      <c r="AI82" t="s">
        <v>45</v>
      </c>
      <c r="AJ82" t="s">
        <v>49</v>
      </c>
      <c r="AK82">
        <v>0.34993546345299997</v>
      </c>
      <c r="AL82" t="s">
        <v>48</v>
      </c>
      <c r="AM82" t="s">
        <v>54</v>
      </c>
      <c r="AN82" t="s">
        <v>55</v>
      </c>
      <c r="AO82" t="s">
        <v>55</v>
      </c>
      <c r="AP82" t="s">
        <v>52</v>
      </c>
    </row>
    <row r="83" spans="1:42" x14ac:dyDescent="0.3">
      <c r="A83" t="s">
        <v>188</v>
      </c>
      <c r="B83" t="s">
        <v>64</v>
      </c>
      <c r="C83" s="1">
        <v>42278</v>
      </c>
      <c r="D83">
        <v>75</v>
      </c>
      <c r="E83">
        <v>75</v>
      </c>
      <c r="F83" t="s">
        <v>44</v>
      </c>
      <c r="G83" t="s">
        <v>44</v>
      </c>
      <c r="H83" t="s">
        <v>44</v>
      </c>
      <c r="I83">
        <v>87.379493907599993</v>
      </c>
      <c r="J83" t="s">
        <v>45</v>
      </c>
      <c r="K83">
        <v>35725439</v>
      </c>
      <c r="L83" t="s">
        <v>46</v>
      </c>
      <c r="M83">
        <v>1504.6950657894699</v>
      </c>
      <c r="N83" t="s">
        <v>135</v>
      </c>
      <c r="O83">
        <v>1.7938538758555701E-2</v>
      </c>
      <c r="P83" t="s">
        <v>45</v>
      </c>
      <c r="Q83">
        <v>86.808097555484196</v>
      </c>
      <c r="R83" t="s">
        <v>45</v>
      </c>
      <c r="S83">
        <v>0.93589927826899999</v>
      </c>
      <c r="T83">
        <v>0.85</v>
      </c>
      <c r="U83" t="s">
        <v>45</v>
      </c>
      <c r="V83">
        <v>0.95658599949800005</v>
      </c>
      <c r="W83" t="s">
        <v>45</v>
      </c>
      <c r="X83">
        <v>0.91522155104500003</v>
      </c>
      <c r="Y83" t="s">
        <v>45</v>
      </c>
      <c r="Z83">
        <v>0.84094804639099996</v>
      </c>
      <c r="AA83" t="s">
        <v>45</v>
      </c>
      <c r="AB83" s="2">
        <v>5.6511828382099998E-8</v>
      </c>
      <c r="AC83" t="s">
        <v>47</v>
      </c>
      <c r="AD83">
        <v>0</v>
      </c>
      <c r="AE83">
        <v>-5.8152803099600003E-4</v>
      </c>
      <c r="AF83" t="s">
        <v>48</v>
      </c>
      <c r="AG83">
        <v>0</v>
      </c>
      <c r="AH83">
        <v>-4.5814498265000001E-4</v>
      </c>
      <c r="AI83" t="s">
        <v>45</v>
      </c>
      <c r="AJ83" t="s">
        <v>49</v>
      </c>
      <c r="AK83">
        <v>0.38331003802300001</v>
      </c>
      <c r="AL83" t="s">
        <v>48</v>
      </c>
      <c r="AM83" t="s">
        <v>54</v>
      </c>
      <c r="AN83" t="s">
        <v>55</v>
      </c>
      <c r="AO83" t="s">
        <v>55</v>
      </c>
      <c r="AP83" t="s">
        <v>52</v>
      </c>
    </row>
    <row r="84" spans="1:42" x14ac:dyDescent="0.3">
      <c r="A84" t="s">
        <v>189</v>
      </c>
      <c r="B84" t="s">
        <v>43</v>
      </c>
      <c r="C84" s="1">
        <v>42303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88.318862556900001</v>
      </c>
      <c r="J84" t="s">
        <v>45</v>
      </c>
      <c r="K84">
        <v>18895886</v>
      </c>
      <c r="L84" t="s">
        <v>46</v>
      </c>
      <c r="M84">
        <v>1013.32559821428</v>
      </c>
      <c r="N84" t="s">
        <v>49</v>
      </c>
      <c r="O84">
        <v>3.2208526763948697E-2</v>
      </c>
      <c r="P84" t="s">
        <v>45</v>
      </c>
      <c r="Q84">
        <v>89.009317840763799</v>
      </c>
      <c r="R84" t="s">
        <v>45</v>
      </c>
      <c r="S84">
        <v>0.93492999966000001</v>
      </c>
      <c r="T84">
        <v>0.8</v>
      </c>
      <c r="U84" t="s">
        <v>45</v>
      </c>
      <c r="V84">
        <v>0.95660916886000003</v>
      </c>
      <c r="W84" t="s">
        <v>45</v>
      </c>
      <c r="X84">
        <v>0.91268444421799999</v>
      </c>
      <c r="Y84" t="s">
        <v>45</v>
      </c>
      <c r="Z84">
        <v>0.84094804639099996</v>
      </c>
      <c r="AA84" t="s">
        <v>45</v>
      </c>
      <c r="AB84" s="2">
        <v>9.4967586805500005E-15</v>
      </c>
      <c r="AC84" s="2">
        <v>5.21929762427E-112</v>
      </c>
      <c r="AD84">
        <v>0</v>
      </c>
      <c r="AE84">
        <v>-3.1812679907000001E-4</v>
      </c>
      <c r="AF84" t="s">
        <v>45</v>
      </c>
      <c r="AG84">
        <v>0</v>
      </c>
      <c r="AH84">
        <v>-7.3043028161799998E-4</v>
      </c>
      <c r="AI84" t="s">
        <v>48</v>
      </c>
      <c r="AJ84" t="s">
        <v>49</v>
      </c>
      <c r="AK84">
        <v>0.28355015475099998</v>
      </c>
      <c r="AL84" t="s">
        <v>48</v>
      </c>
      <c r="AM84" t="s">
        <v>190</v>
      </c>
      <c r="AN84" t="s">
        <v>51</v>
      </c>
      <c r="AO84" t="s">
        <v>190</v>
      </c>
      <c r="AP84" t="s">
        <v>52</v>
      </c>
    </row>
    <row r="85" spans="1:42" x14ac:dyDescent="0.3">
      <c r="A85" t="s">
        <v>191</v>
      </c>
      <c r="B85" t="s">
        <v>43</v>
      </c>
      <c r="C85" s="1">
        <v>42178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87.702627790199998</v>
      </c>
      <c r="J85" t="s">
        <v>45</v>
      </c>
      <c r="K85">
        <v>20733081</v>
      </c>
      <c r="L85" t="s">
        <v>46</v>
      </c>
      <c r="M85">
        <v>1104.0960625</v>
      </c>
      <c r="N85" t="s">
        <v>49</v>
      </c>
      <c r="O85">
        <v>3.4923208283281999E-2</v>
      </c>
      <c r="P85" t="s">
        <v>45</v>
      </c>
      <c r="Q85">
        <v>86.867146711479094</v>
      </c>
      <c r="R85" t="s">
        <v>45</v>
      </c>
      <c r="S85">
        <v>0.84466080948800004</v>
      </c>
      <c r="T85">
        <v>0.8</v>
      </c>
      <c r="U85" t="s">
        <v>45</v>
      </c>
      <c r="V85">
        <v>0.89266348264399997</v>
      </c>
      <c r="W85" t="s">
        <v>45</v>
      </c>
      <c r="X85">
        <v>0.79387108313499999</v>
      </c>
      <c r="Y85" t="s">
        <v>48</v>
      </c>
      <c r="Z85">
        <v>0.84094804639099996</v>
      </c>
      <c r="AA85" t="s">
        <v>45</v>
      </c>
      <c r="AB85" s="2">
        <v>1.4730235916299999E-43</v>
      </c>
      <c r="AC85" s="2">
        <v>7.7036159901599998E-97</v>
      </c>
      <c r="AD85">
        <v>0</v>
      </c>
      <c r="AE85">
        <v>-1.9267875023899999E-3</v>
      </c>
      <c r="AF85" t="s">
        <v>48</v>
      </c>
      <c r="AG85">
        <v>9</v>
      </c>
      <c r="AH85">
        <v>-2.3623394640799999E-3</v>
      </c>
      <c r="AI85" t="s">
        <v>48</v>
      </c>
      <c r="AJ85" t="s">
        <v>49</v>
      </c>
      <c r="AK85">
        <v>0.427711598586</v>
      </c>
      <c r="AL85" t="s">
        <v>48</v>
      </c>
      <c r="AM85" t="s">
        <v>54</v>
      </c>
      <c r="AN85" t="s">
        <v>55</v>
      </c>
      <c r="AO85" t="s">
        <v>55</v>
      </c>
      <c r="AP85" t="s">
        <v>52</v>
      </c>
    </row>
    <row r="86" spans="1:42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90.632365304399997</v>
      </c>
      <c r="J86" t="s">
        <v>45</v>
      </c>
      <c r="K86">
        <v>24425659</v>
      </c>
      <c r="L86" t="s">
        <v>49</v>
      </c>
      <c r="M86">
        <v>1287.4208526785701</v>
      </c>
      <c r="N86" t="s">
        <v>135</v>
      </c>
      <c r="O86">
        <v>1.9011044502747501E-2</v>
      </c>
      <c r="P86" t="s">
        <v>45</v>
      </c>
      <c r="Q86">
        <v>90.781568351758395</v>
      </c>
      <c r="R86" t="s">
        <v>45</v>
      </c>
      <c r="S86">
        <v>0.92696108692800006</v>
      </c>
      <c r="T86">
        <v>0.8</v>
      </c>
      <c r="U86" t="s">
        <v>45</v>
      </c>
      <c r="V86">
        <v>0.94837218500499998</v>
      </c>
      <c r="W86" t="s">
        <v>45</v>
      </c>
      <c r="X86">
        <v>0.90504824325199995</v>
      </c>
      <c r="Y86" t="s">
        <v>45</v>
      </c>
      <c r="Z86">
        <v>0.95412926422199995</v>
      </c>
      <c r="AA86" t="s">
        <v>45</v>
      </c>
      <c r="AB86" s="2">
        <v>6.5136395592100003E-18</v>
      </c>
      <c r="AC86" t="s">
        <v>47</v>
      </c>
      <c r="AD86">
        <v>0</v>
      </c>
      <c r="AE86">
        <v>-4.8910702432800003E-4</v>
      </c>
      <c r="AF86" t="s">
        <v>45</v>
      </c>
      <c r="AG86">
        <v>0</v>
      </c>
      <c r="AH86">
        <v>-8.6418708151200004E-4</v>
      </c>
      <c r="AI86" t="s">
        <v>48</v>
      </c>
      <c r="AJ86" t="s">
        <v>49</v>
      </c>
      <c r="AK86">
        <v>0.45516881302399997</v>
      </c>
      <c r="AL86" t="s">
        <v>48</v>
      </c>
      <c r="AM86" t="s">
        <v>193</v>
      </c>
      <c r="AN86" t="s">
        <v>193</v>
      </c>
      <c r="AO86" t="s">
        <v>51</v>
      </c>
      <c r="AP86" t="s">
        <v>52</v>
      </c>
    </row>
    <row r="87" spans="1:42" x14ac:dyDescent="0.3">
      <c r="A87" t="s">
        <v>194</v>
      </c>
      <c r="B87" t="s">
        <v>64</v>
      </c>
      <c r="C87" s="1">
        <v>42167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79.341048601099999</v>
      </c>
      <c r="J87" t="s">
        <v>48</v>
      </c>
      <c r="K87">
        <v>25070490</v>
      </c>
      <c r="L87" t="s">
        <v>46</v>
      </c>
      <c r="M87">
        <v>1016.95818914473</v>
      </c>
      <c r="N87" t="s">
        <v>58</v>
      </c>
      <c r="O87">
        <v>3.7040124406740101E-2</v>
      </c>
      <c r="P87" t="s">
        <v>45</v>
      </c>
      <c r="Q87">
        <v>80.102242479831304</v>
      </c>
      <c r="R87" t="s">
        <v>48</v>
      </c>
      <c r="S87">
        <v>0.90347332181200002</v>
      </c>
      <c r="T87">
        <v>0.85</v>
      </c>
      <c r="U87" t="s">
        <v>45</v>
      </c>
      <c r="V87">
        <v>0.92645295883699996</v>
      </c>
      <c r="W87" t="s">
        <v>45</v>
      </c>
      <c r="X87">
        <v>0.88019230630599998</v>
      </c>
      <c r="Y87" t="s">
        <v>45</v>
      </c>
      <c r="Z87">
        <v>0.84094804639099996</v>
      </c>
      <c r="AA87" t="s">
        <v>45</v>
      </c>
      <c r="AB87" s="2">
        <v>3.0150766329299999E-5</v>
      </c>
      <c r="AC87" s="2">
        <v>3.0044864037200002E-11</v>
      </c>
      <c r="AD87">
        <v>0</v>
      </c>
      <c r="AE87">
        <v>-7.8583953417299998E-4</v>
      </c>
      <c r="AF87" t="s">
        <v>48</v>
      </c>
      <c r="AG87">
        <v>0</v>
      </c>
      <c r="AH87">
        <v>-6.9581988265399999E-4</v>
      </c>
      <c r="AI87" t="s">
        <v>48</v>
      </c>
      <c r="AJ87" t="s">
        <v>49</v>
      </c>
      <c r="AK87">
        <v>0.44047777960200002</v>
      </c>
      <c r="AL87" t="s">
        <v>48</v>
      </c>
      <c r="AM87" t="s">
        <v>195</v>
      </c>
      <c r="AN87" t="s">
        <v>51</v>
      </c>
      <c r="AO87" t="s">
        <v>195</v>
      </c>
      <c r="AP87" t="s">
        <v>52</v>
      </c>
    </row>
    <row r="88" spans="1:42" x14ac:dyDescent="0.3">
      <c r="A88" t="s">
        <v>196</v>
      </c>
      <c r="B88" t="s">
        <v>43</v>
      </c>
      <c r="C88" s="1">
        <v>42104</v>
      </c>
      <c r="D88">
        <v>151</v>
      </c>
      <c r="E88">
        <v>151</v>
      </c>
      <c r="F88" t="s">
        <v>44</v>
      </c>
      <c r="G88" t="s">
        <v>44</v>
      </c>
      <c r="H88" t="s">
        <v>87</v>
      </c>
      <c r="I88">
        <v>94.456326302099995</v>
      </c>
      <c r="J88" t="s">
        <v>45</v>
      </c>
      <c r="K88">
        <v>16861157</v>
      </c>
      <c r="L88" t="s">
        <v>46</v>
      </c>
      <c r="M88">
        <v>867.04124776785704</v>
      </c>
      <c r="N88" t="s">
        <v>46</v>
      </c>
      <c r="O88">
        <v>2.1850830909055902E-2</v>
      </c>
      <c r="P88" t="s">
        <v>45</v>
      </c>
      <c r="Q88">
        <v>94.415229130657394</v>
      </c>
      <c r="R88" t="s">
        <v>45</v>
      </c>
      <c r="S88">
        <v>0.93635784272300004</v>
      </c>
      <c r="T88">
        <v>0.8</v>
      </c>
      <c r="U88" t="s">
        <v>45</v>
      </c>
      <c r="V88">
        <v>0.96720052253400002</v>
      </c>
      <c r="W88" t="s">
        <v>45</v>
      </c>
      <c r="X88">
        <v>0.90877231352700005</v>
      </c>
      <c r="Y88" t="s">
        <v>45</v>
      </c>
      <c r="Z88">
        <v>0.50765795335700004</v>
      </c>
      <c r="AA88" t="s">
        <v>45</v>
      </c>
      <c r="AB88" s="2">
        <v>1.7379902991700001E-17</v>
      </c>
      <c r="AC88" t="s">
        <v>47</v>
      </c>
      <c r="AD88">
        <v>0</v>
      </c>
      <c r="AE88">
        <v>-4.31592805094E-4</v>
      </c>
      <c r="AF88" t="s">
        <v>45</v>
      </c>
      <c r="AG88">
        <v>0</v>
      </c>
      <c r="AH88">
        <v>-1.25695209635E-3</v>
      </c>
      <c r="AI88" t="s">
        <v>48</v>
      </c>
      <c r="AJ88" t="s">
        <v>49</v>
      </c>
      <c r="AK88">
        <v>0.24869133247799999</v>
      </c>
      <c r="AL88" t="s">
        <v>48</v>
      </c>
      <c r="AM88" t="s">
        <v>197</v>
      </c>
      <c r="AN88" t="s">
        <v>197</v>
      </c>
      <c r="AO88" t="s">
        <v>51</v>
      </c>
      <c r="AP88" t="s">
        <v>52</v>
      </c>
    </row>
    <row r="89" spans="1:42" x14ac:dyDescent="0.3">
      <c r="A89" t="s">
        <v>198</v>
      </c>
      <c r="B89" t="s">
        <v>43</v>
      </c>
      <c r="C89" s="1">
        <v>42396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94.421879055199994</v>
      </c>
      <c r="J89" t="s">
        <v>45</v>
      </c>
      <c r="K89">
        <v>16728171</v>
      </c>
      <c r="L89" t="s">
        <v>46</v>
      </c>
      <c r="M89">
        <v>869.44992857142802</v>
      </c>
      <c r="N89" t="s">
        <v>46</v>
      </c>
      <c r="O89">
        <v>2.4493213967578399E-2</v>
      </c>
      <c r="P89" t="s">
        <v>45</v>
      </c>
      <c r="Q89">
        <v>94.813085789893293</v>
      </c>
      <c r="R89" t="s">
        <v>45</v>
      </c>
      <c r="S89">
        <v>0.94892131693299997</v>
      </c>
      <c r="T89">
        <v>0.8</v>
      </c>
      <c r="U89" t="s">
        <v>45</v>
      </c>
      <c r="V89">
        <v>0.95933821982599998</v>
      </c>
      <c r="W89" t="s">
        <v>45</v>
      </c>
      <c r="X89">
        <v>0.93842523576400005</v>
      </c>
      <c r="Y89" t="s">
        <v>45</v>
      </c>
      <c r="Z89">
        <v>0.95412926422199995</v>
      </c>
      <c r="AA89" t="s">
        <v>45</v>
      </c>
      <c r="AB89" s="2">
        <v>5.3787497671800001E-6</v>
      </c>
      <c r="AC89" t="s">
        <v>47</v>
      </c>
      <c r="AD89">
        <v>0</v>
      </c>
      <c r="AE89">
        <v>-4.5838696981300001E-4</v>
      </c>
      <c r="AF89" t="s">
        <v>45</v>
      </c>
      <c r="AG89">
        <v>0</v>
      </c>
      <c r="AH89">
        <v>-6.66958544149E-4</v>
      </c>
      <c r="AI89" t="s">
        <v>48</v>
      </c>
      <c r="AJ89" t="s">
        <v>49</v>
      </c>
      <c r="AK89">
        <v>0.97346963273800002</v>
      </c>
      <c r="AL89" t="s">
        <v>48</v>
      </c>
      <c r="AM89" t="s">
        <v>54</v>
      </c>
      <c r="AN89" t="s">
        <v>55</v>
      </c>
      <c r="AO89" t="s">
        <v>55</v>
      </c>
      <c r="AP89" t="s">
        <v>52</v>
      </c>
    </row>
    <row r="90" spans="1:42" x14ac:dyDescent="0.3">
      <c r="A90" t="s">
        <v>199</v>
      </c>
      <c r="B90" t="s">
        <v>43</v>
      </c>
      <c r="C90" s="1">
        <v>42177</v>
      </c>
      <c r="D90">
        <v>75</v>
      </c>
      <c r="E90">
        <v>75</v>
      </c>
      <c r="F90" t="s">
        <v>44</v>
      </c>
      <c r="G90" t="s">
        <v>44</v>
      </c>
      <c r="H90" t="s">
        <v>44</v>
      </c>
      <c r="I90">
        <v>93.287515817400006</v>
      </c>
      <c r="J90" t="s">
        <v>45</v>
      </c>
      <c r="K90">
        <v>26234040</v>
      </c>
      <c r="L90" t="s">
        <v>46</v>
      </c>
      <c r="M90">
        <v>1075.61129769736</v>
      </c>
      <c r="N90" t="s">
        <v>58</v>
      </c>
      <c r="O90">
        <v>2.0578403559508601E-2</v>
      </c>
      <c r="P90" t="s">
        <v>45</v>
      </c>
      <c r="Q90">
        <v>93.407282104752298</v>
      </c>
      <c r="R90" t="s">
        <v>45</v>
      </c>
      <c r="S90">
        <v>0.96472478582200005</v>
      </c>
      <c r="T90">
        <v>0.85</v>
      </c>
      <c r="U90" t="s">
        <v>45</v>
      </c>
      <c r="V90">
        <v>0.97473344961999997</v>
      </c>
      <c r="W90" t="s">
        <v>45</v>
      </c>
      <c r="X90">
        <v>0.95557409330300003</v>
      </c>
      <c r="Y90" t="s">
        <v>45</v>
      </c>
      <c r="Z90">
        <v>0.84094804639099996</v>
      </c>
      <c r="AA90" t="s">
        <v>45</v>
      </c>
      <c r="AB90">
        <v>4.8506988126000003E-2</v>
      </c>
      <c r="AC90">
        <v>7.8432283046300007E-3</v>
      </c>
      <c r="AD90">
        <v>0</v>
      </c>
      <c r="AE90">
        <v>-3.8391187268699999E-4</v>
      </c>
      <c r="AF90" t="s">
        <v>45</v>
      </c>
      <c r="AG90">
        <v>0</v>
      </c>
      <c r="AH90">
        <v>-2.77600676357E-4</v>
      </c>
      <c r="AI90" t="s">
        <v>45</v>
      </c>
      <c r="AJ90" t="s">
        <v>49</v>
      </c>
      <c r="AK90">
        <v>0.38333487043300002</v>
      </c>
      <c r="AL90" t="s">
        <v>48</v>
      </c>
      <c r="AM90" t="s">
        <v>200</v>
      </c>
      <c r="AN90" t="s">
        <v>51</v>
      </c>
      <c r="AO90" t="s">
        <v>200</v>
      </c>
      <c r="AP90" t="s">
        <v>52</v>
      </c>
    </row>
    <row r="91" spans="1:42" x14ac:dyDescent="0.3">
      <c r="A91" t="s">
        <v>201</v>
      </c>
      <c r="B91" t="s">
        <v>43</v>
      </c>
      <c r="C91" s="1">
        <v>41675</v>
      </c>
      <c r="D91">
        <v>251</v>
      </c>
      <c r="E91">
        <v>251</v>
      </c>
      <c r="F91" t="s">
        <v>44</v>
      </c>
      <c r="G91" t="s">
        <v>44</v>
      </c>
      <c r="H91" t="s">
        <v>44</v>
      </c>
      <c r="I91">
        <v>96.230318401999995</v>
      </c>
      <c r="J91" t="s">
        <v>45</v>
      </c>
      <c r="K91">
        <v>10640092</v>
      </c>
      <c r="L91" t="s">
        <v>46</v>
      </c>
      <c r="M91">
        <v>549.85941294642805</v>
      </c>
      <c r="N91" t="s">
        <v>58</v>
      </c>
      <c r="O91">
        <v>1.55256157796338E-2</v>
      </c>
      <c r="P91" t="s">
        <v>45</v>
      </c>
      <c r="Q91">
        <v>96.242650567789894</v>
      </c>
      <c r="R91" t="s">
        <v>45</v>
      </c>
      <c r="S91">
        <v>0.77553678677000004</v>
      </c>
      <c r="T91">
        <v>0.75</v>
      </c>
      <c r="U91" t="s">
        <v>45</v>
      </c>
      <c r="V91">
        <v>0.82459213653600005</v>
      </c>
      <c r="W91" t="s">
        <v>45</v>
      </c>
      <c r="X91">
        <v>0.72319701604700004</v>
      </c>
      <c r="Y91" t="s">
        <v>48</v>
      </c>
      <c r="Z91">
        <v>0.84094804639099996</v>
      </c>
      <c r="AA91" t="s">
        <v>45</v>
      </c>
      <c r="AB91" s="2">
        <v>3.5805328044199999E-28</v>
      </c>
      <c r="AC91" s="2">
        <v>1.8115363591499999E-29</v>
      </c>
      <c r="AD91">
        <v>1</v>
      </c>
      <c r="AE91">
        <v>-2.3110886036E-3</v>
      </c>
      <c r="AF91" t="s">
        <v>48</v>
      </c>
      <c r="AG91">
        <v>65</v>
      </c>
      <c r="AH91">
        <v>-3.3538204254499999E-3</v>
      </c>
      <c r="AI91" t="s">
        <v>48</v>
      </c>
      <c r="AJ91" t="s">
        <v>104</v>
      </c>
      <c r="AK91">
        <v>0.112191947859</v>
      </c>
      <c r="AL91" t="s">
        <v>48</v>
      </c>
      <c r="AM91" t="s">
        <v>54</v>
      </c>
      <c r="AN91" t="s">
        <v>55</v>
      </c>
      <c r="AO91" t="s">
        <v>55</v>
      </c>
      <c r="AP91" t="s">
        <v>56</v>
      </c>
    </row>
    <row r="92" spans="1:42" x14ac:dyDescent="0.3">
      <c r="A92" t="s">
        <v>202</v>
      </c>
      <c r="B92" t="s">
        <v>43</v>
      </c>
      <c r="C92" s="1">
        <v>42249</v>
      </c>
      <c r="D92">
        <v>151</v>
      </c>
      <c r="E92">
        <v>151</v>
      </c>
      <c r="F92" t="s">
        <v>44</v>
      </c>
      <c r="G92" t="s">
        <v>44</v>
      </c>
      <c r="H92" t="s">
        <v>44</v>
      </c>
      <c r="I92">
        <v>89.3024633868</v>
      </c>
      <c r="J92" t="s">
        <v>45</v>
      </c>
      <c r="K92">
        <v>21077655</v>
      </c>
      <c r="L92" t="s">
        <v>46</v>
      </c>
      <c r="M92">
        <v>1129.95266071428</v>
      </c>
      <c r="N92" t="s">
        <v>49</v>
      </c>
      <c r="O92">
        <v>1.5245991976807399E-2</v>
      </c>
      <c r="P92" t="s">
        <v>45</v>
      </c>
      <c r="Q92">
        <v>89.188884236138094</v>
      </c>
      <c r="R92" t="s">
        <v>45</v>
      </c>
      <c r="S92">
        <v>0.83273272511100005</v>
      </c>
      <c r="T92">
        <v>0.8</v>
      </c>
      <c r="U92" t="s">
        <v>45</v>
      </c>
      <c r="V92">
        <v>0.88185326722299995</v>
      </c>
      <c r="W92" t="s">
        <v>45</v>
      </c>
      <c r="X92">
        <v>0.78000495898800004</v>
      </c>
      <c r="Y92" t="s">
        <v>48</v>
      </c>
      <c r="Z92">
        <v>0.67793689645199995</v>
      </c>
      <c r="AA92" t="s">
        <v>45</v>
      </c>
      <c r="AB92" s="2">
        <v>7.5007710752800001E-47</v>
      </c>
      <c r="AC92" s="2">
        <v>3.9097477546799998E-271</v>
      </c>
      <c r="AD92">
        <v>2</v>
      </c>
      <c r="AE92">
        <v>-2.2786575418500001E-3</v>
      </c>
      <c r="AF92" t="s">
        <v>48</v>
      </c>
      <c r="AG92">
        <v>13</v>
      </c>
      <c r="AH92">
        <v>-2.80729983136E-3</v>
      </c>
      <c r="AI92" t="s">
        <v>48</v>
      </c>
      <c r="AJ92" t="s">
        <v>49</v>
      </c>
      <c r="AK92">
        <v>0.46846958834000002</v>
      </c>
      <c r="AL92" t="s">
        <v>48</v>
      </c>
      <c r="AM92" t="s">
        <v>54</v>
      </c>
      <c r="AN92" t="s">
        <v>55</v>
      </c>
      <c r="AO92" t="s">
        <v>55</v>
      </c>
      <c r="AP92" t="s">
        <v>52</v>
      </c>
    </row>
    <row r="93" spans="1:42" x14ac:dyDescent="0.3">
      <c r="A93" t="s">
        <v>203</v>
      </c>
      <c r="B93" t="s">
        <v>43</v>
      </c>
      <c r="C93" s="1">
        <v>42101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86.005275961400002</v>
      </c>
      <c r="J93" t="s">
        <v>45</v>
      </c>
      <c r="K93">
        <v>20081955</v>
      </c>
      <c r="L93" t="s">
        <v>46</v>
      </c>
      <c r="M93">
        <v>1075.42610267857</v>
      </c>
      <c r="N93" t="s">
        <v>49</v>
      </c>
      <c r="O93">
        <v>3.1950848405989503E-2</v>
      </c>
      <c r="P93" t="s">
        <v>45</v>
      </c>
      <c r="Q93">
        <v>86.146626495602007</v>
      </c>
      <c r="R93" t="s">
        <v>45</v>
      </c>
      <c r="S93">
        <v>0.80060118664900004</v>
      </c>
      <c r="T93">
        <v>0.8</v>
      </c>
      <c r="U93" t="s">
        <v>45</v>
      </c>
      <c r="V93">
        <v>0.85190015560800003</v>
      </c>
      <c r="W93" t="s">
        <v>45</v>
      </c>
      <c r="X93">
        <v>0.74787998307699999</v>
      </c>
      <c r="Y93" t="s">
        <v>48</v>
      </c>
      <c r="Z93">
        <v>0.95412926422199995</v>
      </c>
      <c r="AA93" t="s">
        <v>45</v>
      </c>
      <c r="AB93" s="2">
        <v>6.3801776910300001E-32</v>
      </c>
      <c r="AC93" t="s">
        <v>47</v>
      </c>
      <c r="AD93">
        <v>0</v>
      </c>
      <c r="AE93">
        <v>-2.36896176924E-3</v>
      </c>
      <c r="AF93" t="s">
        <v>48</v>
      </c>
      <c r="AG93">
        <v>12</v>
      </c>
      <c r="AH93">
        <v>-1.85402107668E-3</v>
      </c>
      <c r="AI93" t="s">
        <v>48</v>
      </c>
      <c r="AJ93" t="s">
        <v>49</v>
      </c>
      <c r="AK93">
        <v>0.62038951505700002</v>
      </c>
      <c r="AL93" t="s">
        <v>48</v>
      </c>
      <c r="AM93" t="s">
        <v>54</v>
      </c>
      <c r="AN93" t="s">
        <v>55</v>
      </c>
      <c r="AO93" t="s">
        <v>55</v>
      </c>
      <c r="AP93" t="s">
        <v>52</v>
      </c>
    </row>
    <row r="94" spans="1:42" x14ac:dyDescent="0.3">
      <c r="A94" t="s">
        <v>204</v>
      </c>
      <c r="B94" t="s">
        <v>43</v>
      </c>
      <c r="C94" s="1">
        <v>42174</v>
      </c>
      <c r="D94">
        <v>75</v>
      </c>
      <c r="E94">
        <v>75</v>
      </c>
      <c r="F94" t="s">
        <v>44</v>
      </c>
      <c r="G94" t="s">
        <v>44</v>
      </c>
      <c r="H94" t="s">
        <v>44</v>
      </c>
      <c r="I94">
        <v>92.156520881500001</v>
      </c>
      <c r="J94" t="s">
        <v>45</v>
      </c>
      <c r="K94">
        <v>28125244</v>
      </c>
      <c r="L94" t="s">
        <v>46</v>
      </c>
      <c r="M94">
        <v>1158.4525657894701</v>
      </c>
      <c r="N94" t="s">
        <v>46</v>
      </c>
      <c r="O94">
        <v>3.4410719761994897E-2</v>
      </c>
      <c r="P94" t="s">
        <v>45</v>
      </c>
      <c r="Q94">
        <v>93.208284355201897</v>
      </c>
      <c r="R94" t="s">
        <v>45</v>
      </c>
      <c r="S94">
        <v>0.95862825563200005</v>
      </c>
      <c r="T94">
        <v>0.85</v>
      </c>
      <c r="U94" t="s">
        <v>45</v>
      </c>
      <c r="V94">
        <v>0.97241669488600002</v>
      </c>
      <c r="W94" t="s">
        <v>45</v>
      </c>
      <c r="X94">
        <v>0.94405779377400001</v>
      </c>
      <c r="Y94" t="s">
        <v>45</v>
      </c>
      <c r="Z94">
        <v>0.84094804639099996</v>
      </c>
      <c r="AA94" t="s">
        <v>45</v>
      </c>
      <c r="AB94">
        <v>1.03092551177E-4</v>
      </c>
      <c r="AC94" t="s">
        <v>47</v>
      </c>
      <c r="AD94">
        <v>0</v>
      </c>
      <c r="AE94">
        <v>-4.1056030528799998E-4</v>
      </c>
      <c r="AF94" t="s">
        <v>45</v>
      </c>
      <c r="AG94">
        <v>0</v>
      </c>
      <c r="AH94">
        <v>-5.8757692622399998E-4</v>
      </c>
      <c r="AI94" t="s">
        <v>48</v>
      </c>
      <c r="AJ94" t="s">
        <v>49</v>
      </c>
      <c r="AK94">
        <v>0.33915593086500001</v>
      </c>
      <c r="AL94" t="s">
        <v>48</v>
      </c>
      <c r="AM94" t="s">
        <v>54</v>
      </c>
      <c r="AN94" t="s">
        <v>55</v>
      </c>
      <c r="AO94" t="s">
        <v>55</v>
      </c>
      <c r="AP94" t="s">
        <v>52</v>
      </c>
    </row>
    <row r="95" spans="1:42" x14ac:dyDescent="0.3">
      <c r="A95" t="s">
        <v>205</v>
      </c>
      <c r="B95" t="s">
        <v>64</v>
      </c>
      <c r="C95" s="1">
        <v>42310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94.428334764799999</v>
      </c>
      <c r="J95" t="s">
        <v>45</v>
      </c>
      <c r="K95">
        <v>15063309</v>
      </c>
      <c r="L95" t="s">
        <v>46</v>
      </c>
      <c r="M95">
        <v>779.06269419642797</v>
      </c>
      <c r="N95" t="s">
        <v>58</v>
      </c>
      <c r="O95">
        <v>4.8767451934868498E-2</v>
      </c>
      <c r="P95" t="s">
        <v>45</v>
      </c>
      <c r="Q95">
        <v>94.829161770053702</v>
      </c>
      <c r="R95" t="s">
        <v>45</v>
      </c>
      <c r="S95">
        <v>0.95449392499499996</v>
      </c>
      <c r="T95">
        <v>0.8</v>
      </c>
      <c r="U95" t="s">
        <v>45</v>
      </c>
      <c r="V95">
        <v>0.96887458206699995</v>
      </c>
      <c r="W95" t="s">
        <v>45</v>
      </c>
      <c r="X95">
        <v>0.93956473181300004</v>
      </c>
      <c r="Y95" t="s">
        <v>45</v>
      </c>
      <c r="Z95">
        <v>0.84094804639099996</v>
      </c>
      <c r="AA95" t="s">
        <v>45</v>
      </c>
      <c r="AB95" s="2">
        <v>2.4446870255399999E-5</v>
      </c>
      <c r="AC95" s="2">
        <v>2.8037416651999998E-38</v>
      </c>
      <c r="AD95">
        <v>0</v>
      </c>
      <c r="AE95">
        <v>-2.7594553013200003E-4</v>
      </c>
      <c r="AF95" t="s">
        <v>45</v>
      </c>
      <c r="AG95">
        <v>0</v>
      </c>
      <c r="AH95">
        <v>-5.8311188563700002E-4</v>
      </c>
      <c r="AI95" t="s">
        <v>48</v>
      </c>
      <c r="AJ95" t="s">
        <v>49</v>
      </c>
      <c r="AK95">
        <v>0.18495164105799999</v>
      </c>
      <c r="AL95" t="s">
        <v>48</v>
      </c>
      <c r="AM95" t="s">
        <v>206</v>
      </c>
      <c r="AN95" t="s">
        <v>207</v>
      </c>
      <c r="AO95" t="s">
        <v>208</v>
      </c>
      <c r="AP95" t="s">
        <v>52</v>
      </c>
    </row>
    <row r="96" spans="1:42" x14ac:dyDescent="0.3">
      <c r="A96" t="s">
        <v>209</v>
      </c>
      <c r="B96" t="s">
        <v>64</v>
      </c>
      <c r="C96" s="1">
        <v>42150</v>
      </c>
      <c r="D96">
        <v>200</v>
      </c>
      <c r="E96">
        <v>200</v>
      </c>
      <c r="F96" t="s">
        <v>44</v>
      </c>
      <c r="G96" t="s">
        <v>44</v>
      </c>
      <c r="H96" t="s">
        <v>44</v>
      </c>
      <c r="I96">
        <v>48.420794717600003</v>
      </c>
      <c r="J96" t="s">
        <v>48</v>
      </c>
      <c r="K96">
        <v>7559009</v>
      </c>
      <c r="L96" t="s">
        <v>46</v>
      </c>
      <c r="M96">
        <v>310.83074239309201</v>
      </c>
      <c r="N96" t="s">
        <v>58</v>
      </c>
      <c r="O96">
        <v>0.22964518217920399</v>
      </c>
      <c r="P96" t="s">
        <v>48</v>
      </c>
      <c r="Q96">
        <v>50.556213549289801</v>
      </c>
      <c r="R96" t="s">
        <v>48</v>
      </c>
      <c r="S96">
        <v>0.64122397123899999</v>
      </c>
      <c r="T96">
        <v>0.7</v>
      </c>
      <c r="U96" t="s">
        <v>48</v>
      </c>
      <c r="V96">
        <v>0.51284655634099996</v>
      </c>
      <c r="W96" t="s">
        <v>48</v>
      </c>
      <c r="X96">
        <v>0.75916605338099996</v>
      </c>
      <c r="Y96" t="s">
        <v>45</v>
      </c>
      <c r="Z96">
        <v>0.50765795335700004</v>
      </c>
      <c r="AA96" t="s">
        <v>45</v>
      </c>
      <c r="AB96" s="2">
        <v>1.0758432637799999E-55</v>
      </c>
      <c r="AC96" s="2">
        <v>2.13378664819E-299</v>
      </c>
      <c r="AD96">
        <v>146</v>
      </c>
      <c r="AE96">
        <v>-3.96209490149E-3</v>
      </c>
      <c r="AF96" t="s">
        <v>48</v>
      </c>
      <c r="AG96">
        <v>1</v>
      </c>
      <c r="AH96">
        <v>-1.88605767381E-3</v>
      </c>
      <c r="AI96" t="s">
        <v>48</v>
      </c>
      <c r="AJ96" t="s">
        <v>49</v>
      </c>
      <c r="AK96">
        <v>0.33971806881400002</v>
      </c>
      <c r="AL96" t="s">
        <v>48</v>
      </c>
      <c r="AM96" t="s">
        <v>210</v>
      </c>
      <c r="AN96" t="s">
        <v>51</v>
      </c>
      <c r="AO96" t="s">
        <v>210</v>
      </c>
      <c r="AP96" t="s">
        <v>52</v>
      </c>
    </row>
    <row r="97" spans="1:42" x14ac:dyDescent="0.3">
      <c r="A97" t="s">
        <v>211</v>
      </c>
      <c r="B97" t="s">
        <v>43</v>
      </c>
      <c r="C97" s="1">
        <v>42167</v>
      </c>
      <c r="D97">
        <v>75</v>
      </c>
      <c r="E97">
        <v>75</v>
      </c>
      <c r="F97" t="s">
        <v>44</v>
      </c>
      <c r="G97" t="s">
        <v>44</v>
      </c>
      <c r="H97" t="s">
        <v>44</v>
      </c>
      <c r="I97">
        <v>85.276591919500007</v>
      </c>
      <c r="J97" t="s">
        <v>45</v>
      </c>
      <c r="K97">
        <v>34132691</v>
      </c>
      <c r="L97" t="s">
        <v>46</v>
      </c>
      <c r="M97">
        <v>1448.1255493420999</v>
      </c>
      <c r="N97" t="s">
        <v>65</v>
      </c>
      <c r="O97">
        <v>1.9585178926807702E-2</v>
      </c>
      <c r="P97" t="s">
        <v>45</v>
      </c>
      <c r="Q97">
        <v>85.054119625675497</v>
      </c>
      <c r="R97" t="s">
        <v>45</v>
      </c>
      <c r="S97">
        <v>0.93155733037099997</v>
      </c>
      <c r="T97">
        <v>0.85</v>
      </c>
      <c r="U97" t="s">
        <v>45</v>
      </c>
      <c r="V97">
        <v>0.95080653597800002</v>
      </c>
      <c r="W97" t="s">
        <v>45</v>
      </c>
      <c r="X97">
        <v>0.91104729441499999</v>
      </c>
      <c r="Y97" t="s">
        <v>45</v>
      </c>
      <c r="Z97">
        <v>0.84094804639099996</v>
      </c>
      <c r="AA97" t="s">
        <v>45</v>
      </c>
      <c r="AB97" s="2">
        <v>3.19296341928E-6</v>
      </c>
      <c r="AC97" s="2">
        <v>6.9549005331799996E-35</v>
      </c>
      <c r="AD97">
        <v>0</v>
      </c>
      <c r="AE97">
        <v>-6.1029657180700005E-4</v>
      </c>
      <c r="AF97" t="s">
        <v>48</v>
      </c>
      <c r="AG97">
        <v>0</v>
      </c>
      <c r="AH97">
        <v>-6.4343974267199995E-4</v>
      </c>
      <c r="AI97" t="s">
        <v>48</v>
      </c>
      <c r="AJ97" t="s">
        <v>49</v>
      </c>
      <c r="AK97">
        <v>0.42363463801500001</v>
      </c>
      <c r="AL97" t="s">
        <v>48</v>
      </c>
      <c r="AM97" t="s">
        <v>54</v>
      </c>
      <c r="AN97" t="s">
        <v>55</v>
      </c>
      <c r="AO97" t="s">
        <v>55</v>
      </c>
      <c r="AP97" t="s">
        <v>52</v>
      </c>
    </row>
    <row r="98" spans="1:42" x14ac:dyDescent="0.3">
      <c r="A98" t="s">
        <v>212</v>
      </c>
      <c r="B98" t="s">
        <v>64</v>
      </c>
      <c r="C98" s="1">
        <v>42251</v>
      </c>
      <c r="D98">
        <v>200</v>
      </c>
      <c r="E98">
        <v>200</v>
      </c>
      <c r="F98" t="s">
        <v>44</v>
      </c>
      <c r="G98" t="s">
        <v>44</v>
      </c>
      <c r="H98" t="s">
        <v>44</v>
      </c>
      <c r="I98">
        <v>90.715646360199997</v>
      </c>
      <c r="J98" t="s">
        <v>45</v>
      </c>
      <c r="K98">
        <v>32586889</v>
      </c>
      <c r="L98" t="s">
        <v>46</v>
      </c>
      <c r="M98">
        <v>1348.7336776315699</v>
      </c>
      <c r="N98" t="s">
        <v>49</v>
      </c>
      <c r="O98">
        <v>8.4128414329827199E-3</v>
      </c>
      <c r="P98" t="s">
        <v>45</v>
      </c>
      <c r="Q98">
        <v>90.883907283150705</v>
      </c>
      <c r="R98" t="s">
        <v>45</v>
      </c>
      <c r="S98">
        <v>0.808419282041</v>
      </c>
      <c r="T98">
        <v>0.7</v>
      </c>
      <c r="U98" t="s">
        <v>45</v>
      </c>
      <c r="V98">
        <v>0.837916954883</v>
      </c>
      <c r="W98" t="s">
        <v>45</v>
      </c>
      <c r="X98">
        <v>0.77399532063300003</v>
      </c>
      <c r="Y98" t="s">
        <v>45</v>
      </c>
      <c r="Z98">
        <v>0.50765795335700004</v>
      </c>
      <c r="AA98" t="s">
        <v>45</v>
      </c>
      <c r="AB98" s="2">
        <v>6.5298977612800002E-46</v>
      </c>
      <c r="AC98" s="2">
        <v>4.3193098564300002E-60</v>
      </c>
      <c r="AD98">
        <v>33</v>
      </c>
      <c r="AE98">
        <v>-2.3849815728399998E-3</v>
      </c>
      <c r="AF98" t="s">
        <v>48</v>
      </c>
      <c r="AG98">
        <v>45</v>
      </c>
      <c r="AH98">
        <v>-2.9542204702799999E-3</v>
      </c>
      <c r="AI98" t="s">
        <v>48</v>
      </c>
      <c r="AJ98" t="s">
        <v>49</v>
      </c>
      <c r="AK98">
        <v>0.26214334528599997</v>
      </c>
      <c r="AL98" t="s">
        <v>48</v>
      </c>
      <c r="AM98" t="s">
        <v>213</v>
      </c>
      <c r="AN98" t="s">
        <v>51</v>
      </c>
      <c r="AO98" t="s">
        <v>213</v>
      </c>
      <c r="AP98" t="s">
        <v>52</v>
      </c>
    </row>
    <row r="99" spans="1:42" x14ac:dyDescent="0.3">
      <c r="A99" t="s">
        <v>214</v>
      </c>
      <c r="B99" t="s">
        <v>43</v>
      </c>
      <c r="C99" s="1">
        <v>42314</v>
      </c>
      <c r="D99">
        <v>151</v>
      </c>
      <c r="E99">
        <v>151</v>
      </c>
      <c r="F99" t="s">
        <v>44</v>
      </c>
      <c r="G99" t="s">
        <v>44</v>
      </c>
      <c r="H99" t="s">
        <v>44</v>
      </c>
      <c r="I99">
        <v>89.610363554599999</v>
      </c>
      <c r="J99" t="s">
        <v>45</v>
      </c>
      <c r="K99">
        <v>16168604</v>
      </c>
      <c r="L99" t="s">
        <v>46</v>
      </c>
      <c r="M99">
        <v>863.00956026785695</v>
      </c>
      <c r="N99" t="s">
        <v>46</v>
      </c>
      <c r="O99">
        <v>2.41362860153038E-2</v>
      </c>
      <c r="P99" t="s">
        <v>45</v>
      </c>
      <c r="Q99">
        <v>90.782891901471402</v>
      </c>
      <c r="R99" t="s">
        <v>45</v>
      </c>
      <c r="S99">
        <v>0.93170172194900003</v>
      </c>
      <c r="T99">
        <v>0.8</v>
      </c>
      <c r="U99" t="s">
        <v>45</v>
      </c>
      <c r="V99">
        <v>0.95041029938099997</v>
      </c>
      <c r="W99" t="s">
        <v>45</v>
      </c>
      <c r="X99">
        <v>0.91231656967700003</v>
      </c>
      <c r="Y99" t="s">
        <v>45</v>
      </c>
      <c r="Z99">
        <v>0.95412926422199995</v>
      </c>
      <c r="AA99" t="s">
        <v>45</v>
      </c>
      <c r="AB99" s="2">
        <v>3.0502311230399999E-7</v>
      </c>
      <c r="AC99" s="2">
        <v>1.27639930914E-25</v>
      </c>
      <c r="AD99">
        <v>0</v>
      </c>
      <c r="AE99">
        <v>-4.9714782361699999E-4</v>
      </c>
      <c r="AF99" t="s">
        <v>45</v>
      </c>
      <c r="AG99">
        <v>0</v>
      </c>
      <c r="AH99">
        <v>-5.45691908535E-4</v>
      </c>
      <c r="AI99" t="s">
        <v>48</v>
      </c>
      <c r="AJ99" t="s">
        <v>49</v>
      </c>
      <c r="AK99">
        <v>0.26734027971399998</v>
      </c>
      <c r="AL99" t="s">
        <v>48</v>
      </c>
      <c r="AM99" t="s">
        <v>215</v>
      </c>
      <c r="AN99" t="s">
        <v>216</v>
      </c>
      <c r="AO99" t="s">
        <v>217</v>
      </c>
      <c r="AP99" t="s">
        <v>52</v>
      </c>
    </row>
    <row r="100" spans="1:42" x14ac:dyDescent="0.3">
      <c r="A100" t="s">
        <v>218</v>
      </c>
      <c r="B100" t="s">
        <v>43</v>
      </c>
      <c r="C100" s="1">
        <v>42016</v>
      </c>
      <c r="D100">
        <v>151</v>
      </c>
      <c r="E100">
        <v>151</v>
      </c>
      <c r="F100" t="s">
        <v>44</v>
      </c>
      <c r="G100" t="s">
        <v>44</v>
      </c>
      <c r="H100" t="s">
        <v>44</v>
      </c>
      <c r="I100">
        <v>94.817028142500007</v>
      </c>
      <c r="J100" t="s">
        <v>45</v>
      </c>
      <c r="K100">
        <v>15773684</v>
      </c>
      <c r="L100" t="s">
        <v>46</v>
      </c>
      <c r="M100">
        <v>797.53883035714205</v>
      </c>
      <c r="N100" t="s">
        <v>58</v>
      </c>
      <c r="O100">
        <v>2.85820035135287E-2</v>
      </c>
      <c r="P100" t="s">
        <v>45</v>
      </c>
      <c r="Q100">
        <v>94.989464038557003</v>
      </c>
      <c r="R100" t="s">
        <v>45</v>
      </c>
      <c r="S100">
        <v>0.92451490703000005</v>
      </c>
      <c r="T100">
        <v>0.8</v>
      </c>
      <c r="U100" t="s">
        <v>45</v>
      </c>
      <c r="V100">
        <v>0.93876459925699995</v>
      </c>
      <c r="W100" t="s">
        <v>45</v>
      </c>
      <c r="X100">
        <v>0.90862588826799995</v>
      </c>
      <c r="Y100" t="s">
        <v>45</v>
      </c>
      <c r="Z100">
        <v>0.99584488300200003</v>
      </c>
      <c r="AA100" t="s">
        <v>45</v>
      </c>
      <c r="AB100">
        <v>1.7877284389400001E-4</v>
      </c>
      <c r="AC100" s="2">
        <v>1.2387481366800001E-9</v>
      </c>
      <c r="AD100">
        <v>0</v>
      </c>
      <c r="AE100">
        <v>-9.0844951925400002E-4</v>
      </c>
      <c r="AF100" t="s">
        <v>48</v>
      </c>
      <c r="AG100">
        <v>0</v>
      </c>
      <c r="AH100">
        <v>-8.4941973780199996E-4</v>
      </c>
      <c r="AI100" t="s">
        <v>48</v>
      </c>
      <c r="AJ100" t="s">
        <v>49</v>
      </c>
      <c r="AK100">
        <v>0.205766766697</v>
      </c>
      <c r="AL100" t="s">
        <v>48</v>
      </c>
      <c r="AM100" t="s">
        <v>54</v>
      </c>
      <c r="AN100" t="s">
        <v>55</v>
      </c>
      <c r="AO100" t="s">
        <v>55</v>
      </c>
      <c r="AP100" t="s">
        <v>52</v>
      </c>
    </row>
    <row r="101" spans="1:42" x14ac:dyDescent="0.3">
      <c r="A101" t="s">
        <v>219</v>
      </c>
      <c r="B101" t="s">
        <v>64</v>
      </c>
      <c r="C101" s="1">
        <v>41887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90.001893655499998</v>
      </c>
      <c r="J101" t="s">
        <v>45</v>
      </c>
      <c r="K101">
        <v>23949422</v>
      </c>
      <c r="L101" t="s">
        <v>46</v>
      </c>
      <c r="M101">
        <v>1015.42399013157</v>
      </c>
      <c r="N101" t="s">
        <v>58</v>
      </c>
      <c r="O101">
        <v>5.5447666632614502E-2</v>
      </c>
      <c r="P101" t="s">
        <v>48</v>
      </c>
      <c r="Q101">
        <v>89.643767364161107</v>
      </c>
      <c r="R101" t="s">
        <v>45</v>
      </c>
      <c r="S101">
        <v>0.95624795417399999</v>
      </c>
      <c r="T101">
        <v>0.85</v>
      </c>
      <c r="U101" t="s">
        <v>45</v>
      </c>
      <c r="V101">
        <v>0.96176022174300002</v>
      </c>
      <c r="W101" t="s">
        <v>45</v>
      </c>
      <c r="X101">
        <v>0.95019188799900001</v>
      </c>
      <c r="Y101" t="s">
        <v>45</v>
      </c>
      <c r="Z101">
        <v>0.99584488300200003</v>
      </c>
      <c r="AA101" t="s">
        <v>45</v>
      </c>
      <c r="AB101">
        <v>0.99831059780700004</v>
      </c>
      <c r="AC101" t="s">
        <v>47</v>
      </c>
      <c r="AD101">
        <v>0</v>
      </c>
      <c r="AE101">
        <v>-4.2771141542100001E-4</v>
      </c>
      <c r="AF101" t="s">
        <v>45</v>
      </c>
      <c r="AG101">
        <v>0</v>
      </c>
      <c r="AH101">
        <v>-2.12450637624E-4</v>
      </c>
      <c r="AI101" t="s">
        <v>45</v>
      </c>
      <c r="AJ101" t="s">
        <v>49</v>
      </c>
      <c r="AK101">
        <v>0.47403567265500002</v>
      </c>
      <c r="AL101" t="s">
        <v>48</v>
      </c>
      <c r="AM101" t="s">
        <v>220</v>
      </c>
      <c r="AN101" t="s">
        <v>51</v>
      </c>
      <c r="AO101" t="s">
        <v>220</v>
      </c>
      <c r="AP101" t="s">
        <v>52</v>
      </c>
    </row>
    <row r="102" spans="1:42" x14ac:dyDescent="0.3">
      <c r="A102" t="s">
        <v>221</v>
      </c>
      <c r="B102" t="s">
        <v>64</v>
      </c>
      <c r="C102" s="1">
        <v>42286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91.451784934499997</v>
      </c>
      <c r="J102" t="s">
        <v>45</v>
      </c>
      <c r="K102">
        <v>21458630</v>
      </c>
      <c r="L102" t="s">
        <v>46</v>
      </c>
      <c r="M102">
        <v>1123.3538616071401</v>
      </c>
      <c r="N102" t="s">
        <v>49</v>
      </c>
      <c r="O102">
        <v>2.49726746897805E-2</v>
      </c>
      <c r="P102" t="s">
        <v>45</v>
      </c>
      <c r="Q102">
        <v>91.276631300799295</v>
      </c>
      <c r="R102" t="s">
        <v>45</v>
      </c>
      <c r="S102">
        <v>0.86712946365099997</v>
      </c>
      <c r="T102">
        <v>0.8</v>
      </c>
      <c r="U102" t="s">
        <v>45</v>
      </c>
      <c r="V102">
        <v>0.89737288765500001</v>
      </c>
      <c r="W102" t="s">
        <v>45</v>
      </c>
      <c r="X102">
        <v>0.83418655628299998</v>
      </c>
      <c r="Y102" t="s">
        <v>45</v>
      </c>
      <c r="Z102">
        <v>0.95412926422199995</v>
      </c>
      <c r="AA102" t="s">
        <v>45</v>
      </c>
      <c r="AB102" s="2">
        <v>2.2346457300399999E-20</v>
      </c>
      <c r="AC102">
        <v>0</v>
      </c>
      <c r="AD102">
        <v>0</v>
      </c>
      <c r="AE102">
        <v>-2.0800863227200001E-3</v>
      </c>
      <c r="AF102" t="s">
        <v>48</v>
      </c>
      <c r="AG102">
        <v>10</v>
      </c>
      <c r="AH102">
        <v>-2.64279227404E-3</v>
      </c>
      <c r="AI102" t="s">
        <v>48</v>
      </c>
      <c r="AJ102" t="s">
        <v>49</v>
      </c>
      <c r="AK102">
        <v>0.89911170704400001</v>
      </c>
      <c r="AL102" t="s">
        <v>48</v>
      </c>
      <c r="AM102" t="s">
        <v>222</v>
      </c>
      <c r="AN102" t="s">
        <v>51</v>
      </c>
      <c r="AO102" t="s">
        <v>222</v>
      </c>
      <c r="AP102" t="s">
        <v>52</v>
      </c>
    </row>
    <row r="103" spans="1:42" x14ac:dyDescent="0.3">
      <c r="A103" t="s">
        <v>223</v>
      </c>
      <c r="B103" t="s">
        <v>64</v>
      </c>
      <c r="C103" s="1">
        <v>41835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98.302602474099999</v>
      </c>
      <c r="J103" t="s">
        <v>45</v>
      </c>
      <c r="K103">
        <v>5446264</v>
      </c>
      <c r="L103" t="s">
        <v>46</v>
      </c>
      <c r="M103">
        <v>277.54199665178498</v>
      </c>
      <c r="N103" t="s">
        <v>58</v>
      </c>
      <c r="O103">
        <v>2.0978004672168302E-2</v>
      </c>
      <c r="P103" t="s">
        <v>45</v>
      </c>
      <c r="Q103">
        <v>98.426425880937501</v>
      </c>
      <c r="R103" t="s">
        <v>45</v>
      </c>
      <c r="S103">
        <v>0.94494933739200004</v>
      </c>
      <c r="T103">
        <v>0.8</v>
      </c>
      <c r="U103" t="s">
        <v>45</v>
      </c>
      <c r="V103">
        <v>0.95411807199999998</v>
      </c>
      <c r="W103" t="s">
        <v>45</v>
      </c>
      <c r="X103">
        <v>0.93542154197299998</v>
      </c>
      <c r="Y103" t="s">
        <v>45</v>
      </c>
      <c r="Z103">
        <v>0.99584488300200003</v>
      </c>
      <c r="AA103" t="s">
        <v>45</v>
      </c>
      <c r="AB103">
        <v>0.59300442794300001</v>
      </c>
      <c r="AC103">
        <v>7.7423022111899997E-2</v>
      </c>
      <c r="AD103">
        <v>0</v>
      </c>
      <c r="AE103">
        <v>-7.7434096466700002E-4</v>
      </c>
      <c r="AF103" t="s">
        <v>48</v>
      </c>
      <c r="AG103">
        <v>0</v>
      </c>
      <c r="AH103">
        <v>-7.5566711953499997E-4</v>
      </c>
      <c r="AI103" t="s">
        <v>48</v>
      </c>
      <c r="AJ103" t="s">
        <v>49</v>
      </c>
      <c r="AK103">
        <v>0.23315978056600001</v>
      </c>
      <c r="AL103" t="s">
        <v>48</v>
      </c>
      <c r="AM103" t="s">
        <v>224</v>
      </c>
      <c r="AN103" t="s">
        <v>51</v>
      </c>
      <c r="AO103" t="s">
        <v>224</v>
      </c>
      <c r="AP103" t="s">
        <v>52</v>
      </c>
    </row>
    <row r="104" spans="1:42" x14ac:dyDescent="0.3">
      <c r="A104" t="s">
        <v>225</v>
      </c>
      <c r="B104" t="s">
        <v>64</v>
      </c>
      <c r="C104" s="1">
        <v>42377</v>
      </c>
      <c r="D104">
        <v>200</v>
      </c>
      <c r="E104">
        <v>200</v>
      </c>
      <c r="F104" t="s">
        <v>44</v>
      </c>
      <c r="G104" t="s">
        <v>44</v>
      </c>
      <c r="H104" t="s">
        <v>44</v>
      </c>
      <c r="I104">
        <v>91.970164111100004</v>
      </c>
      <c r="J104" t="s">
        <v>45</v>
      </c>
      <c r="K104">
        <v>21242610</v>
      </c>
      <c r="L104" t="s">
        <v>46</v>
      </c>
      <c r="M104">
        <v>1109.3897455357101</v>
      </c>
      <c r="N104" t="s">
        <v>49</v>
      </c>
      <c r="O104">
        <v>2.2049496242196199E-2</v>
      </c>
      <c r="P104" t="s">
        <v>45</v>
      </c>
      <c r="Q104">
        <v>92.344301658754603</v>
      </c>
      <c r="R104" t="s">
        <v>45</v>
      </c>
      <c r="S104">
        <v>0.85790122135299995</v>
      </c>
      <c r="T104">
        <v>0.75</v>
      </c>
      <c r="U104" t="s">
        <v>45</v>
      </c>
      <c r="V104">
        <v>0.90283404675800005</v>
      </c>
      <c r="W104" t="s">
        <v>45</v>
      </c>
      <c r="X104">
        <v>0.81011964584399998</v>
      </c>
      <c r="Y104" t="s">
        <v>45</v>
      </c>
      <c r="Z104">
        <v>0.67793689645199995</v>
      </c>
      <c r="AA104" t="s">
        <v>45</v>
      </c>
      <c r="AB104" s="2">
        <v>5.5541744830399996E-59</v>
      </c>
      <c r="AC104" t="s">
        <v>47</v>
      </c>
      <c r="AD104">
        <v>0</v>
      </c>
      <c r="AE104">
        <v>-1.3822811569799999E-3</v>
      </c>
      <c r="AF104" t="s">
        <v>48</v>
      </c>
      <c r="AG104">
        <v>1</v>
      </c>
      <c r="AH104">
        <v>-2.5063104886000002E-3</v>
      </c>
      <c r="AI104" t="s">
        <v>48</v>
      </c>
      <c r="AJ104" t="s">
        <v>49</v>
      </c>
      <c r="AK104">
        <v>0.31713640548599997</v>
      </c>
      <c r="AL104" t="s">
        <v>48</v>
      </c>
      <c r="AM104" t="s">
        <v>226</v>
      </c>
      <c r="AN104" t="s">
        <v>51</v>
      </c>
      <c r="AO104" t="s">
        <v>226</v>
      </c>
      <c r="AP104" t="s">
        <v>52</v>
      </c>
    </row>
    <row r="105" spans="1:42" x14ac:dyDescent="0.3">
      <c r="A105" t="s">
        <v>227</v>
      </c>
      <c r="B105" t="s">
        <v>43</v>
      </c>
      <c r="C105" s="1">
        <v>41968</v>
      </c>
      <c r="D105">
        <v>151</v>
      </c>
      <c r="E105">
        <v>151</v>
      </c>
      <c r="F105" t="s">
        <v>87</v>
      </c>
      <c r="G105" t="s">
        <v>44</v>
      </c>
      <c r="H105" t="s">
        <v>44</v>
      </c>
      <c r="I105">
        <v>94.983047151500003</v>
      </c>
      <c r="J105" t="s">
        <v>45</v>
      </c>
      <c r="K105">
        <v>14809543</v>
      </c>
      <c r="L105" t="s">
        <v>46</v>
      </c>
      <c r="M105">
        <v>762.93670312500001</v>
      </c>
      <c r="N105" t="s">
        <v>58</v>
      </c>
      <c r="O105">
        <v>1.8589336094100999E-2</v>
      </c>
      <c r="P105" t="s">
        <v>45</v>
      </c>
      <c r="Q105">
        <v>95.096371394553302</v>
      </c>
      <c r="R105" t="s">
        <v>45</v>
      </c>
      <c r="S105">
        <v>0.89378960013300002</v>
      </c>
      <c r="T105">
        <v>0.8</v>
      </c>
      <c r="U105" t="s">
        <v>45</v>
      </c>
      <c r="V105">
        <v>0.96311546910300005</v>
      </c>
      <c r="W105" t="s">
        <v>45</v>
      </c>
      <c r="X105">
        <v>0.829773623598</v>
      </c>
      <c r="Y105" t="s">
        <v>45</v>
      </c>
      <c r="Z105">
        <v>0.24079199341900001</v>
      </c>
      <c r="AA105" t="s">
        <v>45</v>
      </c>
      <c r="AB105" s="2">
        <v>2.41172417184E-86</v>
      </c>
      <c r="AC105" t="s">
        <v>47</v>
      </c>
      <c r="AD105">
        <v>0</v>
      </c>
      <c r="AE105">
        <v>-4.1911369545099999E-4</v>
      </c>
      <c r="AF105" t="s">
        <v>45</v>
      </c>
      <c r="AG105">
        <v>4</v>
      </c>
      <c r="AH105">
        <v>-4.2946049507000002E-4</v>
      </c>
      <c r="AI105" t="s">
        <v>45</v>
      </c>
      <c r="AJ105" t="s">
        <v>49</v>
      </c>
      <c r="AK105">
        <v>0.33496834902400002</v>
      </c>
      <c r="AL105" t="s">
        <v>48</v>
      </c>
      <c r="AM105" t="s">
        <v>54</v>
      </c>
      <c r="AN105" t="s">
        <v>55</v>
      </c>
      <c r="AO105" t="s">
        <v>55</v>
      </c>
      <c r="AP105" t="s">
        <v>52</v>
      </c>
    </row>
    <row r="106" spans="1:42" x14ac:dyDescent="0.3">
      <c r="A106" t="s">
        <v>228</v>
      </c>
      <c r="B106" t="s">
        <v>43</v>
      </c>
      <c r="C106" s="1">
        <v>41995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67.765325531000002</v>
      </c>
      <c r="J106" t="s">
        <v>48</v>
      </c>
      <c r="K106">
        <v>14253970</v>
      </c>
      <c r="L106" t="s">
        <v>46</v>
      </c>
      <c r="M106">
        <v>760.39198214285705</v>
      </c>
      <c r="N106" t="s">
        <v>58</v>
      </c>
      <c r="O106">
        <v>2.9815042274699399E-2</v>
      </c>
      <c r="P106" t="s">
        <v>45</v>
      </c>
      <c r="Q106">
        <v>68.187413630285107</v>
      </c>
      <c r="R106" t="s">
        <v>48</v>
      </c>
      <c r="S106">
        <v>0.82139368665300005</v>
      </c>
      <c r="T106">
        <v>0.8</v>
      </c>
      <c r="U106" t="s">
        <v>45</v>
      </c>
      <c r="V106">
        <v>0.85455654002100001</v>
      </c>
      <c r="W106" t="s">
        <v>45</v>
      </c>
      <c r="X106">
        <v>0.78426450468599995</v>
      </c>
      <c r="Y106" t="s">
        <v>48</v>
      </c>
      <c r="Z106">
        <v>0.95412926422199995</v>
      </c>
      <c r="AA106" t="s">
        <v>45</v>
      </c>
      <c r="AB106" s="2">
        <v>3.8282903709100004E-6</v>
      </c>
      <c r="AC106" t="s">
        <v>47</v>
      </c>
      <c r="AD106">
        <v>0</v>
      </c>
      <c r="AE106">
        <v>-2.12026257892E-3</v>
      </c>
      <c r="AF106" t="s">
        <v>48</v>
      </c>
      <c r="AG106">
        <v>11</v>
      </c>
      <c r="AH106">
        <v>-1.3536981139000001E-3</v>
      </c>
      <c r="AI106" t="s">
        <v>48</v>
      </c>
      <c r="AJ106" t="s">
        <v>49</v>
      </c>
      <c r="AK106">
        <v>0.272831581579</v>
      </c>
      <c r="AL106" t="s">
        <v>48</v>
      </c>
      <c r="AM106" t="s">
        <v>54</v>
      </c>
      <c r="AN106" t="s">
        <v>55</v>
      </c>
      <c r="AO106" t="s">
        <v>55</v>
      </c>
      <c r="AP106" t="s">
        <v>52</v>
      </c>
    </row>
    <row r="107" spans="1:42" x14ac:dyDescent="0.3">
      <c r="A107" t="s">
        <v>229</v>
      </c>
      <c r="B107" t="s">
        <v>64</v>
      </c>
      <c r="C107" s="1">
        <v>42404</v>
      </c>
      <c r="D107">
        <v>75</v>
      </c>
      <c r="E107">
        <v>75</v>
      </c>
      <c r="F107" t="s">
        <v>44</v>
      </c>
      <c r="G107" t="s">
        <v>44</v>
      </c>
      <c r="H107" t="s">
        <v>44</v>
      </c>
      <c r="I107">
        <v>91.667152975299999</v>
      </c>
      <c r="J107" t="s">
        <v>45</v>
      </c>
      <c r="K107">
        <v>25918178</v>
      </c>
      <c r="L107" t="s">
        <v>46</v>
      </c>
      <c r="M107">
        <v>1060.01012828947</v>
      </c>
      <c r="N107" t="s">
        <v>58</v>
      </c>
      <c r="O107">
        <v>1.5090840054878501E-2</v>
      </c>
      <c r="P107" t="s">
        <v>45</v>
      </c>
      <c r="Q107">
        <v>91.566918333923894</v>
      </c>
      <c r="R107" t="s">
        <v>45</v>
      </c>
      <c r="S107">
        <v>0.95246018260400001</v>
      </c>
      <c r="T107">
        <v>0.85</v>
      </c>
      <c r="U107" t="s">
        <v>45</v>
      </c>
      <c r="V107">
        <v>0.96474555631699999</v>
      </c>
      <c r="W107" t="s">
        <v>45</v>
      </c>
      <c r="X107">
        <v>0.93911710769199996</v>
      </c>
      <c r="Y107" t="s">
        <v>45</v>
      </c>
      <c r="Z107">
        <v>0.84094804639099996</v>
      </c>
      <c r="AA107" t="s">
        <v>45</v>
      </c>
      <c r="AB107">
        <v>2.3857379874999999E-4</v>
      </c>
      <c r="AC107" s="2">
        <v>2.28100272392E-41</v>
      </c>
      <c r="AD107">
        <v>0</v>
      </c>
      <c r="AE107">
        <v>-5.3931363983299998E-4</v>
      </c>
      <c r="AF107" t="s">
        <v>48</v>
      </c>
      <c r="AG107">
        <v>0</v>
      </c>
      <c r="AH107">
        <v>-5.5383739351199995E-4</v>
      </c>
      <c r="AI107" t="s">
        <v>48</v>
      </c>
      <c r="AJ107" t="s">
        <v>49</v>
      </c>
      <c r="AK107">
        <v>0.326173584061</v>
      </c>
      <c r="AL107" t="s">
        <v>48</v>
      </c>
      <c r="AM107" t="s">
        <v>54</v>
      </c>
      <c r="AN107" t="s">
        <v>55</v>
      </c>
      <c r="AO107" t="s">
        <v>55</v>
      </c>
      <c r="AP107" t="s">
        <v>52</v>
      </c>
    </row>
    <row r="108" spans="1:42" x14ac:dyDescent="0.3">
      <c r="A108" t="s">
        <v>230</v>
      </c>
      <c r="B108" t="s">
        <v>43</v>
      </c>
      <c r="C108" s="1">
        <v>42139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96.878739952299995</v>
      </c>
      <c r="J108" t="s">
        <v>45</v>
      </c>
      <c r="K108">
        <v>15942131</v>
      </c>
      <c r="L108" t="s">
        <v>46</v>
      </c>
      <c r="M108">
        <v>638.63525328947298</v>
      </c>
      <c r="N108" t="s">
        <v>58</v>
      </c>
      <c r="O108">
        <v>3.0067587490594599E-2</v>
      </c>
      <c r="P108" t="s">
        <v>45</v>
      </c>
      <c r="Q108">
        <v>96.976191523047305</v>
      </c>
      <c r="R108" t="s">
        <v>45</v>
      </c>
      <c r="S108">
        <v>0.97994788427599999</v>
      </c>
      <c r="T108">
        <v>0.85</v>
      </c>
      <c r="U108" t="s">
        <v>45</v>
      </c>
      <c r="V108">
        <v>0.98705443665799997</v>
      </c>
      <c r="W108" t="s">
        <v>45</v>
      </c>
      <c r="X108">
        <v>0.97446354442799998</v>
      </c>
      <c r="Y108" t="s">
        <v>45</v>
      </c>
      <c r="Z108">
        <v>0.84094804639099996</v>
      </c>
      <c r="AA108" t="s">
        <v>45</v>
      </c>
      <c r="AB108">
        <v>0.57571708703799995</v>
      </c>
      <c r="AC108" t="s">
        <v>47</v>
      </c>
      <c r="AD108">
        <v>0</v>
      </c>
      <c r="AE108">
        <v>-2.4398713957799999E-4</v>
      </c>
      <c r="AF108" t="s">
        <v>45</v>
      </c>
      <c r="AG108">
        <v>0</v>
      </c>
      <c r="AH108">
        <v>-1.6041190021E-4</v>
      </c>
      <c r="AI108" t="s">
        <v>45</v>
      </c>
      <c r="AJ108" t="s">
        <v>49</v>
      </c>
      <c r="AK108">
        <v>0.33653630664700002</v>
      </c>
      <c r="AL108" t="s">
        <v>48</v>
      </c>
      <c r="AM108" t="s">
        <v>54</v>
      </c>
      <c r="AN108" t="s">
        <v>55</v>
      </c>
      <c r="AO108" t="s">
        <v>55</v>
      </c>
      <c r="AP108" t="s">
        <v>52</v>
      </c>
    </row>
    <row r="109" spans="1:42" x14ac:dyDescent="0.3">
      <c r="A109" t="s">
        <v>231</v>
      </c>
      <c r="B109" t="s">
        <v>64</v>
      </c>
      <c r="C109" s="1">
        <v>42373</v>
      </c>
      <c r="D109">
        <v>101</v>
      </c>
      <c r="E109">
        <v>101</v>
      </c>
      <c r="F109" t="s">
        <v>44</v>
      </c>
      <c r="G109" t="s">
        <v>44</v>
      </c>
      <c r="H109" t="s">
        <v>44</v>
      </c>
      <c r="I109">
        <v>93.473436560699994</v>
      </c>
      <c r="J109" t="s">
        <v>45</v>
      </c>
      <c r="K109">
        <v>19858211</v>
      </c>
      <c r="L109" t="s">
        <v>46</v>
      </c>
      <c r="M109">
        <v>1030.1336540178499</v>
      </c>
      <c r="N109" t="s">
        <v>49</v>
      </c>
      <c r="O109">
        <v>1.8159995802775199E-2</v>
      </c>
      <c r="P109" t="s">
        <v>45</v>
      </c>
      <c r="Q109">
        <v>93.447830352774702</v>
      </c>
      <c r="R109" t="s">
        <v>45</v>
      </c>
      <c r="S109">
        <v>0.95547573722699997</v>
      </c>
      <c r="T109">
        <v>0.8</v>
      </c>
      <c r="U109" t="s">
        <v>45</v>
      </c>
      <c r="V109">
        <v>0.97027120653200005</v>
      </c>
      <c r="W109" t="s">
        <v>45</v>
      </c>
      <c r="X109">
        <v>0.94346443502800004</v>
      </c>
      <c r="Y109" t="s">
        <v>45</v>
      </c>
      <c r="Z109">
        <v>0.84094804639099996</v>
      </c>
      <c r="AA109" t="s">
        <v>45</v>
      </c>
      <c r="AB109" s="2">
        <v>1.6436416045300001E-5</v>
      </c>
      <c r="AC109" s="2">
        <v>1.1365662394400001E-31</v>
      </c>
      <c r="AD109">
        <v>0</v>
      </c>
      <c r="AE109">
        <v>-2.5903382717400002E-4</v>
      </c>
      <c r="AF109" t="s">
        <v>45</v>
      </c>
      <c r="AG109">
        <v>0</v>
      </c>
      <c r="AH109">
        <v>-1.9241002506200001E-4</v>
      </c>
      <c r="AI109" t="s">
        <v>45</v>
      </c>
      <c r="AJ109" t="s">
        <v>49</v>
      </c>
      <c r="AK109">
        <v>0.31625645843599998</v>
      </c>
      <c r="AL109" t="s">
        <v>48</v>
      </c>
      <c r="AM109" t="s">
        <v>226</v>
      </c>
      <c r="AN109" t="s">
        <v>51</v>
      </c>
      <c r="AO109" t="s">
        <v>226</v>
      </c>
      <c r="AP109" t="s">
        <v>52</v>
      </c>
    </row>
    <row r="110" spans="1:42" x14ac:dyDescent="0.3">
      <c r="A110" t="s">
        <v>232</v>
      </c>
      <c r="B110" t="s">
        <v>43</v>
      </c>
      <c r="C110" s="1">
        <v>42408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85.734564796300006</v>
      </c>
      <c r="J110" t="s">
        <v>45</v>
      </c>
      <c r="K110">
        <v>32902642</v>
      </c>
      <c r="L110" t="s">
        <v>46</v>
      </c>
      <c r="M110">
        <v>1404.3574078947299</v>
      </c>
      <c r="N110" t="s">
        <v>65</v>
      </c>
      <c r="O110">
        <v>1.5626314594569899E-2</v>
      </c>
      <c r="P110" t="s">
        <v>45</v>
      </c>
      <c r="Q110">
        <v>85.817548157930403</v>
      </c>
      <c r="R110" t="s">
        <v>45</v>
      </c>
      <c r="S110">
        <v>0.93493835752200005</v>
      </c>
      <c r="T110">
        <v>0.85</v>
      </c>
      <c r="U110" t="s">
        <v>45</v>
      </c>
      <c r="V110">
        <v>0.95197788554499996</v>
      </c>
      <c r="W110" t="s">
        <v>45</v>
      </c>
      <c r="X110">
        <v>0.91641196310799999</v>
      </c>
      <c r="Y110" t="s">
        <v>45</v>
      </c>
      <c r="Z110">
        <v>0.84094804639099996</v>
      </c>
      <c r="AA110" t="s">
        <v>45</v>
      </c>
      <c r="AB110" s="2">
        <v>1.9761933899800001E-5</v>
      </c>
      <c r="AC110" s="2">
        <v>5.3644965214999998E-8</v>
      </c>
      <c r="AD110">
        <v>0</v>
      </c>
      <c r="AE110">
        <v>-6.2873709652700002E-4</v>
      </c>
      <c r="AF110" t="s">
        <v>48</v>
      </c>
      <c r="AG110">
        <v>0</v>
      </c>
      <c r="AH110">
        <v>-5.1978683913300001E-4</v>
      </c>
      <c r="AI110" t="s">
        <v>48</v>
      </c>
      <c r="AJ110" t="s">
        <v>49</v>
      </c>
      <c r="AK110">
        <v>0.40774418395200002</v>
      </c>
      <c r="AL110" t="s">
        <v>48</v>
      </c>
      <c r="AM110" t="s">
        <v>233</v>
      </c>
      <c r="AN110" t="s">
        <v>233</v>
      </c>
      <c r="AO110" t="s">
        <v>51</v>
      </c>
      <c r="AP110" t="s">
        <v>52</v>
      </c>
    </row>
    <row r="111" spans="1:42" x14ac:dyDescent="0.3">
      <c r="A111" t="s">
        <v>234</v>
      </c>
      <c r="B111" t="s">
        <v>43</v>
      </c>
      <c r="C111" s="1">
        <v>42261</v>
      </c>
      <c r="D111">
        <v>151</v>
      </c>
      <c r="E111">
        <v>151</v>
      </c>
      <c r="F111" t="s">
        <v>44</v>
      </c>
      <c r="G111" t="s">
        <v>44</v>
      </c>
      <c r="H111" t="s">
        <v>44</v>
      </c>
      <c r="I111">
        <v>86.889152223799996</v>
      </c>
      <c r="J111" t="s">
        <v>45</v>
      </c>
      <c r="K111">
        <v>3991745</v>
      </c>
      <c r="L111" t="s">
        <v>46</v>
      </c>
      <c r="M111">
        <v>184.47766796875001</v>
      </c>
      <c r="N111" t="s">
        <v>58</v>
      </c>
      <c r="O111">
        <v>1.26105445095371E-2</v>
      </c>
      <c r="P111" t="s">
        <v>45</v>
      </c>
      <c r="Q111">
        <v>87.677006873771703</v>
      </c>
      <c r="R111" t="s">
        <v>45</v>
      </c>
      <c r="S111">
        <v>0.95123639083099998</v>
      </c>
      <c r="T111">
        <v>0.8</v>
      </c>
      <c r="U111" t="s">
        <v>45</v>
      </c>
      <c r="V111">
        <v>0.96221322117800001</v>
      </c>
      <c r="W111" t="s">
        <v>45</v>
      </c>
      <c r="X111">
        <v>0.94056435624599999</v>
      </c>
      <c r="Y111" t="s">
        <v>45</v>
      </c>
      <c r="Z111">
        <v>0.95412926422199995</v>
      </c>
      <c r="AA111" t="s">
        <v>45</v>
      </c>
      <c r="AB111">
        <v>0.17881357352400001</v>
      </c>
      <c r="AC111">
        <v>9.2674152669799999E-3</v>
      </c>
      <c r="AD111">
        <v>0</v>
      </c>
      <c r="AE111">
        <v>-3.59992762274E-4</v>
      </c>
      <c r="AF111" t="s">
        <v>45</v>
      </c>
      <c r="AG111">
        <v>0</v>
      </c>
      <c r="AH111">
        <v>-8.6178261072000003E-4</v>
      </c>
      <c r="AI111" t="s">
        <v>48</v>
      </c>
      <c r="AJ111" t="s">
        <v>49</v>
      </c>
      <c r="AK111">
        <v>0.34856988950899997</v>
      </c>
      <c r="AL111" t="s">
        <v>48</v>
      </c>
      <c r="AM111" t="s">
        <v>235</v>
      </c>
      <c r="AN111" t="s">
        <v>235</v>
      </c>
      <c r="AO111" t="s">
        <v>51</v>
      </c>
      <c r="AP111" t="s">
        <v>52</v>
      </c>
    </row>
    <row r="112" spans="1:42" x14ac:dyDescent="0.3">
      <c r="A112" t="s">
        <v>236</v>
      </c>
      <c r="B112" t="s">
        <v>64</v>
      </c>
      <c r="C112" s="1">
        <v>41956</v>
      </c>
      <c r="D112">
        <v>151</v>
      </c>
      <c r="E112">
        <v>151</v>
      </c>
      <c r="F112" t="s">
        <v>44</v>
      </c>
      <c r="G112" t="s">
        <v>44</v>
      </c>
      <c r="H112" t="s">
        <v>44</v>
      </c>
      <c r="I112">
        <v>97.325318025499996</v>
      </c>
      <c r="J112" t="s">
        <v>45</v>
      </c>
      <c r="K112">
        <v>9834883</v>
      </c>
      <c r="L112" t="s">
        <v>46</v>
      </c>
      <c r="M112">
        <v>502.44406473214201</v>
      </c>
      <c r="N112" t="s">
        <v>58</v>
      </c>
      <c r="O112">
        <v>4.9910670831006497E-2</v>
      </c>
      <c r="P112" t="s">
        <v>45</v>
      </c>
      <c r="Q112">
        <v>97.488672203397499</v>
      </c>
      <c r="R112" t="s">
        <v>45</v>
      </c>
      <c r="S112">
        <v>0.91482904007999999</v>
      </c>
      <c r="T112">
        <v>0.8</v>
      </c>
      <c r="U112" t="s">
        <v>45</v>
      </c>
      <c r="V112">
        <v>0.92801896882099999</v>
      </c>
      <c r="W112" t="s">
        <v>45</v>
      </c>
      <c r="X112">
        <v>0.90037790966599995</v>
      </c>
      <c r="Y112" t="s">
        <v>45</v>
      </c>
      <c r="Z112">
        <v>0.95412926422199995</v>
      </c>
      <c r="AA112" t="s">
        <v>45</v>
      </c>
      <c r="AB112">
        <v>1.52913199613E-4</v>
      </c>
      <c r="AC112">
        <v>0</v>
      </c>
      <c r="AD112">
        <v>0</v>
      </c>
      <c r="AE112">
        <v>-1.31995563116E-3</v>
      </c>
      <c r="AF112" t="s">
        <v>48</v>
      </c>
      <c r="AG112">
        <v>0</v>
      </c>
      <c r="AH112">
        <v>-1.47178238565E-3</v>
      </c>
      <c r="AI112" t="s">
        <v>48</v>
      </c>
      <c r="AJ112" t="s">
        <v>49</v>
      </c>
      <c r="AK112">
        <v>0.73681821448100004</v>
      </c>
      <c r="AL112" t="s">
        <v>48</v>
      </c>
      <c r="AM112" t="s">
        <v>54</v>
      </c>
      <c r="AN112" t="s">
        <v>55</v>
      </c>
      <c r="AO112" t="s">
        <v>55</v>
      </c>
      <c r="AP112" t="s">
        <v>52</v>
      </c>
    </row>
    <row r="113" spans="1:42" x14ac:dyDescent="0.3">
      <c r="A113" t="s">
        <v>237</v>
      </c>
      <c r="B113" t="s">
        <v>43</v>
      </c>
      <c r="C113" s="1">
        <v>42145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89.645787332200001</v>
      </c>
      <c r="J113" t="s">
        <v>45</v>
      </c>
      <c r="K113">
        <v>30563261</v>
      </c>
      <c r="L113" t="s">
        <v>46</v>
      </c>
      <c r="M113">
        <v>1273.65916447368</v>
      </c>
      <c r="N113" t="s">
        <v>49</v>
      </c>
      <c r="O113">
        <v>4.3728548314836302E-2</v>
      </c>
      <c r="P113" t="s">
        <v>45</v>
      </c>
      <c r="Q113">
        <v>90.955313283247307</v>
      </c>
      <c r="R113" t="s">
        <v>45</v>
      </c>
      <c r="S113">
        <v>0.95231647234000005</v>
      </c>
      <c r="T113">
        <v>0.85</v>
      </c>
      <c r="U113" t="s">
        <v>45</v>
      </c>
      <c r="V113">
        <v>0.96492157692199998</v>
      </c>
      <c r="W113" t="s">
        <v>45</v>
      </c>
      <c r="X113">
        <v>0.93927429449800004</v>
      </c>
      <c r="Y113" t="s">
        <v>45</v>
      </c>
      <c r="Z113">
        <v>0.84094804639099996</v>
      </c>
      <c r="AA113" t="s">
        <v>45</v>
      </c>
      <c r="AB113">
        <v>9.7477060550299997E-3</v>
      </c>
      <c r="AC113" t="s">
        <v>47</v>
      </c>
      <c r="AD113">
        <v>0</v>
      </c>
      <c r="AE113">
        <v>-5.0705733466500002E-4</v>
      </c>
      <c r="AF113" t="s">
        <v>48</v>
      </c>
      <c r="AG113">
        <v>0</v>
      </c>
      <c r="AH113">
        <v>-4.6026236896100001E-4</v>
      </c>
      <c r="AI113" t="s">
        <v>45</v>
      </c>
      <c r="AJ113" t="s">
        <v>49</v>
      </c>
      <c r="AK113">
        <v>0.35810342921299998</v>
      </c>
      <c r="AL113" t="s">
        <v>48</v>
      </c>
      <c r="AM113" t="s">
        <v>238</v>
      </c>
      <c r="AN113" t="s">
        <v>51</v>
      </c>
      <c r="AO113" t="s">
        <v>238</v>
      </c>
      <c r="AP113" t="s">
        <v>52</v>
      </c>
    </row>
    <row r="114" spans="1:42" x14ac:dyDescent="0.3">
      <c r="A114" t="s">
        <v>239</v>
      </c>
      <c r="B114" t="s">
        <v>64</v>
      </c>
      <c r="C114" s="1">
        <v>42216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90.275251098599995</v>
      </c>
      <c r="J114" t="s">
        <v>45</v>
      </c>
      <c r="K114">
        <v>32967275</v>
      </c>
      <c r="L114" t="s">
        <v>46</v>
      </c>
      <c r="M114">
        <v>1364.8960855263099</v>
      </c>
      <c r="N114" t="s">
        <v>49</v>
      </c>
      <c r="O114">
        <v>2.08753487141192E-2</v>
      </c>
      <c r="P114" t="s">
        <v>45</v>
      </c>
      <c r="Q114">
        <v>90.685458141388196</v>
      </c>
      <c r="R114" t="s">
        <v>45</v>
      </c>
      <c r="S114">
        <v>0.94849830051499995</v>
      </c>
      <c r="T114">
        <v>0.85</v>
      </c>
      <c r="U114" t="s">
        <v>45</v>
      </c>
      <c r="V114">
        <v>0.96322179656399998</v>
      </c>
      <c r="W114" t="s">
        <v>45</v>
      </c>
      <c r="X114">
        <v>0.93352804480600005</v>
      </c>
      <c r="Y114" t="s">
        <v>45</v>
      </c>
      <c r="Z114">
        <v>0.84094804639099996</v>
      </c>
      <c r="AA114" t="s">
        <v>45</v>
      </c>
      <c r="AB114">
        <v>2.91061207481E-4</v>
      </c>
      <c r="AC114" s="2">
        <v>1.2671651943600001E-6</v>
      </c>
      <c r="AD114">
        <v>0</v>
      </c>
      <c r="AE114">
        <v>-5.29512877913E-4</v>
      </c>
      <c r="AF114" t="s">
        <v>48</v>
      </c>
      <c r="AG114">
        <v>0</v>
      </c>
      <c r="AH114">
        <v>-4.4328706593500003E-4</v>
      </c>
      <c r="AI114" t="s">
        <v>45</v>
      </c>
      <c r="AJ114" t="s">
        <v>49</v>
      </c>
      <c r="AK114">
        <v>0.29214396103899998</v>
      </c>
      <c r="AL114" t="s">
        <v>48</v>
      </c>
      <c r="AM114" t="s">
        <v>54</v>
      </c>
      <c r="AN114" t="s">
        <v>55</v>
      </c>
      <c r="AO114" t="s">
        <v>55</v>
      </c>
      <c r="AP114" t="s">
        <v>52</v>
      </c>
    </row>
    <row r="115" spans="1:42" x14ac:dyDescent="0.3">
      <c r="A115" t="s">
        <v>240</v>
      </c>
      <c r="B115" t="s">
        <v>64</v>
      </c>
      <c r="C115" s="1">
        <v>42235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94.121353357000004</v>
      </c>
      <c r="J115" t="s">
        <v>45</v>
      </c>
      <c r="K115">
        <v>26775268</v>
      </c>
      <c r="L115" t="s">
        <v>46</v>
      </c>
      <c r="M115">
        <v>1083.9539506578899</v>
      </c>
      <c r="N115" t="s">
        <v>58</v>
      </c>
      <c r="O115">
        <v>3.2933589085342899E-2</v>
      </c>
      <c r="P115" t="s">
        <v>45</v>
      </c>
      <c r="Q115">
        <v>94.466594921644898</v>
      </c>
      <c r="R115" t="s">
        <v>45</v>
      </c>
      <c r="S115">
        <v>0.96462233285599996</v>
      </c>
      <c r="T115">
        <v>0.85</v>
      </c>
      <c r="U115" t="s">
        <v>45</v>
      </c>
      <c r="V115">
        <v>0.97519107707899999</v>
      </c>
      <c r="W115" t="s">
        <v>45</v>
      </c>
      <c r="X115">
        <v>0.95488851378299999</v>
      </c>
      <c r="Y115" t="s">
        <v>45</v>
      </c>
      <c r="Z115">
        <v>0.84094804639099996</v>
      </c>
      <c r="AA115" t="s">
        <v>45</v>
      </c>
      <c r="AB115">
        <v>1.3870738117999999E-2</v>
      </c>
      <c r="AC115" s="2">
        <v>2.5965573653700001E-9</v>
      </c>
      <c r="AD115">
        <v>0</v>
      </c>
      <c r="AE115">
        <v>-4.1277571155800001E-4</v>
      </c>
      <c r="AF115" t="s">
        <v>45</v>
      </c>
      <c r="AG115">
        <v>0</v>
      </c>
      <c r="AH115">
        <v>-2.5664770346799998E-4</v>
      </c>
      <c r="AI115" t="s">
        <v>45</v>
      </c>
      <c r="AJ115" t="s">
        <v>49</v>
      </c>
      <c r="AK115">
        <v>0.35264182079700002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241</v>
      </c>
      <c r="B116" t="s">
        <v>43</v>
      </c>
      <c r="C116" s="1">
        <v>42153</v>
      </c>
      <c r="D116">
        <v>151</v>
      </c>
      <c r="E116">
        <v>151</v>
      </c>
      <c r="F116" t="s">
        <v>44</v>
      </c>
      <c r="G116" t="s">
        <v>44</v>
      </c>
      <c r="H116" t="s">
        <v>44</v>
      </c>
      <c r="I116">
        <v>88.358861660499997</v>
      </c>
      <c r="J116" t="s">
        <v>45</v>
      </c>
      <c r="K116">
        <v>15502868</v>
      </c>
      <c r="L116" t="s">
        <v>46</v>
      </c>
      <c r="M116">
        <v>806.75779241071405</v>
      </c>
      <c r="N116" t="s">
        <v>58</v>
      </c>
      <c r="O116">
        <v>3.2652658485792803E-2</v>
      </c>
      <c r="P116" t="s">
        <v>45</v>
      </c>
      <c r="Q116">
        <v>89.3692048760701</v>
      </c>
      <c r="R116" t="s">
        <v>45</v>
      </c>
      <c r="S116">
        <v>0.91331248181900004</v>
      </c>
      <c r="T116">
        <v>0.8</v>
      </c>
      <c r="U116" t="s">
        <v>45</v>
      </c>
      <c r="V116">
        <v>0.92662224505799995</v>
      </c>
      <c r="W116" t="s">
        <v>45</v>
      </c>
      <c r="X116">
        <v>0.89823717548500004</v>
      </c>
      <c r="Y116" t="s">
        <v>45</v>
      </c>
      <c r="Z116">
        <v>0.99584488300200003</v>
      </c>
      <c r="AA116" t="s">
        <v>45</v>
      </c>
      <c r="AB116">
        <v>0.34728844251899998</v>
      </c>
      <c r="AC116" s="2">
        <v>5.8530831341200001E-7</v>
      </c>
      <c r="AD116">
        <v>0</v>
      </c>
      <c r="AE116">
        <v>-8.2214161119300005E-4</v>
      </c>
      <c r="AF116" t="s">
        <v>48</v>
      </c>
      <c r="AG116">
        <v>0</v>
      </c>
      <c r="AH116">
        <v>-1.0281958540200001E-3</v>
      </c>
      <c r="AI116" t="s">
        <v>48</v>
      </c>
      <c r="AJ116" t="s">
        <v>49</v>
      </c>
      <c r="AK116">
        <v>0.32148527897000001</v>
      </c>
      <c r="AL116" t="s">
        <v>48</v>
      </c>
      <c r="AM116" t="s">
        <v>242</v>
      </c>
      <c r="AN116" t="s">
        <v>242</v>
      </c>
      <c r="AO116" t="s">
        <v>51</v>
      </c>
      <c r="AP116" t="s">
        <v>52</v>
      </c>
    </row>
    <row r="117" spans="1:42" x14ac:dyDescent="0.3">
      <c r="A117" t="s">
        <v>243</v>
      </c>
      <c r="B117" t="s">
        <v>43</v>
      </c>
      <c r="C117" s="1">
        <v>41815</v>
      </c>
      <c r="D117">
        <v>251</v>
      </c>
      <c r="E117">
        <v>251</v>
      </c>
      <c r="F117" t="s">
        <v>44</v>
      </c>
      <c r="G117" t="s">
        <v>44</v>
      </c>
      <c r="H117" t="s">
        <v>44</v>
      </c>
      <c r="I117">
        <v>93.699084513000003</v>
      </c>
      <c r="J117" t="s">
        <v>45</v>
      </c>
      <c r="K117">
        <v>12306226</v>
      </c>
      <c r="L117" t="s">
        <v>46</v>
      </c>
      <c r="M117">
        <v>638.31548437499998</v>
      </c>
      <c r="N117" t="s">
        <v>58</v>
      </c>
      <c r="O117">
        <v>1.59472145586372E-2</v>
      </c>
      <c r="P117" t="s">
        <v>45</v>
      </c>
      <c r="Q117">
        <v>93.551583221770699</v>
      </c>
      <c r="R117" t="s">
        <v>45</v>
      </c>
      <c r="S117">
        <v>0.80793739227100003</v>
      </c>
      <c r="T117">
        <v>0.75</v>
      </c>
      <c r="U117" t="s">
        <v>45</v>
      </c>
      <c r="V117">
        <v>0.83720870281199999</v>
      </c>
      <c r="W117" t="s">
        <v>45</v>
      </c>
      <c r="X117">
        <v>0.77401259009500001</v>
      </c>
      <c r="Y117" t="s">
        <v>45</v>
      </c>
      <c r="Z117">
        <v>0.95412926422199995</v>
      </c>
      <c r="AA117" t="s">
        <v>45</v>
      </c>
      <c r="AB117" s="2">
        <v>1.4460465646199999E-13</v>
      </c>
      <c r="AC117" t="s">
        <v>47</v>
      </c>
      <c r="AD117">
        <v>15</v>
      </c>
      <c r="AE117">
        <v>-2.3265981669600001E-3</v>
      </c>
      <c r="AF117" t="s">
        <v>48</v>
      </c>
      <c r="AG117">
        <v>34</v>
      </c>
      <c r="AH117">
        <v>-2.9216170435099999E-3</v>
      </c>
      <c r="AI117" t="s">
        <v>48</v>
      </c>
      <c r="AJ117" t="s">
        <v>49</v>
      </c>
      <c r="AK117">
        <v>0.121749473286</v>
      </c>
      <c r="AL117" t="s">
        <v>48</v>
      </c>
      <c r="AM117" t="s">
        <v>244</v>
      </c>
      <c r="AN117" t="s">
        <v>244</v>
      </c>
      <c r="AO117" t="s">
        <v>51</v>
      </c>
      <c r="AP117" t="s">
        <v>52</v>
      </c>
    </row>
    <row r="118" spans="1:42" x14ac:dyDescent="0.3">
      <c r="A118" t="s">
        <v>245</v>
      </c>
      <c r="B118" t="s">
        <v>64</v>
      </c>
      <c r="C118" s="1">
        <v>42125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80.851932884999997</v>
      </c>
      <c r="J118" t="s">
        <v>45</v>
      </c>
      <c r="K118">
        <v>25913017</v>
      </c>
      <c r="L118" t="s">
        <v>46</v>
      </c>
      <c r="M118">
        <v>1131.0451266447301</v>
      </c>
      <c r="N118" t="s">
        <v>46</v>
      </c>
      <c r="O118">
        <v>1.51255384026244E-2</v>
      </c>
      <c r="P118" t="s">
        <v>45</v>
      </c>
      <c r="Q118">
        <v>81.304084637083207</v>
      </c>
      <c r="R118" t="s">
        <v>48</v>
      </c>
      <c r="S118">
        <v>0.93089279380900003</v>
      </c>
      <c r="T118">
        <v>0.85</v>
      </c>
      <c r="U118" t="s">
        <v>45</v>
      </c>
      <c r="V118">
        <v>0.92991533997499998</v>
      </c>
      <c r="W118" t="s">
        <v>45</v>
      </c>
      <c r="X118">
        <v>0.93268570309700005</v>
      </c>
      <c r="Y118" t="s">
        <v>45</v>
      </c>
      <c r="Z118">
        <v>0.99998090779100002</v>
      </c>
      <c r="AA118" t="s">
        <v>45</v>
      </c>
      <c r="AB118">
        <v>1.3057486852699999E-2</v>
      </c>
      <c r="AC118" t="s">
        <v>47</v>
      </c>
      <c r="AD118">
        <v>0</v>
      </c>
      <c r="AE118">
        <v>-5.4802755123099995E-4</v>
      </c>
      <c r="AF118" t="s">
        <v>48</v>
      </c>
      <c r="AG118">
        <v>0</v>
      </c>
      <c r="AH118">
        <v>-4.1427525303799998E-4</v>
      </c>
      <c r="AI118" t="s">
        <v>45</v>
      </c>
      <c r="AJ118" t="s">
        <v>49</v>
      </c>
      <c r="AK118">
        <v>0.44809836264500003</v>
      </c>
      <c r="AL118" t="s">
        <v>48</v>
      </c>
      <c r="AM118" t="s">
        <v>54</v>
      </c>
      <c r="AN118" t="s">
        <v>55</v>
      </c>
      <c r="AO118" t="s">
        <v>55</v>
      </c>
      <c r="AP118" t="s">
        <v>52</v>
      </c>
    </row>
    <row r="119" spans="1:42" x14ac:dyDescent="0.3">
      <c r="A119" t="s">
        <v>246</v>
      </c>
      <c r="B119" t="s">
        <v>43</v>
      </c>
      <c r="C119" s="1">
        <v>41402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89.6950367269</v>
      </c>
      <c r="J119" t="s">
        <v>45</v>
      </c>
      <c r="K119">
        <v>17060727</v>
      </c>
      <c r="L119" t="s">
        <v>46</v>
      </c>
      <c r="M119">
        <v>897.22199107142796</v>
      </c>
      <c r="N119" t="s">
        <v>46</v>
      </c>
      <c r="O119">
        <v>1.3057573672037699E-2</v>
      </c>
      <c r="P119" t="s">
        <v>45</v>
      </c>
      <c r="Q119">
        <v>89.6110966524259</v>
      </c>
      <c r="R119" t="s">
        <v>45</v>
      </c>
      <c r="S119">
        <v>0.92340788781399996</v>
      </c>
      <c r="T119">
        <v>0.8</v>
      </c>
      <c r="U119" t="s">
        <v>45</v>
      </c>
      <c r="V119">
        <v>0.949816208095</v>
      </c>
      <c r="W119" t="s">
        <v>45</v>
      </c>
      <c r="X119">
        <v>0.89785284558900003</v>
      </c>
      <c r="Y119" t="s">
        <v>45</v>
      </c>
      <c r="Z119">
        <v>0.67793689645199995</v>
      </c>
      <c r="AA119" t="s">
        <v>45</v>
      </c>
      <c r="AB119" s="2">
        <v>1.7121650332599999E-13</v>
      </c>
      <c r="AC119" s="2">
        <v>9.1751417150899999E-65</v>
      </c>
      <c r="AD119">
        <v>0</v>
      </c>
      <c r="AE119">
        <v>-6.0464289166199995E-4</v>
      </c>
      <c r="AF119" t="s">
        <v>48</v>
      </c>
      <c r="AG119">
        <v>0</v>
      </c>
      <c r="AH119">
        <v>-9.6570896261599995E-4</v>
      </c>
      <c r="AI119" t="s">
        <v>48</v>
      </c>
      <c r="AJ119" t="s">
        <v>104</v>
      </c>
      <c r="AK119">
        <v>0.155823020314</v>
      </c>
      <c r="AL119" t="s">
        <v>48</v>
      </c>
      <c r="AM119" t="s">
        <v>54</v>
      </c>
      <c r="AN119" t="s">
        <v>55</v>
      </c>
      <c r="AO119" t="s">
        <v>55</v>
      </c>
      <c r="AP119" t="s">
        <v>56</v>
      </c>
    </row>
    <row r="120" spans="1:42" x14ac:dyDescent="0.3">
      <c r="A120" t="s">
        <v>247</v>
      </c>
      <c r="B120" t="s">
        <v>64</v>
      </c>
      <c r="C120" s="1">
        <v>42275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93.7729894175</v>
      </c>
      <c r="J120" t="s">
        <v>45</v>
      </c>
      <c r="K120">
        <v>28292454</v>
      </c>
      <c r="L120" t="s">
        <v>46</v>
      </c>
      <c r="M120">
        <v>1144.95948026315</v>
      </c>
      <c r="N120" t="s">
        <v>46</v>
      </c>
      <c r="O120">
        <v>2.1422857270383299E-2</v>
      </c>
      <c r="P120" t="s">
        <v>45</v>
      </c>
      <c r="Q120">
        <v>93.529517777632506</v>
      </c>
      <c r="R120" t="s">
        <v>45</v>
      </c>
      <c r="S120">
        <v>0.96266007912700002</v>
      </c>
      <c r="T120">
        <v>0.85</v>
      </c>
      <c r="U120" t="s">
        <v>45</v>
      </c>
      <c r="V120">
        <v>0.97492699973399999</v>
      </c>
      <c r="W120" t="s">
        <v>45</v>
      </c>
      <c r="X120">
        <v>0.95191404558500003</v>
      </c>
      <c r="Y120" t="s">
        <v>45</v>
      </c>
      <c r="Z120">
        <v>0.84094804639099996</v>
      </c>
      <c r="AA120" t="s">
        <v>45</v>
      </c>
      <c r="AB120">
        <v>1.2642659552699999E-2</v>
      </c>
      <c r="AC120" t="s">
        <v>47</v>
      </c>
      <c r="AD120">
        <v>0</v>
      </c>
      <c r="AE120">
        <v>-4.1356190896500001E-4</v>
      </c>
      <c r="AF120" t="s">
        <v>45</v>
      </c>
      <c r="AG120">
        <v>0</v>
      </c>
      <c r="AH120">
        <v>-2.6611347164400001E-4</v>
      </c>
      <c r="AI120" t="s">
        <v>45</v>
      </c>
      <c r="AJ120" t="s">
        <v>49</v>
      </c>
      <c r="AK120">
        <v>0.28349661013100003</v>
      </c>
      <c r="AL120" t="s">
        <v>48</v>
      </c>
      <c r="AM120" t="s">
        <v>54</v>
      </c>
      <c r="AN120" t="s">
        <v>55</v>
      </c>
      <c r="AO120" t="s">
        <v>55</v>
      </c>
      <c r="AP120" t="s">
        <v>52</v>
      </c>
    </row>
    <row r="121" spans="1:42" x14ac:dyDescent="0.3">
      <c r="A121" t="s">
        <v>248</v>
      </c>
      <c r="B121" t="s">
        <v>64</v>
      </c>
      <c r="C121" s="1">
        <v>42237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96.323205917199999</v>
      </c>
      <c r="J121" t="s">
        <v>45</v>
      </c>
      <c r="K121">
        <v>11702340</v>
      </c>
      <c r="L121" t="s">
        <v>46</v>
      </c>
      <c r="M121">
        <v>597.55539955357096</v>
      </c>
      <c r="N121" t="s">
        <v>58</v>
      </c>
      <c r="O121">
        <v>3.00410488782226E-2</v>
      </c>
      <c r="P121" t="s">
        <v>45</v>
      </c>
      <c r="Q121">
        <v>96.521817934073098</v>
      </c>
      <c r="R121" t="s">
        <v>45</v>
      </c>
      <c r="S121">
        <v>0.961012883431</v>
      </c>
      <c r="T121">
        <v>0.8</v>
      </c>
      <c r="U121" t="s">
        <v>45</v>
      </c>
      <c r="V121">
        <v>0.97032218733099995</v>
      </c>
      <c r="W121" t="s">
        <v>45</v>
      </c>
      <c r="X121">
        <v>0.95085656440900002</v>
      </c>
      <c r="Y121" t="s">
        <v>45</v>
      </c>
      <c r="Z121">
        <v>0.95412926422199995</v>
      </c>
      <c r="AA121" t="s">
        <v>45</v>
      </c>
      <c r="AB121">
        <v>7.0315883748299996E-3</v>
      </c>
      <c r="AC121" t="s">
        <v>47</v>
      </c>
      <c r="AD121">
        <v>0</v>
      </c>
      <c r="AE121">
        <v>-3.4988108960199999E-4</v>
      </c>
      <c r="AF121" t="s">
        <v>45</v>
      </c>
      <c r="AG121">
        <v>0</v>
      </c>
      <c r="AH121">
        <v>-6.0700414490600003E-4</v>
      </c>
      <c r="AI121" t="s">
        <v>48</v>
      </c>
      <c r="AJ121" t="s">
        <v>49</v>
      </c>
      <c r="AK121">
        <v>0.235390677375</v>
      </c>
      <c r="AL121" t="s">
        <v>48</v>
      </c>
      <c r="AM121" t="s">
        <v>54</v>
      </c>
      <c r="AN121" t="s">
        <v>55</v>
      </c>
      <c r="AO121" t="s">
        <v>55</v>
      </c>
      <c r="AP121" t="s">
        <v>52</v>
      </c>
    </row>
    <row r="122" spans="1:42" x14ac:dyDescent="0.3">
      <c r="A122" t="s">
        <v>249</v>
      </c>
      <c r="B122" t="s">
        <v>43</v>
      </c>
      <c r="C122" s="1">
        <v>42069</v>
      </c>
      <c r="D122">
        <v>75</v>
      </c>
      <c r="E122">
        <v>75</v>
      </c>
      <c r="F122" t="s">
        <v>44</v>
      </c>
      <c r="G122" t="s">
        <v>44</v>
      </c>
      <c r="H122" t="s">
        <v>44</v>
      </c>
      <c r="I122">
        <v>94.106018551600002</v>
      </c>
      <c r="J122" t="s">
        <v>45</v>
      </c>
      <c r="K122">
        <v>26017554</v>
      </c>
      <c r="L122" t="s">
        <v>46</v>
      </c>
      <c r="M122">
        <v>1059.91670394736</v>
      </c>
      <c r="N122" t="s">
        <v>58</v>
      </c>
      <c r="O122">
        <v>2.1419649288924002E-2</v>
      </c>
      <c r="P122" t="s">
        <v>45</v>
      </c>
      <c r="Q122">
        <v>94.168998337677905</v>
      </c>
      <c r="R122" t="s">
        <v>45</v>
      </c>
      <c r="S122">
        <v>0.970083627073</v>
      </c>
      <c r="T122">
        <v>0.85</v>
      </c>
      <c r="U122" t="s">
        <v>45</v>
      </c>
      <c r="V122">
        <v>0.97848799468199998</v>
      </c>
      <c r="W122" t="s">
        <v>45</v>
      </c>
      <c r="X122">
        <v>0.96173280957399998</v>
      </c>
      <c r="Y122" t="s">
        <v>45</v>
      </c>
      <c r="Z122">
        <v>0.84094804639099996</v>
      </c>
      <c r="AA122" t="s">
        <v>45</v>
      </c>
      <c r="AB122">
        <v>7.8514882983700005E-2</v>
      </c>
      <c r="AC122">
        <v>2.97151105089E-4</v>
      </c>
      <c r="AD122">
        <v>0</v>
      </c>
      <c r="AE122">
        <v>-2.8625075810799998E-4</v>
      </c>
      <c r="AF122" t="s">
        <v>45</v>
      </c>
      <c r="AG122">
        <v>0</v>
      </c>
      <c r="AH122">
        <v>-2.3865729131E-4</v>
      </c>
      <c r="AI122" t="s">
        <v>45</v>
      </c>
      <c r="AJ122" t="s">
        <v>49</v>
      </c>
      <c r="AK122">
        <v>0.204045784127</v>
      </c>
      <c r="AL122" t="s">
        <v>48</v>
      </c>
      <c r="AM122" t="s">
        <v>250</v>
      </c>
      <c r="AN122" t="s">
        <v>250</v>
      </c>
      <c r="AO122" t="s">
        <v>51</v>
      </c>
      <c r="AP122" t="s">
        <v>52</v>
      </c>
    </row>
    <row r="123" spans="1:42" x14ac:dyDescent="0.3">
      <c r="A123" t="s">
        <v>251</v>
      </c>
      <c r="B123" t="s">
        <v>64</v>
      </c>
      <c r="C123" s="1">
        <v>42065</v>
      </c>
      <c r="D123">
        <v>151</v>
      </c>
      <c r="E123">
        <v>151</v>
      </c>
      <c r="F123" t="s">
        <v>44</v>
      </c>
      <c r="G123" t="s">
        <v>44</v>
      </c>
      <c r="H123" t="s">
        <v>44</v>
      </c>
      <c r="I123">
        <v>86.484709041499997</v>
      </c>
      <c r="J123" t="s">
        <v>45</v>
      </c>
      <c r="K123">
        <v>20383236</v>
      </c>
      <c r="L123" t="s">
        <v>46</v>
      </c>
      <c r="M123">
        <v>1091.5583616071399</v>
      </c>
      <c r="N123" t="s">
        <v>49</v>
      </c>
      <c r="O123">
        <v>9.1316601029124405E-3</v>
      </c>
      <c r="P123" t="s">
        <v>45</v>
      </c>
      <c r="Q123">
        <v>86.422883154965504</v>
      </c>
      <c r="R123" t="s">
        <v>45</v>
      </c>
      <c r="S123">
        <v>0.87940379503800004</v>
      </c>
      <c r="T123">
        <v>0.8</v>
      </c>
      <c r="U123" t="s">
        <v>45</v>
      </c>
      <c r="V123">
        <v>0.92333285662700004</v>
      </c>
      <c r="W123" t="s">
        <v>45</v>
      </c>
      <c r="X123">
        <v>0.83429361050899997</v>
      </c>
      <c r="Y123" t="s">
        <v>45</v>
      </c>
      <c r="Z123">
        <v>0.95412926422199995</v>
      </c>
      <c r="AA123" t="s">
        <v>45</v>
      </c>
      <c r="AB123" s="2">
        <v>4.0711368680899998E-39</v>
      </c>
      <c r="AC123" s="2">
        <v>8.1750098814099997E-86</v>
      </c>
      <c r="AD123">
        <v>0</v>
      </c>
      <c r="AE123">
        <v>-8.5422092404699999E-4</v>
      </c>
      <c r="AF123" t="s">
        <v>48</v>
      </c>
      <c r="AG123">
        <v>0</v>
      </c>
      <c r="AH123">
        <v>-8.0078653309699997E-4</v>
      </c>
      <c r="AI123" t="s">
        <v>48</v>
      </c>
      <c r="AJ123" t="s">
        <v>49</v>
      </c>
      <c r="AK123">
        <v>0.50664371193900004</v>
      </c>
      <c r="AL123" t="s">
        <v>48</v>
      </c>
      <c r="AM123" t="s">
        <v>54</v>
      </c>
      <c r="AN123" t="s">
        <v>55</v>
      </c>
      <c r="AO123" t="s">
        <v>55</v>
      </c>
      <c r="AP123" t="s">
        <v>52</v>
      </c>
    </row>
    <row r="124" spans="1:42" x14ac:dyDescent="0.3">
      <c r="B124">
        <f>COUNTIF(B2:B123,"M00766")</f>
        <v>63</v>
      </c>
      <c r="F124">
        <f t="shared" ref="F124:G124" si="0">COUNTIF(F2:F123,"out of date")</f>
        <v>3</v>
      </c>
      <c r="G124">
        <f t="shared" si="0"/>
        <v>0</v>
      </c>
      <c r="H124">
        <f>COUNTIF(H2:H123,"out of date")</f>
        <v>4</v>
      </c>
      <c r="J124">
        <f>COUNTIF(J2:J123,"yes")</f>
        <v>11</v>
      </c>
      <c r="L124">
        <f>COUNTIF(L2:L123,"low")</f>
        <v>120</v>
      </c>
      <c r="N124">
        <f>COUNTIF(N2:N123,"OK")</f>
        <v>33</v>
      </c>
      <c r="P124">
        <f>COUNTIF(P2:P123,"yes")</f>
        <v>10</v>
      </c>
      <c r="R124">
        <f>COUNTIF(R2:R123,"yes")</f>
        <v>19</v>
      </c>
      <c r="U124">
        <f>COUNTIF(U2:U123,"yes")</f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6"/>
  <sheetViews>
    <sheetView topLeftCell="H118" zoomScale="75" zoomScaleNormal="75" workbookViewId="0">
      <selection activeCell="L1" sqref="L1:M1048576"/>
    </sheetView>
  </sheetViews>
  <sheetFormatPr defaultRowHeight="14.4" x14ac:dyDescent="0.3"/>
  <cols>
    <col min="1" max="1" width="38.88671875" bestFit="1" customWidth="1"/>
    <col min="2" max="2" width="11.6640625" bestFit="1" customWidth="1"/>
    <col min="3" max="3" width="10.5546875" bestFit="1" customWidth="1"/>
    <col min="4" max="4" width="16.88671875" bestFit="1" customWidth="1"/>
    <col min="5" max="5" width="16.6640625" bestFit="1" customWidth="1"/>
    <col min="6" max="6" width="17.5546875" bestFit="1" customWidth="1"/>
    <col min="7" max="7" width="33" bestFit="1" customWidth="1"/>
    <col min="8" max="9" width="24.5546875" bestFit="1" customWidth="1"/>
    <col min="10" max="10" width="28.88671875" bestFit="1" customWidth="1"/>
    <col min="11" max="11" width="32.33203125" bestFit="1" customWidth="1"/>
    <col min="12" max="12" width="16.33203125" bestFit="1" customWidth="1"/>
    <col min="13" max="13" width="32.33203125" bestFit="1" customWidth="1"/>
    <col min="14" max="14" width="32" bestFit="1" customWidth="1"/>
    <col min="15" max="15" width="57.33203125" bestFit="1" customWidth="1"/>
    <col min="16" max="16" width="17.33203125" bestFit="1" customWidth="1"/>
    <col min="17" max="17" width="19" bestFit="1" customWidth="1"/>
    <col min="18" max="18" width="33" bestFit="1" customWidth="1"/>
    <col min="19" max="19" width="22.44140625" bestFit="1" customWidth="1"/>
    <col min="20" max="20" width="37.33203125" bestFit="1" customWidth="1"/>
    <col min="21" max="21" width="22.44140625" bestFit="1" customWidth="1"/>
    <col min="22" max="22" width="37.33203125" bestFit="1" customWidth="1"/>
    <col min="23" max="23" width="12" bestFit="1" customWidth="1"/>
    <col min="24" max="24" width="18.5546875" bestFit="1" customWidth="1"/>
    <col min="25" max="25" width="15.109375" bestFit="1" customWidth="1"/>
    <col min="26" max="26" width="16.6640625" bestFit="1" customWidth="1"/>
    <col min="27" max="27" width="45.109375" bestFit="1" customWidth="1"/>
    <col min="28" max="28" width="23.6640625" bestFit="1" customWidth="1"/>
    <col min="29" max="29" width="39.6640625" bestFit="1" customWidth="1"/>
    <col min="30" max="30" width="45.109375" bestFit="1" customWidth="1"/>
    <col min="31" max="31" width="23.6640625" bestFit="1" customWidth="1"/>
    <col min="32" max="32" width="39.6640625" bestFit="1" customWidth="1"/>
    <col min="33" max="33" width="9.5546875" customWidth="1"/>
    <col min="34" max="34" width="9.5546875" bestFit="1" customWidth="1"/>
    <col min="35" max="36" width="16.5546875" bestFit="1" customWidth="1"/>
    <col min="38" max="38" width="14.44140625" bestFit="1" customWidth="1"/>
    <col min="39" max="39" width="9.5546875" customWidth="1"/>
    <col min="40" max="41" width="20" bestFit="1" customWidth="1"/>
    <col min="42" max="42" width="15.6640625" bestFit="1" customWidth="1"/>
    <col min="43" max="43" width="12.44140625" bestFit="1" customWidth="1"/>
    <col min="44" max="44" width="16.6640625" style="6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320</v>
      </c>
      <c r="AH1" t="s">
        <v>324</v>
      </c>
      <c r="AI1" t="s">
        <v>354</v>
      </c>
      <c r="AJ1" t="s">
        <v>355</v>
      </c>
      <c r="AL1" t="s">
        <v>326</v>
      </c>
      <c r="AM1" t="s">
        <v>327</v>
      </c>
      <c r="AN1" s="4" t="s">
        <v>329</v>
      </c>
      <c r="AO1" s="4" t="s">
        <v>330</v>
      </c>
      <c r="AP1" t="s">
        <v>328</v>
      </c>
      <c r="AQ1" t="s">
        <v>331</v>
      </c>
      <c r="AR1" s="6" t="s">
        <v>252</v>
      </c>
    </row>
    <row r="2" spans="1:44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>
        <v>93.687404852499995</v>
      </c>
      <c r="G2" t="s">
        <v>45</v>
      </c>
      <c r="H2">
        <v>14918743</v>
      </c>
      <c r="I2" t="s">
        <v>46</v>
      </c>
      <c r="J2">
        <v>773.03589508928496</v>
      </c>
      <c r="K2" t="s">
        <v>58</v>
      </c>
      <c r="L2">
        <v>2.4643686606280999E-2</v>
      </c>
      <c r="M2" t="s">
        <v>45</v>
      </c>
      <c r="N2">
        <v>93.667330659995699</v>
      </c>
      <c r="O2" t="s">
        <v>45</v>
      </c>
      <c r="P2">
        <v>0.97121522976800001</v>
      </c>
      <c r="Q2">
        <v>0.8</v>
      </c>
      <c r="R2" t="s">
        <v>45</v>
      </c>
      <c r="S2">
        <v>0.980171475422</v>
      </c>
      <c r="T2" t="s">
        <v>45</v>
      </c>
      <c r="U2">
        <v>0.96225898411400002</v>
      </c>
      <c r="V2" t="s">
        <v>45</v>
      </c>
      <c r="W2">
        <v>0.84094804639099996</v>
      </c>
      <c r="X2" t="s">
        <v>45</v>
      </c>
      <c r="Y2">
        <v>2.2684098083500001E-3</v>
      </c>
      <c r="Z2" s="2">
        <v>4.2948447969899996E-6</v>
      </c>
      <c r="AA2">
        <v>0</v>
      </c>
      <c r="AB2">
        <v>-1.38841392056E-4</v>
      </c>
      <c r="AC2" t="s">
        <v>45</v>
      </c>
      <c r="AD2">
        <v>0</v>
      </c>
      <c r="AE2">
        <v>-2.5711235842500001E-4</v>
      </c>
      <c r="AF2" t="s">
        <v>45</v>
      </c>
      <c r="AG2" t="str">
        <f>IF(OR($G2="yes",$K2&lt;&gt;"OK",$M2="yes",$O2="yes",$R2="yes"),"fail","pass")</f>
        <v>fail</v>
      </c>
      <c r="AH2" t="str">
        <f>IF(OR($G2="yes",$K2&lt;&gt;"OK",$M2="yes",$O2="yes",$R2="yes"),"fail","pass")</f>
        <v>fail</v>
      </c>
      <c r="AI2" t="str">
        <f>IF(OR($G2="yes",$M2="yes",$O2="yes",$R2="yes"),"fail","pass")</f>
        <v>pass</v>
      </c>
      <c r="AJ2" t="str">
        <f>IF(OR($G2="yes",$M2="yes",$O2="yes",$R2="yes",$T2="yes",$V2="yes"),"fail","pass")</f>
        <v>pass</v>
      </c>
      <c r="AL2" t="str">
        <f t="shared" ref="AL2:AL65" si="0">IF(T2=V2, "same","diff")</f>
        <v>same</v>
      </c>
      <c r="AM2" t="str">
        <f t="shared" ref="AM2:AM65" si="1">IF(X2="no","pass","fail")</f>
        <v>pass</v>
      </c>
      <c r="AN2" s="4" t="str">
        <f t="shared" ref="AN2:AN65" si="2">IF(AA2&gt;(0.1*D2),"exceeded","not exceeded")</f>
        <v>not exceeded</v>
      </c>
      <c r="AO2" s="4" t="str">
        <f t="shared" ref="AO2:AO65" si="3">IF(AD2&gt;(0.1*E2),"exceeded","not exceeded")</f>
        <v>not exceeded</v>
      </c>
      <c r="AP2" t="str">
        <f>IF(AN2=AO2, "same","diff")</f>
        <v>same</v>
      </c>
      <c r="AQ2" t="str">
        <f t="shared" ref="AQ2:AQ65" si="4">IF(AC2=AF2,"same","diff")</f>
        <v>same</v>
      </c>
      <c r="AR2" s="6" t="s">
        <v>255</v>
      </c>
    </row>
    <row r="3" spans="1:44" x14ac:dyDescent="0.3">
      <c r="A3" t="s">
        <v>246</v>
      </c>
      <c r="B3" t="s">
        <v>43</v>
      </c>
      <c r="C3" s="1">
        <v>41402</v>
      </c>
      <c r="D3">
        <v>151</v>
      </c>
      <c r="E3">
        <v>151</v>
      </c>
      <c r="F3">
        <v>89.6950367269</v>
      </c>
      <c r="G3" t="s">
        <v>45</v>
      </c>
      <c r="H3">
        <v>17060727</v>
      </c>
      <c r="I3" t="s">
        <v>46</v>
      </c>
      <c r="J3">
        <v>897.22199107142796</v>
      </c>
      <c r="K3" t="s">
        <v>46</v>
      </c>
      <c r="L3">
        <v>1.3057573672037699E-2</v>
      </c>
      <c r="M3" t="s">
        <v>45</v>
      </c>
      <c r="N3">
        <v>89.6110966524259</v>
      </c>
      <c r="O3" t="s">
        <v>45</v>
      </c>
      <c r="P3">
        <v>0.92340788781399996</v>
      </c>
      <c r="Q3">
        <v>0.8</v>
      </c>
      <c r="R3" t="s">
        <v>45</v>
      </c>
      <c r="S3">
        <v>0.949816208095</v>
      </c>
      <c r="T3" t="s">
        <v>45</v>
      </c>
      <c r="U3">
        <v>0.89785284558900003</v>
      </c>
      <c r="V3" t="s">
        <v>45</v>
      </c>
      <c r="W3">
        <v>0.67793689645199995</v>
      </c>
      <c r="X3" t="s">
        <v>45</v>
      </c>
      <c r="Y3" s="2">
        <v>1.7121650332599999E-13</v>
      </c>
      <c r="Z3" s="2">
        <v>9.1751417150899999E-65</v>
      </c>
      <c r="AA3">
        <v>0</v>
      </c>
      <c r="AB3">
        <v>-6.0464289166199995E-4</v>
      </c>
      <c r="AC3" t="s">
        <v>48</v>
      </c>
      <c r="AD3">
        <v>0</v>
      </c>
      <c r="AE3">
        <v>-9.6570896261599995E-4</v>
      </c>
      <c r="AF3" t="s">
        <v>48</v>
      </c>
      <c r="AG3" t="str">
        <f t="shared" ref="AG3:AH34" si="5">IF(OR($G3="yes",$K3&lt;&gt;"OK",$M3="yes",$O3="yes",$R3="yes"),"fail","pass")</f>
        <v>fail</v>
      </c>
      <c r="AH3" t="str">
        <f t="shared" si="5"/>
        <v>fail</v>
      </c>
      <c r="AI3" t="str">
        <f t="shared" ref="AI3:AI66" si="6">IF(OR($G3="yes",$M3="yes",$O3="yes",$R3="yes"),"fail","pass")</f>
        <v>pass</v>
      </c>
      <c r="AJ3" t="str">
        <f t="shared" ref="AJ3:AJ66" si="7">IF(OR($G3="yes",$M3="yes",$O3="yes",$R3="yes",$T3="yes",$V3="yes"),"fail","pass")</f>
        <v>pass</v>
      </c>
      <c r="AL3" t="str">
        <f t="shared" si="0"/>
        <v>same</v>
      </c>
      <c r="AM3" t="str">
        <f t="shared" si="1"/>
        <v>pass</v>
      </c>
      <c r="AN3" s="4" t="str">
        <f t="shared" si="2"/>
        <v>not exceeded</v>
      </c>
      <c r="AO3" s="4" t="str">
        <f t="shared" si="3"/>
        <v>not exceeded</v>
      </c>
      <c r="AP3" t="str">
        <f t="shared" ref="AP3:AP66" si="8">IF(AN3=AO3, "same","diff")</f>
        <v>same</v>
      </c>
      <c r="AQ3" t="str">
        <f t="shared" si="4"/>
        <v>same</v>
      </c>
      <c r="AR3" s="6" t="s">
        <v>255</v>
      </c>
    </row>
    <row r="4" spans="1:44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>
        <v>88.514210884500002</v>
      </c>
      <c r="G4" t="s">
        <v>45</v>
      </c>
      <c r="H4">
        <v>18378480</v>
      </c>
      <c r="I4" t="s">
        <v>46</v>
      </c>
      <c r="J4">
        <v>995.25152678571396</v>
      </c>
      <c r="K4" t="s">
        <v>46</v>
      </c>
      <c r="L4">
        <v>1.34837468364666E-2</v>
      </c>
      <c r="M4" t="s">
        <v>45</v>
      </c>
      <c r="N4">
        <v>88.661059384773395</v>
      </c>
      <c r="O4" t="s">
        <v>45</v>
      </c>
      <c r="P4">
        <v>0.95248550842500002</v>
      </c>
      <c r="Q4">
        <v>0.75</v>
      </c>
      <c r="R4" t="s">
        <v>45</v>
      </c>
      <c r="S4">
        <v>0.96867170155500004</v>
      </c>
      <c r="T4" t="s">
        <v>45</v>
      </c>
      <c r="U4">
        <v>0.93501775442500001</v>
      </c>
      <c r="V4" t="s">
        <v>45</v>
      </c>
      <c r="W4">
        <v>0.95412926422199995</v>
      </c>
      <c r="X4" t="s">
        <v>45</v>
      </c>
      <c r="Y4" s="2">
        <v>3.3216437478999998E-8</v>
      </c>
      <c r="Z4" t="s">
        <v>47</v>
      </c>
      <c r="AA4">
        <v>0</v>
      </c>
      <c r="AB4">
        <v>-2.0290178950800001E-4</v>
      </c>
      <c r="AC4" t="s">
        <v>45</v>
      </c>
      <c r="AD4">
        <v>0</v>
      </c>
      <c r="AE4">
        <v>-4.7137632568099999E-4</v>
      </c>
      <c r="AF4" t="s">
        <v>45</v>
      </c>
      <c r="AG4" t="str">
        <f t="shared" si="5"/>
        <v>fail</v>
      </c>
      <c r="AH4" t="str">
        <f t="shared" si="5"/>
        <v>fail</v>
      </c>
      <c r="AI4" t="str">
        <f t="shared" si="6"/>
        <v>pass</v>
      </c>
      <c r="AJ4" t="str">
        <f t="shared" si="7"/>
        <v>pass</v>
      </c>
      <c r="AL4" t="str">
        <f t="shared" si="0"/>
        <v>same</v>
      </c>
      <c r="AM4" t="str">
        <f t="shared" si="1"/>
        <v>pass</v>
      </c>
      <c r="AN4" s="4" t="str">
        <f t="shared" si="2"/>
        <v>not exceeded</v>
      </c>
      <c r="AO4" s="4" t="str">
        <f t="shared" si="3"/>
        <v>not exceeded</v>
      </c>
      <c r="AP4" t="str">
        <f t="shared" si="8"/>
        <v>same</v>
      </c>
      <c r="AQ4" t="str">
        <f t="shared" si="4"/>
        <v>same</v>
      </c>
      <c r="AR4" s="6" t="s">
        <v>255</v>
      </c>
    </row>
    <row r="5" spans="1:44" s="16" customFormat="1" x14ac:dyDescent="0.3">
      <c r="A5" s="16" t="s">
        <v>145</v>
      </c>
      <c r="B5" s="16" t="s">
        <v>43</v>
      </c>
      <c r="C5" s="17">
        <v>41438</v>
      </c>
      <c r="D5" s="16">
        <v>251</v>
      </c>
      <c r="E5" s="16">
        <v>251</v>
      </c>
      <c r="F5" s="16">
        <v>62.234867622599999</v>
      </c>
      <c r="G5" s="18" t="s">
        <v>48</v>
      </c>
      <c r="H5" s="16">
        <v>14759376</v>
      </c>
      <c r="I5" s="16" t="s">
        <v>46</v>
      </c>
      <c r="J5" s="16">
        <v>877.44214285714202</v>
      </c>
      <c r="K5" s="16" t="s">
        <v>46</v>
      </c>
      <c r="L5" s="16">
        <v>5.2548075729634504E-3</v>
      </c>
      <c r="M5" s="16" t="s">
        <v>45</v>
      </c>
      <c r="N5" s="16">
        <v>61.648634507146198</v>
      </c>
      <c r="O5" s="18" t="s">
        <v>48</v>
      </c>
      <c r="P5" s="16">
        <v>0.68298526536500004</v>
      </c>
      <c r="Q5" s="16">
        <v>0.75</v>
      </c>
      <c r="R5" s="18" t="s">
        <v>48</v>
      </c>
      <c r="S5" s="16">
        <v>0.76560299069399995</v>
      </c>
      <c r="T5" s="16" t="s">
        <v>45</v>
      </c>
      <c r="U5" s="16">
        <v>0.58473319061200002</v>
      </c>
      <c r="V5" s="19" t="s">
        <v>48</v>
      </c>
      <c r="W5" s="16">
        <v>0.67793689645199995</v>
      </c>
      <c r="X5" s="16" t="s">
        <v>45</v>
      </c>
      <c r="Y5" s="20">
        <v>5.4171634923399996E-57</v>
      </c>
      <c r="Z5" s="20">
        <v>1.5424898842999999E-86</v>
      </c>
      <c r="AA5" s="16">
        <v>28</v>
      </c>
      <c r="AB5" s="16">
        <v>-2.0629120489799998E-3</v>
      </c>
      <c r="AC5" s="16" t="s">
        <v>48</v>
      </c>
      <c r="AD5" s="16">
        <v>55</v>
      </c>
      <c r="AE5" s="16">
        <v>-3.3012416788400002E-3</v>
      </c>
      <c r="AF5" s="16" t="s">
        <v>48</v>
      </c>
      <c r="AG5" s="16" t="str">
        <f t="shared" si="5"/>
        <v>fail</v>
      </c>
      <c r="AH5" s="16" t="str">
        <f t="shared" si="5"/>
        <v>fail</v>
      </c>
      <c r="AI5" s="16" t="str">
        <f t="shared" si="6"/>
        <v>fail</v>
      </c>
      <c r="AJ5" s="16" t="str">
        <f t="shared" si="7"/>
        <v>fail</v>
      </c>
      <c r="AL5" s="16" t="str">
        <f t="shared" si="0"/>
        <v>diff</v>
      </c>
      <c r="AM5" s="16" t="str">
        <f t="shared" si="1"/>
        <v>pass</v>
      </c>
      <c r="AN5" s="16" t="str">
        <f t="shared" si="2"/>
        <v>exceeded</v>
      </c>
      <c r="AO5" s="16" t="str">
        <f t="shared" si="3"/>
        <v>exceeded</v>
      </c>
      <c r="AP5" s="16" t="str">
        <f t="shared" si="8"/>
        <v>same</v>
      </c>
      <c r="AQ5" s="16" t="str">
        <f t="shared" si="4"/>
        <v>same</v>
      </c>
      <c r="AR5" s="21" t="s">
        <v>257</v>
      </c>
    </row>
    <row r="6" spans="1:44" x14ac:dyDescent="0.3">
      <c r="A6" t="s">
        <v>154</v>
      </c>
      <c r="B6" t="s">
        <v>43</v>
      </c>
      <c r="C6" s="1">
        <v>41463</v>
      </c>
      <c r="D6">
        <v>151</v>
      </c>
      <c r="E6">
        <v>151</v>
      </c>
      <c r="F6">
        <v>90.908223376500004</v>
      </c>
      <c r="G6" t="s">
        <v>45</v>
      </c>
      <c r="H6">
        <v>8144995</v>
      </c>
      <c r="I6" t="s">
        <v>155</v>
      </c>
      <c r="J6">
        <v>872.09134821428495</v>
      </c>
      <c r="K6" t="s">
        <v>155</v>
      </c>
      <c r="L6">
        <v>1.54554189110116E-2</v>
      </c>
      <c r="M6" t="s">
        <v>45</v>
      </c>
      <c r="N6">
        <v>90.775721928299603</v>
      </c>
      <c r="O6" t="s">
        <v>45</v>
      </c>
      <c r="P6">
        <v>0.86589036698900002</v>
      </c>
      <c r="Q6">
        <v>0.85</v>
      </c>
      <c r="R6" t="s">
        <v>45</v>
      </c>
      <c r="S6">
        <v>0.91798581836600002</v>
      </c>
      <c r="T6" t="s">
        <v>45</v>
      </c>
      <c r="U6">
        <v>0.81046673244699996</v>
      </c>
      <c r="V6" s="7" t="s">
        <v>48</v>
      </c>
      <c r="W6">
        <v>0.67793689645199995</v>
      </c>
      <c r="X6" t="s">
        <v>45</v>
      </c>
      <c r="Y6" s="2">
        <v>9.6929261119699996E-19</v>
      </c>
      <c r="Z6" s="2">
        <v>6.9077934279499994E-114</v>
      </c>
      <c r="AA6">
        <v>0</v>
      </c>
      <c r="AB6">
        <v>-1.3571015497999999E-3</v>
      </c>
      <c r="AC6" t="s">
        <v>48</v>
      </c>
      <c r="AD6">
        <v>0</v>
      </c>
      <c r="AE6">
        <v>-3.0958249373699998E-3</v>
      </c>
      <c r="AF6" t="s">
        <v>48</v>
      </c>
      <c r="AG6" t="str">
        <f t="shared" si="5"/>
        <v>fail</v>
      </c>
      <c r="AH6" t="str">
        <f t="shared" si="5"/>
        <v>fail</v>
      </c>
      <c r="AI6" t="str">
        <f t="shared" si="6"/>
        <v>pass</v>
      </c>
      <c r="AJ6" t="str">
        <f t="shared" si="7"/>
        <v>fail</v>
      </c>
      <c r="AL6" t="str">
        <f t="shared" si="0"/>
        <v>diff</v>
      </c>
      <c r="AM6" t="str">
        <f t="shared" si="1"/>
        <v>pass</v>
      </c>
      <c r="AN6" s="4" t="str">
        <f t="shared" si="2"/>
        <v>not exceeded</v>
      </c>
      <c r="AO6" s="4" t="str">
        <f t="shared" si="3"/>
        <v>not exceeded</v>
      </c>
      <c r="AP6" t="str">
        <f t="shared" si="8"/>
        <v>same</v>
      </c>
      <c r="AQ6" t="str">
        <f t="shared" si="4"/>
        <v>same</v>
      </c>
      <c r="AR6" s="6" t="s">
        <v>255</v>
      </c>
    </row>
    <row r="7" spans="1:44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>
        <v>92.443883357100006</v>
      </c>
      <c r="G7" t="s">
        <v>45</v>
      </c>
      <c r="H7">
        <v>17107054</v>
      </c>
      <c r="I7" t="s">
        <v>46</v>
      </c>
      <c r="J7">
        <v>889.92175669642802</v>
      </c>
      <c r="K7" t="s">
        <v>46</v>
      </c>
      <c r="L7">
        <v>2.0942747685401698E-2</v>
      </c>
      <c r="M7" t="s">
        <v>45</v>
      </c>
      <c r="N7">
        <v>92.346661389623705</v>
      </c>
      <c r="O7" t="s">
        <v>45</v>
      </c>
      <c r="P7">
        <v>0.95011791997999995</v>
      </c>
      <c r="Q7">
        <v>0.75</v>
      </c>
      <c r="R7" t="s">
        <v>45</v>
      </c>
      <c r="S7">
        <v>0.96778228188299997</v>
      </c>
      <c r="T7" t="s">
        <v>45</v>
      </c>
      <c r="U7">
        <v>0.930939671154</v>
      </c>
      <c r="V7" t="s">
        <v>45</v>
      </c>
      <c r="W7">
        <v>0.84094804639099996</v>
      </c>
      <c r="X7" t="s">
        <v>45</v>
      </c>
      <c r="Y7" s="2">
        <v>1.4736265394600001E-6</v>
      </c>
      <c r="Z7" t="s">
        <v>47</v>
      </c>
      <c r="AA7">
        <v>0</v>
      </c>
      <c r="AB7">
        <v>-2.89345969733E-4</v>
      </c>
      <c r="AC7" t="s">
        <v>45</v>
      </c>
      <c r="AD7">
        <v>1</v>
      </c>
      <c r="AE7">
        <v>-7.2346671826100002E-4</v>
      </c>
      <c r="AF7" t="s">
        <v>48</v>
      </c>
      <c r="AG7" t="str">
        <f t="shared" si="5"/>
        <v>fail</v>
      </c>
      <c r="AH7" t="str">
        <f t="shared" si="5"/>
        <v>fail</v>
      </c>
      <c r="AI7" t="str">
        <f t="shared" si="6"/>
        <v>pass</v>
      </c>
      <c r="AJ7" t="str">
        <f t="shared" si="7"/>
        <v>pass</v>
      </c>
      <c r="AL7" t="str">
        <f t="shared" si="0"/>
        <v>same</v>
      </c>
      <c r="AM7" t="str">
        <f t="shared" si="1"/>
        <v>pass</v>
      </c>
      <c r="AN7" s="4" t="str">
        <f t="shared" si="2"/>
        <v>not exceeded</v>
      </c>
      <c r="AO7" s="4" t="str">
        <f t="shared" si="3"/>
        <v>not exceeded</v>
      </c>
      <c r="AP7" t="str">
        <f t="shared" si="8"/>
        <v>same</v>
      </c>
      <c r="AQ7" t="str">
        <f t="shared" si="4"/>
        <v>diff</v>
      </c>
      <c r="AR7" s="6" t="s">
        <v>255</v>
      </c>
    </row>
    <row r="8" spans="1:44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>
        <v>91.820241085899994</v>
      </c>
      <c r="G8" t="s">
        <v>45</v>
      </c>
      <c r="H8">
        <v>17818894</v>
      </c>
      <c r="I8" t="s">
        <v>46</v>
      </c>
      <c r="J8">
        <v>943.06403794642802</v>
      </c>
      <c r="K8" t="s">
        <v>46</v>
      </c>
      <c r="L8">
        <v>1.35314719962518E-2</v>
      </c>
      <c r="M8" t="s">
        <v>45</v>
      </c>
      <c r="N8">
        <v>91.904264299948096</v>
      </c>
      <c r="O8" t="s">
        <v>45</v>
      </c>
      <c r="P8">
        <v>0.91658619107600003</v>
      </c>
      <c r="Q8">
        <v>0.8</v>
      </c>
      <c r="R8" t="s">
        <v>45</v>
      </c>
      <c r="S8">
        <v>0.93843980982700004</v>
      </c>
      <c r="T8" t="s">
        <v>45</v>
      </c>
      <c r="U8">
        <v>0.893232452999</v>
      </c>
      <c r="V8" t="s">
        <v>45</v>
      </c>
      <c r="W8">
        <v>0.95412926422199995</v>
      </c>
      <c r="X8" t="s">
        <v>45</v>
      </c>
      <c r="Y8" s="2">
        <v>2.3926409295499999E-11</v>
      </c>
      <c r="Z8" s="2">
        <v>3.6094936295899997E-18</v>
      </c>
      <c r="AA8">
        <v>0</v>
      </c>
      <c r="AB8">
        <v>-8.3727318194099995E-4</v>
      </c>
      <c r="AC8" t="s">
        <v>48</v>
      </c>
      <c r="AD8">
        <v>0</v>
      </c>
      <c r="AE8">
        <v>-9.5947852060500002E-4</v>
      </c>
      <c r="AF8" t="s">
        <v>48</v>
      </c>
      <c r="AG8" t="str">
        <f t="shared" si="5"/>
        <v>fail</v>
      </c>
      <c r="AH8" t="str">
        <f t="shared" si="5"/>
        <v>fail</v>
      </c>
      <c r="AI8" t="str">
        <f t="shared" si="6"/>
        <v>pass</v>
      </c>
      <c r="AJ8" t="str">
        <f t="shared" si="7"/>
        <v>pass</v>
      </c>
      <c r="AL8" t="str">
        <f t="shared" si="0"/>
        <v>same</v>
      </c>
      <c r="AM8" t="str">
        <f t="shared" si="1"/>
        <v>pass</v>
      </c>
      <c r="AN8" s="4" t="str">
        <f t="shared" si="2"/>
        <v>not exceeded</v>
      </c>
      <c r="AO8" s="4" t="str">
        <f t="shared" si="3"/>
        <v>not exceeded</v>
      </c>
      <c r="AP8" t="str">
        <f t="shared" si="8"/>
        <v>same</v>
      </c>
      <c r="AQ8" t="str">
        <f t="shared" si="4"/>
        <v>same</v>
      </c>
      <c r="AR8" s="6" t="s">
        <v>255</v>
      </c>
    </row>
    <row r="9" spans="1:44" s="16" customFormat="1" x14ac:dyDescent="0.3">
      <c r="A9" s="16" t="s">
        <v>201</v>
      </c>
      <c r="B9" s="16" t="s">
        <v>43</v>
      </c>
      <c r="C9" s="17">
        <v>41675</v>
      </c>
      <c r="D9" s="16">
        <v>251</v>
      </c>
      <c r="E9" s="16">
        <v>251</v>
      </c>
      <c r="F9" s="16">
        <v>96.230318401999995</v>
      </c>
      <c r="G9" s="16" t="s">
        <v>45</v>
      </c>
      <c r="H9" s="16">
        <v>10640092</v>
      </c>
      <c r="I9" s="16" t="s">
        <v>46</v>
      </c>
      <c r="J9" s="16">
        <v>549.85941294642805</v>
      </c>
      <c r="K9" s="16" t="s">
        <v>58</v>
      </c>
      <c r="L9" s="16">
        <v>1.55256157796338E-2</v>
      </c>
      <c r="M9" s="16" t="s">
        <v>45</v>
      </c>
      <c r="N9" s="16">
        <v>96.242650567789894</v>
      </c>
      <c r="O9" s="16" t="s">
        <v>45</v>
      </c>
      <c r="P9" s="16">
        <v>0.77553678677000004</v>
      </c>
      <c r="Q9" s="16">
        <v>0.75</v>
      </c>
      <c r="R9" s="16" t="s">
        <v>45</v>
      </c>
      <c r="S9" s="16">
        <v>0.82459213653600005</v>
      </c>
      <c r="T9" s="16" t="s">
        <v>45</v>
      </c>
      <c r="U9" s="16">
        <v>0.72319701604700004</v>
      </c>
      <c r="V9" s="19" t="s">
        <v>48</v>
      </c>
      <c r="W9" s="16">
        <v>0.84094804639099996</v>
      </c>
      <c r="X9" s="16" t="s">
        <v>45</v>
      </c>
      <c r="Y9" s="20">
        <v>3.5805328044199999E-28</v>
      </c>
      <c r="Z9" s="20">
        <v>1.8115363591499999E-29</v>
      </c>
      <c r="AA9" s="16">
        <v>1</v>
      </c>
      <c r="AB9" s="16">
        <v>-2.3110886036E-3</v>
      </c>
      <c r="AC9" s="16" t="s">
        <v>48</v>
      </c>
      <c r="AD9" s="16">
        <v>65</v>
      </c>
      <c r="AE9" s="16">
        <v>-3.3538204254499999E-3</v>
      </c>
      <c r="AF9" s="16" t="s">
        <v>48</v>
      </c>
      <c r="AG9" s="16" t="str">
        <f t="shared" si="5"/>
        <v>fail</v>
      </c>
      <c r="AH9" s="16" t="str">
        <f t="shared" si="5"/>
        <v>fail</v>
      </c>
      <c r="AI9" s="16" t="str">
        <f t="shared" si="6"/>
        <v>pass</v>
      </c>
      <c r="AJ9" s="16" t="str">
        <f t="shared" si="7"/>
        <v>fail</v>
      </c>
      <c r="AL9" s="16" t="str">
        <f t="shared" si="0"/>
        <v>diff</v>
      </c>
      <c r="AM9" s="16" t="str">
        <f t="shared" si="1"/>
        <v>pass</v>
      </c>
      <c r="AN9" s="16" t="str">
        <f t="shared" si="2"/>
        <v>not exceeded</v>
      </c>
      <c r="AO9" s="16" t="str">
        <f t="shared" si="3"/>
        <v>exceeded</v>
      </c>
      <c r="AP9" s="16" t="str">
        <f t="shared" si="8"/>
        <v>diff</v>
      </c>
      <c r="AQ9" s="16" t="str">
        <f t="shared" si="4"/>
        <v>same</v>
      </c>
      <c r="AR9" s="21" t="s">
        <v>257</v>
      </c>
    </row>
    <row r="10" spans="1:44" s="16" customFormat="1" x14ac:dyDescent="0.3">
      <c r="A10" s="16" t="s">
        <v>131</v>
      </c>
      <c r="B10" s="16" t="s">
        <v>43</v>
      </c>
      <c r="C10" s="17">
        <v>41793</v>
      </c>
      <c r="D10" s="16">
        <v>251</v>
      </c>
      <c r="E10" s="16">
        <v>251</v>
      </c>
      <c r="F10" s="16">
        <v>80.639165880099995</v>
      </c>
      <c r="G10" s="16" t="s">
        <v>45</v>
      </c>
      <c r="H10" s="16">
        <v>20279789</v>
      </c>
      <c r="I10" s="16" t="s">
        <v>46</v>
      </c>
      <c r="J10" s="16">
        <v>1121.2902901785701</v>
      </c>
      <c r="K10" s="16" t="s">
        <v>49</v>
      </c>
      <c r="L10" s="16">
        <v>2.01848355625391E-2</v>
      </c>
      <c r="M10" s="16" t="s">
        <v>45</v>
      </c>
      <c r="N10" s="16">
        <v>81.236311709565101</v>
      </c>
      <c r="O10" s="18" t="s">
        <v>48</v>
      </c>
      <c r="P10" s="16">
        <v>0.67262306505799996</v>
      </c>
      <c r="Q10" s="16">
        <v>0.75</v>
      </c>
      <c r="R10" s="18" t="s">
        <v>48</v>
      </c>
      <c r="S10" s="16">
        <v>0.87095566662000001</v>
      </c>
      <c r="T10" s="16" t="s">
        <v>45</v>
      </c>
      <c r="U10" s="16">
        <v>0.46478391472000002</v>
      </c>
      <c r="V10" s="19" t="s">
        <v>48</v>
      </c>
      <c r="W10" s="16">
        <v>0.24079199341900001</v>
      </c>
      <c r="X10" s="16" t="s">
        <v>45</v>
      </c>
      <c r="Y10" s="16">
        <v>0</v>
      </c>
      <c r="Z10" s="16">
        <v>0</v>
      </c>
      <c r="AA10" s="16">
        <v>0</v>
      </c>
      <c r="AB10" s="16">
        <v>-1.1434636640600001E-3</v>
      </c>
      <c r="AC10" s="16" t="s">
        <v>48</v>
      </c>
      <c r="AD10" s="16">
        <v>73</v>
      </c>
      <c r="AE10" s="16">
        <v>-3.3779059182099998E-3</v>
      </c>
      <c r="AF10" s="16" t="s">
        <v>48</v>
      </c>
      <c r="AG10" s="16" t="str">
        <f t="shared" si="5"/>
        <v>fail</v>
      </c>
      <c r="AH10" s="16" t="str">
        <f t="shared" si="5"/>
        <v>fail</v>
      </c>
      <c r="AI10" s="16" t="str">
        <f t="shared" si="6"/>
        <v>fail</v>
      </c>
      <c r="AJ10" s="16" t="str">
        <f t="shared" si="7"/>
        <v>fail</v>
      </c>
      <c r="AL10" s="16" t="str">
        <f t="shared" si="0"/>
        <v>diff</v>
      </c>
      <c r="AM10" s="16" t="str">
        <f t="shared" si="1"/>
        <v>pass</v>
      </c>
      <c r="AN10" s="16" t="str">
        <f t="shared" si="2"/>
        <v>not exceeded</v>
      </c>
      <c r="AO10" s="16" t="str">
        <f t="shared" si="3"/>
        <v>exceeded</v>
      </c>
      <c r="AP10" s="16" t="str">
        <f t="shared" si="8"/>
        <v>diff</v>
      </c>
      <c r="AQ10" s="16" t="str">
        <f t="shared" si="4"/>
        <v>same</v>
      </c>
      <c r="AR10" s="21" t="s">
        <v>257</v>
      </c>
    </row>
    <row r="11" spans="1:44" x14ac:dyDescent="0.3">
      <c r="A11" t="s">
        <v>103</v>
      </c>
      <c r="B11" t="s">
        <v>64</v>
      </c>
      <c r="C11" s="1">
        <v>41810</v>
      </c>
      <c r="D11">
        <v>151</v>
      </c>
      <c r="E11">
        <v>151</v>
      </c>
      <c r="F11">
        <v>95.2324443973</v>
      </c>
      <c r="G11" t="s">
        <v>45</v>
      </c>
      <c r="H11">
        <v>15895393</v>
      </c>
      <c r="I11" t="s">
        <v>46</v>
      </c>
      <c r="J11">
        <v>815.68105357142804</v>
      </c>
      <c r="K11" t="s">
        <v>58</v>
      </c>
      <c r="L11">
        <v>1.0792853127519601E-2</v>
      </c>
      <c r="M11" t="s">
        <v>45</v>
      </c>
      <c r="N11">
        <v>95.191288588387195</v>
      </c>
      <c r="O11" t="s">
        <v>45</v>
      </c>
      <c r="P11">
        <v>0.92041321110499996</v>
      </c>
      <c r="Q11">
        <v>0.8</v>
      </c>
      <c r="R11" t="s">
        <v>45</v>
      </c>
      <c r="S11">
        <v>0.96394147596099999</v>
      </c>
      <c r="T11" t="s">
        <v>45</v>
      </c>
      <c r="U11">
        <v>0.874681245838</v>
      </c>
      <c r="V11" t="s">
        <v>45</v>
      </c>
      <c r="W11">
        <v>0.358420132025</v>
      </c>
      <c r="X11" t="s">
        <v>45</v>
      </c>
      <c r="Y11" s="2">
        <v>5.52482894439E-61</v>
      </c>
      <c r="Z11" t="s">
        <v>47</v>
      </c>
      <c r="AA11">
        <v>0</v>
      </c>
      <c r="AB11">
        <v>-4.1849794234000002E-4</v>
      </c>
      <c r="AC11" t="s">
        <v>45</v>
      </c>
      <c r="AD11">
        <v>0</v>
      </c>
      <c r="AE11">
        <v>-7.0598971023599997E-4</v>
      </c>
      <c r="AF11" t="s">
        <v>48</v>
      </c>
      <c r="AG11" t="str">
        <f t="shared" si="5"/>
        <v>fail</v>
      </c>
      <c r="AH11" t="str">
        <f t="shared" si="5"/>
        <v>fail</v>
      </c>
      <c r="AI11" t="str">
        <f t="shared" si="6"/>
        <v>pass</v>
      </c>
      <c r="AJ11" t="str">
        <f t="shared" si="7"/>
        <v>pass</v>
      </c>
      <c r="AL11" t="str">
        <f t="shared" si="0"/>
        <v>same</v>
      </c>
      <c r="AM11" t="str">
        <f t="shared" si="1"/>
        <v>pass</v>
      </c>
      <c r="AN11" s="4" t="str">
        <f t="shared" si="2"/>
        <v>not exceeded</v>
      </c>
      <c r="AO11" s="4" t="str">
        <f t="shared" si="3"/>
        <v>not exceeded</v>
      </c>
      <c r="AP11" t="str">
        <f t="shared" si="8"/>
        <v>same</v>
      </c>
      <c r="AQ11" t="str">
        <f t="shared" si="4"/>
        <v>diff</v>
      </c>
      <c r="AR11" s="6" t="s">
        <v>255</v>
      </c>
    </row>
    <row r="12" spans="1:44" s="16" customFormat="1" x14ac:dyDescent="0.3">
      <c r="A12" s="16" t="s">
        <v>243</v>
      </c>
      <c r="B12" s="16" t="s">
        <v>43</v>
      </c>
      <c r="C12" s="17">
        <v>41815</v>
      </c>
      <c r="D12" s="16">
        <v>251</v>
      </c>
      <c r="E12" s="16">
        <v>251</v>
      </c>
      <c r="F12" s="16">
        <v>93.699084513000003</v>
      </c>
      <c r="G12" s="16" t="s">
        <v>45</v>
      </c>
      <c r="H12" s="16">
        <v>12306226</v>
      </c>
      <c r="I12" s="16" t="s">
        <v>46</v>
      </c>
      <c r="J12" s="16">
        <v>638.31548437499998</v>
      </c>
      <c r="K12" s="16" t="s">
        <v>58</v>
      </c>
      <c r="L12" s="16">
        <v>1.59472145586372E-2</v>
      </c>
      <c r="M12" s="16" t="s">
        <v>45</v>
      </c>
      <c r="N12" s="16">
        <v>93.551583221770699</v>
      </c>
      <c r="O12" s="16" t="s">
        <v>45</v>
      </c>
      <c r="P12" s="16">
        <v>0.80793739227100003</v>
      </c>
      <c r="Q12" s="16">
        <v>0.75</v>
      </c>
      <c r="R12" s="16" t="s">
        <v>45</v>
      </c>
      <c r="S12" s="16">
        <v>0.83720870281199999</v>
      </c>
      <c r="T12" s="16" t="s">
        <v>45</v>
      </c>
      <c r="U12" s="16">
        <v>0.77401259009500001</v>
      </c>
      <c r="V12" s="16" t="s">
        <v>45</v>
      </c>
      <c r="W12" s="16">
        <v>0.95412926422199995</v>
      </c>
      <c r="X12" s="16" t="s">
        <v>45</v>
      </c>
      <c r="Y12" s="20">
        <v>1.4460465646199999E-13</v>
      </c>
      <c r="Z12" s="16" t="s">
        <v>47</v>
      </c>
      <c r="AA12" s="16">
        <v>15</v>
      </c>
      <c r="AB12" s="16">
        <v>-2.3265981669600001E-3</v>
      </c>
      <c r="AC12" s="16" t="s">
        <v>48</v>
      </c>
      <c r="AD12" s="16">
        <v>34</v>
      </c>
      <c r="AE12" s="16">
        <v>-2.9216170435099999E-3</v>
      </c>
      <c r="AF12" s="16" t="s">
        <v>48</v>
      </c>
      <c r="AG12" s="16" t="str">
        <f t="shared" si="5"/>
        <v>fail</v>
      </c>
      <c r="AH12" s="16" t="str">
        <f t="shared" si="5"/>
        <v>fail</v>
      </c>
      <c r="AI12" s="16" t="str">
        <f t="shared" si="6"/>
        <v>pass</v>
      </c>
      <c r="AJ12" s="16" t="str">
        <f t="shared" si="7"/>
        <v>pass</v>
      </c>
      <c r="AL12" s="16" t="str">
        <f t="shared" si="0"/>
        <v>same</v>
      </c>
      <c r="AM12" s="16" t="str">
        <f t="shared" si="1"/>
        <v>pass</v>
      </c>
      <c r="AN12" s="16" t="str">
        <f t="shared" si="2"/>
        <v>not exceeded</v>
      </c>
      <c r="AO12" s="16" t="str">
        <f t="shared" si="3"/>
        <v>exceeded</v>
      </c>
      <c r="AP12" s="16" t="str">
        <f t="shared" si="8"/>
        <v>diff</v>
      </c>
      <c r="AQ12" s="16" t="str">
        <f t="shared" si="4"/>
        <v>same</v>
      </c>
      <c r="AR12" s="21" t="s">
        <v>257</v>
      </c>
    </row>
    <row r="13" spans="1:44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>
        <v>98.302602474099999</v>
      </c>
      <c r="G13" t="s">
        <v>45</v>
      </c>
      <c r="H13">
        <v>5446264</v>
      </c>
      <c r="I13" t="s">
        <v>46</v>
      </c>
      <c r="J13">
        <v>277.54199665178498</v>
      </c>
      <c r="K13" t="s">
        <v>58</v>
      </c>
      <c r="L13">
        <v>2.0978004672168302E-2</v>
      </c>
      <c r="M13" t="s">
        <v>45</v>
      </c>
      <c r="N13">
        <v>98.426425880937501</v>
      </c>
      <c r="O13" t="s">
        <v>45</v>
      </c>
      <c r="P13">
        <v>0.94494933739200004</v>
      </c>
      <c r="Q13">
        <v>0.8</v>
      </c>
      <c r="R13" t="s">
        <v>45</v>
      </c>
      <c r="S13">
        <v>0.95411807199999998</v>
      </c>
      <c r="T13" t="s">
        <v>45</v>
      </c>
      <c r="U13">
        <v>0.93542154197299998</v>
      </c>
      <c r="V13" t="s">
        <v>45</v>
      </c>
      <c r="W13">
        <v>0.99584488300200003</v>
      </c>
      <c r="X13" t="s">
        <v>45</v>
      </c>
      <c r="Y13">
        <v>0.59300442794300001</v>
      </c>
      <c r="Z13">
        <v>7.7423022111899997E-2</v>
      </c>
      <c r="AA13">
        <v>0</v>
      </c>
      <c r="AB13">
        <v>-7.7434096466700002E-4</v>
      </c>
      <c r="AC13" t="s">
        <v>48</v>
      </c>
      <c r="AD13">
        <v>0</v>
      </c>
      <c r="AE13">
        <v>-7.5566711953499997E-4</v>
      </c>
      <c r="AF13" t="s">
        <v>48</v>
      </c>
      <c r="AG13" t="str">
        <f t="shared" si="5"/>
        <v>fail</v>
      </c>
      <c r="AH13" t="str">
        <f t="shared" si="5"/>
        <v>fail</v>
      </c>
      <c r="AI13" t="str">
        <f t="shared" si="6"/>
        <v>pass</v>
      </c>
      <c r="AJ13" t="str">
        <f t="shared" si="7"/>
        <v>pass</v>
      </c>
      <c r="AL13" t="str">
        <f t="shared" si="0"/>
        <v>same</v>
      </c>
      <c r="AM13" t="str">
        <f t="shared" si="1"/>
        <v>pass</v>
      </c>
      <c r="AN13" s="4" t="str">
        <f t="shared" si="2"/>
        <v>not exceeded</v>
      </c>
      <c r="AO13" s="4" t="str">
        <f t="shared" si="3"/>
        <v>not exceeded</v>
      </c>
      <c r="AP13" t="str">
        <f t="shared" si="8"/>
        <v>same</v>
      </c>
      <c r="AQ13" t="str">
        <f t="shared" si="4"/>
        <v>same</v>
      </c>
      <c r="AR13" s="6" t="s">
        <v>263</v>
      </c>
    </row>
    <row r="14" spans="1:44" s="16" customFormat="1" x14ac:dyDescent="0.3">
      <c r="A14" s="16" t="s">
        <v>102</v>
      </c>
      <c r="B14" s="16" t="s">
        <v>64</v>
      </c>
      <c r="C14" s="17">
        <v>41855</v>
      </c>
      <c r="D14" s="16">
        <v>251</v>
      </c>
      <c r="E14" s="16">
        <v>251</v>
      </c>
      <c r="F14" s="16">
        <v>92.827780251099995</v>
      </c>
      <c r="G14" s="16" t="s">
        <v>45</v>
      </c>
      <c r="H14" s="16">
        <v>18236023</v>
      </c>
      <c r="I14" s="16" t="s">
        <v>46</v>
      </c>
      <c r="J14" s="16">
        <v>947.46307812500004</v>
      </c>
      <c r="K14" s="16" t="s">
        <v>46</v>
      </c>
      <c r="L14" s="16">
        <v>1.4242002276632399E-2</v>
      </c>
      <c r="M14" s="16" t="s">
        <v>45</v>
      </c>
      <c r="N14" s="16">
        <v>92.547333370887003</v>
      </c>
      <c r="O14" s="16" t="s">
        <v>45</v>
      </c>
      <c r="P14" s="16">
        <v>0.75550786495300004</v>
      </c>
      <c r="Q14" s="16">
        <v>0.75</v>
      </c>
      <c r="R14" s="16" t="s">
        <v>45</v>
      </c>
      <c r="S14" s="16">
        <v>0.79908693759100002</v>
      </c>
      <c r="T14" s="16" t="s">
        <v>45</v>
      </c>
      <c r="U14" s="16">
        <v>0.70632877534899996</v>
      </c>
      <c r="V14" s="19" t="s">
        <v>48</v>
      </c>
      <c r="W14" s="16">
        <v>0.84094804639099996</v>
      </c>
      <c r="X14" s="16" t="s">
        <v>45</v>
      </c>
      <c r="Y14" s="20">
        <v>4.5789684139300001E-31</v>
      </c>
      <c r="Z14" s="16" t="s">
        <v>47</v>
      </c>
      <c r="AA14" s="16">
        <v>19</v>
      </c>
      <c r="AB14" s="16">
        <v>-2.55581199264E-3</v>
      </c>
      <c r="AC14" s="16" t="s">
        <v>48</v>
      </c>
      <c r="AD14" s="16">
        <v>41</v>
      </c>
      <c r="AE14" s="16">
        <v>-3.3381260851899999E-3</v>
      </c>
      <c r="AF14" s="16" t="s">
        <v>48</v>
      </c>
      <c r="AG14" s="16" t="str">
        <f t="shared" si="5"/>
        <v>fail</v>
      </c>
      <c r="AH14" s="16" t="str">
        <f t="shared" si="5"/>
        <v>fail</v>
      </c>
      <c r="AI14" s="16" t="str">
        <f t="shared" si="6"/>
        <v>pass</v>
      </c>
      <c r="AJ14" s="16" t="str">
        <f t="shared" si="7"/>
        <v>fail</v>
      </c>
      <c r="AL14" s="16" t="str">
        <f t="shared" si="0"/>
        <v>diff</v>
      </c>
      <c r="AM14" s="16" t="str">
        <f t="shared" si="1"/>
        <v>pass</v>
      </c>
      <c r="AN14" s="16" t="str">
        <f t="shared" si="2"/>
        <v>not exceeded</v>
      </c>
      <c r="AO14" s="16" t="str">
        <f t="shared" si="3"/>
        <v>exceeded</v>
      </c>
      <c r="AP14" s="16" t="str">
        <f t="shared" si="8"/>
        <v>diff</v>
      </c>
      <c r="AQ14" s="16" t="str">
        <f t="shared" si="4"/>
        <v>same</v>
      </c>
      <c r="AR14" s="21" t="s">
        <v>257</v>
      </c>
    </row>
    <row r="15" spans="1:44" s="8" customFormat="1" x14ac:dyDescent="0.3">
      <c r="A15" s="8" t="s">
        <v>219</v>
      </c>
      <c r="B15" s="8" t="s">
        <v>64</v>
      </c>
      <c r="C15" s="13">
        <v>41887</v>
      </c>
      <c r="D15" s="8">
        <v>75</v>
      </c>
      <c r="E15" s="8">
        <v>75</v>
      </c>
      <c r="F15" s="8">
        <v>90.001893655499998</v>
      </c>
      <c r="G15" s="8" t="s">
        <v>45</v>
      </c>
      <c r="H15" s="8">
        <v>23949422</v>
      </c>
      <c r="I15" s="8" t="s">
        <v>46</v>
      </c>
      <c r="J15" s="8">
        <v>1015.42399013157</v>
      </c>
      <c r="K15" s="8" t="s">
        <v>58</v>
      </c>
      <c r="L15" s="8">
        <v>5.5447666632614502E-2</v>
      </c>
      <c r="M15" s="8" t="s">
        <v>48</v>
      </c>
      <c r="N15" s="8">
        <v>89.643767364161107</v>
      </c>
      <c r="O15" s="8" t="s">
        <v>45</v>
      </c>
      <c r="P15" s="8">
        <v>0.95624795417399999</v>
      </c>
      <c r="Q15" s="8">
        <v>0.85</v>
      </c>
      <c r="R15" s="8" t="s">
        <v>45</v>
      </c>
      <c r="S15" s="8">
        <v>0.96176022174300002</v>
      </c>
      <c r="T15" s="8" t="s">
        <v>45</v>
      </c>
      <c r="U15" s="8">
        <v>0.95019188799900001</v>
      </c>
      <c r="V15" s="8" t="s">
        <v>45</v>
      </c>
      <c r="W15" s="8">
        <v>0.99584488300200003</v>
      </c>
      <c r="X15" s="8" t="s">
        <v>45</v>
      </c>
      <c r="Y15" s="8">
        <v>0.99831059780700004</v>
      </c>
      <c r="Z15" s="8" t="s">
        <v>47</v>
      </c>
      <c r="AA15" s="8">
        <v>0</v>
      </c>
      <c r="AB15" s="8">
        <v>-4.2771141542100001E-4</v>
      </c>
      <c r="AC15" s="8" t="s">
        <v>45</v>
      </c>
      <c r="AD15" s="8">
        <v>0</v>
      </c>
      <c r="AE15" s="8">
        <v>-2.12450637624E-4</v>
      </c>
      <c r="AF15" s="8" t="s">
        <v>45</v>
      </c>
      <c r="AG15" s="8" t="str">
        <f t="shared" si="5"/>
        <v>fail</v>
      </c>
      <c r="AH15" s="8" t="str">
        <f t="shared" si="5"/>
        <v>fail</v>
      </c>
      <c r="AI15" s="8" t="str">
        <f t="shared" si="6"/>
        <v>fail</v>
      </c>
      <c r="AJ15" s="8" t="str">
        <f t="shared" si="7"/>
        <v>fail</v>
      </c>
      <c r="AL15" s="8" t="str">
        <f t="shared" si="0"/>
        <v>same</v>
      </c>
      <c r="AM15" s="8" t="str">
        <f t="shared" si="1"/>
        <v>pass</v>
      </c>
      <c r="AN15" s="14" t="str">
        <f t="shared" si="2"/>
        <v>not exceeded</v>
      </c>
      <c r="AO15" s="14" t="str">
        <f t="shared" si="3"/>
        <v>not exceeded</v>
      </c>
      <c r="AP15" s="8" t="str">
        <f t="shared" si="8"/>
        <v>same</v>
      </c>
      <c r="AQ15" s="8" t="str">
        <f t="shared" si="4"/>
        <v>same</v>
      </c>
      <c r="AR15" s="8" t="s">
        <v>255</v>
      </c>
    </row>
    <row r="16" spans="1:44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>
        <v>91.585863943500001</v>
      </c>
      <c r="G16" t="s">
        <v>45</v>
      </c>
      <c r="H16">
        <v>24528146</v>
      </c>
      <c r="I16" t="s">
        <v>46</v>
      </c>
      <c r="J16">
        <v>1028.5467993421</v>
      </c>
      <c r="K16" t="s">
        <v>58</v>
      </c>
      <c r="L16">
        <v>3.5153446587776201E-2</v>
      </c>
      <c r="M16" t="s">
        <v>45</v>
      </c>
      <c r="N16">
        <v>91.523705966678506</v>
      </c>
      <c r="O16" t="s">
        <v>45</v>
      </c>
      <c r="P16">
        <v>0.96229100115800004</v>
      </c>
      <c r="Q16">
        <v>0.85</v>
      </c>
      <c r="R16" t="s">
        <v>45</v>
      </c>
      <c r="S16">
        <v>0.96998559559599995</v>
      </c>
      <c r="T16" t="s">
        <v>45</v>
      </c>
      <c r="U16">
        <v>0.95452165307000003</v>
      </c>
      <c r="V16" t="s">
        <v>45</v>
      </c>
      <c r="W16">
        <v>0.84094804639099996</v>
      </c>
      <c r="X16" t="s">
        <v>45</v>
      </c>
      <c r="Y16">
        <v>0.88947293559999996</v>
      </c>
      <c r="Z16" t="s">
        <v>47</v>
      </c>
      <c r="AA16">
        <v>0</v>
      </c>
      <c r="AB16">
        <v>-3.1376304540699999E-4</v>
      </c>
      <c r="AC16" t="s">
        <v>45</v>
      </c>
      <c r="AD16">
        <v>0</v>
      </c>
      <c r="AE16">
        <v>-1.66878767813E-4</v>
      </c>
      <c r="AF16" t="s">
        <v>45</v>
      </c>
      <c r="AG16" t="str">
        <f t="shared" si="5"/>
        <v>fail</v>
      </c>
      <c r="AH16" t="str">
        <f t="shared" si="5"/>
        <v>fail</v>
      </c>
      <c r="AI16" t="str">
        <f t="shared" si="6"/>
        <v>pass</v>
      </c>
      <c r="AJ16" t="str">
        <f t="shared" si="7"/>
        <v>pass</v>
      </c>
      <c r="AL16" t="str">
        <f t="shared" si="0"/>
        <v>same</v>
      </c>
      <c r="AM16" t="str">
        <f t="shared" si="1"/>
        <v>pass</v>
      </c>
      <c r="AN16" s="4" t="str">
        <f t="shared" si="2"/>
        <v>not exceeded</v>
      </c>
      <c r="AO16" s="4" t="str">
        <f t="shared" si="3"/>
        <v>not exceeded</v>
      </c>
      <c r="AP16" t="str">
        <f t="shared" si="8"/>
        <v>same</v>
      </c>
      <c r="AQ16" t="str">
        <f t="shared" si="4"/>
        <v>same</v>
      </c>
      <c r="AR16" s="6" t="s">
        <v>255</v>
      </c>
    </row>
    <row r="17" spans="1:44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>
        <v>94.974795481300006</v>
      </c>
      <c r="G17" t="s">
        <v>45</v>
      </c>
      <c r="H17">
        <v>15281418</v>
      </c>
      <c r="I17" t="s">
        <v>46</v>
      </c>
      <c r="J17">
        <v>794.70289062500001</v>
      </c>
      <c r="K17" t="s">
        <v>58</v>
      </c>
      <c r="L17">
        <v>3.1107559489697401E-2</v>
      </c>
      <c r="M17" t="s">
        <v>45</v>
      </c>
      <c r="N17">
        <v>95.0898846903265</v>
      </c>
      <c r="O17" t="s">
        <v>45</v>
      </c>
      <c r="P17">
        <v>0.94073476520300003</v>
      </c>
      <c r="Q17">
        <v>0.8</v>
      </c>
      <c r="R17" t="s">
        <v>45</v>
      </c>
      <c r="S17">
        <v>0.95744006312600005</v>
      </c>
      <c r="T17" t="s">
        <v>45</v>
      </c>
      <c r="U17">
        <v>0.92358854324899997</v>
      </c>
      <c r="V17" t="s">
        <v>45</v>
      </c>
      <c r="W17">
        <v>0.84094804639099996</v>
      </c>
      <c r="X17" t="s">
        <v>45</v>
      </c>
      <c r="Y17" s="2">
        <v>1.9766344365600001E-8</v>
      </c>
      <c r="Z17" s="2">
        <v>4.7688654295199999E-23</v>
      </c>
      <c r="AA17">
        <v>0</v>
      </c>
      <c r="AB17">
        <v>-5.5662147327500001E-4</v>
      </c>
      <c r="AC17" t="s">
        <v>48</v>
      </c>
      <c r="AD17">
        <v>0</v>
      </c>
      <c r="AE17">
        <v>-6.2808220722399997E-4</v>
      </c>
      <c r="AF17" t="s">
        <v>48</v>
      </c>
      <c r="AG17" t="str">
        <f t="shared" si="5"/>
        <v>fail</v>
      </c>
      <c r="AH17" t="str">
        <f t="shared" si="5"/>
        <v>fail</v>
      </c>
      <c r="AI17" t="str">
        <f t="shared" si="6"/>
        <v>pass</v>
      </c>
      <c r="AJ17" t="str">
        <f t="shared" si="7"/>
        <v>pass</v>
      </c>
      <c r="AL17" t="str">
        <f t="shared" si="0"/>
        <v>same</v>
      </c>
      <c r="AM17" t="str">
        <f t="shared" si="1"/>
        <v>pass</v>
      </c>
      <c r="AN17" s="4" t="str">
        <f t="shared" si="2"/>
        <v>not exceeded</v>
      </c>
      <c r="AO17" s="4" t="str">
        <f t="shared" si="3"/>
        <v>not exceeded</v>
      </c>
      <c r="AP17" t="str">
        <f t="shared" si="8"/>
        <v>same</v>
      </c>
      <c r="AQ17" t="str">
        <f t="shared" si="4"/>
        <v>same</v>
      </c>
      <c r="AR17" s="6" t="s">
        <v>255</v>
      </c>
    </row>
    <row r="18" spans="1:44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>
        <v>97.325318025499996</v>
      </c>
      <c r="G18" t="s">
        <v>45</v>
      </c>
      <c r="H18">
        <v>9834883</v>
      </c>
      <c r="I18" t="s">
        <v>46</v>
      </c>
      <c r="J18">
        <v>502.44406473214201</v>
      </c>
      <c r="K18" t="s">
        <v>58</v>
      </c>
      <c r="L18">
        <v>4.9910670831006497E-2</v>
      </c>
      <c r="M18" t="s">
        <v>45</v>
      </c>
      <c r="N18">
        <v>97.488672203397499</v>
      </c>
      <c r="O18" t="s">
        <v>45</v>
      </c>
      <c r="P18">
        <v>0.91482904007999999</v>
      </c>
      <c r="Q18">
        <v>0.8</v>
      </c>
      <c r="R18" t="s">
        <v>45</v>
      </c>
      <c r="S18">
        <v>0.92801896882099999</v>
      </c>
      <c r="T18" t="s">
        <v>45</v>
      </c>
      <c r="U18">
        <v>0.90037790966599995</v>
      </c>
      <c r="V18" t="s">
        <v>45</v>
      </c>
      <c r="W18">
        <v>0.95412926422199995</v>
      </c>
      <c r="X18" t="s">
        <v>45</v>
      </c>
      <c r="Y18">
        <v>1.52913199613E-4</v>
      </c>
      <c r="Z18">
        <v>0</v>
      </c>
      <c r="AA18">
        <v>0</v>
      </c>
      <c r="AB18">
        <v>-1.31995563116E-3</v>
      </c>
      <c r="AC18" t="s">
        <v>48</v>
      </c>
      <c r="AD18">
        <v>0</v>
      </c>
      <c r="AE18">
        <v>-1.47178238565E-3</v>
      </c>
      <c r="AF18" t="s">
        <v>48</v>
      </c>
      <c r="AG18" t="str">
        <f t="shared" si="5"/>
        <v>fail</v>
      </c>
      <c r="AH18" t="str">
        <f t="shared" si="5"/>
        <v>fail</v>
      </c>
      <c r="AI18" t="str">
        <f t="shared" si="6"/>
        <v>pass</v>
      </c>
      <c r="AJ18" t="str">
        <f t="shared" si="7"/>
        <v>pass</v>
      </c>
      <c r="AL18" t="str">
        <f t="shared" si="0"/>
        <v>same</v>
      </c>
      <c r="AM18" t="str">
        <f t="shared" si="1"/>
        <v>pass</v>
      </c>
      <c r="AN18" s="4" t="str">
        <f t="shared" si="2"/>
        <v>not exceeded</v>
      </c>
      <c r="AO18" s="4" t="str">
        <f t="shared" si="3"/>
        <v>not exceeded</v>
      </c>
      <c r="AP18" t="str">
        <f t="shared" si="8"/>
        <v>same</v>
      </c>
      <c r="AQ18" t="str">
        <f t="shared" si="4"/>
        <v>same</v>
      </c>
      <c r="AR18" s="6" t="s">
        <v>263</v>
      </c>
    </row>
    <row r="19" spans="1:44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>
        <v>94.983047151500003</v>
      </c>
      <c r="G19" t="s">
        <v>45</v>
      </c>
      <c r="H19">
        <v>14809543</v>
      </c>
      <c r="I19" t="s">
        <v>46</v>
      </c>
      <c r="J19">
        <v>762.93670312500001</v>
      </c>
      <c r="K19" t="s">
        <v>58</v>
      </c>
      <c r="L19">
        <v>1.8589336094100999E-2</v>
      </c>
      <c r="M19" t="s">
        <v>45</v>
      </c>
      <c r="N19">
        <v>95.096371394553302</v>
      </c>
      <c r="O19" t="s">
        <v>45</v>
      </c>
      <c r="P19">
        <v>0.89378960013300002</v>
      </c>
      <c r="Q19">
        <v>0.8</v>
      </c>
      <c r="R19" t="s">
        <v>45</v>
      </c>
      <c r="S19">
        <v>0.96311546910300005</v>
      </c>
      <c r="T19" t="s">
        <v>45</v>
      </c>
      <c r="U19">
        <v>0.829773623598</v>
      </c>
      <c r="V19" t="s">
        <v>45</v>
      </c>
      <c r="W19">
        <v>0.24079199341900001</v>
      </c>
      <c r="X19" t="s">
        <v>45</v>
      </c>
      <c r="Y19" s="2">
        <v>2.41172417184E-86</v>
      </c>
      <c r="Z19" t="s">
        <v>47</v>
      </c>
      <c r="AA19">
        <v>0</v>
      </c>
      <c r="AB19">
        <v>-4.1911369545099999E-4</v>
      </c>
      <c r="AC19" t="s">
        <v>45</v>
      </c>
      <c r="AD19">
        <v>4</v>
      </c>
      <c r="AE19">
        <v>-4.2946049507000002E-4</v>
      </c>
      <c r="AF19" t="s">
        <v>45</v>
      </c>
      <c r="AG19" t="str">
        <f t="shared" si="5"/>
        <v>fail</v>
      </c>
      <c r="AH19" t="str">
        <f t="shared" si="5"/>
        <v>fail</v>
      </c>
      <c r="AI19" t="str">
        <f t="shared" si="6"/>
        <v>pass</v>
      </c>
      <c r="AJ19" t="str">
        <f t="shared" si="7"/>
        <v>pass</v>
      </c>
      <c r="AL19" t="str">
        <f t="shared" si="0"/>
        <v>same</v>
      </c>
      <c r="AM19" t="str">
        <f t="shared" si="1"/>
        <v>pass</v>
      </c>
      <c r="AN19" s="4" t="str">
        <f t="shared" si="2"/>
        <v>not exceeded</v>
      </c>
      <c r="AO19" s="4" t="str">
        <f t="shared" si="3"/>
        <v>not exceeded</v>
      </c>
      <c r="AP19" t="str">
        <f t="shared" si="8"/>
        <v>same</v>
      </c>
      <c r="AQ19" t="str">
        <f t="shared" si="4"/>
        <v>same</v>
      </c>
      <c r="AR19" s="6" t="s">
        <v>255</v>
      </c>
    </row>
    <row r="20" spans="1:44" s="16" customFormat="1" x14ac:dyDescent="0.3">
      <c r="A20" s="16" t="s">
        <v>228</v>
      </c>
      <c r="B20" s="16" t="s">
        <v>43</v>
      </c>
      <c r="C20" s="17">
        <v>41995</v>
      </c>
      <c r="D20" s="16">
        <v>151</v>
      </c>
      <c r="E20" s="16">
        <v>151</v>
      </c>
      <c r="F20" s="16">
        <v>67.765325531000002</v>
      </c>
      <c r="G20" s="18" t="s">
        <v>48</v>
      </c>
      <c r="H20" s="16">
        <v>14253970</v>
      </c>
      <c r="I20" s="16" t="s">
        <v>46</v>
      </c>
      <c r="J20" s="16">
        <v>760.39198214285705</v>
      </c>
      <c r="K20" s="16" t="s">
        <v>58</v>
      </c>
      <c r="L20" s="16">
        <v>2.9815042274699399E-2</v>
      </c>
      <c r="M20" s="16" t="s">
        <v>45</v>
      </c>
      <c r="N20" s="16">
        <v>68.187413630285107</v>
      </c>
      <c r="O20" s="18" t="s">
        <v>48</v>
      </c>
      <c r="P20" s="16">
        <v>0.82139368665300005</v>
      </c>
      <c r="Q20" s="16">
        <v>0.8</v>
      </c>
      <c r="R20" s="16" t="s">
        <v>45</v>
      </c>
      <c r="S20" s="16">
        <v>0.85455654002100001</v>
      </c>
      <c r="T20" s="16" t="s">
        <v>45</v>
      </c>
      <c r="U20" s="16">
        <v>0.78426450468599995</v>
      </c>
      <c r="V20" s="19" t="s">
        <v>48</v>
      </c>
      <c r="W20" s="16">
        <v>0.95412926422199995</v>
      </c>
      <c r="X20" s="16" t="s">
        <v>45</v>
      </c>
      <c r="Y20" s="20">
        <v>3.8282903709100004E-6</v>
      </c>
      <c r="Z20" s="16" t="s">
        <v>47</v>
      </c>
      <c r="AA20" s="16">
        <v>0</v>
      </c>
      <c r="AB20" s="16">
        <v>-2.12026257892E-3</v>
      </c>
      <c r="AC20" s="16" t="s">
        <v>48</v>
      </c>
      <c r="AD20" s="16">
        <v>11</v>
      </c>
      <c r="AE20" s="16">
        <v>-1.3536981139000001E-3</v>
      </c>
      <c r="AF20" s="16" t="s">
        <v>48</v>
      </c>
      <c r="AG20" s="16" t="str">
        <f t="shared" si="5"/>
        <v>fail</v>
      </c>
      <c r="AH20" s="16" t="str">
        <f t="shared" si="5"/>
        <v>fail</v>
      </c>
      <c r="AI20" s="16" t="str">
        <f t="shared" si="6"/>
        <v>fail</v>
      </c>
      <c r="AJ20" s="16" t="str">
        <f t="shared" si="7"/>
        <v>fail</v>
      </c>
      <c r="AL20" s="16" t="str">
        <f t="shared" si="0"/>
        <v>diff</v>
      </c>
      <c r="AM20" s="16" t="str">
        <f t="shared" si="1"/>
        <v>pass</v>
      </c>
      <c r="AN20" s="16" t="str">
        <f t="shared" si="2"/>
        <v>not exceeded</v>
      </c>
      <c r="AO20" s="16" t="str">
        <f t="shared" si="3"/>
        <v>not exceeded</v>
      </c>
      <c r="AP20" s="16" t="str">
        <f t="shared" si="8"/>
        <v>same</v>
      </c>
      <c r="AQ20" s="16" t="str">
        <f t="shared" si="4"/>
        <v>same</v>
      </c>
      <c r="AR20" s="21" t="s">
        <v>257</v>
      </c>
    </row>
    <row r="21" spans="1:44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>
        <v>94.817028142500007</v>
      </c>
      <c r="G21" t="s">
        <v>45</v>
      </c>
      <c r="H21">
        <v>15773684</v>
      </c>
      <c r="I21" t="s">
        <v>46</v>
      </c>
      <c r="J21">
        <v>797.53883035714205</v>
      </c>
      <c r="K21" t="s">
        <v>58</v>
      </c>
      <c r="L21">
        <v>2.85820035135287E-2</v>
      </c>
      <c r="M21" t="s">
        <v>45</v>
      </c>
      <c r="N21">
        <v>94.989464038557003</v>
      </c>
      <c r="O21" t="s">
        <v>45</v>
      </c>
      <c r="P21">
        <v>0.92451490703000005</v>
      </c>
      <c r="Q21">
        <v>0.8</v>
      </c>
      <c r="R21" t="s">
        <v>45</v>
      </c>
      <c r="S21">
        <v>0.93876459925699995</v>
      </c>
      <c r="T21" t="s">
        <v>45</v>
      </c>
      <c r="U21">
        <v>0.90862588826799995</v>
      </c>
      <c r="V21" t="s">
        <v>45</v>
      </c>
      <c r="W21">
        <v>0.99584488300200003</v>
      </c>
      <c r="X21" t="s">
        <v>45</v>
      </c>
      <c r="Y21">
        <v>1.7877284389400001E-4</v>
      </c>
      <c r="Z21" s="2">
        <v>1.2387481366800001E-9</v>
      </c>
      <c r="AA21">
        <v>0</v>
      </c>
      <c r="AB21">
        <v>-9.0844951925400002E-4</v>
      </c>
      <c r="AC21" t="s">
        <v>48</v>
      </c>
      <c r="AD21">
        <v>0</v>
      </c>
      <c r="AE21">
        <v>-8.4941973780199996E-4</v>
      </c>
      <c r="AF21" t="s">
        <v>48</v>
      </c>
      <c r="AG21" t="str">
        <f t="shared" si="5"/>
        <v>fail</v>
      </c>
      <c r="AH21" t="str">
        <f t="shared" si="5"/>
        <v>fail</v>
      </c>
      <c r="AI21" t="str">
        <f t="shared" si="6"/>
        <v>pass</v>
      </c>
      <c r="AJ21" t="str">
        <f t="shared" si="7"/>
        <v>pass</v>
      </c>
      <c r="AL21" t="str">
        <f t="shared" si="0"/>
        <v>same</v>
      </c>
      <c r="AM21" t="str">
        <f t="shared" si="1"/>
        <v>pass</v>
      </c>
      <c r="AN21" s="4" t="str">
        <f t="shared" si="2"/>
        <v>not exceeded</v>
      </c>
      <c r="AO21" s="4" t="str">
        <f t="shared" si="3"/>
        <v>not exceeded</v>
      </c>
      <c r="AP21" t="str">
        <f t="shared" si="8"/>
        <v>same</v>
      </c>
      <c r="AQ21" t="str">
        <f t="shared" si="4"/>
        <v>same</v>
      </c>
      <c r="AR21" s="6" t="s">
        <v>255</v>
      </c>
    </row>
    <row r="22" spans="1:44" s="16" customFormat="1" x14ac:dyDescent="0.3">
      <c r="A22" s="16" t="s">
        <v>116</v>
      </c>
      <c r="B22" s="16" t="s">
        <v>43</v>
      </c>
      <c r="C22" s="17">
        <v>42018</v>
      </c>
      <c r="D22" s="16">
        <v>151</v>
      </c>
      <c r="E22" s="16">
        <v>151</v>
      </c>
      <c r="F22" s="16">
        <v>77.826162641600007</v>
      </c>
      <c r="G22" s="18" t="s">
        <v>48</v>
      </c>
      <c r="H22" s="16">
        <v>20704375</v>
      </c>
      <c r="I22" s="16" t="s">
        <v>46</v>
      </c>
      <c r="J22" s="16">
        <v>1148.07579910714</v>
      </c>
      <c r="K22" s="16" t="s">
        <v>49</v>
      </c>
      <c r="L22" s="16">
        <v>2.4397120037052099E-2</v>
      </c>
      <c r="M22" s="16" t="s">
        <v>45</v>
      </c>
      <c r="N22" s="16">
        <v>77.331533249025497</v>
      </c>
      <c r="O22" s="18" t="s">
        <v>48</v>
      </c>
      <c r="P22" s="16">
        <v>0.86380595140700001</v>
      </c>
      <c r="Q22" s="16">
        <v>0.8</v>
      </c>
      <c r="R22" s="16" t="s">
        <v>45</v>
      </c>
      <c r="S22" s="16">
        <v>0.91949410442699997</v>
      </c>
      <c r="T22" s="16" t="s">
        <v>45</v>
      </c>
      <c r="U22" s="16">
        <v>0.81332998204600004</v>
      </c>
      <c r="V22" s="16" t="s">
        <v>45</v>
      </c>
      <c r="W22" s="16">
        <v>0.95412926422199995</v>
      </c>
      <c r="X22" s="16" t="s">
        <v>45</v>
      </c>
      <c r="Y22" s="20">
        <v>2.6747955410399999E-38</v>
      </c>
      <c r="Z22" s="16" t="s">
        <v>47</v>
      </c>
      <c r="AA22" s="16">
        <v>0</v>
      </c>
      <c r="AB22" s="16">
        <v>-6.0681481785900004E-4</v>
      </c>
      <c r="AC22" s="16" t="s">
        <v>48</v>
      </c>
      <c r="AD22" s="16">
        <v>4</v>
      </c>
      <c r="AE22" s="16">
        <v>-5.7587109435700001E-4</v>
      </c>
      <c r="AF22" s="16" t="s">
        <v>48</v>
      </c>
      <c r="AG22" s="16" t="str">
        <f t="shared" si="5"/>
        <v>fail</v>
      </c>
      <c r="AH22" s="16" t="str">
        <f t="shared" si="5"/>
        <v>fail</v>
      </c>
      <c r="AI22" s="16" t="str">
        <f t="shared" si="6"/>
        <v>fail</v>
      </c>
      <c r="AJ22" s="16" t="str">
        <f t="shared" si="7"/>
        <v>fail</v>
      </c>
      <c r="AL22" s="16" t="str">
        <f t="shared" si="0"/>
        <v>same</v>
      </c>
      <c r="AM22" s="16" t="str">
        <f t="shared" si="1"/>
        <v>pass</v>
      </c>
      <c r="AN22" s="16" t="str">
        <f t="shared" si="2"/>
        <v>not exceeded</v>
      </c>
      <c r="AO22" s="16" t="str">
        <f t="shared" si="3"/>
        <v>not exceeded</v>
      </c>
      <c r="AP22" s="16" t="str">
        <f t="shared" si="8"/>
        <v>same</v>
      </c>
      <c r="AQ22" s="16" t="str">
        <f t="shared" si="4"/>
        <v>same</v>
      </c>
      <c r="AR22" s="21" t="s">
        <v>257</v>
      </c>
    </row>
    <row r="23" spans="1:44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>
        <v>86.297014865099996</v>
      </c>
      <c r="G23" t="s">
        <v>45</v>
      </c>
      <c r="H23">
        <v>14147272</v>
      </c>
      <c r="I23" t="s">
        <v>46</v>
      </c>
      <c r="J23">
        <v>752.80145312499997</v>
      </c>
      <c r="K23" t="s">
        <v>58</v>
      </c>
      <c r="L23">
        <v>4.0985689438995901E-2</v>
      </c>
      <c r="M23" t="s">
        <v>45</v>
      </c>
      <c r="N23">
        <v>86.232202297347499</v>
      </c>
      <c r="O23" t="s">
        <v>45</v>
      </c>
      <c r="P23">
        <v>0.93361873969999998</v>
      </c>
      <c r="Q23">
        <v>0.8</v>
      </c>
      <c r="R23" t="s">
        <v>45</v>
      </c>
      <c r="S23">
        <v>0.95794568958500004</v>
      </c>
      <c r="T23" t="s">
        <v>45</v>
      </c>
      <c r="U23">
        <v>0.917690722628</v>
      </c>
      <c r="V23" t="s">
        <v>45</v>
      </c>
      <c r="W23">
        <v>0.95412926422199995</v>
      </c>
      <c r="X23" t="s">
        <v>45</v>
      </c>
      <c r="Y23">
        <v>2.72241379351E-2</v>
      </c>
      <c r="Z23" s="2">
        <v>4.5409067078899997E-7</v>
      </c>
      <c r="AA23">
        <v>0</v>
      </c>
      <c r="AB23">
        <v>-1.43260222712E-4</v>
      </c>
      <c r="AC23" t="s">
        <v>45</v>
      </c>
      <c r="AD23">
        <v>3</v>
      </c>
      <c r="AE23">
        <v>2.2031539779099999E-4</v>
      </c>
      <c r="AF23" t="s">
        <v>45</v>
      </c>
      <c r="AG23" t="str">
        <f t="shared" si="5"/>
        <v>fail</v>
      </c>
      <c r="AH23" t="str">
        <f t="shared" si="5"/>
        <v>fail</v>
      </c>
      <c r="AI23" t="str">
        <f t="shared" si="6"/>
        <v>pass</v>
      </c>
      <c r="AJ23" t="str">
        <f t="shared" si="7"/>
        <v>pass</v>
      </c>
      <c r="AL23" t="str">
        <f t="shared" si="0"/>
        <v>same</v>
      </c>
      <c r="AM23" t="str">
        <f t="shared" si="1"/>
        <v>pass</v>
      </c>
      <c r="AN23" s="4" t="str">
        <f t="shared" si="2"/>
        <v>not exceeded</v>
      </c>
      <c r="AO23" s="4" t="str">
        <f t="shared" si="3"/>
        <v>not exceeded</v>
      </c>
      <c r="AP23" t="str">
        <f t="shared" si="8"/>
        <v>same</v>
      </c>
      <c r="AQ23" t="str">
        <f t="shared" si="4"/>
        <v>same</v>
      </c>
      <c r="AR23" s="6" t="s">
        <v>255</v>
      </c>
    </row>
    <row r="24" spans="1:44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>
        <v>94.257089303100003</v>
      </c>
      <c r="G24" t="s">
        <v>45</v>
      </c>
      <c r="H24">
        <v>17854832</v>
      </c>
      <c r="I24" t="s">
        <v>46</v>
      </c>
      <c r="J24">
        <v>926.07816964285701</v>
      </c>
      <c r="K24" t="s">
        <v>46</v>
      </c>
      <c r="L24">
        <v>2.9510723389893401E-2</v>
      </c>
      <c r="M24" t="s">
        <v>45</v>
      </c>
      <c r="N24">
        <v>94.343520031095807</v>
      </c>
      <c r="O24" t="s">
        <v>45</v>
      </c>
      <c r="P24">
        <v>0.932572833017</v>
      </c>
      <c r="Q24">
        <v>0.8</v>
      </c>
      <c r="R24" t="s">
        <v>45</v>
      </c>
      <c r="S24">
        <v>0.95667638722000004</v>
      </c>
      <c r="T24" t="s">
        <v>45</v>
      </c>
      <c r="U24">
        <v>0.90691363080599996</v>
      </c>
      <c r="V24" t="s">
        <v>45</v>
      </c>
      <c r="W24">
        <v>0.67793689645199995</v>
      </c>
      <c r="X24" t="s">
        <v>45</v>
      </c>
      <c r="Y24" s="2">
        <v>1.1007513319199999E-18</v>
      </c>
      <c r="Z24" s="2">
        <v>1.0312730944799999E-37</v>
      </c>
      <c r="AA24">
        <v>0</v>
      </c>
      <c r="AB24">
        <v>-5.4076023080300002E-4</v>
      </c>
      <c r="AC24" t="s">
        <v>48</v>
      </c>
      <c r="AD24">
        <v>0</v>
      </c>
      <c r="AE24">
        <v>-6.76488197081E-4</v>
      </c>
      <c r="AF24" t="s">
        <v>48</v>
      </c>
      <c r="AG24" t="str">
        <f t="shared" si="5"/>
        <v>fail</v>
      </c>
      <c r="AH24" t="str">
        <f t="shared" si="5"/>
        <v>fail</v>
      </c>
      <c r="AI24" t="str">
        <f t="shared" si="6"/>
        <v>pass</v>
      </c>
      <c r="AJ24" t="str">
        <f t="shared" si="7"/>
        <v>pass</v>
      </c>
      <c r="AL24" t="str">
        <f t="shared" si="0"/>
        <v>same</v>
      </c>
      <c r="AM24" t="str">
        <f t="shared" si="1"/>
        <v>pass</v>
      </c>
      <c r="AN24" s="4" t="str">
        <f t="shared" si="2"/>
        <v>not exceeded</v>
      </c>
      <c r="AO24" s="4" t="str">
        <f t="shared" si="3"/>
        <v>not exceeded</v>
      </c>
      <c r="AP24" t="str">
        <f t="shared" si="8"/>
        <v>same</v>
      </c>
      <c r="AQ24" t="str">
        <f t="shared" si="4"/>
        <v>same</v>
      </c>
      <c r="AR24" s="6" t="s">
        <v>255</v>
      </c>
    </row>
    <row r="25" spans="1:44" s="16" customFormat="1" x14ac:dyDescent="0.3">
      <c r="A25" s="16" t="s">
        <v>134</v>
      </c>
      <c r="B25" s="16" t="s">
        <v>43</v>
      </c>
      <c r="C25" s="17">
        <v>42034</v>
      </c>
      <c r="D25" s="16">
        <v>251</v>
      </c>
      <c r="E25" s="16">
        <v>251</v>
      </c>
      <c r="F25" s="16">
        <v>81.278149427599999</v>
      </c>
      <c r="G25" s="16" t="s">
        <v>45</v>
      </c>
      <c r="H25" s="16">
        <v>23929178</v>
      </c>
      <c r="I25" s="16" t="s">
        <v>46</v>
      </c>
      <c r="J25" s="16">
        <v>1312.9896383928501</v>
      </c>
      <c r="K25" s="16" t="s">
        <v>135</v>
      </c>
      <c r="L25" s="16">
        <v>1.7971530512783999E-2</v>
      </c>
      <c r="M25" s="16" t="s">
        <v>45</v>
      </c>
      <c r="N25" s="16">
        <v>81.133221488317105</v>
      </c>
      <c r="O25" s="18" t="s">
        <v>48</v>
      </c>
      <c r="P25" s="16">
        <v>0.66235564380900003</v>
      </c>
      <c r="Q25" s="16">
        <v>0.75</v>
      </c>
      <c r="R25" s="18" t="s">
        <v>48</v>
      </c>
      <c r="S25" s="16">
        <v>0.70215580489399998</v>
      </c>
      <c r="T25" s="19" t="s">
        <v>48</v>
      </c>
      <c r="U25" s="16">
        <v>0.61961563796399999</v>
      </c>
      <c r="V25" s="19" t="s">
        <v>48</v>
      </c>
      <c r="W25" s="16">
        <v>0.84094804639099996</v>
      </c>
      <c r="X25" s="16" t="s">
        <v>45</v>
      </c>
      <c r="Y25" s="20">
        <v>6.7473329589700003E-31</v>
      </c>
      <c r="Z25" s="16" t="s">
        <v>47</v>
      </c>
      <c r="AA25" s="16">
        <v>47</v>
      </c>
      <c r="AB25" s="16">
        <v>-3.3610509280899998E-3</v>
      </c>
      <c r="AC25" s="16" t="s">
        <v>48</v>
      </c>
      <c r="AD25" s="16">
        <v>64</v>
      </c>
      <c r="AE25" s="16">
        <v>-3.4493047011499999E-3</v>
      </c>
      <c r="AF25" s="16" t="s">
        <v>48</v>
      </c>
      <c r="AG25" s="16" t="str">
        <f t="shared" si="5"/>
        <v>fail</v>
      </c>
      <c r="AH25" s="16" t="str">
        <f t="shared" si="5"/>
        <v>fail</v>
      </c>
      <c r="AI25" s="16" t="str">
        <f t="shared" si="6"/>
        <v>fail</v>
      </c>
      <c r="AJ25" s="16" t="str">
        <f t="shared" si="7"/>
        <v>fail</v>
      </c>
      <c r="AL25" s="16" t="str">
        <f t="shared" si="0"/>
        <v>same</v>
      </c>
      <c r="AM25" s="16" t="str">
        <f t="shared" si="1"/>
        <v>pass</v>
      </c>
      <c r="AN25" s="16" t="str">
        <f t="shared" si="2"/>
        <v>exceeded</v>
      </c>
      <c r="AO25" s="16" t="str">
        <f t="shared" si="3"/>
        <v>exceeded</v>
      </c>
      <c r="AP25" s="16" t="str">
        <f t="shared" si="8"/>
        <v>same</v>
      </c>
      <c r="AQ25" s="16" t="str">
        <f t="shared" si="4"/>
        <v>same</v>
      </c>
      <c r="AR25" s="21" t="s">
        <v>257</v>
      </c>
    </row>
    <row r="26" spans="1:44" s="16" customFormat="1" x14ac:dyDescent="0.3">
      <c r="A26" s="16" t="s">
        <v>123</v>
      </c>
      <c r="B26" s="16" t="s">
        <v>64</v>
      </c>
      <c r="C26" s="17">
        <v>42040</v>
      </c>
      <c r="D26" s="16">
        <v>151</v>
      </c>
      <c r="E26" s="16">
        <v>151</v>
      </c>
      <c r="F26" s="16">
        <v>87.571054829600001</v>
      </c>
      <c r="G26" s="16" t="s">
        <v>45</v>
      </c>
      <c r="H26" s="16">
        <v>18965301</v>
      </c>
      <c r="I26" s="16" t="s">
        <v>46</v>
      </c>
      <c r="J26" s="16">
        <v>1006.64499107142</v>
      </c>
      <c r="K26" s="16" t="s">
        <v>49</v>
      </c>
      <c r="L26" s="16">
        <v>1.9073556383678299E-2</v>
      </c>
      <c r="M26" s="16" t="s">
        <v>45</v>
      </c>
      <c r="N26" s="16">
        <v>87.682247118405996</v>
      </c>
      <c r="O26" s="16" t="s">
        <v>45</v>
      </c>
      <c r="P26" s="16">
        <v>0.82979693521099995</v>
      </c>
      <c r="Q26" s="16">
        <v>0.8</v>
      </c>
      <c r="R26" s="16" t="s">
        <v>45</v>
      </c>
      <c r="S26" s="16">
        <v>0.86630171253800003</v>
      </c>
      <c r="T26" s="16" t="s">
        <v>45</v>
      </c>
      <c r="U26" s="16">
        <v>0.79202212817999995</v>
      </c>
      <c r="V26" s="19" t="s">
        <v>48</v>
      </c>
      <c r="W26" s="16">
        <v>0.99584488300200003</v>
      </c>
      <c r="X26" s="16" t="s">
        <v>45</v>
      </c>
      <c r="Y26" s="20">
        <v>1.5184064544899999E-12</v>
      </c>
      <c r="Z26" s="20">
        <v>8.2211200936499999E-115</v>
      </c>
      <c r="AA26" s="16">
        <v>0</v>
      </c>
      <c r="AB26" s="16">
        <v>-2.2136421374800001E-3</v>
      </c>
      <c r="AC26" s="16" t="s">
        <v>48</v>
      </c>
      <c r="AD26" s="16">
        <v>2</v>
      </c>
      <c r="AE26" s="16">
        <v>-1.8971800201000001E-3</v>
      </c>
      <c r="AF26" s="16" t="s">
        <v>48</v>
      </c>
      <c r="AG26" s="16" t="str">
        <f t="shared" si="5"/>
        <v>pass</v>
      </c>
      <c r="AH26" s="16" t="str">
        <f t="shared" si="5"/>
        <v>pass</v>
      </c>
      <c r="AI26" s="16" t="str">
        <f t="shared" si="6"/>
        <v>pass</v>
      </c>
      <c r="AJ26" s="16" t="str">
        <f t="shared" si="7"/>
        <v>fail</v>
      </c>
      <c r="AL26" s="16" t="str">
        <f t="shared" si="0"/>
        <v>diff</v>
      </c>
      <c r="AM26" s="16" t="str">
        <f t="shared" si="1"/>
        <v>pass</v>
      </c>
      <c r="AN26" s="16" t="str">
        <f t="shared" si="2"/>
        <v>not exceeded</v>
      </c>
      <c r="AO26" s="16" t="str">
        <f t="shared" si="3"/>
        <v>not exceeded</v>
      </c>
      <c r="AP26" s="16" t="str">
        <f t="shared" si="8"/>
        <v>same</v>
      </c>
      <c r="AQ26" s="16" t="str">
        <f t="shared" si="4"/>
        <v>same</v>
      </c>
      <c r="AR26" s="21" t="s">
        <v>272</v>
      </c>
    </row>
    <row r="27" spans="1:44" s="16" customFormat="1" x14ac:dyDescent="0.3">
      <c r="A27" s="16" t="s">
        <v>153</v>
      </c>
      <c r="B27" s="16" t="s">
        <v>43</v>
      </c>
      <c r="C27" s="17">
        <v>42055</v>
      </c>
      <c r="D27" s="16">
        <v>26</v>
      </c>
      <c r="E27" s="16">
        <v>26</v>
      </c>
      <c r="F27" s="16">
        <v>11.2988503235</v>
      </c>
      <c r="G27" s="18" t="s">
        <v>48</v>
      </c>
      <c r="H27" s="16">
        <v>3422864</v>
      </c>
      <c r="I27" s="16" t="s">
        <v>46</v>
      </c>
      <c r="J27" s="16">
        <v>175.39784374999999</v>
      </c>
      <c r="K27" s="16" t="s">
        <v>58</v>
      </c>
      <c r="L27" s="16">
        <v>6.9387411080795297E-2</v>
      </c>
      <c r="M27" s="18" t="s">
        <v>48</v>
      </c>
      <c r="N27" s="16">
        <v>0</v>
      </c>
      <c r="O27" s="18" t="s">
        <v>48</v>
      </c>
      <c r="P27" s="16">
        <v>0.63210862659699996</v>
      </c>
      <c r="Q27" s="16">
        <v>0.9</v>
      </c>
      <c r="R27" s="18" t="s">
        <v>48</v>
      </c>
      <c r="S27" s="16">
        <v>0.88443959839999997</v>
      </c>
      <c r="T27" s="19" t="s">
        <v>48</v>
      </c>
      <c r="U27" s="16">
        <v>0.47034560486799998</v>
      </c>
      <c r="V27" s="19" t="s">
        <v>48</v>
      </c>
      <c r="W27" s="16">
        <v>0.95412926422199995</v>
      </c>
      <c r="X27" s="16" t="s">
        <v>45</v>
      </c>
      <c r="Y27" s="20">
        <v>6.5681452972500002E-12</v>
      </c>
      <c r="Z27" s="20">
        <v>7.5094367227500002E-13</v>
      </c>
      <c r="AA27" s="16">
        <v>0</v>
      </c>
      <c r="AB27" s="16">
        <v>0</v>
      </c>
      <c r="AC27" s="16" t="s">
        <v>45</v>
      </c>
      <c r="AD27" s="16">
        <v>26</v>
      </c>
      <c r="AE27" s="16">
        <v>0</v>
      </c>
      <c r="AF27" s="16" t="s">
        <v>45</v>
      </c>
      <c r="AG27" s="16" t="str">
        <f t="shared" si="5"/>
        <v>fail</v>
      </c>
      <c r="AH27" s="16" t="str">
        <f t="shared" si="5"/>
        <v>fail</v>
      </c>
      <c r="AI27" s="16" t="str">
        <f t="shared" si="6"/>
        <v>fail</v>
      </c>
      <c r="AJ27" s="16" t="str">
        <f t="shared" si="7"/>
        <v>fail</v>
      </c>
      <c r="AL27" s="16" t="str">
        <f t="shared" si="0"/>
        <v>same</v>
      </c>
      <c r="AM27" s="16" t="str">
        <f t="shared" si="1"/>
        <v>pass</v>
      </c>
      <c r="AN27" s="16" t="str">
        <f t="shared" si="2"/>
        <v>not exceeded</v>
      </c>
      <c r="AO27" s="16" t="str">
        <f t="shared" si="3"/>
        <v>exceeded</v>
      </c>
      <c r="AP27" s="16" t="str">
        <f t="shared" si="8"/>
        <v>diff</v>
      </c>
      <c r="AQ27" s="16" t="str">
        <f t="shared" si="4"/>
        <v>same</v>
      </c>
      <c r="AR27" s="21" t="s">
        <v>257</v>
      </c>
    </row>
    <row r="28" spans="1:44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>
        <v>91.972252043599994</v>
      </c>
      <c r="G28" t="s">
        <v>45</v>
      </c>
      <c r="H28">
        <v>29954337</v>
      </c>
      <c r="I28" t="s">
        <v>46</v>
      </c>
      <c r="J28">
        <v>1225.6633684210501</v>
      </c>
      <c r="K28" t="s">
        <v>49</v>
      </c>
      <c r="L28">
        <v>1.93860488465144E-2</v>
      </c>
      <c r="M28" t="s">
        <v>45</v>
      </c>
      <c r="N28">
        <v>91.981582020022103</v>
      </c>
      <c r="O28" t="s">
        <v>45</v>
      </c>
      <c r="P28">
        <v>0.96463537783800002</v>
      </c>
      <c r="Q28">
        <v>0.85</v>
      </c>
      <c r="R28" t="s">
        <v>45</v>
      </c>
      <c r="S28">
        <v>0.97371817955200002</v>
      </c>
      <c r="T28" t="s">
        <v>45</v>
      </c>
      <c r="U28">
        <v>0.95481846295999995</v>
      </c>
      <c r="V28" s="6" t="s">
        <v>45</v>
      </c>
      <c r="W28">
        <v>0.84094804639099996</v>
      </c>
      <c r="X28" t="s">
        <v>45</v>
      </c>
      <c r="Y28">
        <v>2.88424924735E-2</v>
      </c>
      <c r="Z28" s="2">
        <v>2.0570759886800001E-7</v>
      </c>
      <c r="AA28">
        <v>0</v>
      </c>
      <c r="AB28">
        <v>-3.0048679100300001E-4</v>
      </c>
      <c r="AC28" t="s">
        <v>45</v>
      </c>
      <c r="AD28">
        <v>0</v>
      </c>
      <c r="AE28">
        <v>-3.9374597758599998E-4</v>
      </c>
      <c r="AF28" t="s">
        <v>45</v>
      </c>
      <c r="AG28" t="str">
        <f t="shared" si="5"/>
        <v>pass</v>
      </c>
      <c r="AH28" t="str">
        <f t="shared" si="5"/>
        <v>pass</v>
      </c>
      <c r="AI28" t="str">
        <f t="shared" si="6"/>
        <v>pass</v>
      </c>
      <c r="AJ28" t="str">
        <f t="shared" si="7"/>
        <v>pass</v>
      </c>
      <c r="AL28" t="str">
        <f t="shared" si="0"/>
        <v>same</v>
      </c>
      <c r="AM28" t="str">
        <f t="shared" si="1"/>
        <v>pass</v>
      </c>
      <c r="AN28" s="4" t="str">
        <f t="shared" si="2"/>
        <v>not exceeded</v>
      </c>
      <c r="AO28" s="4" t="str">
        <f t="shared" si="3"/>
        <v>not exceeded</v>
      </c>
      <c r="AP28" t="str">
        <f t="shared" si="8"/>
        <v>same</v>
      </c>
      <c r="AQ28" t="str">
        <f t="shared" si="4"/>
        <v>same</v>
      </c>
      <c r="AR28" s="6" t="s">
        <v>255</v>
      </c>
    </row>
    <row r="29" spans="1:44" s="8" customFormat="1" x14ac:dyDescent="0.3">
      <c r="A29" s="8" t="s">
        <v>174</v>
      </c>
      <c r="B29" s="8" t="s">
        <v>64</v>
      </c>
      <c r="C29" s="13">
        <v>42062</v>
      </c>
      <c r="D29" s="8">
        <v>75</v>
      </c>
      <c r="E29" s="8">
        <v>75</v>
      </c>
      <c r="F29" s="8">
        <v>90.294090972299998</v>
      </c>
      <c r="G29" s="8" t="s">
        <v>45</v>
      </c>
      <c r="H29" s="8">
        <v>25317785</v>
      </c>
      <c r="I29" s="8" t="s">
        <v>46</v>
      </c>
      <c r="J29" s="8">
        <v>1066.30071546052</v>
      </c>
      <c r="K29" s="8" t="s">
        <v>58</v>
      </c>
      <c r="L29" s="8">
        <v>7.6375225187212695E-2</v>
      </c>
      <c r="M29" s="8" t="s">
        <v>48</v>
      </c>
      <c r="N29" s="8">
        <v>90.519430811575504</v>
      </c>
      <c r="O29" s="8" t="s">
        <v>45</v>
      </c>
      <c r="P29" s="8">
        <v>0.95731592498399998</v>
      </c>
      <c r="Q29" s="8">
        <v>0.85</v>
      </c>
      <c r="R29" s="8" t="s">
        <v>45</v>
      </c>
      <c r="S29" s="8">
        <v>0.96949651111500001</v>
      </c>
      <c r="T29" s="8" t="s">
        <v>45</v>
      </c>
      <c r="U29" s="8">
        <v>0.94387513757599995</v>
      </c>
      <c r="V29" s="8" t="s">
        <v>45</v>
      </c>
      <c r="W29" s="8">
        <v>0.84094804639099996</v>
      </c>
      <c r="X29" s="8" t="s">
        <v>45</v>
      </c>
      <c r="Y29" s="8">
        <v>2.3737066265599998E-3</v>
      </c>
      <c r="Z29" s="8" t="s">
        <v>47</v>
      </c>
      <c r="AA29" s="8">
        <v>0</v>
      </c>
      <c r="AB29" s="8">
        <v>-2.72832275225E-4</v>
      </c>
      <c r="AC29" s="8" t="s">
        <v>45</v>
      </c>
      <c r="AD29" s="8">
        <v>0</v>
      </c>
      <c r="AE29" s="8">
        <v>-3.8603187877300001E-4</v>
      </c>
      <c r="AF29" s="8" t="s">
        <v>45</v>
      </c>
      <c r="AG29" s="8" t="str">
        <f t="shared" si="5"/>
        <v>fail</v>
      </c>
      <c r="AH29" s="8" t="str">
        <f t="shared" si="5"/>
        <v>fail</v>
      </c>
      <c r="AI29" s="8" t="str">
        <f t="shared" si="6"/>
        <v>fail</v>
      </c>
      <c r="AJ29" s="8" t="str">
        <f t="shared" si="7"/>
        <v>fail</v>
      </c>
      <c r="AL29" s="8" t="str">
        <f t="shared" si="0"/>
        <v>same</v>
      </c>
      <c r="AM29" s="8" t="str">
        <f t="shared" si="1"/>
        <v>pass</v>
      </c>
      <c r="AN29" s="14" t="str">
        <f t="shared" si="2"/>
        <v>not exceeded</v>
      </c>
      <c r="AO29" s="14" t="str">
        <f t="shared" si="3"/>
        <v>not exceeded</v>
      </c>
      <c r="AP29" s="8" t="str">
        <f t="shared" si="8"/>
        <v>same</v>
      </c>
      <c r="AQ29" s="8" t="str">
        <f t="shared" si="4"/>
        <v>same</v>
      </c>
      <c r="AR29" s="8" t="s">
        <v>255</v>
      </c>
    </row>
    <row r="30" spans="1:44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>
        <v>86.484709041499997</v>
      </c>
      <c r="G30" t="s">
        <v>45</v>
      </c>
      <c r="H30">
        <v>20383236</v>
      </c>
      <c r="I30" t="s">
        <v>46</v>
      </c>
      <c r="J30">
        <v>1091.5583616071399</v>
      </c>
      <c r="K30" t="s">
        <v>49</v>
      </c>
      <c r="L30">
        <v>9.1316601029124405E-3</v>
      </c>
      <c r="M30" t="s">
        <v>45</v>
      </c>
      <c r="N30">
        <v>86.422883154965504</v>
      </c>
      <c r="O30" t="s">
        <v>45</v>
      </c>
      <c r="P30">
        <v>0.87940379503800004</v>
      </c>
      <c r="Q30">
        <v>0.8</v>
      </c>
      <c r="R30" t="s">
        <v>45</v>
      </c>
      <c r="S30">
        <v>0.92333285662700004</v>
      </c>
      <c r="T30" t="s">
        <v>45</v>
      </c>
      <c r="U30">
        <v>0.83429361050899997</v>
      </c>
      <c r="V30" t="s">
        <v>45</v>
      </c>
      <c r="W30">
        <v>0.95412926422199995</v>
      </c>
      <c r="X30" t="s">
        <v>45</v>
      </c>
      <c r="Y30" s="2">
        <v>4.0711368680899998E-39</v>
      </c>
      <c r="Z30" s="2">
        <v>8.1750098814099997E-86</v>
      </c>
      <c r="AA30">
        <v>0</v>
      </c>
      <c r="AB30">
        <v>-8.5422092404699999E-4</v>
      </c>
      <c r="AC30" t="s">
        <v>48</v>
      </c>
      <c r="AD30">
        <v>0</v>
      </c>
      <c r="AE30">
        <v>-8.0078653309699997E-4</v>
      </c>
      <c r="AF30" t="s">
        <v>48</v>
      </c>
      <c r="AG30" t="str">
        <f t="shared" si="5"/>
        <v>pass</v>
      </c>
      <c r="AH30" t="str">
        <f t="shared" si="5"/>
        <v>pass</v>
      </c>
      <c r="AI30" t="str">
        <f t="shared" si="6"/>
        <v>pass</v>
      </c>
      <c r="AJ30" t="str">
        <f t="shared" si="7"/>
        <v>pass</v>
      </c>
      <c r="AL30" t="str">
        <f t="shared" si="0"/>
        <v>same</v>
      </c>
      <c r="AM30" t="str">
        <f t="shared" si="1"/>
        <v>pass</v>
      </c>
      <c r="AN30" s="4" t="str">
        <f t="shared" si="2"/>
        <v>not exceeded</v>
      </c>
      <c r="AO30" s="4" t="str">
        <f t="shared" si="3"/>
        <v>not exceeded</v>
      </c>
      <c r="AP30" t="str">
        <f t="shared" si="8"/>
        <v>same</v>
      </c>
      <c r="AQ30" t="str">
        <f t="shared" si="4"/>
        <v>same</v>
      </c>
      <c r="AR30" s="6" t="s">
        <v>263</v>
      </c>
    </row>
    <row r="31" spans="1:44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>
        <v>94.106018551600002</v>
      </c>
      <c r="G31" t="s">
        <v>45</v>
      </c>
      <c r="H31">
        <v>26017554</v>
      </c>
      <c r="I31" t="s">
        <v>46</v>
      </c>
      <c r="J31">
        <v>1059.91670394736</v>
      </c>
      <c r="K31" t="s">
        <v>58</v>
      </c>
      <c r="L31">
        <v>2.1419649288924002E-2</v>
      </c>
      <c r="M31" t="s">
        <v>45</v>
      </c>
      <c r="N31">
        <v>94.168998337677905</v>
      </c>
      <c r="O31" t="s">
        <v>45</v>
      </c>
      <c r="P31">
        <v>0.970083627073</v>
      </c>
      <c r="Q31">
        <v>0.85</v>
      </c>
      <c r="R31" t="s">
        <v>45</v>
      </c>
      <c r="S31">
        <v>0.97848799468199998</v>
      </c>
      <c r="T31" t="s">
        <v>45</v>
      </c>
      <c r="U31">
        <v>0.96173280957399998</v>
      </c>
      <c r="V31" t="s">
        <v>45</v>
      </c>
      <c r="W31">
        <v>0.84094804639099996</v>
      </c>
      <c r="X31" t="s">
        <v>45</v>
      </c>
      <c r="Y31">
        <v>7.8514882983700005E-2</v>
      </c>
      <c r="Z31">
        <v>2.97151105089E-4</v>
      </c>
      <c r="AA31">
        <v>0</v>
      </c>
      <c r="AB31">
        <v>-2.8625075810799998E-4</v>
      </c>
      <c r="AC31" t="s">
        <v>45</v>
      </c>
      <c r="AD31">
        <v>0</v>
      </c>
      <c r="AE31">
        <v>-2.3865729131E-4</v>
      </c>
      <c r="AF31" t="s">
        <v>45</v>
      </c>
      <c r="AG31" t="str">
        <f t="shared" si="5"/>
        <v>fail</v>
      </c>
      <c r="AH31" t="str">
        <f t="shared" si="5"/>
        <v>fail</v>
      </c>
      <c r="AI31" t="str">
        <f t="shared" si="6"/>
        <v>pass</v>
      </c>
      <c r="AJ31" t="str">
        <f t="shared" si="7"/>
        <v>pass</v>
      </c>
      <c r="AL31" t="str">
        <f t="shared" si="0"/>
        <v>same</v>
      </c>
      <c r="AM31" t="str">
        <f t="shared" si="1"/>
        <v>pass</v>
      </c>
      <c r="AN31" s="4" t="str">
        <f t="shared" si="2"/>
        <v>not exceeded</v>
      </c>
      <c r="AO31" s="4" t="str">
        <f t="shared" si="3"/>
        <v>not exceeded</v>
      </c>
      <c r="AP31" t="str">
        <f t="shared" si="8"/>
        <v>same</v>
      </c>
      <c r="AQ31" t="str">
        <f t="shared" si="4"/>
        <v>same</v>
      </c>
      <c r="AR31" s="6" t="s">
        <v>255</v>
      </c>
    </row>
    <row r="32" spans="1:44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>
        <v>91.395465459600004</v>
      </c>
      <c r="G32" t="s">
        <v>45</v>
      </c>
      <c r="H32">
        <v>24975924</v>
      </c>
      <c r="I32" t="s">
        <v>46</v>
      </c>
      <c r="J32">
        <v>1049.1582779605201</v>
      </c>
      <c r="K32" t="s">
        <v>58</v>
      </c>
      <c r="L32">
        <v>6.7807853529107901E-3</v>
      </c>
      <c r="M32" t="s">
        <v>45</v>
      </c>
      <c r="N32">
        <v>91.296953656128693</v>
      </c>
      <c r="O32" t="s">
        <v>45</v>
      </c>
      <c r="P32">
        <v>0.95123587059799997</v>
      </c>
      <c r="Q32">
        <v>0.85</v>
      </c>
      <c r="R32" t="s">
        <v>45</v>
      </c>
      <c r="S32">
        <v>0.97009871586700003</v>
      </c>
      <c r="T32" t="s">
        <v>45</v>
      </c>
      <c r="U32">
        <v>0.93153082731500003</v>
      </c>
      <c r="V32" t="s">
        <v>45</v>
      </c>
      <c r="W32">
        <v>0.95412926422199995</v>
      </c>
      <c r="X32" t="s">
        <v>45</v>
      </c>
      <c r="Y32" s="2">
        <v>3.4326776294999998E-7</v>
      </c>
      <c r="Z32" t="s">
        <v>47</v>
      </c>
      <c r="AA32">
        <v>0</v>
      </c>
      <c r="AB32">
        <v>-4.0766174282399998E-4</v>
      </c>
      <c r="AC32" t="s">
        <v>45</v>
      </c>
      <c r="AD32">
        <v>0</v>
      </c>
      <c r="AE32">
        <v>-8.2529294513500003E-4</v>
      </c>
      <c r="AF32" t="s">
        <v>48</v>
      </c>
      <c r="AG32" t="str">
        <f t="shared" si="5"/>
        <v>fail</v>
      </c>
      <c r="AH32" t="str">
        <f t="shared" si="5"/>
        <v>fail</v>
      </c>
      <c r="AI32" t="str">
        <f t="shared" si="6"/>
        <v>pass</v>
      </c>
      <c r="AJ32" t="str">
        <f t="shared" si="7"/>
        <v>pass</v>
      </c>
      <c r="AL32" t="str">
        <f t="shared" si="0"/>
        <v>same</v>
      </c>
      <c r="AM32" t="str">
        <f t="shared" si="1"/>
        <v>pass</v>
      </c>
      <c r="AN32" s="4" t="str">
        <f t="shared" si="2"/>
        <v>not exceeded</v>
      </c>
      <c r="AO32" s="4" t="str">
        <f t="shared" si="3"/>
        <v>not exceeded</v>
      </c>
      <c r="AP32" t="str">
        <f t="shared" si="8"/>
        <v>same</v>
      </c>
      <c r="AQ32" t="str">
        <f t="shared" si="4"/>
        <v>diff</v>
      </c>
      <c r="AR32" s="6" t="s">
        <v>255</v>
      </c>
    </row>
    <row r="33" spans="1:44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>
        <v>94.5095894273</v>
      </c>
      <c r="G33" t="s">
        <v>45</v>
      </c>
      <c r="H33">
        <v>17647098</v>
      </c>
      <c r="I33" t="s">
        <v>46</v>
      </c>
      <c r="J33">
        <v>906.64631250000002</v>
      </c>
      <c r="K33" t="s">
        <v>46</v>
      </c>
      <c r="L33">
        <v>1.7227968461187699E-2</v>
      </c>
      <c r="M33" t="s">
        <v>45</v>
      </c>
      <c r="N33">
        <v>93.728229908861607</v>
      </c>
      <c r="O33" t="s">
        <v>45</v>
      </c>
      <c r="P33">
        <v>0.94212906426900001</v>
      </c>
      <c r="Q33">
        <v>0.8</v>
      </c>
      <c r="R33" t="s">
        <v>45</v>
      </c>
      <c r="S33">
        <v>0.959504039393</v>
      </c>
      <c r="T33" t="s">
        <v>45</v>
      </c>
      <c r="U33">
        <v>0.92420306873299995</v>
      </c>
      <c r="V33" t="s">
        <v>45</v>
      </c>
      <c r="W33">
        <v>0.67793689645199995</v>
      </c>
      <c r="X33" t="s">
        <v>45</v>
      </c>
      <c r="Y33" s="2">
        <v>2.7477950101499999E-10</v>
      </c>
      <c r="Z33" t="s">
        <v>47</v>
      </c>
      <c r="AA33">
        <v>0</v>
      </c>
      <c r="AB33">
        <v>-5.1187844460300004E-4</v>
      </c>
      <c r="AC33" t="s">
        <v>48</v>
      </c>
      <c r="AD33">
        <v>0</v>
      </c>
      <c r="AE33">
        <v>-6.01539202695E-4</v>
      </c>
      <c r="AF33" t="s">
        <v>48</v>
      </c>
      <c r="AG33" t="str">
        <f t="shared" si="5"/>
        <v>fail</v>
      </c>
      <c r="AH33" t="str">
        <f t="shared" si="5"/>
        <v>fail</v>
      </c>
      <c r="AI33" t="str">
        <f t="shared" si="6"/>
        <v>pass</v>
      </c>
      <c r="AJ33" t="str">
        <f t="shared" si="7"/>
        <v>pass</v>
      </c>
      <c r="AL33" t="str">
        <f t="shared" si="0"/>
        <v>same</v>
      </c>
      <c r="AM33" t="str">
        <f t="shared" si="1"/>
        <v>pass</v>
      </c>
      <c r="AN33" s="4" t="str">
        <f t="shared" si="2"/>
        <v>not exceeded</v>
      </c>
      <c r="AO33" s="4" t="str">
        <f t="shared" si="3"/>
        <v>not exceeded</v>
      </c>
      <c r="AP33" t="str">
        <f t="shared" si="8"/>
        <v>same</v>
      </c>
      <c r="AQ33" t="str">
        <f t="shared" si="4"/>
        <v>same</v>
      </c>
      <c r="AR33" s="6" t="s">
        <v>255</v>
      </c>
    </row>
    <row r="34" spans="1:44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>
        <v>93.044329689799994</v>
      </c>
      <c r="G34" t="s">
        <v>45</v>
      </c>
      <c r="H34">
        <v>26726137</v>
      </c>
      <c r="I34" t="s">
        <v>46</v>
      </c>
      <c r="J34">
        <v>1096.11976644736</v>
      </c>
      <c r="K34" t="s">
        <v>58</v>
      </c>
      <c r="L34">
        <v>2.5085445559048201E-2</v>
      </c>
      <c r="M34" t="s">
        <v>45</v>
      </c>
      <c r="N34">
        <v>93.5237529823751</v>
      </c>
      <c r="O34" t="s">
        <v>45</v>
      </c>
      <c r="P34">
        <v>0.96479387281100004</v>
      </c>
      <c r="Q34">
        <v>0.85</v>
      </c>
      <c r="R34" t="s">
        <v>45</v>
      </c>
      <c r="S34">
        <v>0.97449138771300003</v>
      </c>
      <c r="T34" t="s">
        <v>45</v>
      </c>
      <c r="U34">
        <v>0.95450933892900003</v>
      </c>
      <c r="V34" t="s">
        <v>45</v>
      </c>
      <c r="W34">
        <v>0.84094804639099996</v>
      </c>
      <c r="X34" t="s">
        <v>45</v>
      </c>
      <c r="Y34">
        <v>4.7651333601199997E-2</v>
      </c>
      <c r="Z34">
        <v>7.6142319618400004E-4</v>
      </c>
      <c r="AA34">
        <v>0</v>
      </c>
      <c r="AB34">
        <v>-3.4315153578900001E-4</v>
      </c>
      <c r="AC34" t="s">
        <v>45</v>
      </c>
      <c r="AD34">
        <v>0</v>
      </c>
      <c r="AE34">
        <v>-2.5608793993100001E-4</v>
      </c>
      <c r="AF34" t="s">
        <v>45</v>
      </c>
      <c r="AG34" t="str">
        <f t="shared" si="5"/>
        <v>fail</v>
      </c>
      <c r="AH34" t="str">
        <f t="shared" si="5"/>
        <v>fail</v>
      </c>
      <c r="AI34" t="str">
        <f t="shared" si="6"/>
        <v>pass</v>
      </c>
      <c r="AJ34" t="str">
        <f t="shared" si="7"/>
        <v>pass</v>
      </c>
      <c r="AL34" t="str">
        <f t="shared" si="0"/>
        <v>same</v>
      </c>
      <c r="AM34" t="str">
        <f t="shared" si="1"/>
        <v>pass</v>
      </c>
      <c r="AN34" s="4" t="str">
        <f t="shared" si="2"/>
        <v>not exceeded</v>
      </c>
      <c r="AO34" s="4" t="str">
        <f t="shared" si="3"/>
        <v>not exceeded</v>
      </c>
      <c r="AP34" t="str">
        <f t="shared" si="8"/>
        <v>same</v>
      </c>
      <c r="AQ34" t="str">
        <f t="shared" si="4"/>
        <v>same</v>
      </c>
      <c r="AR34" s="6" t="s">
        <v>255</v>
      </c>
    </row>
    <row r="35" spans="1:44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>
        <v>92.892809563699998</v>
      </c>
      <c r="G35" t="s">
        <v>45</v>
      </c>
      <c r="H35">
        <v>28292154</v>
      </c>
      <c r="I35" t="s">
        <v>46</v>
      </c>
      <c r="J35">
        <v>1150.8931052631499</v>
      </c>
      <c r="K35" t="s">
        <v>46</v>
      </c>
      <c r="L35">
        <v>1.6395715145574499E-2</v>
      </c>
      <c r="M35" t="s">
        <v>45</v>
      </c>
      <c r="N35">
        <v>92.993351694766602</v>
      </c>
      <c r="O35" t="s">
        <v>45</v>
      </c>
      <c r="P35">
        <v>0.96862785010300001</v>
      </c>
      <c r="Q35">
        <v>0.85</v>
      </c>
      <c r="R35" t="s">
        <v>45</v>
      </c>
      <c r="S35">
        <v>0.97441155593899997</v>
      </c>
      <c r="T35" t="s">
        <v>45</v>
      </c>
      <c r="U35">
        <v>0.962599678578</v>
      </c>
      <c r="V35" t="s">
        <v>45</v>
      </c>
      <c r="W35">
        <v>0.95412926422199995</v>
      </c>
      <c r="X35" t="s">
        <v>45</v>
      </c>
      <c r="Y35">
        <v>0.97963427296299999</v>
      </c>
      <c r="Z35" t="s">
        <v>47</v>
      </c>
      <c r="AA35">
        <v>0</v>
      </c>
      <c r="AB35">
        <v>-3.0201877252900001E-4</v>
      </c>
      <c r="AC35" t="s">
        <v>45</v>
      </c>
      <c r="AD35">
        <v>0</v>
      </c>
      <c r="AE35">
        <v>-1.7630621364700001E-4</v>
      </c>
      <c r="AF35" t="s">
        <v>45</v>
      </c>
      <c r="AG35" t="str">
        <f t="shared" ref="AG35:AH66" si="9">IF(OR($G35="yes",$K35&lt;&gt;"OK",$M35="yes",$O35="yes",$R35="yes"),"fail","pass")</f>
        <v>fail</v>
      </c>
      <c r="AH35" t="str">
        <f t="shared" si="9"/>
        <v>fail</v>
      </c>
      <c r="AI35" t="str">
        <f t="shared" si="6"/>
        <v>pass</v>
      </c>
      <c r="AJ35" t="str">
        <f t="shared" si="7"/>
        <v>pass</v>
      </c>
      <c r="AL35" t="str">
        <f t="shared" si="0"/>
        <v>same</v>
      </c>
      <c r="AM35" t="str">
        <f t="shared" si="1"/>
        <v>pass</v>
      </c>
      <c r="AN35" s="4" t="str">
        <f t="shared" si="2"/>
        <v>not exceeded</v>
      </c>
      <c r="AO35" s="4" t="str">
        <f t="shared" si="3"/>
        <v>not exceeded</v>
      </c>
      <c r="AP35" t="str">
        <f t="shared" si="8"/>
        <v>same</v>
      </c>
      <c r="AQ35" t="str">
        <f t="shared" si="4"/>
        <v>same</v>
      </c>
      <c r="AR35" s="6" t="s">
        <v>255</v>
      </c>
    </row>
    <row r="36" spans="1:44" x14ac:dyDescent="0.3">
      <c r="A36" t="s">
        <v>143</v>
      </c>
      <c r="B36" t="s">
        <v>43</v>
      </c>
      <c r="C36" s="1">
        <v>42095</v>
      </c>
      <c r="D36">
        <v>151</v>
      </c>
      <c r="E36">
        <v>151</v>
      </c>
      <c r="F36">
        <v>90.449370231100005</v>
      </c>
      <c r="G36" t="s">
        <v>45</v>
      </c>
      <c r="H36">
        <v>18801773</v>
      </c>
      <c r="I36" t="s">
        <v>46</v>
      </c>
      <c r="J36">
        <v>986.68171651785701</v>
      </c>
      <c r="K36" t="s">
        <v>46</v>
      </c>
      <c r="L36">
        <v>2.9182373238638599E-2</v>
      </c>
      <c r="M36" t="s">
        <v>45</v>
      </c>
      <c r="N36">
        <v>90.759123268003194</v>
      </c>
      <c r="O36" t="s">
        <v>45</v>
      </c>
      <c r="P36">
        <v>0.840103937144</v>
      </c>
      <c r="Q36">
        <v>0.8</v>
      </c>
      <c r="R36" t="s">
        <v>45</v>
      </c>
      <c r="S36">
        <v>0.87194634419799999</v>
      </c>
      <c r="T36" t="s">
        <v>45</v>
      </c>
      <c r="U36">
        <v>0.80659192714899997</v>
      </c>
      <c r="V36" t="s">
        <v>45</v>
      </c>
      <c r="W36">
        <v>0.99584488300200003</v>
      </c>
      <c r="X36" t="s">
        <v>45</v>
      </c>
      <c r="Y36" s="2">
        <v>6.8105156460000005E-11</v>
      </c>
      <c r="Z36" s="2">
        <v>1.2646067283499999E-33</v>
      </c>
      <c r="AA36">
        <v>0</v>
      </c>
      <c r="AB36">
        <v>-2.2957459632899999E-3</v>
      </c>
      <c r="AC36" t="s">
        <v>48</v>
      </c>
      <c r="AD36">
        <v>6</v>
      </c>
      <c r="AE36">
        <v>-2.2223924826E-3</v>
      </c>
      <c r="AF36" t="s">
        <v>48</v>
      </c>
      <c r="AG36" t="str">
        <f t="shared" si="9"/>
        <v>fail</v>
      </c>
      <c r="AH36" t="str">
        <f t="shared" si="9"/>
        <v>fail</v>
      </c>
      <c r="AI36" t="str">
        <f t="shared" si="6"/>
        <v>pass</v>
      </c>
      <c r="AJ36" t="str">
        <f t="shared" si="7"/>
        <v>pass</v>
      </c>
      <c r="AL36" t="str">
        <f t="shared" si="0"/>
        <v>same</v>
      </c>
      <c r="AM36" t="str">
        <f t="shared" si="1"/>
        <v>pass</v>
      </c>
      <c r="AN36" s="4" t="str">
        <f t="shared" si="2"/>
        <v>not exceeded</v>
      </c>
      <c r="AO36" s="4" t="str">
        <f t="shared" si="3"/>
        <v>not exceeded</v>
      </c>
      <c r="AP36" t="str">
        <f t="shared" si="8"/>
        <v>same</v>
      </c>
      <c r="AQ36" t="str">
        <f t="shared" si="4"/>
        <v>same</v>
      </c>
      <c r="AR36" s="6" t="s">
        <v>263</v>
      </c>
    </row>
    <row r="37" spans="1:44" s="16" customFormat="1" x14ac:dyDescent="0.3">
      <c r="A37" s="16" t="s">
        <v>203</v>
      </c>
      <c r="B37" s="16" t="s">
        <v>43</v>
      </c>
      <c r="C37" s="17">
        <v>42101</v>
      </c>
      <c r="D37" s="16">
        <v>151</v>
      </c>
      <c r="E37" s="16">
        <v>151</v>
      </c>
      <c r="F37" s="16">
        <v>86.005275961400002</v>
      </c>
      <c r="G37" s="16" t="s">
        <v>45</v>
      </c>
      <c r="H37" s="16">
        <v>20081955</v>
      </c>
      <c r="I37" s="16" t="s">
        <v>46</v>
      </c>
      <c r="J37" s="16">
        <v>1075.42610267857</v>
      </c>
      <c r="K37" s="16" t="s">
        <v>49</v>
      </c>
      <c r="L37" s="16">
        <v>3.1950848405989503E-2</v>
      </c>
      <c r="M37" s="16" t="s">
        <v>45</v>
      </c>
      <c r="N37" s="16">
        <v>86.146626495602007</v>
      </c>
      <c r="O37" s="16" t="s">
        <v>45</v>
      </c>
      <c r="P37" s="16">
        <v>0.80060118664900004</v>
      </c>
      <c r="Q37" s="16">
        <v>0.8</v>
      </c>
      <c r="R37" s="16" t="s">
        <v>45</v>
      </c>
      <c r="S37" s="16">
        <v>0.85190015560800003</v>
      </c>
      <c r="T37" s="16" t="s">
        <v>45</v>
      </c>
      <c r="U37" s="16">
        <v>0.74787998307699999</v>
      </c>
      <c r="V37" s="19" t="s">
        <v>48</v>
      </c>
      <c r="W37" s="16">
        <v>0.95412926422199995</v>
      </c>
      <c r="X37" s="16" t="s">
        <v>45</v>
      </c>
      <c r="Y37" s="20">
        <v>6.3801776910300001E-32</v>
      </c>
      <c r="Z37" s="16" t="s">
        <v>47</v>
      </c>
      <c r="AA37" s="16">
        <v>0</v>
      </c>
      <c r="AB37" s="16">
        <v>-2.36896176924E-3</v>
      </c>
      <c r="AC37" s="16" t="s">
        <v>48</v>
      </c>
      <c r="AD37" s="16">
        <v>12</v>
      </c>
      <c r="AE37" s="16">
        <v>-1.85402107668E-3</v>
      </c>
      <c r="AF37" s="16" t="s">
        <v>48</v>
      </c>
      <c r="AG37" s="16" t="str">
        <f t="shared" si="9"/>
        <v>pass</v>
      </c>
      <c r="AH37" s="16" t="str">
        <f t="shared" si="9"/>
        <v>pass</v>
      </c>
      <c r="AI37" s="16" t="str">
        <f t="shared" si="6"/>
        <v>pass</v>
      </c>
      <c r="AJ37" s="16" t="str">
        <f t="shared" si="7"/>
        <v>fail</v>
      </c>
      <c r="AL37" s="16" t="str">
        <f t="shared" si="0"/>
        <v>diff</v>
      </c>
      <c r="AM37" s="16" t="str">
        <f t="shared" si="1"/>
        <v>pass</v>
      </c>
      <c r="AN37" s="16" t="str">
        <f t="shared" si="2"/>
        <v>not exceeded</v>
      </c>
      <c r="AO37" s="16" t="str">
        <f t="shared" si="3"/>
        <v>not exceeded</v>
      </c>
      <c r="AP37" s="16" t="str">
        <f t="shared" si="8"/>
        <v>same</v>
      </c>
      <c r="AQ37" s="16" t="str">
        <f t="shared" si="4"/>
        <v>same</v>
      </c>
      <c r="AR37" s="21" t="s">
        <v>272</v>
      </c>
    </row>
    <row r="38" spans="1:44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>
        <v>94.456326302099995</v>
      </c>
      <c r="G38" t="s">
        <v>45</v>
      </c>
      <c r="H38">
        <v>16861157</v>
      </c>
      <c r="I38" t="s">
        <v>46</v>
      </c>
      <c r="J38">
        <v>867.04124776785704</v>
      </c>
      <c r="K38" t="s">
        <v>46</v>
      </c>
      <c r="L38">
        <v>2.1850830909055902E-2</v>
      </c>
      <c r="M38" t="s">
        <v>45</v>
      </c>
      <c r="N38">
        <v>94.415229130657394</v>
      </c>
      <c r="O38" t="s">
        <v>45</v>
      </c>
      <c r="P38">
        <v>0.93635784272300004</v>
      </c>
      <c r="Q38">
        <v>0.8</v>
      </c>
      <c r="R38" t="s">
        <v>45</v>
      </c>
      <c r="S38">
        <v>0.96720052253400002</v>
      </c>
      <c r="T38" t="s">
        <v>45</v>
      </c>
      <c r="U38">
        <v>0.90877231352700005</v>
      </c>
      <c r="V38" t="s">
        <v>45</v>
      </c>
      <c r="W38">
        <v>0.50765795335700004</v>
      </c>
      <c r="X38" t="s">
        <v>45</v>
      </c>
      <c r="Y38" s="2">
        <v>1.7379902991700001E-17</v>
      </c>
      <c r="Z38" t="s">
        <v>47</v>
      </c>
      <c r="AA38">
        <v>0</v>
      </c>
      <c r="AB38">
        <v>-4.31592805094E-4</v>
      </c>
      <c r="AC38" t="s">
        <v>45</v>
      </c>
      <c r="AD38">
        <v>0</v>
      </c>
      <c r="AE38">
        <v>-1.25695209635E-3</v>
      </c>
      <c r="AF38" t="s">
        <v>48</v>
      </c>
      <c r="AG38" t="str">
        <f t="shared" si="9"/>
        <v>fail</v>
      </c>
      <c r="AH38" t="str">
        <f t="shared" si="9"/>
        <v>fail</v>
      </c>
      <c r="AI38" t="str">
        <f t="shared" si="6"/>
        <v>pass</v>
      </c>
      <c r="AJ38" t="str">
        <f t="shared" si="7"/>
        <v>pass</v>
      </c>
      <c r="AL38" t="str">
        <f t="shared" si="0"/>
        <v>same</v>
      </c>
      <c r="AM38" t="str">
        <f t="shared" si="1"/>
        <v>pass</v>
      </c>
      <c r="AN38" s="4" t="str">
        <f t="shared" si="2"/>
        <v>not exceeded</v>
      </c>
      <c r="AO38" s="4" t="str">
        <f t="shared" si="3"/>
        <v>not exceeded</v>
      </c>
      <c r="AP38" t="str">
        <f t="shared" si="8"/>
        <v>same</v>
      </c>
      <c r="AQ38" t="str">
        <f t="shared" si="4"/>
        <v>diff</v>
      </c>
      <c r="AR38" s="6" t="s">
        <v>255</v>
      </c>
    </row>
    <row r="39" spans="1:44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>
        <v>91.969095204300004</v>
      </c>
      <c r="G39" t="s">
        <v>45</v>
      </c>
      <c r="H39">
        <v>30009055</v>
      </c>
      <c r="I39" t="s">
        <v>46</v>
      </c>
      <c r="J39">
        <v>1228.4128618421</v>
      </c>
      <c r="K39" t="s">
        <v>49</v>
      </c>
      <c r="L39">
        <v>2.79566521598703E-2</v>
      </c>
      <c r="M39" t="s">
        <v>45</v>
      </c>
      <c r="N39">
        <v>92.290467893417102</v>
      </c>
      <c r="O39" t="s">
        <v>45</v>
      </c>
      <c r="P39">
        <v>0.95009581380200003</v>
      </c>
      <c r="Q39">
        <v>0.85</v>
      </c>
      <c r="R39" t="s">
        <v>45</v>
      </c>
      <c r="S39">
        <v>0.96725011745099998</v>
      </c>
      <c r="T39" t="s">
        <v>45</v>
      </c>
      <c r="U39">
        <v>0.93305532391299995</v>
      </c>
      <c r="V39" t="s">
        <v>45</v>
      </c>
      <c r="W39">
        <v>0.84094804639099996</v>
      </c>
      <c r="X39" t="s">
        <v>45</v>
      </c>
      <c r="Y39" s="2">
        <v>2.6066464284300001E-6</v>
      </c>
      <c r="Z39" s="2">
        <v>3.4467170667400002E-12</v>
      </c>
      <c r="AA39">
        <v>0</v>
      </c>
      <c r="AB39">
        <v>-4.7254791428600002E-4</v>
      </c>
      <c r="AC39" t="s">
        <v>45</v>
      </c>
      <c r="AD39">
        <v>0</v>
      </c>
      <c r="AE39">
        <v>-4.9099375075600002E-4</v>
      </c>
      <c r="AF39" t="s">
        <v>45</v>
      </c>
      <c r="AG39" t="str">
        <f t="shared" si="9"/>
        <v>pass</v>
      </c>
      <c r="AH39" t="str">
        <f t="shared" si="9"/>
        <v>pass</v>
      </c>
      <c r="AI39" t="str">
        <f t="shared" si="6"/>
        <v>pass</v>
      </c>
      <c r="AJ39" t="str">
        <f t="shared" si="7"/>
        <v>pass</v>
      </c>
      <c r="AL39" t="str">
        <f t="shared" si="0"/>
        <v>same</v>
      </c>
      <c r="AM39" t="str">
        <f t="shared" si="1"/>
        <v>pass</v>
      </c>
      <c r="AN39" s="4" t="str">
        <f t="shared" si="2"/>
        <v>not exceeded</v>
      </c>
      <c r="AO39" s="4" t="str">
        <f t="shared" si="3"/>
        <v>not exceeded</v>
      </c>
      <c r="AP39" t="str">
        <f t="shared" si="8"/>
        <v>same</v>
      </c>
      <c r="AQ39" t="str">
        <f t="shared" si="4"/>
        <v>same</v>
      </c>
      <c r="AR39" s="6" t="s">
        <v>255</v>
      </c>
    </row>
    <row r="40" spans="1:44" x14ac:dyDescent="0.3">
      <c r="A40" t="s">
        <v>63</v>
      </c>
      <c r="B40" t="s">
        <v>64</v>
      </c>
      <c r="C40" s="1">
        <v>42123</v>
      </c>
      <c r="D40">
        <v>75</v>
      </c>
      <c r="E40">
        <v>75</v>
      </c>
      <c r="F40">
        <v>77.8176586509</v>
      </c>
      <c r="G40" s="5" t="s">
        <v>48</v>
      </c>
      <c r="H40">
        <v>32906358</v>
      </c>
      <c r="I40" t="s">
        <v>46</v>
      </c>
      <c r="J40">
        <v>1415.04124671052</v>
      </c>
      <c r="K40" t="s">
        <v>65</v>
      </c>
      <c r="L40">
        <v>1.8771023298559401E-2</v>
      </c>
      <c r="M40" t="s">
        <v>45</v>
      </c>
      <c r="N40">
        <v>78.178048708640603</v>
      </c>
      <c r="O40" s="5" t="s">
        <v>48</v>
      </c>
      <c r="P40">
        <v>0.89830459073299995</v>
      </c>
      <c r="Q40">
        <v>0.85</v>
      </c>
      <c r="R40" t="s">
        <v>45</v>
      </c>
      <c r="S40">
        <v>0.92025555588200003</v>
      </c>
      <c r="T40" t="s">
        <v>45</v>
      </c>
      <c r="U40">
        <v>0.87593571917000002</v>
      </c>
      <c r="V40" t="s">
        <v>45</v>
      </c>
      <c r="W40">
        <v>0.84094804639099996</v>
      </c>
      <c r="X40" t="s">
        <v>45</v>
      </c>
      <c r="Y40">
        <v>3.39680368342E-4</v>
      </c>
      <c r="Z40" t="s">
        <v>47</v>
      </c>
      <c r="AA40">
        <v>0</v>
      </c>
      <c r="AB40">
        <v>-8.9214740405200001E-4</v>
      </c>
      <c r="AC40" t="s">
        <v>48</v>
      </c>
      <c r="AD40">
        <v>0</v>
      </c>
      <c r="AE40">
        <v>-6.7512923584400004E-4</v>
      </c>
      <c r="AF40" t="s">
        <v>48</v>
      </c>
      <c r="AG40" t="str">
        <f t="shared" si="9"/>
        <v>fail</v>
      </c>
      <c r="AH40" t="str">
        <f t="shared" si="9"/>
        <v>fail</v>
      </c>
      <c r="AI40" t="str">
        <f t="shared" si="6"/>
        <v>fail</v>
      </c>
      <c r="AJ40" t="str">
        <f t="shared" si="7"/>
        <v>fail</v>
      </c>
      <c r="AL40" t="str">
        <f t="shared" si="0"/>
        <v>same</v>
      </c>
      <c r="AM40" t="str">
        <f t="shared" si="1"/>
        <v>pass</v>
      </c>
      <c r="AN40" s="4" t="str">
        <f t="shared" si="2"/>
        <v>not exceeded</v>
      </c>
      <c r="AO40" s="4" t="str">
        <f t="shared" si="3"/>
        <v>not exceeded</v>
      </c>
      <c r="AP40" t="str">
        <f t="shared" si="8"/>
        <v>same</v>
      </c>
      <c r="AQ40" t="str">
        <f t="shared" si="4"/>
        <v>same</v>
      </c>
      <c r="AR40" s="21" t="s">
        <v>257</v>
      </c>
    </row>
    <row r="41" spans="1:44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>
        <v>86.936772503900002</v>
      </c>
      <c r="G41" t="s">
        <v>45</v>
      </c>
      <c r="H41">
        <v>27790413</v>
      </c>
      <c r="I41" t="s">
        <v>46</v>
      </c>
      <c r="J41">
        <v>1196.12447368421</v>
      </c>
      <c r="K41" t="s">
        <v>46</v>
      </c>
      <c r="L41">
        <v>2.29114386847095E-2</v>
      </c>
      <c r="M41" t="s">
        <v>45</v>
      </c>
      <c r="N41">
        <v>87.462292434970195</v>
      </c>
      <c r="O41" t="s">
        <v>45</v>
      </c>
      <c r="P41">
        <v>0.92905123341200002</v>
      </c>
      <c r="Q41">
        <v>0.85</v>
      </c>
      <c r="R41" t="s">
        <v>45</v>
      </c>
      <c r="S41">
        <v>0.95387136659899996</v>
      </c>
      <c r="T41" t="s">
        <v>45</v>
      </c>
      <c r="U41">
        <v>0.90368159408100002</v>
      </c>
      <c r="V41" t="s">
        <v>45</v>
      </c>
      <c r="W41">
        <v>0.84094804639099996</v>
      </c>
      <c r="X41" t="s">
        <v>45</v>
      </c>
      <c r="Y41" s="2">
        <v>1.23937908314E-10</v>
      </c>
      <c r="Z41" s="2">
        <v>1.7232008701899999E-11</v>
      </c>
      <c r="AA41">
        <v>0</v>
      </c>
      <c r="AB41">
        <v>-6.0018395963600001E-4</v>
      </c>
      <c r="AC41" t="s">
        <v>48</v>
      </c>
      <c r="AD41">
        <v>0</v>
      </c>
      <c r="AE41">
        <v>-5.9030270677900003E-4</v>
      </c>
      <c r="AF41" t="s">
        <v>48</v>
      </c>
      <c r="AG41" t="str">
        <f t="shared" si="9"/>
        <v>fail</v>
      </c>
      <c r="AH41" t="str">
        <f t="shared" si="9"/>
        <v>fail</v>
      </c>
      <c r="AI41" t="str">
        <f t="shared" si="6"/>
        <v>pass</v>
      </c>
      <c r="AJ41" t="str">
        <f t="shared" si="7"/>
        <v>pass</v>
      </c>
      <c r="AL41" t="str">
        <f t="shared" si="0"/>
        <v>same</v>
      </c>
      <c r="AM41" t="str">
        <f t="shared" si="1"/>
        <v>pass</v>
      </c>
      <c r="AN41" s="4" t="str">
        <f t="shared" si="2"/>
        <v>not exceeded</v>
      </c>
      <c r="AO41" s="4" t="str">
        <f t="shared" si="3"/>
        <v>not exceeded</v>
      </c>
      <c r="AP41" t="str">
        <f t="shared" si="8"/>
        <v>same</v>
      </c>
      <c r="AQ41" t="str">
        <f t="shared" si="4"/>
        <v>same</v>
      </c>
      <c r="AR41" s="6" t="s">
        <v>255</v>
      </c>
    </row>
    <row r="42" spans="1:44" s="16" customFormat="1" x14ac:dyDescent="0.3">
      <c r="A42" s="16" t="s">
        <v>127</v>
      </c>
      <c r="B42" s="16" t="s">
        <v>43</v>
      </c>
      <c r="C42" s="17">
        <v>42125</v>
      </c>
      <c r="D42" s="16">
        <v>75</v>
      </c>
      <c r="E42" s="16">
        <v>75</v>
      </c>
      <c r="F42" s="16">
        <v>87.225339608599995</v>
      </c>
      <c r="G42" s="16" t="s">
        <v>45</v>
      </c>
      <c r="H42" s="16">
        <v>34467195</v>
      </c>
      <c r="I42" s="16" t="s">
        <v>46</v>
      </c>
      <c r="J42" s="16">
        <v>1450.64610526315</v>
      </c>
      <c r="K42" s="16" t="s">
        <v>65</v>
      </c>
      <c r="L42" s="16">
        <v>2.2011888618268E-2</v>
      </c>
      <c r="M42" s="16" t="s">
        <v>45</v>
      </c>
      <c r="N42" s="16">
        <v>87.019695196842605</v>
      </c>
      <c r="O42" s="16" t="s">
        <v>45</v>
      </c>
      <c r="P42" s="16">
        <v>0.94138858850100005</v>
      </c>
      <c r="Q42" s="16">
        <v>0.85</v>
      </c>
      <c r="R42" s="16" t="s">
        <v>45</v>
      </c>
      <c r="S42" s="16">
        <v>0.95639478950000001</v>
      </c>
      <c r="T42" s="16" t="s">
        <v>45</v>
      </c>
      <c r="U42" s="16">
        <v>0.92569271273700005</v>
      </c>
      <c r="V42" s="16" t="s">
        <v>45</v>
      </c>
      <c r="W42" s="16">
        <v>0.84094804639099996</v>
      </c>
      <c r="X42" s="16" t="s">
        <v>45</v>
      </c>
      <c r="Y42" s="16">
        <v>5.7944796186600001E-4</v>
      </c>
      <c r="Z42" s="20">
        <v>2.9758841346900002E-5</v>
      </c>
      <c r="AA42" s="16">
        <v>0</v>
      </c>
      <c r="AB42" s="16">
        <v>-5.6761929337199998E-4</v>
      </c>
      <c r="AC42" s="16" t="s">
        <v>48</v>
      </c>
      <c r="AD42" s="16">
        <v>0</v>
      </c>
      <c r="AE42" s="16">
        <v>-5.2431873690799997E-4</v>
      </c>
      <c r="AF42" s="16" t="s">
        <v>48</v>
      </c>
      <c r="AG42" s="16" t="str">
        <f t="shared" si="9"/>
        <v>fail</v>
      </c>
      <c r="AH42" s="16" t="str">
        <f t="shared" si="9"/>
        <v>fail</v>
      </c>
      <c r="AI42" s="16" t="str">
        <f t="shared" si="6"/>
        <v>pass</v>
      </c>
      <c r="AJ42" s="16" t="str">
        <f t="shared" si="7"/>
        <v>pass</v>
      </c>
      <c r="AL42" s="16" t="str">
        <f t="shared" si="0"/>
        <v>same</v>
      </c>
      <c r="AM42" s="16" t="str">
        <f t="shared" si="1"/>
        <v>pass</v>
      </c>
      <c r="AN42" s="16" t="str">
        <f t="shared" si="2"/>
        <v>not exceeded</v>
      </c>
      <c r="AO42" s="16" t="str">
        <f t="shared" si="3"/>
        <v>not exceeded</v>
      </c>
      <c r="AP42" s="16" t="str">
        <f t="shared" si="8"/>
        <v>same</v>
      </c>
      <c r="AQ42" s="16" t="str">
        <f t="shared" si="4"/>
        <v>same</v>
      </c>
      <c r="AR42" s="21" t="s">
        <v>272</v>
      </c>
    </row>
    <row r="43" spans="1:44" x14ac:dyDescent="0.3">
      <c r="A43" t="s">
        <v>245</v>
      </c>
      <c r="B43" t="s">
        <v>64</v>
      </c>
      <c r="C43" s="1">
        <v>42125</v>
      </c>
      <c r="D43">
        <v>75</v>
      </c>
      <c r="E43">
        <v>75</v>
      </c>
      <c r="F43">
        <v>80.851932884999997</v>
      </c>
      <c r="G43" t="s">
        <v>45</v>
      </c>
      <c r="H43">
        <v>25913017</v>
      </c>
      <c r="I43" t="s">
        <v>46</v>
      </c>
      <c r="J43">
        <v>1131.0451266447301</v>
      </c>
      <c r="K43" t="s">
        <v>46</v>
      </c>
      <c r="L43">
        <v>1.51255384026244E-2</v>
      </c>
      <c r="M43" t="s">
        <v>45</v>
      </c>
      <c r="N43">
        <v>81.304084637083207</v>
      </c>
      <c r="O43" s="5" t="s">
        <v>48</v>
      </c>
      <c r="P43">
        <v>0.93089279380900003</v>
      </c>
      <c r="Q43">
        <v>0.85</v>
      </c>
      <c r="R43" t="s">
        <v>45</v>
      </c>
      <c r="S43">
        <v>0.92991533997499998</v>
      </c>
      <c r="T43" t="s">
        <v>45</v>
      </c>
      <c r="U43">
        <v>0.93268570309700005</v>
      </c>
      <c r="V43" t="s">
        <v>45</v>
      </c>
      <c r="W43">
        <v>0.99998090779100002</v>
      </c>
      <c r="X43" t="s">
        <v>45</v>
      </c>
      <c r="Y43">
        <v>1.3057486852699999E-2</v>
      </c>
      <c r="Z43" t="s">
        <v>47</v>
      </c>
      <c r="AA43">
        <v>0</v>
      </c>
      <c r="AB43">
        <v>-5.4802755123099995E-4</v>
      </c>
      <c r="AC43" t="s">
        <v>48</v>
      </c>
      <c r="AD43">
        <v>0</v>
      </c>
      <c r="AE43">
        <v>-4.1427525303799998E-4</v>
      </c>
      <c r="AF43" t="s">
        <v>45</v>
      </c>
      <c r="AG43" t="str">
        <f t="shared" si="9"/>
        <v>fail</v>
      </c>
      <c r="AH43" t="str">
        <f t="shared" si="9"/>
        <v>fail</v>
      </c>
      <c r="AI43" t="str">
        <f t="shared" si="6"/>
        <v>fail</v>
      </c>
      <c r="AJ43" t="str">
        <f t="shared" si="7"/>
        <v>fail</v>
      </c>
      <c r="AL43" t="str">
        <f t="shared" si="0"/>
        <v>same</v>
      </c>
      <c r="AM43" t="str">
        <f t="shared" si="1"/>
        <v>pass</v>
      </c>
      <c r="AN43" s="4" t="str">
        <f t="shared" si="2"/>
        <v>not exceeded</v>
      </c>
      <c r="AO43" s="4" t="str">
        <f t="shared" si="3"/>
        <v>not exceeded</v>
      </c>
      <c r="AP43" t="str">
        <f t="shared" si="8"/>
        <v>same</v>
      </c>
      <c r="AQ43" t="str">
        <f t="shared" si="4"/>
        <v>diff</v>
      </c>
      <c r="AR43" s="6" t="s">
        <v>263</v>
      </c>
    </row>
    <row r="44" spans="1:44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>
        <v>92.665817430399997</v>
      </c>
      <c r="G44" t="s">
        <v>45</v>
      </c>
      <c r="H44">
        <v>27410104</v>
      </c>
      <c r="I44" t="s">
        <v>46</v>
      </c>
      <c r="J44">
        <v>1119.71218092105</v>
      </c>
      <c r="K44" t="s">
        <v>46</v>
      </c>
      <c r="L44">
        <v>3.66027078646795E-2</v>
      </c>
      <c r="M44" t="s">
        <v>45</v>
      </c>
      <c r="N44">
        <v>93.532743654104095</v>
      </c>
      <c r="O44" t="s">
        <v>45</v>
      </c>
      <c r="P44">
        <v>0.96159251938699997</v>
      </c>
      <c r="Q44">
        <v>0.85</v>
      </c>
      <c r="R44" t="s">
        <v>45</v>
      </c>
      <c r="S44">
        <v>0.97409645289900004</v>
      </c>
      <c r="T44" t="s">
        <v>45</v>
      </c>
      <c r="U44">
        <v>0.94953181936099995</v>
      </c>
      <c r="V44" t="s">
        <v>45</v>
      </c>
      <c r="W44">
        <v>0.84094804639099996</v>
      </c>
      <c r="X44" t="s">
        <v>45</v>
      </c>
      <c r="Y44">
        <v>9.9418738553899992E-4</v>
      </c>
      <c r="Z44" s="2">
        <v>8.62597301182E-8</v>
      </c>
      <c r="AA44">
        <v>0</v>
      </c>
      <c r="AB44">
        <v>-3.6389274953800002E-4</v>
      </c>
      <c r="AC44" t="s">
        <v>45</v>
      </c>
      <c r="AD44">
        <v>0</v>
      </c>
      <c r="AE44">
        <v>-4.2845032186900002E-4</v>
      </c>
      <c r="AF44" t="s">
        <v>45</v>
      </c>
      <c r="AG44" t="str">
        <f t="shared" si="9"/>
        <v>fail</v>
      </c>
      <c r="AH44" t="str">
        <f t="shared" si="9"/>
        <v>fail</v>
      </c>
      <c r="AI44" t="str">
        <f t="shared" si="6"/>
        <v>pass</v>
      </c>
      <c r="AJ44" t="str">
        <f t="shared" si="7"/>
        <v>pass</v>
      </c>
      <c r="AL44" t="str">
        <f t="shared" si="0"/>
        <v>same</v>
      </c>
      <c r="AM44" t="str">
        <f t="shared" si="1"/>
        <v>pass</v>
      </c>
      <c r="AN44" s="4" t="str">
        <f t="shared" si="2"/>
        <v>not exceeded</v>
      </c>
      <c r="AO44" s="4" t="str">
        <f t="shared" si="3"/>
        <v>not exceeded</v>
      </c>
      <c r="AP44" t="str">
        <f t="shared" si="8"/>
        <v>same</v>
      </c>
      <c r="AQ44" t="str">
        <f t="shared" si="4"/>
        <v>same</v>
      </c>
      <c r="AR44" s="6" t="s">
        <v>255</v>
      </c>
    </row>
    <row r="45" spans="1:44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>
        <v>92.977529831300004</v>
      </c>
      <c r="G45" t="s">
        <v>45</v>
      </c>
      <c r="H45">
        <v>27595623</v>
      </c>
      <c r="I45" t="s">
        <v>46</v>
      </c>
      <c r="J45">
        <v>1124.35949342105</v>
      </c>
      <c r="K45" t="s">
        <v>46</v>
      </c>
      <c r="L45">
        <v>4.0298000507131303E-2</v>
      </c>
      <c r="M45" t="s">
        <v>45</v>
      </c>
      <c r="N45">
        <v>93.142408189940994</v>
      </c>
      <c r="O45" t="s">
        <v>45</v>
      </c>
      <c r="P45">
        <v>0.95226500644400003</v>
      </c>
      <c r="Q45">
        <v>0.85</v>
      </c>
      <c r="R45" t="s">
        <v>45</v>
      </c>
      <c r="S45">
        <v>0.96980944115699996</v>
      </c>
      <c r="T45" t="s">
        <v>45</v>
      </c>
      <c r="U45">
        <v>0.935556064573</v>
      </c>
      <c r="V45" t="s">
        <v>45</v>
      </c>
      <c r="W45">
        <v>0.84094804639099996</v>
      </c>
      <c r="X45" t="s">
        <v>45</v>
      </c>
      <c r="Y45" s="2">
        <v>9.3852823959999996E-7</v>
      </c>
      <c r="Z45" s="2">
        <v>5.8543982983700004E-20</v>
      </c>
      <c r="AA45">
        <v>0</v>
      </c>
      <c r="AB45">
        <v>-5.3503365828099999E-4</v>
      </c>
      <c r="AC45" t="s">
        <v>48</v>
      </c>
      <c r="AD45">
        <v>0</v>
      </c>
      <c r="AE45">
        <v>-1.81498572976E-4</v>
      </c>
      <c r="AF45" t="s">
        <v>45</v>
      </c>
      <c r="AG45" t="str">
        <f t="shared" si="9"/>
        <v>fail</v>
      </c>
      <c r="AH45" t="str">
        <f t="shared" si="9"/>
        <v>fail</v>
      </c>
      <c r="AI45" t="str">
        <f t="shared" si="6"/>
        <v>pass</v>
      </c>
      <c r="AJ45" t="str">
        <f t="shared" si="7"/>
        <v>pass</v>
      </c>
      <c r="AL45" t="str">
        <f t="shared" si="0"/>
        <v>same</v>
      </c>
      <c r="AM45" t="str">
        <f t="shared" si="1"/>
        <v>pass</v>
      </c>
      <c r="AN45" s="4" t="str">
        <f t="shared" si="2"/>
        <v>not exceeded</v>
      </c>
      <c r="AO45" s="4" t="str">
        <f t="shared" si="3"/>
        <v>not exceeded</v>
      </c>
      <c r="AP45" t="str">
        <f t="shared" si="8"/>
        <v>same</v>
      </c>
      <c r="AQ45" t="str">
        <f t="shared" si="4"/>
        <v>diff</v>
      </c>
      <c r="AR45" s="6" t="s">
        <v>255</v>
      </c>
    </row>
    <row r="46" spans="1:44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>
        <v>96.878739952299995</v>
      </c>
      <c r="G46" t="s">
        <v>45</v>
      </c>
      <c r="H46">
        <v>15942131</v>
      </c>
      <c r="I46" t="s">
        <v>46</v>
      </c>
      <c r="J46">
        <v>638.63525328947298</v>
      </c>
      <c r="K46" t="s">
        <v>58</v>
      </c>
      <c r="L46">
        <v>3.0067587490594599E-2</v>
      </c>
      <c r="M46" t="s">
        <v>45</v>
      </c>
      <c r="N46">
        <v>96.976191523047305</v>
      </c>
      <c r="O46" t="s">
        <v>45</v>
      </c>
      <c r="P46">
        <v>0.97994788427599999</v>
      </c>
      <c r="Q46">
        <v>0.85</v>
      </c>
      <c r="R46" t="s">
        <v>45</v>
      </c>
      <c r="S46">
        <v>0.98705443665799997</v>
      </c>
      <c r="T46" t="s">
        <v>45</v>
      </c>
      <c r="U46">
        <v>0.97446354442799998</v>
      </c>
      <c r="V46" t="s">
        <v>45</v>
      </c>
      <c r="W46">
        <v>0.84094804639099996</v>
      </c>
      <c r="X46" t="s">
        <v>45</v>
      </c>
      <c r="Y46">
        <v>0.57571708703799995</v>
      </c>
      <c r="Z46" t="s">
        <v>47</v>
      </c>
      <c r="AA46">
        <v>0</v>
      </c>
      <c r="AB46">
        <v>-2.4398713957799999E-4</v>
      </c>
      <c r="AC46" t="s">
        <v>45</v>
      </c>
      <c r="AD46">
        <v>0</v>
      </c>
      <c r="AE46">
        <v>-1.6041190021E-4</v>
      </c>
      <c r="AF46" t="s">
        <v>45</v>
      </c>
      <c r="AG46" t="str">
        <f t="shared" si="9"/>
        <v>fail</v>
      </c>
      <c r="AH46" t="str">
        <f t="shared" si="9"/>
        <v>fail</v>
      </c>
      <c r="AI46" t="str">
        <f t="shared" si="6"/>
        <v>pass</v>
      </c>
      <c r="AJ46" t="str">
        <f t="shared" si="7"/>
        <v>pass</v>
      </c>
      <c r="AL46" t="str">
        <f t="shared" si="0"/>
        <v>same</v>
      </c>
      <c r="AM46" t="str">
        <f t="shared" si="1"/>
        <v>pass</v>
      </c>
      <c r="AN46" s="4" t="str">
        <f t="shared" si="2"/>
        <v>not exceeded</v>
      </c>
      <c r="AO46" s="4" t="str">
        <f t="shared" si="3"/>
        <v>not exceeded</v>
      </c>
      <c r="AP46" t="str">
        <f t="shared" si="8"/>
        <v>same</v>
      </c>
      <c r="AQ46" t="str">
        <f t="shared" si="4"/>
        <v>same</v>
      </c>
      <c r="AR46" s="6" t="s">
        <v>263</v>
      </c>
    </row>
    <row r="47" spans="1:44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>
        <v>89.612316327900004</v>
      </c>
      <c r="G47" t="s">
        <v>45</v>
      </c>
      <c r="H47">
        <v>7467630</v>
      </c>
      <c r="I47" t="s">
        <v>46</v>
      </c>
      <c r="J47">
        <v>351.221228794642</v>
      </c>
      <c r="K47" t="s">
        <v>58</v>
      </c>
      <c r="L47">
        <v>3.7589722869336401E-2</v>
      </c>
      <c r="M47" t="s">
        <v>45</v>
      </c>
      <c r="N47">
        <v>88.721632911350994</v>
      </c>
      <c r="O47" t="s">
        <v>45</v>
      </c>
      <c r="P47">
        <v>0.94106264789399996</v>
      </c>
      <c r="Q47">
        <v>0.8</v>
      </c>
      <c r="R47" t="s">
        <v>45</v>
      </c>
      <c r="S47">
        <v>0.95572264463000001</v>
      </c>
      <c r="T47" t="s">
        <v>45</v>
      </c>
      <c r="U47">
        <v>0.92586704437099998</v>
      </c>
      <c r="V47" t="s">
        <v>45</v>
      </c>
      <c r="W47">
        <v>0.84094804639099996</v>
      </c>
      <c r="X47" t="s">
        <v>45</v>
      </c>
      <c r="Y47">
        <v>0.55116283585199999</v>
      </c>
      <c r="Z47">
        <v>0.39442730192300002</v>
      </c>
      <c r="AA47">
        <v>0</v>
      </c>
      <c r="AB47">
        <v>-3.7128707226999997E-4</v>
      </c>
      <c r="AC47" t="s">
        <v>45</v>
      </c>
      <c r="AD47">
        <v>0</v>
      </c>
      <c r="AE47">
        <v>-8.4743412385599999E-4</v>
      </c>
      <c r="AF47" t="s">
        <v>48</v>
      </c>
      <c r="AG47" t="str">
        <f t="shared" si="9"/>
        <v>fail</v>
      </c>
      <c r="AH47" t="str">
        <f t="shared" si="9"/>
        <v>fail</v>
      </c>
      <c r="AI47" t="str">
        <f t="shared" si="6"/>
        <v>pass</v>
      </c>
      <c r="AJ47" t="str">
        <f t="shared" si="7"/>
        <v>pass</v>
      </c>
      <c r="AL47" t="str">
        <f t="shared" si="0"/>
        <v>same</v>
      </c>
      <c r="AM47" t="str">
        <f t="shared" si="1"/>
        <v>pass</v>
      </c>
      <c r="AN47" s="4" t="str">
        <f t="shared" si="2"/>
        <v>not exceeded</v>
      </c>
      <c r="AO47" s="4" t="str">
        <f t="shared" si="3"/>
        <v>not exceeded</v>
      </c>
      <c r="AP47" t="str">
        <f t="shared" si="8"/>
        <v>same</v>
      </c>
      <c r="AQ47" t="str">
        <f t="shared" si="4"/>
        <v>diff</v>
      </c>
      <c r="AR47" s="6" t="s">
        <v>263</v>
      </c>
    </row>
    <row r="48" spans="1:44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>
        <v>89.645787332200001</v>
      </c>
      <c r="G48" t="s">
        <v>45</v>
      </c>
      <c r="H48">
        <v>30563261</v>
      </c>
      <c r="I48" t="s">
        <v>46</v>
      </c>
      <c r="J48">
        <v>1273.65916447368</v>
      </c>
      <c r="K48" t="s">
        <v>49</v>
      </c>
      <c r="L48">
        <v>4.3728548314836302E-2</v>
      </c>
      <c r="M48" t="s">
        <v>45</v>
      </c>
      <c r="N48">
        <v>90.955313283247307</v>
      </c>
      <c r="O48" t="s">
        <v>45</v>
      </c>
      <c r="P48">
        <v>0.95231647234000005</v>
      </c>
      <c r="Q48">
        <v>0.85</v>
      </c>
      <c r="R48" t="s">
        <v>45</v>
      </c>
      <c r="S48">
        <v>0.96492157692199998</v>
      </c>
      <c r="T48" t="s">
        <v>45</v>
      </c>
      <c r="U48">
        <v>0.93927429449800004</v>
      </c>
      <c r="V48" t="s">
        <v>45</v>
      </c>
      <c r="W48">
        <v>0.84094804639099996</v>
      </c>
      <c r="X48" t="s">
        <v>45</v>
      </c>
      <c r="Y48">
        <v>9.7477060550299997E-3</v>
      </c>
      <c r="Z48" t="s">
        <v>47</v>
      </c>
      <c r="AA48">
        <v>0</v>
      </c>
      <c r="AB48">
        <v>-5.0705733466500002E-4</v>
      </c>
      <c r="AC48" t="s">
        <v>48</v>
      </c>
      <c r="AD48">
        <v>0</v>
      </c>
      <c r="AE48">
        <v>-4.6026236896100001E-4</v>
      </c>
      <c r="AF48" t="s">
        <v>45</v>
      </c>
      <c r="AG48" t="str">
        <f t="shared" si="9"/>
        <v>pass</v>
      </c>
      <c r="AH48" t="str">
        <f t="shared" si="9"/>
        <v>pass</v>
      </c>
      <c r="AI48" t="str">
        <f t="shared" si="6"/>
        <v>pass</v>
      </c>
      <c r="AJ48" t="str">
        <f t="shared" si="7"/>
        <v>pass</v>
      </c>
      <c r="AL48" t="str">
        <f t="shared" si="0"/>
        <v>same</v>
      </c>
      <c r="AM48" t="str">
        <f t="shared" si="1"/>
        <v>pass</v>
      </c>
      <c r="AN48" s="4" t="str">
        <f t="shared" si="2"/>
        <v>not exceeded</v>
      </c>
      <c r="AO48" s="4" t="str">
        <f t="shared" si="3"/>
        <v>not exceeded</v>
      </c>
      <c r="AP48" t="str">
        <f t="shared" si="8"/>
        <v>same</v>
      </c>
      <c r="AQ48" t="str">
        <f t="shared" si="4"/>
        <v>diff</v>
      </c>
      <c r="AR48" s="6" t="s">
        <v>255</v>
      </c>
    </row>
    <row r="49" spans="1:44" s="16" customFormat="1" x14ac:dyDescent="0.3">
      <c r="A49" s="16" t="s">
        <v>209</v>
      </c>
      <c r="B49" s="16" t="s">
        <v>64</v>
      </c>
      <c r="C49" s="17">
        <v>42150</v>
      </c>
      <c r="D49" s="16">
        <v>200</v>
      </c>
      <c r="E49" s="16">
        <v>200</v>
      </c>
      <c r="F49" s="16">
        <v>48.420794717600003</v>
      </c>
      <c r="G49" s="18" t="s">
        <v>48</v>
      </c>
      <c r="H49" s="16">
        <v>7559009</v>
      </c>
      <c r="I49" s="16" t="s">
        <v>46</v>
      </c>
      <c r="J49" s="16">
        <v>310.83074239309201</v>
      </c>
      <c r="K49" s="16" t="s">
        <v>58</v>
      </c>
      <c r="L49" s="16">
        <v>0.22964518217920399</v>
      </c>
      <c r="M49" s="18" t="s">
        <v>48</v>
      </c>
      <c r="N49" s="16">
        <v>50.556213549289801</v>
      </c>
      <c r="O49" s="18" t="s">
        <v>48</v>
      </c>
      <c r="P49" s="16">
        <v>0.64122397123899999</v>
      </c>
      <c r="Q49" s="16">
        <v>0.7</v>
      </c>
      <c r="R49" s="18" t="s">
        <v>48</v>
      </c>
      <c r="S49" s="16">
        <v>0.51284655634099996</v>
      </c>
      <c r="T49" s="19" t="s">
        <v>48</v>
      </c>
      <c r="U49" s="16">
        <v>0.75916605338099996</v>
      </c>
      <c r="V49" s="16" t="s">
        <v>45</v>
      </c>
      <c r="W49" s="16">
        <v>0.50765795335700004</v>
      </c>
      <c r="X49" s="16" t="s">
        <v>45</v>
      </c>
      <c r="Y49" s="20">
        <v>1.0758432637799999E-55</v>
      </c>
      <c r="Z49" s="20">
        <v>2.13378664819E-299</v>
      </c>
      <c r="AA49" s="16">
        <v>146</v>
      </c>
      <c r="AB49" s="16">
        <v>-3.96209490149E-3</v>
      </c>
      <c r="AC49" s="16" t="s">
        <v>48</v>
      </c>
      <c r="AD49" s="16">
        <v>1</v>
      </c>
      <c r="AE49" s="16">
        <v>-1.88605767381E-3</v>
      </c>
      <c r="AF49" s="16" t="s">
        <v>48</v>
      </c>
      <c r="AG49" s="16" t="str">
        <f t="shared" si="9"/>
        <v>fail</v>
      </c>
      <c r="AH49" s="16" t="str">
        <f t="shared" si="9"/>
        <v>fail</v>
      </c>
      <c r="AI49" s="16" t="str">
        <f t="shared" si="6"/>
        <v>fail</v>
      </c>
      <c r="AJ49" s="16" t="str">
        <f t="shared" si="7"/>
        <v>fail</v>
      </c>
      <c r="AL49" s="16" t="str">
        <f t="shared" si="0"/>
        <v>diff</v>
      </c>
      <c r="AM49" s="16" t="str">
        <f t="shared" si="1"/>
        <v>pass</v>
      </c>
      <c r="AN49" s="16" t="str">
        <f t="shared" si="2"/>
        <v>exceeded</v>
      </c>
      <c r="AO49" s="16" t="str">
        <f t="shared" si="3"/>
        <v>not exceeded</v>
      </c>
      <c r="AP49" s="16" t="str">
        <f t="shared" si="8"/>
        <v>diff</v>
      </c>
      <c r="AQ49" s="16" t="str">
        <f t="shared" si="4"/>
        <v>same</v>
      </c>
      <c r="AR49" s="21" t="s">
        <v>257</v>
      </c>
    </row>
    <row r="50" spans="1:44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>
        <v>91.409263214399999</v>
      </c>
      <c r="G50" t="s">
        <v>45</v>
      </c>
      <c r="H50">
        <v>30434248</v>
      </c>
      <c r="I50" t="s">
        <v>46</v>
      </c>
      <c r="J50">
        <v>1259.1460197368399</v>
      </c>
      <c r="K50" t="s">
        <v>49</v>
      </c>
      <c r="L50">
        <v>3.30272404987152E-2</v>
      </c>
      <c r="M50" t="s">
        <v>45</v>
      </c>
      <c r="N50">
        <v>91.415412718392503</v>
      </c>
      <c r="O50" t="s">
        <v>45</v>
      </c>
      <c r="P50">
        <v>0.95909799472799995</v>
      </c>
      <c r="Q50">
        <v>0.85</v>
      </c>
      <c r="R50" t="s">
        <v>45</v>
      </c>
      <c r="S50">
        <v>0.96908123987999994</v>
      </c>
      <c r="T50" t="s">
        <v>45</v>
      </c>
      <c r="U50">
        <v>0.94896119003799995</v>
      </c>
      <c r="V50" t="s">
        <v>45</v>
      </c>
      <c r="W50">
        <v>0.84094804639099996</v>
      </c>
      <c r="X50" t="s">
        <v>45</v>
      </c>
      <c r="Y50">
        <v>1.1641494208199999E-2</v>
      </c>
      <c r="Z50" s="2">
        <v>5.5390054500500003E-5</v>
      </c>
      <c r="AA50">
        <v>0</v>
      </c>
      <c r="AB50">
        <v>-4.3917829862899998E-4</v>
      </c>
      <c r="AC50" t="s">
        <v>45</v>
      </c>
      <c r="AD50">
        <v>0</v>
      </c>
      <c r="AE50">
        <v>-3.2915453881900001E-4</v>
      </c>
      <c r="AF50" t="s">
        <v>45</v>
      </c>
      <c r="AG50" t="str">
        <f t="shared" si="9"/>
        <v>pass</v>
      </c>
      <c r="AH50" t="str">
        <f t="shared" si="9"/>
        <v>pass</v>
      </c>
      <c r="AI50" t="str">
        <f t="shared" si="6"/>
        <v>pass</v>
      </c>
      <c r="AJ50" t="str">
        <f t="shared" si="7"/>
        <v>pass</v>
      </c>
      <c r="AL50" t="str">
        <f t="shared" si="0"/>
        <v>same</v>
      </c>
      <c r="AM50" t="str">
        <f t="shared" si="1"/>
        <v>pass</v>
      </c>
      <c r="AN50" s="4" t="str">
        <f t="shared" si="2"/>
        <v>not exceeded</v>
      </c>
      <c r="AO50" s="4" t="str">
        <f t="shared" si="3"/>
        <v>not exceeded</v>
      </c>
      <c r="AP50" t="str">
        <f t="shared" si="8"/>
        <v>same</v>
      </c>
      <c r="AQ50" t="str">
        <f t="shared" si="4"/>
        <v>same</v>
      </c>
      <c r="AR50" s="6" t="s">
        <v>255</v>
      </c>
    </row>
    <row r="51" spans="1:44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>
        <v>88.358861660499997</v>
      </c>
      <c r="G51" t="s">
        <v>45</v>
      </c>
      <c r="H51">
        <v>15502868</v>
      </c>
      <c r="I51" t="s">
        <v>46</v>
      </c>
      <c r="J51">
        <v>806.75779241071405</v>
      </c>
      <c r="K51" t="s">
        <v>58</v>
      </c>
      <c r="L51">
        <v>3.2652658485792803E-2</v>
      </c>
      <c r="M51" t="s">
        <v>45</v>
      </c>
      <c r="N51">
        <v>89.3692048760701</v>
      </c>
      <c r="O51" t="s">
        <v>45</v>
      </c>
      <c r="P51">
        <v>0.91331248181900004</v>
      </c>
      <c r="Q51">
        <v>0.8</v>
      </c>
      <c r="R51" t="s">
        <v>45</v>
      </c>
      <c r="S51">
        <v>0.92662224505799995</v>
      </c>
      <c r="T51" t="s">
        <v>45</v>
      </c>
      <c r="U51">
        <v>0.89823717548500004</v>
      </c>
      <c r="V51" t="s">
        <v>45</v>
      </c>
      <c r="W51">
        <v>0.99584488300200003</v>
      </c>
      <c r="X51" t="s">
        <v>45</v>
      </c>
      <c r="Y51">
        <v>0.34728844251899998</v>
      </c>
      <c r="Z51" s="2">
        <v>5.8530831341200001E-7</v>
      </c>
      <c r="AA51">
        <v>0</v>
      </c>
      <c r="AB51">
        <v>-8.2214161119300005E-4</v>
      </c>
      <c r="AC51" t="s">
        <v>48</v>
      </c>
      <c r="AD51">
        <v>0</v>
      </c>
      <c r="AE51">
        <v>-1.0281958540200001E-3</v>
      </c>
      <c r="AF51" t="s">
        <v>48</v>
      </c>
      <c r="AG51" t="str">
        <f t="shared" si="9"/>
        <v>fail</v>
      </c>
      <c r="AH51" t="str">
        <f t="shared" si="9"/>
        <v>fail</v>
      </c>
      <c r="AI51" t="str">
        <f t="shared" si="6"/>
        <v>pass</v>
      </c>
      <c r="AJ51" t="str">
        <f t="shared" si="7"/>
        <v>pass</v>
      </c>
      <c r="AL51" t="str">
        <f t="shared" si="0"/>
        <v>same</v>
      </c>
      <c r="AM51" t="str">
        <f t="shared" si="1"/>
        <v>pass</v>
      </c>
      <c r="AN51" s="4" t="str">
        <f t="shared" si="2"/>
        <v>not exceeded</v>
      </c>
      <c r="AO51" s="4" t="str">
        <f t="shared" si="3"/>
        <v>not exceeded</v>
      </c>
      <c r="AP51" t="str">
        <f t="shared" si="8"/>
        <v>same</v>
      </c>
      <c r="AQ51" t="str">
        <f t="shared" si="4"/>
        <v>same</v>
      </c>
      <c r="AR51" s="6" t="s">
        <v>255</v>
      </c>
    </row>
    <row r="52" spans="1:44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>
        <v>86.984606682500001</v>
      </c>
      <c r="G52" t="s">
        <v>45</v>
      </c>
      <c r="H52">
        <v>20446753</v>
      </c>
      <c r="I52" t="s">
        <v>46</v>
      </c>
      <c r="J52">
        <v>822.31396710526303</v>
      </c>
      <c r="K52" t="s">
        <v>58</v>
      </c>
      <c r="L52">
        <v>2.6850757556967499E-2</v>
      </c>
      <c r="M52" t="s">
        <v>45</v>
      </c>
      <c r="N52">
        <v>87.571191344614107</v>
      </c>
      <c r="O52" t="s">
        <v>45</v>
      </c>
      <c r="P52">
        <v>0.93738408542200002</v>
      </c>
      <c r="Q52">
        <v>0.85</v>
      </c>
      <c r="R52" t="s">
        <v>45</v>
      </c>
      <c r="S52">
        <v>0.94848506264099997</v>
      </c>
      <c r="T52" t="s">
        <v>45</v>
      </c>
      <c r="U52">
        <v>0.92669215954899997</v>
      </c>
      <c r="V52" t="s">
        <v>45</v>
      </c>
      <c r="W52">
        <v>0.95412926422199995</v>
      </c>
      <c r="X52" t="s">
        <v>45</v>
      </c>
      <c r="Y52">
        <v>0.71981423179600001</v>
      </c>
      <c r="Z52" t="s">
        <v>47</v>
      </c>
      <c r="AA52">
        <v>0</v>
      </c>
      <c r="AB52">
        <v>-6.2226560292999997E-4</v>
      </c>
      <c r="AC52" t="s">
        <v>48</v>
      </c>
      <c r="AD52">
        <v>0</v>
      </c>
      <c r="AE52">
        <v>-4.1515886352099998E-4</v>
      </c>
      <c r="AF52" t="s">
        <v>45</v>
      </c>
      <c r="AG52" t="str">
        <f t="shared" si="9"/>
        <v>fail</v>
      </c>
      <c r="AH52" t="str">
        <f t="shared" si="9"/>
        <v>fail</v>
      </c>
      <c r="AI52" t="str">
        <f t="shared" si="6"/>
        <v>pass</v>
      </c>
      <c r="AJ52" t="str">
        <f t="shared" si="7"/>
        <v>pass</v>
      </c>
      <c r="AL52" t="str">
        <f t="shared" si="0"/>
        <v>same</v>
      </c>
      <c r="AM52" t="str">
        <f t="shared" si="1"/>
        <v>pass</v>
      </c>
      <c r="AN52" s="4" t="str">
        <f t="shared" si="2"/>
        <v>not exceeded</v>
      </c>
      <c r="AO52" s="4" t="str">
        <f t="shared" si="3"/>
        <v>not exceeded</v>
      </c>
      <c r="AP52" t="str">
        <f t="shared" si="8"/>
        <v>same</v>
      </c>
      <c r="AQ52" t="str">
        <f t="shared" si="4"/>
        <v>diff</v>
      </c>
      <c r="AR52" s="6" t="s">
        <v>263</v>
      </c>
    </row>
    <row r="53" spans="1:44" x14ac:dyDescent="0.3">
      <c r="A53" t="s">
        <v>136</v>
      </c>
      <c r="B53" t="s">
        <v>64</v>
      </c>
      <c r="C53" s="1">
        <v>42165</v>
      </c>
      <c r="D53">
        <v>75</v>
      </c>
      <c r="E53">
        <v>75</v>
      </c>
      <c r="F53">
        <v>82.302756982099993</v>
      </c>
      <c r="G53" t="s">
        <v>45</v>
      </c>
      <c r="H53">
        <v>25297112</v>
      </c>
      <c r="I53" t="s">
        <v>46</v>
      </c>
      <c r="J53">
        <v>1022.96571217105</v>
      </c>
      <c r="K53" t="s">
        <v>58</v>
      </c>
      <c r="L53">
        <v>2.4105218894569999E-2</v>
      </c>
      <c r="M53" t="s">
        <v>45</v>
      </c>
      <c r="N53">
        <v>83.080528526157906</v>
      </c>
      <c r="O53" s="5" t="s">
        <v>48</v>
      </c>
      <c r="P53">
        <v>0.91102193299400003</v>
      </c>
      <c r="Q53">
        <v>0.85</v>
      </c>
      <c r="R53" t="s">
        <v>45</v>
      </c>
      <c r="S53">
        <v>0.93191576440299995</v>
      </c>
      <c r="T53" t="s">
        <v>45</v>
      </c>
      <c r="U53">
        <v>0.89026763476699999</v>
      </c>
      <c r="V53" t="s">
        <v>45</v>
      </c>
      <c r="W53">
        <v>0.84094804639099996</v>
      </c>
      <c r="X53" t="s">
        <v>45</v>
      </c>
      <c r="Y53">
        <v>1.5742315143000001E-4</v>
      </c>
      <c r="Z53" s="2">
        <v>7.1708063077699997E-18</v>
      </c>
      <c r="AA53">
        <v>0</v>
      </c>
      <c r="AB53">
        <v>-7.7998898530000002E-4</v>
      </c>
      <c r="AC53" t="s">
        <v>48</v>
      </c>
      <c r="AD53">
        <v>0</v>
      </c>
      <c r="AE53">
        <v>-6.3882142887100005E-4</v>
      </c>
      <c r="AF53" t="s">
        <v>48</v>
      </c>
      <c r="AG53" t="str">
        <f t="shared" si="9"/>
        <v>fail</v>
      </c>
      <c r="AH53" t="str">
        <f t="shared" si="9"/>
        <v>fail</v>
      </c>
      <c r="AI53" t="str">
        <f t="shared" si="6"/>
        <v>fail</v>
      </c>
      <c r="AJ53" t="str">
        <f t="shared" si="7"/>
        <v>fail</v>
      </c>
      <c r="AL53" t="str">
        <f t="shared" si="0"/>
        <v>same</v>
      </c>
      <c r="AM53" t="str">
        <f t="shared" si="1"/>
        <v>pass</v>
      </c>
      <c r="AN53" s="4" t="str">
        <f t="shared" si="2"/>
        <v>not exceeded</v>
      </c>
      <c r="AO53" s="4" t="str">
        <f t="shared" si="3"/>
        <v>not exceeded</v>
      </c>
      <c r="AP53" t="str">
        <f t="shared" si="8"/>
        <v>same</v>
      </c>
      <c r="AQ53" t="str">
        <f t="shared" si="4"/>
        <v>same</v>
      </c>
      <c r="AR53" s="6" t="s">
        <v>255</v>
      </c>
    </row>
    <row r="54" spans="1:44" s="16" customFormat="1" x14ac:dyDescent="0.3">
      <c r="A54" s="16" t="s">
        <v>211</v>
      </c>
      <c r="B54" s="16" t="s">
        <v>43</v>
      </c>
      <c r="C54" s="17">
        <v>42167</v>
      </c>
      <c r="D54" s="16">
        <v>75</v>
      </c>
      <c r="E54" s="16">
        <v>75</v>
      </c>
      <c r="F54" s="16">
        <v>85.276591919500007</v>
      </c>
      <c r="G54" s="16" t="s">
        <v>45</v>
      </c>
      <c r="H54" s="16">
        <v>34132691</v>
      </c>
      <c r="I54" s="16" t="s">
        <v>46</v>
      </c>
      <c r="J54" s="16">
        <v>1448.1255493420999</v>
      </c>
      <c r="K54" s="16" t="s">
        <v>65</v>
      </c>
      <c r="L54" s="16">
        <v>1.9585178926807702E-2</v>
      </c>
      <c r="M54" s="16" t="s">
        <v>45</v>
      </c>
      <c r="N54" s="16">
        <v>85.054119625675497</v>
      </c>
      <c r="O54" s="16" t="s">
        <v>45</v>
      </c>
      <c r="P54" s="16">
        <v>0.93155733037099997</v>
      </c>
      <c r="Q54" s="16">
        <v>0.85</v>
      </c>
      <c r="R54" s="16" t="s">
        <v>45</v>
      </c>
      <c r="S54" s="16">
        <v>0.95080653597800002</v>
      </c>
      <c r="T54" s="16" t="s">
        <v>45</v>
      </c>
      <c r="U54" s="16">
        <v>0.91104729441499999</v>
      </c>
      <c r="V54" s="16" t="s">
        <v>45</v>
      </c>
      <c r="W54" s="16">
        <v>0.84094804639099996</v>
      </c>
      <c r="X54" s="16" t="s">
        <v>45</v>
      </c>
      <c r="Y54" s="20">
        <v>3.19296341928E-6</v>
      </c>
      <c r="Z54" s="20">
        <v>6.9549005331799996E-35</v>
      </c>
      <c r="AA54" s="16">
        <v>0</v>
      </c>
      <c r="AB54" s="16">
        <v>-6.1029657180700005E-4</v>
      </c>
      <c r="AC54" s="16" t="s">
        <v>48</v>
      </c>
      <c r="AD54" s="16">
        <v>0</v>
      </c>
      <c r="AE54" s="16">
        <v>-6.4343974267199995E-4</v>
      </c>
      <c r="AF54" s="16" t="s">
        <v>48</v>
      </c>
      <c r="AG54" s="16" t="str">
        <f t="shared" si="9"/>
        <v>fail</v>
      </c>
      <c r="AH54" s="16" t="str">
        <f t="shared" si="9"/>
        <v>fail</v>
      </c>
      <c r="AI54" s="16" t="str">
        <f t="shared" si="6"/>
        <v>pass</v>
      </c>
      <c r="AJ54" s="16" t="str">
        <f t="shared" si="7"/>
        <v>pass</v>
      </c>
      <c r="AL54" s="16" t="str">
        <f t="shared" si="0"/>
        <v>same</v>
      </c>
      <c r="AM54" s="16" t="str">
        <f t="shared" si="1"/>
        <v>pass</v>
      </c>
      <c r="AN54" s="16" t="str">
        <f t="shared" si="2"/>
        <v>not exceeded</v>
      </c>
      <c r="AO54" s="16" t="str">
        <f t="shared" si="3"/>
        <v>not exceeded</v>
      </c>
      <c r="AP54" s="16" t="str">
        <f t="shared" si="8"/>
        <v>same</v>
      </c>
      <c r="AQ54" s="16" t="str">
        <f t="shared" si="4"/>
        <v>same</v>
      </c>
      <c r="AR54" s="21" t="s">
        <v>272</v>
      </c>
    </row>
    <row r="55" spans="1:44" x14ac:dyDescent="0.3">
      <c r="A55" t="s">
        <v>194</v>
      </c>
      <c r="B55" t="s">
        <v>64</v>
      </c>
      <c r="C55" s="1">
        <v>42167</v>
      </c>
      <c r="D55">
        <v>75</v>
      </c>
      <c r="E55">
        <v>75</v>
      </c>
      <c r="F55">
        <v>79.341048601099999</v>
      </c>
      <c r="G55" s="5" t="s">
        <v>48</v>
      </c>
      <c r="H55">
        <v>25070490</v>
      </c>
      <c r="I55" t="s">
        <v>46</v>
      </c>
      <c r="J55">
        <v>1016.95818914473</v>
      </c>
      <c r="K55" t="s">
        <v>58</v>
      </c>
      <c r="L55">
        <v>3.7040124406740101E-2</v>
      </c>
      <c r="M55" t="s">
        <v>45</v>
      </c>
      <c r="N55">
        <v>80.102242479831304</v>
      </c>
      <c r="O55" s="5" t="s">
        <v>48</v>
      </c>
      <c r="P55">
        <v>0.90347332181200002</v>
      </c>
      <c r="Q55">
        <v>0.85</v>
      </c>
      <c r="R55" t="s">
        <v>45</v>
      </c>
      <c r="S55">
        <v>0.92645295883699996</v>
      </c>
      <c r="T55" t="s">
        <v>45</v>
      </c>
      <c r="U55">
        <v>0.88019230630599998</v>
      </c>
      <c r="V55" t="s">
        <v>45</v>
      </c>
      <c r="W55">
        <v>0.84094804639099996</v>
      </c>
      <c r="X55" t="s">
        <v>45</v>
      </c>
      <c r="Y55" s="2">
        <v>3.0150766329299999E-5</v>
      </c>
      <c r="Z55" s="2">
        <v>3.0044864037200002E-11</v>
      </c>
      <c r="AA55">
        <v>0</v>
      </c>
      <c r="AB55">
        <v>-7.8583953417299998E-4</v>
      </c>
      <c r="AC55" t="s">
        <v>48</v>
      </c>
      <c r="AD55">
        <v>0</v>
      </c>
      <c r="AE55">
        <v>-6.9581988265399999E-4</v>
      </c>
      <c r="AF55" t="s">
        <v>48</v>
      </c>
      <c r="AG55" t="str">
        <f t="shared" si="9"/>
        <v>fail</v>
      </c>
      <c r="AH55" t="str">
        <f t="shared" si="9"/>
        <v>fail</v>
      </c>
      <c r="AI55" t="str">
        <f t="shared" si="6"/>
        <v>fail</v>
      </c>
      <c r="AJ55" t="str">
        <f t="shared" si="7"/>
        <v>fail</v>
      </c>
      <c r="AL55" t="str">
        <f t="shared" si="0"/>
        <v>same</v>
      </c>
      <c r="AM55" t="str">
        <f t="shared" si="1"/>
        <v>pass</v>
      </c>
      <c r="AN55" s="4" t="str">
        <f t="shared" si="2"/>
        <v>not exceeded</v>
      </c>
      <c r="AO55" s="4" t="str">
        <f t="shared" si="3"/>
        <v>not exceeded</v>
      </c>
      <c r="AP55" t="str">
        <f t="shared" si="8"/>
        <v>same</v>
      </c>
      <c r="AQ55" t="str">
        <f t="shared" si="4"/>
        <v>same</v>
      </c>
      <c r="AR55" s="6" t="s">
        <v>255</v>
      </c>
    </row>
    <row r="56" spans="1:44" s="16" customFormat="1" x14ac:dyDescent="0.3">
      <c r="A56" s="16" t="s">
        <v>178</v>
      </c>
      <c r="B56" s="16" t="s">
        <v>43</v>
      </c>
      <c r="C56" s="17">
        <v>42170</v>
      </c>
      <c r="D56" s="16">
        <v>251</v>
      </c>
      <c r="E56" s="16">
        <v>251</v>
      </c>
      <c r="F56" s="16">
        <v>89.383990455499998</v>
      </c>
      <c r="G56" s="16" t="s">
        <v>45</v>
      </c>
      <c r="H56" s="16">
        <v>20944521</v>
      </c>
      <c r="I56" s="16" t="s">
        <v>46</v>
      </c>
      <c r="J56" s="16">
        <v>1111.4378906249999</v>
      </c>
      <c r="K56" s="16" t="s">
        <v>49</v>
      </c>
      <c r="L56" s="16">
        <v>3.7505754882214297E-2</v>
      </c>
      <c r="M56" s="16" t="s">
        <v>45</v>
      </c>
      <c r="N56" s="16">
        <v>89.084561974290693</v>
      </c>
      <c r="O56" s="16" t="s">
        <v>45</v>
      </c>
      <c r="P56" s="16">
        <v>0.71363456735800002</v>
      </c>
      <c r="Q56" s="16">
        <v>0.75</v>
      </c>
      <c r="R56" s="18" t="s">
        <v>48</v>
      </c>
      <c r="S56" s="16">
        <v>0.81632423199899995</v>
      </c>
      <c r="T56" s="16" t="s">
        <v>45</v>
      </c>
      <c r="U56" s="16">
        <v>0.60534775376500005</v>
      </c>
      <c r="V56" s="19" t="s">
        <v>48</v>
      </c>
      <c r="W56" s="16">
        <v>0.50765795335700004</v>
      </c>
      <c r="X56" s="16" t="s">
        <v>45</v>
      </c>
      <c r="Y56" s="20">
        <v>3.3983433582899997E-154</v>
      </c>
      <c r="Z56" s="20">
        <v>5.6080164365399995E-166</v>
      </c>
      <c r="AA56" s="16">
        <v>24</v>
      </c>
      <c r="AB56" s="16">
        <v>-2.3212971450699998E-3</v>
      </c>
      <c r="AC56" s="16" t="s">
        <v>48</v>
      </c>
      <c r="AD56" s="16">
        <v>53</v>
      </c>
      <c r="AE56" s="16">
        <v>-4.1860302242E-3</v>
      </c>
      <c r="AF56" s="16" t="s">
        <v>48</v>
      </c>
      <c r="AG56" s="16" t="str">
        <f t="shared" si="9"/>
        <v>fail</v>
      </c>
      <c r="AH56" s="16" t="str">
        <f t="shared" si="9"/>
        <v>fail</v>
      </c>
      <c r="AI56" s="16" t="str">
        <f t="shared" si="6"/>
        <v>fail</v>
      </c>
      <c r="AJ56" s="16" t="str">
        <f t="shared" si="7"/>
        <v>fail</v>
      </c>
      <c r="AL56" s="16" t="str">
        <f t="shared" si="0"/>
        <v>diff</v>
      </c>
      <c r="AM56" s="16" t="str">
        <f t="shared" si="1"/>
        <v>pass</v>
      </c>
      <c r="AN56" s="16" t="str">
        <f t="shared" si="2"/>
        <v>not exceeded</v>
      </c>
      <c r="AO56" s="16" t="str">
        <f t="shared" si="3"/>
        <v>exceeded</v>
      </c>
      <c r="AP56" s="16" t="str">
        <f t="shared" si="8"/>
        <v>diff</v>
      </c>
      <c r="AQ56" s="16" t="str">
        <f t="shared" si="4"/>
        <v>same</v>
      </c>
      <c r="AR56" s="21" t="s">
        <v>257</v>
      </c>
    </row>
    <row r="57" spans="1:44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>
        <v>92.156520881500001</v>
      </c>
      <c r="G57" t="s">
        <v>45</v>
      </c>
      <c r="H57">
        <v>28125244</v>
      </c>
      <c r="I57" t="s">
        <v>46</v>
      </c>
      <c r="J57">
        <v>1158.4525657894701</v>
      </c>
      <c r="K57" t="s">
        <v>46</v>
      </c>
      <c r="L57">
        <v>3.4410719761994897E-2</v>
      </c>
      <c r="M57" t="s">
        <v>45</v>
      </c>
      <c r="N57">
        <v>93.208284355201897</v>
      </c>
      <c r="O57" t="s">
        <v>45</v>
      </c>
      <c r="P57">
        <v>0.95862825563200005</v>
      </c>
      <c r="Q57">
        <v>0.85</v>
      </c>
      <c r="R57" t="s">
        <v>45</v>
      </c>
      <c r="S57">
        <v>0.97241669488600002</v>
      </c>
      <c r="T57" t="s">
        <v>45</v>
      </c>
      <c r="U57">
        <v>0.94405779377400001</v>
      </c>
      <c r="V57" t="s">
        <v>45</v>
      </c>
      <c r="W57">
        <v>0.84094804639099996</v>
      </c>
      <c r="X57" t="s">
        <v>45</v>
      </c>
      <c r="Y57">
        <v>1.03092551177E-4</v>
      </c>
      <c r="Z57" t="s">
        <v>47</v>
      </c>
      <c r="AA57">
        <v>0</v>
      </c>
      <c r="AB57">
        <v>-4.1056030528799998E-4</v>
      </c>
      <c r="AC57" t="s">
        <v>45</v>
      </c>
      <c r="AD57">
        <v>0</v>
      </c>
      <c r="AE57">
        <v>-5.8757692622399998E-4</v>
      </c>
      <c r="AF57" t="s">
        <v>48</v>
      </c>
      <c r="AG57" t="str">
        <f t="shared" si="9"/>
        <v>fail</v>
      </c>
      <c r="AH57" t="str">
        <f t="shared" si="9"/>
        <v>fail</v>
      </c>
      <c r="AI57" t="str">
        <f t="shared" si="6"/>
        <v>pass</v>
      </c>
      <c r="AJ57" t="str">
        <f t="shared" si="7"/>
        <v>pass</v>
      </c>
      <c r="AL57" t="str">
        <f t="shared" si="0"/>
        <v>same</v>
      </c>
      <c r="AM57" t="str">
        <f t="shared" si="1"/>
        <v>pass</v>
      </c>
      <c r="AN57" s="4" t="str">
        <f t="shared" si="2"/>
        <v>not exceeded</v>
      </c>
      <c r="AO57" s="4" t="str">
        <f t="shared" si="3"/>
        <v>not exceeded</v>
      </c>
      <c r="AP57" t="str">
        <f t="shared" si="8"/>
        <v>same</v>
      </c>
      <c r="AQ57" t="str">
        <f t="shared" si="4"/>
        <v>diff</v>
      </c>
      <c r="AR57" s="6" t="s">
        <v>255</v>
      </c>
    </row>
    <row r="58" spans="1:44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>
        <v>93.287515817400006</v>
      </c>
      <c r="G58" t="s">
        <v>45</v>
      </c>
      <c r="H58">
        <v>26234040</v>
      </c>
      <c r="I58" t="s">
        <v>46</v>
      </c>
      <c r="J58">
        <v>1075.61129769736</v>
      </c>
      <c r="K58" t="s">
        <v>58</v>
      </c>
      <c r="L58">
        <v>2.0578403559508601E-2</v>
      </c>
      <c r="M58" t="s">
        <v>45</v>
      </c>
      <c r="N58">
        <v>93.407282104752298</v>
      </c>
      <c r="O58" t="s">
        <v>45</v>
      </c>
      <c r="P58">
        <v>0.96472478582200005</v>
      </c>
      <c r="Q58">
        <v>0.85</v>
      </c>
      <c r="R58" t="s">
        <v>45</v>
      </c>
      <c r="S58">
        <v>0.97473344961999997</v>
      </c>
      <c r="T58" t="s">
        <v>45</v>
      </c>
      <c r="U58">
        <v>0.95557409330300003</v>
      </c>
      <c r="V58" t="s">
        <v>45</v>
      </c>
      <c r="W58">
        <v>0.84094804639099996</v>
      </c>
      <c r="X58" t="s">
        <v>45</v>
      </c>
      <c r="Y58">
        <v>4.8506988126000003E-2</v>
      </c>
      <c r="Z58">
        <v>7.8432283046300007E-3</v>
      </c>
      <c r="AA58">
        <v>0</v>
      </c>
      <c r="AB58">
        <v>-3.8391187268699999E-4</v>
      </c>
      <c r="AC58" t="s">
        <v>45</v>
      </c>
      <c r="AD58">
        <v>0</v>
      </c>
      <c r="AE58">
        <v>-2.77600676357E-4</v>
      </c>
      <c r="AF58" t="s">
        <v>45</v>
      </c>
      <c r="AG58" t="str">
        <f t="shared" si="9"/>
        <v>fail</v>
      </c>
      <c r="AH58" t="str">
        <f t="shared" si="9"/>
        <v>fail</v>
      </c>
      <c r="AI58" t="str">
        <f t="shared" si="6"/>
        <v>pass</v>
      </c>
      <c r="AJ58" t="str">
        <f t="shared" si="7"/>
        <v>pass</v>
      </c>
      <c r="AL58" t="str">
        <f t="shared" si="0"/>
        <v>same</v>
      </c>
      <c r="AM58" t="str">
        <f t="shared" si="1"/>
        <v>pass</v>
      </c>
      <c r="AN58" s="4" t="str">
        <f t="shared" si="2"/>
        <v>not exceeded</v>
      </c>
      <c r="AO58" s="4" t="str">
        <f t="shared" si="3"/>
        <v>not exceeded</v>
      </c>
      <c r="AP58" t="str">
        <f t="shared" si="8"/>
        <v>same</v>
      </c>
      <c r="AQ58" t="str">
        <f t="shared" si="4"/>
        <v>same</v>
      </c>
      <c r="AR58" s="6" t="s">
        <v>255</v>
      </c>
    </row>
    <row r="59" spans="1:44" x14ac:dyDescent="0.3">
      <c r="A59" t="s">
        <v>191</v>
      </c>
      <c r="B59" t="s">
        <v>43</v>
      </c>
      <c r="C59" s="1">
        <v>42178</v>
      </c>
      <c r="D59">
        <v>151</v>
      </c>
      <c r="E59">
        <v>151</v>
      </c>
      <c r="F59">
        <v>87.702627790199998</v>
      </c>
      <c r="G59" t="s">
        <v>45</v>
      </c>
      <c r="H59">
        <v>20733081</v>
      </c>
      <c r="I59" t="s">
        <v>46</v>
      </c>
      <c r="J59">
        <v>1104.0960625</v>
      </c>
      <c r="K59" t="s">
        <v>49</v>
      </c>
      <c r="L59">
        <v>3.4923208283281999E-2</v>
      </c>
      <c r="M59" t="s">
        <v>45</v>
      </c>
      <c r="N59">
        <v>86.867146711479094</v>
      </c>
      <c r="O59" t="s">
        <v>45</v>
      </c>
      <c r="P59">
        <v>0.84466080948800004</v>
      </c>
      <c r="Q59">
        <v>0.8</v>
      </c>
      <c r="R59" t="s">
        <v>45</v>
      </c>
      <c r="S59">
        <v>0.89266348264399997</v>
      </c>
      <c r="T59" t="s">
        <v>45</v>
      </c>
      <c r="U59">
        <v>0.79387108313499999</v>
      </c>
      <c r="V59" s="7" t="s">
        <v>48</v>
      </c>
      <c r="W59">
        <v>0.84094804639099996</v>
      </c>
      <c r="X59" t="s">
        <v>45</v>
      </c>
      <c r="Y59" s="2">
        <v>1.4730235916299999E-43</v>
      </c>
      <c r="Z59" s="2">
        <v>7.7036159901599998E-97</v>
      </c>
      <c r="AA59">
        <v>0</v>
      </c>
      <c r="AB59">
        <v>-1.9267875023899999E-3</v>
      </c>
      <c r="AC59" t="s">
        <v>48</v>
      </c>
      <c r="AD59">
        <v>9</v>
      </c>
      <c r="AE59">
        <v>-2.3623394640799999E-3</v>
      </c>
      <c r="AF59" t="s">
        <v>48</v>
      </c>
      <c r="AG59" t="str">
        <f t="shared" si="9"/>
        <v>pass</v>
      </c>
      <c r="AH59" t="str">
        <f t="shared" si="9"/>
        <v>pass</v>
      </c>
      <c r="AI59" t="str">
        <f t="shared" si="6"/>
        <v>pass</v>
      </c>
      <c r="AJ59" t="str">
        <f t="shared" si="7"/>
        <v>fail</v>
      </c>
      <c r="AL59" t="str">
        <f t="shared" si="0"/>
        <v>diff</v>
      </c>
      <c r="AM59" t="str">
        <f t="shared" si="1"/>
        <v>pass</v>
      </c>
      <c r="AN59" s="4" t="str">
        <f t="shared" si="2"/>
        <v>not exceeded</v>
      </c>
      <c r="AO59" s="4" t="str">
        <f t="shared" si="3"/>
        <v>not exceeded</v>
      </c>
      <c r="AP59" t="str">
        <f t="shared" si="8"/>
        <v>same</v>
      </c>
      <c r="AQ59" t="str">
        <f t="shared" si="4"/>
        <v>same</v>
      </c>
      <c r="AR59" s="6" t="s">
        <v>255</v>
      </c>
    </row>
    <row r="60" spans="1:44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>
        <v>94.422933125599997</v>
      </c>
      <c r="G60" t="s">
        <v>45</v>
      </c>
      <c r="H60">
        <v>16447526</v>
      </c>
      <c r="I60" t="s">
        <v>46</v>
      </c>
      <c r="J60">
        <v>844.14986607142805</v>
      </c>
      <c r="K60" t="s">
        <v>58</v>
      </c>
      <c r="L60">
        <v>1.6367771143122802E-2</v>
      </c>
      <c r="M60" t="s">
        <v>45</v>
      </c>
      <c r="N60">
        <v>94.552348682731406</v>
      </c>
      <c r="O60" t="s">
        <v>45</v>
      </c>
      <c r="P60">
        <v>0.860411680176</v>
      </c>
      <c r="Q60">
        <v>0.75</v>
      </c>
      <c r="R60" t="s">
        <v>45</v>
      </c>
      <c r="S60">
        <v>0.89416320120100001</v>
      </c>
      <c r="T60" t="s">
        <v>45</v>
      </c>
      <c r="U60">
        <v>0.82397171343599995</v>
      </c>
      <c r="V60" t="s">
        <v>45</v>
      </c>
      <c r="W60">
        <v>0.84094804639099996</v>
      </c>
      <c r="X60" t="s">
        <v>45</v>
      </c>
      <c r="Y60" s="2">
        <v>3.1972084792800002E-28</v>
      </c>
      <c r="Z60" t="s">
        <v>47</v>
      </c>
      <c r="AA60">
        <v>1</v>
      </c>
      <c r="AB60">
        <v>-1.53703378083E-3</v>
      </c>
      <c r="AC60" t="s">
        <v>48</v>
      </c>
      <c r="AD60">
        <v>1</v>
      </c>
      <c r="AE60">
        <v>-2.39737548556E-3</v>
      </c>
      <c r="AF60" t="s">
        <v>48</v>
      </c>
      <c r="AG60" t="str">
        <f t="shared" si="9"/>
        <v>fail</v>
      </c>
      <c r="AH60" t="str">
        <f t="shared" si="9"/>
        <v>fail</v>
      </c>
      <c r="AI60" t="str">
        <f t="shared" si="6"/>
        <v>pass</v>
      </c>
      <c r="AJ60" t="str">
        <f t="shared" si="7"/>
        <v>pass</v>
      </c>
      <c r="AL60" t="str">
        <f t="shared" si="0"/>
        <v>same</v>
      </c>
      <c r="AM60" t="str">
        <f t="shared" si="1"/>
        <v>pass</v>
      </c>
      <c r="AN60" s="4" t="str">
        <f t="shared" si="2"/>
        <v>not exceeded</v>
      </c>
      <c r="AO60" s="4" t="str">
        <f t="shared" si="3"/>
        <v>not exceeded</v>
      </c>
      <c r="AP60" t="str">
        <f t="shared" si="8"/>
        <v>same</v>
      </c>
      <c r="AQ60" t="str">
        <f t="shared" si="4"/>
        <v>same</v>
      </c>
      <c r="AR60" s="6" t="s">
        <v>255</v>
      </c>
    </row>
    <row r="61" spans="1:44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>
        <v>91.862017886299995</v>
      </c>
      <c r="G61" t="s">
        <v>45</v>
      </c>
      <c r="H61">
        <v>30439243</v>
      </c>
      <c r="I61" t="s">
        <v>46</v>
      </c>
      <c r="J61">
        <v>1258.6103947368399</v>
      </c>
      <c r="K61" t="s">
        <v>49</v>
      </c>
      <c r="L61">
        <v>1.2085057758412201E-2</v>
      </c>
      <c r="M61" t="s">
        <v>45</v>
      </c>
      <c r="N61">
        <v>92.398216465334102</v>
      </c>
      <c r="O61" t="s">
        <v>45</v>
      </c>
      <c r="P61">
        <v>0.84427754793999998</v>
      </c>
      <c r="Q61">
        <v>0.7</v>
      </c>
      <c r="R61" t="s">
        <v>45</v>
      </c>
      <c r="S61">
        <v>0.87341337808599995</v>
      </c>
      <c r="T61" t="s">
        <v>45</v>
      </c>
      <c r="U61">
        <v>0.81135941718399995</v>
      </c>
      <c r="V61" t="s">
        <v>45</v>
      </c>
      <c r="W61">
        <v>0.67793689645199995</v>
      </c>
      <c r="X61" t="s">
        <v>45</v>
      </c>
      <c r="Y61" s="2">
        <v>1.7872993717E-34</v>
      </c>
      <c r="Z61" s="2">
        <v>2.8556264212100002E-270</v>
      </c>
      <c r="AA61">
        <v>1</v>
      </c>
      <c r="AB61">
        <v>-1.6885170289800001E-3</v>
      </c>
      <c r="AC61" t="s">
        <v>48</v>
      </c>
      <c r="AD61">
        <v>2</v>
      </c>
      <c r="AE61">
        <v>-2.4684024821699999E-3</v>
      </c>
      <c r="AF61" t="s">
        <v>48</v>
      </c>
      <c r="AG61" t="str">
        <f t="shared" si="9"/>
        <v>pass</v>
      </c>
      <c r="AH61" t="str">
        <f t="shared" si="9"/>
        <v>pass</v>
      </c>
      <c r="AI61" t="str">
        <f t="shared" si="6"/>
        <v>pass</v>
      </c>
      <c r="AJ61" t="str">
        <f t="shared" si="7"/>
        <v>pass</v>
      </c>
      <c r="AL61" t="str">
        <f t="shared" si="0"/>
        <v>same</v>
      </c>
      <c r="AM61" t="str">
        <f t="shared" si="1"/>
        <v>pass</v>
      </c>
      <c r="AN61" s="4" t="str">
        <f t="shared" si="2"/>
        <v>not exceeded</v>
      </c>
      <c r="AO61" s="4" t="str">
        <f t="shared" si="3"/>
        <v>not exceeded</v>
      </c>
      <c r="AP61" t="str">
        <f t="shared" si="8"/>
        <v>same</v>
      </c>
      <c r="AQ61" t="str">
        <f t="shared" si="4"/>
        <v>same</v>
      </c>
      <c r="AR61" s="6" t="s">
        <v>255</v>
      </c>
    </row>
    <row r="62" spans="1:44" s="8" customFormat="1" x14ac:dyDescent="0.3">
      <c r="A62" s="8" t="s">
        <v>187</v>
      </c>
      <c r="B62" s="8" t="s">
        <v>43</v>
      </c>
      <c r="C62" s="13">
        <v>42215</v>
      </c>
      <c r="D62" s="8">
        <v>75</v>
      </c>
      <c r="E62" s="8">
        <v>75</v>
      </c>
      <c r="F62" s="8">
        <v>94.061072566799993</v>
      </c>
      <c r="G62" s="8" t="s">
        <v>45</v>
      </c>
      <c r="H62" s="8">
        <v>23945923</v>
      </c>
      <c r="I62" s="8" t="s">
        <v>46</v>
      </c>
      <c r="J62" s="8">
        <v>972.245371710526</v>
      </c>
      <c r="K62" s="8" t="s">
        <v>58</v>
      </c>
      <c r="L62" s="8">
        <v>5.2603450704059203E-2</v>
      </c>
      <c r="M62" s="8" t="s">
        <v>48</v>
      </c>
      <c r="N62" s="8">
        <v>94.279510962724601</v>
      </c>
      <c r="O62" s="8" t="s">
        <v>45</v>
      </c>
      <c r="P62" s="8">
        <v>0.96470224872200006</v>
      </c>
      <c r="Q62" s="8">
        <v>0.85</v>
      </c>
      <c r="R62" s="8" t="s">
        <v>45</v>
      </c>
      <c r="S62" s="8">
        <v>0.97668335774699999</v>
      </c>
      <c r="T62" s="8" t="s">
        <v>45</v>
      </c>
      <c r="U62" s="8">
        <v>0.95321846311799996</v>
      </c>
      <c r="V62" s="8" t="s">
        <v>45</v>
      </c>
      <c r="W62" s="8">
        <v>0.84094804639099996</v>
      </c>
      <c r="X62" s="8" t="s">
        <v>45</v>
      </c>
      <c r="Y62" s="8">
        <v>7.6657459479100003E-3</v>
      </c>
      <c r="Z62" s="8" t="s">
        <v>47</v>
      </c>
      <c r="AA62" s="8">
        <v>0</v>
      </c>
      <c r="AB62" s="8">
        <v>-3.8192774334700001E-4</v>
      </c>
      <c r="AC62" s="8" t="s">
        <v>45</v>
      </c>
      <c r="AD62" s="8">
        <v>0</v>
      </c>
      <c r="AE62" s="8">
        <v>-3.4590427306399997E-4</v>
      </c>
      <c r="AF62" s="8" t="s">
        <v>45</v>
      </c>
      <c r="AG62" s="8" t="str">
        <f t="shared" si="9"/>
        <v>fail</v>
      </c>
      <c r="AH62" s="8" t="str">
        <f t="shared" si="9"/>
        <v>fail</v>
      </c>
      <c r="AI62" s="8" t="str">
        <f t="shared" si="6"/>
        <v>fail</v>
      </c>
      <c r="AJ62" s="8" t="str">
        <f t="shared" si="7"/>
        <v>fail</v>
      </c>
      <c r="AL62" s="8" t="str">
        <f t="shared" si="0"/>
        <v>same</v>
      </c>
      <c r="AM62" s="8" t="str">
        <f t="shared" si="1"/>
        <v>pass</v>
      </c>
      <c r="AN62" s="14" t="str">
        <f t="shared" si="2"/>
        <v>not exceeded</v>
      </c>
      <c r="AO62" s="14" t="str">
        <f t="shared" si="3"/>
        <v>not exceeded</v>
      </c>
      <c r="AP62" s="8" t="str">
        <f t="shared" si="8"/>
        <v>same</v>
      </c>
      <c r="AQ62" s="8" t="str">
        <f t="shared" si="4"/>
        <v>same</v>
      </c>
      <c r="AR62" s="8" t="s">
        <v>255</v>
      </c>
    </row>
    <row r="63" spans="1:44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>
        <v>89.521226393899994</v>
      </c>
      <c r="G63" t="s">
        <v>45</v>
      </c>
      <c r="H63">
        <v>27660854</v>
      </c>
      <c r="I63" t="s">
        <v>46</v>
      </c>
      <c r="J63">
        <v>1152.6218618421001</v>
      </c>
      <c r="K63" t="s">
        <v>46</v>
      </c>
      <c r="L63">
        <v>3.60035187768123E-2</v>
      </c>
      <c r="M63" t="s">
        <v>45</v>
      </c>
      <c r="N63">
        <v>89.694236291408203</v>
      </c>
      <c r="O63" t="s">
        <v>45</v>
      </c>
      <c r="P63">
        <v>0.94786973284099996</v>
      </c>
      <c r="Q63">
        <v>0.85</v>
      </c>
      <c r="R63" t="s">
        <v>45</v>
      </c>
      <c r="S63">
        <v>0.95439004980300002</v>
      </c>
      <c r="T63" t="s">
        <v>45</v>
      </c>
      <c r="U63">
        <v>0.94055681963600002</v>
      </c>
      <c r="V63" t="s">
        <v>45</v>
      </c>
      <c r="W63">
        <v>0.99584488300200003</v>
      </c>
      <c r="X63" t="s">
        <v>45</v>
      </c>
      <c r="Y63">
        <v>0.98595098131400005</v>
      </c>
      <c r="Z63" t="s">
        <v>47</v>
      </c>
      <c r="AA63">
        <v>0</v>
      </c>
      <c r="AB63">
        <v>-6.2082237692399997E-4</v>
      </c>
      <c r="AC63" t="s">
        <v>48</v>
      </c>
      <c r="AD63">
        <v>0</v>
      </c>
      <c r="AE63">
        <v>-4.14039457855E-4</v>
      </c>
      <c r="AF63" t="s">
        <v>45</v>
      </c>
      <c r="AG63" t="str">
        <f t="shared" si="9"/>
        <v>fail</v>
      </c>
      <c r="AH63" t="str">
        <f t="shared" si="9"/>
        <v>fail</v>
      </c>
      <c r="AI63" t="str">
        <f t="shared" si="6"/>
        <v>pass</v>
      </c>
      <c r="AJ63" t="str">
        <f t="shared" si="7"/>
        <v>pass</v>
      </c>
      <c r="AL63" t="str">
        <f t="shared" si="0"/>
        <v>same</v>
      </c>
      <c r="AM63" t="str">
        <f t="shared" si="1"/>
        <v>pass</v>
      </c>
      <c r="AN63" s="4" t="str">
        <f t="shared" si="2"/>
        <v>not exceeded</v>
      </c>
      <c r="AO63" s="4" t="str">
        <f t="shared" si="3"/>
        <v>not exceeded</v>
      </c>
      <c r="AP63" t="str">
        <f t="shared" si="8"/>
        <v>same</v>
      </c>
      <c r="AQ63" t="str">
        <f t="shared" si="4"/>
        <v>diff</v>
      </c>
      <c r="AR63" s="6" t="s">
        <v>255</v>
      </c>
    </row>
    <row r="64" spans="1:44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>
        <v>90.275251098599995</v>
      </c>
      <c r="G64" t="s">
        <v>45</v>
      </c>
      <c r="H64">
        <v>32967275</v>
      </c>
      <c r="I64" t="s">
        <v>46</v>
      </c>
      <c r="J64">
        <v>1364.8960855263099</v>
      </c>
      <c r="K64" t="s">
        <v>49</v>
      </c>
      <c r="L64">
        <v>2.08753487141192E-2</v>
      </c>
      <c r="M64" t="s">
        <v>45</v>
      </c>
      <c r="N64">
        <v>90.685458141388196</v>
      </c>
      <c r="O64" t="s">
        <v>45</v>
      </c>
      <c r="P64">
        <v>0.94849830051499995</v>
      </c>
      <c r="Q64">
        <v>0.85</v>
      </c>
      <c r="R64" t="s">
        <v>45</v>
      </c>
      <c r="S64">
        <v>0.96322179656399998</v>
      </c>
      <c r="T64" t="s">
        <v>45</v>
      </c>
      <c r="U64">
        <v>0.93352804480600005</v>
      </c>
      <c r="V64" t="s">
        <v>45</v>
      </c>
      <c r="W64">
        <v>0.84094804639099996</v>
      </c>
      <c r="X64" t="s">
        <v>45</v>
      </c>
      <c r="Y64">
        <v>2.91061207481E-4</v>
      </c>
      <c r="Z64" s="2">
        <v>1.2671651943600001E-6</v>
      </c>
      <c r="AA64">
        <v>0</v>
      </c>
      <c r="AB64">
        <v>-5.29512877913E-4</v>
      </c>
      <c r="AC64" t="s">
        <v>48</v>
      </c>
      <c r="AD64">
        <v>0</v>
      </c>
      <c r="AE64">
        <v>-4.4328706593500003E-4</v>
      </c>
      <c r="AF64" t="s">
        <v>45</v>
      </c>
      <c r="AG64" t="str">
        <f t="shared" si="9"/>
        <v>pass</v>
      </c>
      <c r="AH64" t="str">
        <f t="shared" si="9"/>
        <v>pass</v>
      </c>
      <c r="AI64" t="str">
        <f t="shared" si="6"/>
        <v>pass</v>
      </c>
      <c r="AJ64" t="str">
        <f t="shared" si="7"/>
        <v>pass</v>
      </c>
      <c r="AL64" t="str">
        <f t="shared" si="0"/>
        <v>same</v>
      </c>
      <c r="AM64" t="str">
        <f t="shared" si="1"/>
        <v>pass</v>
      </c>
      <c r="AN64" s="4" t="str">
        <f t="shared" si="2"/>
        <v>not exceeded</v>
      </c>
      <c r="AO64" s="4" t="str">
        <f t="shared" si="3"/>
        <v>not exceeded</v>
      </c>
      <c r="AP64" t="str">
        <f t="shared" si="8"/>
        <v>same</v>
      </c>
      <c r="AQ64" t="str">
        <f t="shared" si="4"/>
        <v>diff</v>
      </c>
      <c r="AR64" s="6" t="s">
        <v>255</v>
      </c>
    </row>
    <row r="65" spans="1:44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>
        <v>96.817195457400004</v>
      </c>
      <c r="G65" t="s">
        <v>45</v>
      </c>
      <c r="H65">
        <v>16466109</v>
      </c>
      <c r="I65" t="s">
        <v>46</v>
      </c>
      <c r="J65">
        <v>661.29879605263102</v>
      </c>
      <c r="K65" t="s">
        <v>58</v>
      </c>
      <c r="L65">
        <v>4.3831478903697201E-2</v>
      </c>
      <c r="M65" t="s">
        <v>45</v>
      </c>
      <c r="N65">
        <v>97.2033810074267</v>
      </c>
      <c r="O65" t="s">
        <v>45</v>
      </c>
      <c r="P65">
        <v>0.97598730469799999</v>
      </c>
      <c r="Q65">
        <v>0.85</v>
      </c>
      <c r="R65" t="s">
        <v>45</v>
      </c>
      <c r="S65">
        <v>0.98257798649700001</v>
      </c>
      <c r="T65" t="s">
        <v>45</v>
      </c>
      <c r="U65">
        <v>0.97146896816999995</v>
      </c>
      <c r="V65" t="s">
        <v>45</v>
      </c>
      <c r="W65">
        <v>0.95412926422199995</v>
      </c>
      <c r="X65" t="s">
        <v>45</v>
      </c>
      <c r="Y65">
        <v>0.81203427593300004</v>
      </c>
      <c r="Z65">
        <v>0.238247364676</v>
      </c>
      <c r="AA65">
        <v>0</v>
      </c>
      <c r="AB65">
        <v>-2.8401065994599999E-4</v>
      </c>
      <c r="AC65" t="s">
        <v>45</v>
      </c>
      <c r="AD65">
        <v>0</v>
      </c>
      <c r="AE65">
        <v>-1.52602676968E-4</v>
      </c>
      <c r="AF65" t="s">
        <v>45</v>
      </c>
      <c r="AG65" t="str">
        <f t="shared" si="9"/>
        <v>fail</v>
      </c>
      <c r="AH65" t="str">
        <f t="shared" si="9"/>
        <v>fail</v>
      </c>
      <c r="AI65" t="str">
        <f t="shared" si="6"/>
        <v>pass</v>
      </c>
      <c r="AJ65" t="str">
        <f t="shared" si="7"/>
        <v>pass</v>
      </c>
      <c r="AL65" t="str">
        <f t="shared" si="0"/>
        <v>same</v>
      </c>
      <c r="AM65" t="str">
        <f t="shared" si="1"/>
        <v>pass</v>
      </c>
      <c r="AN65" s="4" t="str">
        <f t="shared" si="2"/>
        <v>not exceeded</v>
      </c>
      <c r="AO65" s="4" t="str">
        <f t="shared" si="3"/>
        <v>not exceeded</v>
      </c>
      <c r="AP65" t="str">
        <f t="shared" si="8"/>
        <v>same</v>
      </c>
      <c r="AQ65" t="str">
        <f t="shared" si="4"/>
        <v>same</v>
      </c>
      <c r="AR65" s="6" t="s">
        <v>263</v>
      </c>
    </row>
    <row r="66" spans="1:44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>
        <v>89.294459360499999</v>
      </c>
      <c r="G66" t="s">
        <v>45</v>
      </c>
      <c r="H66">
        <v>22283310</v>
      </c>
      <c r="I66" t="s">
        <v>46</v>
      </c>
      <c r="J66">
        <v>1188.9462232142801</v>
      </c>
      <c r="K66" t="s">
        <v>49</v>
      </c>
      <c r="L66">
        <v>1.6194191188456299E-2</v>
      </c>
      <c r="M66" t="s">
        <v>45</v>
      </c>
      <c r="N66">
        <v>88.936160258208503</v>
      </c>
      <c r="O66" t="s">
        <v>45</v>
      </c>
      <c r="P66">
        <v>0.92177168026800005</v>
      </c>
      <c r="Q66">
        <v>0.8</v>
      </c>
      <c r="R66" t="s">
        <v>45</v>
      </c>
      <c r="S66">
        <v>0.95497481988300004</v>
      </c>
      <c r="T66" t="s">
        <v>45</v>
      </c>
      <c r="U66">
        <v>0.88475079295000003</v>
      </c>
      <c r="V66" t="s">
        <v>45</v>
      </c>
      <c r="W66">
        <v>0.84094804639099996</v>
      </c>
      <c r="X66" t="s">
        <v>45</v>
      </c>
      <c r="Y66" s="2">
        <v>2.7092556543199998E-32</v>
      </c>
      <c r="Z66" t="s">
        <v>47</v>
      </c>
      <c r="AA66">
        <v>0</v>
      </c>
      <c r="AB66">
        <v>-3.52431864585E-4</v>
      </c>
      <c r="AC66" t="s">
        <v>45</v>
      </c>
      <c r="AD66">
        <v>0</v>
      </c>
      <c r="AE66">
        <v>-8.3314590530700003E-4</v>
      </c>
      <c r="AF66" t="s">
        <v>48</v>
      </c>
      <c r="AG66" t="str">
        <f t="shared" si="9"/>
        <v>pass</v>
      </c>
      <c r="AH66" t="str">
        <f t="shared" si="9"/>
        <v>pass</v>
      </c>
      <c r="AI66" t="str">
        <f t="shared" si="6"/>
        <v>pass</v>
      </c>
      <c r="AJ66" t="str">
        <f t="shared" si="7"/>
        <v>pass</v>
      </c>
      <c r="AL66" t="str">
        <f t="shared" ref="AL66:AL123" si="10">IF(T66=V66, "same","diff")</f>
        <v>same</v>
      </c>
      <c r="AM66" t="str">
        <f t="shared" ref="AM66:AM123" si="11">IF(X66="no","pass","fail")</f>
        <v>pass</v>
      </c>
      <c r="AN66" s="4" t="str">
        <f t="shared" ref="AN66:AN123" si="12">IF(AA66&gt;(0.1*D66),"exceeded","not exceeded")</f>
        <v>not exceeded</v>
      </c>
      <c r="AO66" s="4" t="str">
        <f t="shared" ref="AO66:AO123" si="13">IF(AD66&gt;(0.1*E66),"exceeded","not exceeded")</f>
        <v>not exceeded</v>
      </c>
      <c r="AP66" t="str">
        <f t="shared" si="8"/>
        <v>same</v>
      </c>
      <c r="AQ66" t="str">
        <f t="shared" ref="AQ66:AQ123" si="14">IF(AC66=AF66,"same","diff")</f>
        <v>diff</v>
      </c>
      <c r="AR66" s="6" t="s">
        <v>255</v>
      </c>
    </row>
    <row r="67" spans="1:44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>
        <v>92.425287017399995</v>
      </c>
      <c r="G67" t="s">
        <v>45</v>
      </c>
      <c r="H67">
        <v>22253985</v>
      </c>
      <c r="I67" t="s">
        <v>46</v>
      </c>
      <c r="J67">
        <v>1160.0949107142801</v>
      </c>
      <c r="K67" t="s">
        <v>49</v>
      </c>
      <c r="L67">
        <v>1.68894533138997E-2</v>
      </c>
      <c r="M67" t="s">
        <v>45</v>
      </c>
      <c r="N67">
        <v>92.344521341973106</v>
      </c>
      <c r="O67" t="s">
        <v>45</v>
      </c>
      <c r="P67">
        <v>0.90105909991199995</v>
      </c>
      <c r="Q67">
        <v>0.8</v>
      </c>
      <c r="R67" t="s">
        <v>45</v>
      </c>
      <c r="S67">
        <v>0.92829931685699996</v>
      </c>
      <c r="T67" t="s">
        <v>45</v>
      </c>
      <c r="U67">
        <v>0.871318826391</v>
      </c>
      <c r="V67" t="s">
        <v>45</v>
      </c>
      <c r="W67">
        <v>0.95412926422199995</v>
      </c>
      <c r="X67" t="s">
        <v>45</v>
      </c>
      <c r="Y67" s="2">
        <v>7.8771762133300003E-25</v>
      </c>
      <c r="Z67" t="s">
        <v>47</v>
      </c>
      <c r="AA67">
        <v>0</v>
      </c>
      <c r="AB67">
        <v>-9.93397660997E-4</v>
      </c>
      <c r="AC67" t="s">
        <v>48</v>
      </c>
      <c r="AD67">
        <v>0</v>
      </c>
      <c r="AE67">
        <v>-1.5020617097300001E-3</v>
      </c>
      <c r="AF67" t="s">
        <v>48</v>
      </c>
      <c r="AG67" t="str">
        <f t="shared" ref="AG67:AH98" si="15">IF(OR($G67="yes",$K67&lt;&gt;"OK",$M67="yes",$O67="yes",$R67="yes"),"fail","pass")</f>
        <v>pass</v>
      </c>
      <c r="AH67" t="str">
        <f t="shared" si="15"/>
        <v>pass</v>
      </c>
      <c r="AI67" t="str">
        <f t="shared" ref="AI67:AI123" si="16">IF(OR($G67="yes",$M67="yes",$O67="yes",$R67="yes"),"fail","pass")</f>
        <v>pass</v>
      </c>
      <c r="AJ67" t="str">
        <f t="shared" ref="AJ67:AJ123" si="17">IF(OR($G67="yes",$M67="yes",$O67="yes",$R67="yes",$T67="yes",$V67="yes"),"fail","pass")</f>
        <v>pass</v>
      </c>
      <c r="AL67" t="str">
        <f t="shared" si="10"/>
        <v>same</v>
      </c>
      <c r="AM67" t="str">
        <f t="shared" si="11"/>
        <v>pass</v>
      </c>
      <c r="AN67" s="4" t="str">
        <f t="shared" si="12"/>
        <v>not exceeded</v>
      </c>
      <c r="AO67" s="4" t="str">
        <f t="shared" si="13"/>
        <v>not exceeded</v>
      </c>
      <c r="AP67" t="str">
        <f t="shared" ref="AP67:AP123" si="18">IF(AN67=AO67, "same","diff")</f>
        <v>same</v>
      </c>
      <c r="AQ67" t="str">
        <f t="shared" si="14"/>
        <v>same</v>
      </c>
      <c r="AR67" s="6" t="s">
        <v>255</v>
      </c>
    </row>
    <row r="68" spans="1:44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>
        <v>94.121353357000004</v>
      </c>
      <c r="G68" t="s">
        <v>45</v>
      </c>
      <c r="H68">
        <v>26775268</v>
      </c>
      <c r="I68" t="s">
        <v>46</v>
      </c>
      <c r="J68">
        <v>1083.9539506578899</v>
      </c>
      <c r="K68" t="s">
        <v>58</v>
      </c>
      <c r="L68">
        <v>3.2933589085342899E-2</v>
      </c>
      <c r="M68" t="s">
        <v>45</v>
      </c>
      <c r="N68">
        <v>94.466594921644898</v>
      </c>
      <c r="O68" t="s">
        <v>45</v>
      </c>
      <c r="P68">
        <v>0.96462233285599996</v>
      </c>
      <c r="Q68">
        <v>0.85</v>
      </c>
      <c r="R68" t="s">
        <v>45</v>
      </c>
      <c r="S68">
        <v>0.97519107707899999</v>
      </c>
      <c r="T68" t="s">
        <v>45</v>
      </c>
      <c r="U68">
        <v>0.95488851378299999</v>
      </c>
      <c r="V68" t="s">
        <v>45</v>
      </c>
      <c r="W68">
        <v>0.84094804639099996</v>
      </c>
      <c r="X68" t="s">
        <v>45</v>
      </c>
      <c r="Y68">
        <v>1.3870738117999999E-2</v>
      </c>
      <c r="Z68" s="2">
        <v>2.5965573653700001E-9</v>
      </c>
      <c r="AA68">
        <v>0</v>
      </c>
      <c r="AB68">
        <v>-4.1277571155800001E-4</v>
      </c>
      <c r="AC68" t="s">
        <v>45</v>
      </c>
      <c r="AD68">
        <v>0</v>
      </c>
      <c r="AE68">
        <v>-2.5664770346799998E-4</v>
      </c>
      <c r="AF68" t="s">
        <v>45</v>
      </c>
      <c r="AG68" t="str">
        <f t="shared" si="15"/>
        <v>fail</v>
      </c>
      <c r="AH68" t="str">
        <f t="shared" si="15"/>
        <v>fail</v>
      </c>
      <c r="AI68" t="str">
        <f t="shared" si="16"/>
        <v>pass</v>
      </c>
      <c r="AJ68" t="str">
        <f t="shared" si="17"/>
        <v>pass</v>
      </c>
      <c r="AL68" t="str">
        <f t="shared" si="10"/>
        <v>same</v>
      </c>
      <c r="AM68" t="str">
        <f t="shared" si="11"/>
        <v>pass</v>
      </c>
      <c r="AN68" s="4" t="str">
        <f t="shared" si="12"/>
        <v>not exceeded</v>
      </c>
      <c r="AO68" s="4" t="str">
        <f t="shared" si="13"/>
        <v>not exceeded</v>
      </c>
      <c r="AP68" t="str">
        <f t="shared" si="18"/>
        <v>same</v>
      </c>
      <c r="AQ68" t="str">
        <f t="shared" si="14"/>
        <v>same</v>
      </c>
      <c r="AR68" s="6" t="s">
        <v>255</v>
      </c>
    </row>
    <row r="69" spans="1:44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>
        <v>92.767204124499997</v>
      </c>
      <c r="G69" t="s">
        <v>45</v>
      </c>
      <c r="H69">
        <v>28026234</v>
      </c>
      <c r="I69" t="s">
        <v>46</v>
      </c>
      <c r="J69">
        <v>1148.96424671052</v>
      </c>
      <c r="K69" t="s">
        <v>46</v>
      </c>
      <c r="L69">
        <v>2.08526649072222E-2</v>
      </c>
      <c r="M69" t="s">
        <v>45</v>
      </c>
      <c r="N69">
        <v>93.290400687587194</v>
      </c>
      <c r="O69" t="s">
        <v>45</v>
      </c>
      <c r="P69">
        <v>0.96152219087699997</v>
      </c>
      <c r="Q69">
        <v>0.85</v>
      </c>
      <c r="R69" t="s">
        <v>45</v>
      </c>
      <c r="S69">
        <v>0.97405107181600004</v>
      </c>
      <c r="T69" t="s">
        <v>45</v>
      </c>
      <c r="U69">
        <v>0.949017157758</v>
      </c>
      <c r="V69" t="s">
        <v>45</v>
      </c>
      <c r="W69">
        <v>0.84094804639099996</v>
      </c>
      <c r="X69" t="s">
        <v>45</v>
      </c>
      <c r="Y69">
        <v>3.1601976702900001E-4</v>
      </c>
      <c r="Z69" t="s">
        <v>47</v>
      </c>
      <c r="AA69">
        <v>0</v>
      </c>
      <c r="AB69">
        <v>-3.3273288225899999E-4</v>
      </c>
      <c r="AC69" t="s">
        <v>45</v>
      </c>
      <c r="AD69">
        <v>0</v>
      </c>
      <c r="AE69">
        <v>-4.0840236341900001E-4</v>
      </c>
      <c r="AF69" t="s">
        <v>45</v>
      </c>
      <c r="AG69" t="str">
        <f t="shared" si="15"/>
        <v>fail</v>
      </c>
      <c r="AH69" t="str">
        <f t="shared" si="15"/>
        <v>fail</v>
      </c>
      <c r="AI69" t="str">
        <f t="shared" si="16"/>
        <v>pass</v>
      </c>
      <c r="AJ69" t="str">
        <f t="shared" si="17"/>
        <v>pass</v>
      </c>
      <c r="AL69" t="str">
        <f t="shared" si="10"/>
        <v>same</v>
      </c>
      <c r="AM69" t="str">
        <f t="shared" si="11"/>
        <v>pass</v>
      </c>
      <c r="AN69" s="4" t="str">
        <f t="shared" si="12"/>
        <v>not exceeded</v>
      </c>
      <c r="AO69" s="4" t="str">
        <f t="shared" si="13"/>
        <v>not exceeded</v>
      </c>
      <c r="AP69" t="str">
        <f t="shared" si="18"/>
        <v>same</v>
      </c>
      <c r="AQ69" t="str">
        <f t="shared" si="14"/>
        <v>same</v>
      </c>
      <c r="AR69" s="6" t="s">
        <v>255</v>
      </c>
    </row>
    <row r="70" spans="1:44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>
        <v>93.411605617399999</v>
      </c>
      <c r="G70" t="s">
        <v>45</v>
      </c>
      <c r="H70">
        <v>26592471</v>
      </c>
      <c r="I70" t="s">
        <v>46</v>
      </c>
      <c r="J70">
        <v>1089.83613157894</v>
      </c>
      <c r="K70" t="s">
        <v>58</v>
      </c>
      <c r="L70">
        <v>1.51529621914829E-2</v>
      </c>
      <c r="M70" t="s">
        <v>45</v>
      </c>
      <c r="N70">
        <v>93.745669488532201</v>
      </c>
      <c r="O70" t="s">
        <v>45</v>
      </c>
      <c r="P70">
        <v>0.96481151337399995</v>
      </c>
      <c r="Q70">
        <v>0.85</v>
      </c>
      <c r="R70" t="s">
        <v>45</v>
      </c>
      <c r="S70">
        <v>0.97351194128100005</v>
      </c>
      <c r="T70" t="s">
        <v>45</v>
      </c>
      <c r="U70">
        <v>0.95716548943500002</v>
      </c>
      <c r="V70" t="s">
        <v>45</v>
      </c>
      <c r="W70">
        <v>0.84094804639099996</v>
      </c>
      <c r="X70" t="s">
        <v>45</v>
      </c>
      <c r="Y70">
        <v>7.2700618992599997E-2</v>
      </c>
      <c r="Z70">
        <v>1.6305617680299998E-2</v>
      </c>
      <c r="AA70">
        <v>0</v>
      </c>
      <c r="AB70">
        <v>-3.0310715388399999E-4</v>
      </c>
      <c r="AC70" t="s">
        <v>45</v>
      </c>
      <c r="AD70">
        <v>0</v>
      </c>
      <c r="AE70">
        <v>-3.16547894087E-4</v>
      </c>
      <c r="AF70" t="s">
        <v>45</v>
      </c>
      <c r="AG70" t="str">
        <f t="shared" si="15"/>
        <v>fail</v>
      </c>
      <c r="AH70" t="str">
        <f t="shared" si="15"/>
        <v>fail</v>
      </c>
      <c r="AI70" t="str">
        <f t="shared" si="16"/>
        <v>pass</v>
      </c>
      <c r="AJ70" t="str">
        <f t="shared" si="17"/>
        <v>pass</v>
      </c>
      <c r="AL70" t="str">
        <f t="shared" si="10"/>
        <v>same</v>
      </c>
      <c r="AM70" t="str">
        <f t="shared" si="11"/>
        <v>pass</v>
      </c>
      <c r="AN70" s="4" t="str">
        <f t="shared" si="12"/>
        <v>not exceeded</v>
      </c>
      <c r="AO70" s="4" t="str">
        <f t="shared" si="13"/>
        <v>not exceeded</v>
      </c>
      <c r="AP70" t="str">
        <f t="shared" si="18"/>
        <v>same</v>
      </c>
      <c r="AQ70" t="str">
        <f t="shared" si="14"/>
        <v>same</v>
      </c>
      <c r="AR70" s="6" t="s">
        <v>255</v>
      </c>
    </row>
    <row r="71" spans="1:44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>
        <v>96.323205917199999</v>
      </c>
      <c r="G71" t="s">
        <v>45</v>
      </c>
      <c r="H71">
        <v>11702340</v>
      </c>
      <c r="I71" t="s">
        <v>46</v>
      </c>
      <c r="J71">
        <v>597.55539955357096</v>
      </c>
      <c r="K71" t="s">
        <v>58</v>
      </c>
      <c r="L71">
        <v>3.00410488782226E-2</v>
      </c>
      <c r="M71" t="s">
        <v>45</v>
      </c>
      <c r="N71">
        <v>96.521817934073098</v>
      </c>
      <c r="O71" t="s">
        <v>45</v>
      </c>
      <c r="P71">
        <v>0.961012883431</v>
      </c>
      <c r="Q71">
        <v>0.8</v>
      </c>
      <c r="R71" t="s">
        <v>45</v>
      </c>
      <c r="S71">
        <v>0.97032218733099995</v>
      </c>
      <c r="T71" t="s">
        <v>45</v>
      </c>
      <c r="U71">
        <v>0.95085656440900002</v>
      </c>
      <c r="V71" t="s">
        <v>45</v>
      </c>
      <c r="W71">
        <v>0.95412926422199995</v>
      </c>
      <c r="X71" t="s">
        <v>45</v>
      </c>
      <c r="Y71">
        <v>7.0315883748299996E-3</v>
      </c>
      <c r="Z71" t="s">
        <v>47</v>
      </c>
      <c r="AA71">
        <v>0</v>
      </c>
      <c r="AB71">
        <v>-3.4988108960199999E-4</v>
      </c>
      <c r="AC71" t="s">
        <v>45</v>
      </c>
      <c r="AD71">
        <v>0</v>
      </c>
      <c r="AE71">
        <v>-6.0700414490600003E-4</v>
      </c>
      <c r="AF71" t="s">
        <v>48</v>
      </c>
      <c r="AG71" t="str">
        <f t="shared" si="15"/>
        <v>fail</v>
      </c>
      <c r="AH71" t="str">
        <f t="shared" si="15"/>
        <v>fail</v>
      </c>
      <c r="AI71" t="str">
        <f t="shared" si="16"/>
        <v>pass</v>
      </c>
      <c r="AJ71" t="str">
        <f t="shared" si="17"/>
        <v>pass</v>
      </c>
      <c r="AL71" t="str">
        <f t="shared" si="10"/>
        <v>same</v>
      </c>
      <c r="AM71" t="str">
        <f t="shared" si="11"/>
        <v>pass</v>
      </c>
      <c r="AN71" s="4" t="str">
        <f t="shared" si="12"/>
        <v>not exceeded</v>
      </c>
      <c r="AO71" s="4" t="str">
        <f t="shared" si="13"/>
        <v>not exceeded</v>
      </c>
      <c r="AP71" t="str">
        <f t="shared" si="18"/>
        <v>same</v>
      </c>
      <c r="AQ71" t="str">
        <f t="shared" si="14"/>
        <v>diff</v>
      </c>
      <c r="AR71" s="6" t="s">
        <v>263</v>
      </c>
    </row>
    <row r="72" spans="1:44" s="16" customFormat="1" x14ac:dyDescent="0.3">
      <c r="A72" s="16" t="s">
        <v>202</v>
      </c>
      <c r="B72" s="16" t="s">
        <v>43</v>
      </c>
      <c r="C72" s="17">
        <v>42249</v>
      </c>
      <c r="D72" s="16">
        <v>151</v>
      </c>
      <c r="E72" s="16">
        <v>151</v>
      </c>
      <c r="F72" s="16">
        <v>89.3024633868</v>
      </c>
      <c r="G72" s="16" t="s">
        <v>45</v>
      </c>
      <c r="H72" s="16">
        <v>21077655</v>
      </c>
      <c r="I72" s="16" t="s">
        <v>46</v>
      </c>
      <c r="J72" s="16">
        <v>1129.95266071428</v>
      </c>
      <c r="K72" s="16" t="s">
        <v>49</v>
      </c>
      <c r="L72" s="16">
        <v>1.5245991976807399E-2</v>
      </c>
      <c r="M72" s="16" t="s">
        <v>45</v>
      </c>
      <c r="N72" s="16">
        <v>89.188884236138094</v>
      </c>
      <c r="O72" s="16" t="s">
        <v>45</v>
      </c>
      <c r="P72" s="16">
        <v>0.83273272511100005</v>
      </c>
      <c r="Q72" s="16">
        <v>0.8</v>
      </c>
      <c r="R72" s="16" t="s">
        <v>45</v>
      </c>
      <c r="S72" s="16">
        <v>0.88185326722299995</v>
      </c>
      <c r="T72" s="16" t="s">
        <v>45</v>
      </c>
      <c r="U72" s="16">
        <v>0.78000495898800004</v>
      </c>
      <c r="V72" s="19" t="s">
        <v>48</v>
      </c>
      <c r="W72" s="16">
        <v>0.67793689645199995</v>
      </c>
      <c r="X72" s="16" t="s">
        <v>45</v>
      </c>
      <c r="Y72" s="20">
        <v>7.5007710752800001E-47</v>
      </c>
      <c r="Z72" s="20">
        <v>3.9097477546799998E-271</v>
      </c>
      <c r="AA72" s="16">
        <v>2</v>
      </c>
      <c r="AB72" s="16">
        <v>-2.2786575418500001E-3</v>
      </c>
      <c r="AC72" s="16" t="s">
        <v>48</v>
      </c>
      <c r="AD72" s="16">
        <v>13</v>
      </c>
      <c r="AE72" s="16">
        <v>-2.80729983136E-3</v>
      </c>
      <c r="AF72" s="16" t="s">
        <v>48</v>
      </c>
      <c r="AG72" s="16" t="str">
        <f t="shared" si="15"/>
        <v>pass</v>
      </c>
      <c r="AH72" s="16" t="str">
        <f t="shared" si="15"/>
        <v>pass</v>
      </c>
      <c r="AI72" s="16" t="str">
        <f t="shared" si="16"/>
        <v>pass</v>
      </c>
      <c r="AJ72" s="16" t="str">
        <f t="shared" si="17"/>
        <v>fail</v>
      </c>
      <c r="AL72" s="16" t="str">
        <f t="shared" si="10"/>
        <v>diff</v>
      </c>
      <c r="AM72" s="16" t="str">
        <f t="shared" si="11"/>
        <v>pass</v>
      </c>
      <c r="AN72" s="16" t="str">
        <f t="shared" si="12"/>
        <v>not exceeded</v>
      </c>
      <c r="AO72" s="16" t="str">
        <f t="shared" si="13"/>
        <v>not exceeded</v>
      </c>
      <c r="AP72" s="16" t="str">
        <f t="shared" si="18"/>
        <v>same</v>
      </c>
      <c r="AQ72" s="16" t="str">
        <f t="shared" si="14"/>
        <v>same</v>
      </c>
      <c r="AR72" s="21" t="s">
        <v>272</v>
      </c>
    </row>
    <row r="73" spans="1:44" s="16" customFormat="1" x14ac:dyDescent="0.3">
      <c r="A73" s="16" t="s">
        <v>212</v>
      </c>
      <c r="B73" s="16" t="s">
        <v>64</v>
      </c>
      <c r="C73" s="17">
        <v>42251</v>
      </c>
      <c r="D73" s="16">
        <v>200</v>
      </c>
      <c r="E73" s="16">
        <v>200</v>
      </c>
      <c r="F73" s="16">
        <v>90.715646360199997</v>
      </c>
      <c r="G73" s="16" t="s">
        <v>45</v>
      </c>
      <c r="H73" s="16">
        <v>32586889</v>
      </c>
      <c r="I73" s="16" t="s">
        <v>46</v>
      </c>
      <c r="J73" s="16">
        <v>1348.7336776315699</v>
      </c>
      <c r="K73" s="16" t="s">
        <v>49</v>
      </c>
      <c r="L73" s="16">
        <v>8.4128414329827199E-3</v>
      </c>
      <c r="M73" s="16" t="s">
        <v>45</v>
      </c>
      <c r="N73" s="16">
        <v>90.883907283150705</v>
      </c>
      <c r="O73" s="16" t="s">
        <v>45</v>
      </c>
      <c r="P73" s="16">
        <v>0.808419282041</v>
      </c>
      <c r="Q73" s="16">
        <v>0.7</v>
      </c>
      <c r="R73" s="16" t="s">
        <v>45</v>
      </c>
      <c r="S73" s="16">
        <v>0.837916954883</v>
      </c>
      <c r="T73" s="16" t="s">
        <v>45</v>
      </c>
      <c r="U73" s="16">
        <v>0.77399532063300003</v>
      </c>
      <c r="V73" s="16" t="s">
        <v>45</v>
      </c>
      <c r="W73" s="16">
        <v>0.50765795335700004</v>
      </c>
      <c r="X73" s="16" t="s">
        <v>45</v>
      </c>
      <c r="Y73" s="20">
        <v>6.5298977612800002E-46</v>
      </c>
      <c r="Z73" s="20">
        <v>4.3193098564300002E-60</v>
      </c>
      <c r="AA73" s="16">
        <v>33</v>
      </c>
      <c r="AB73" s="16">
        <v>-2.3849815728399998E-3</v>
      </c>
      <c r="AC73" s="16" t="s">
        <v>48</v>
      </c>
      <c r="AD73" s="16">
        <v>45</v>
      </c>
      <c r="AE73" s="16">
        <v>-2.9542204702799999E-3</v>
      </c>
      <c r="AF73" s="16" t="s">
        <v>48</v>
      </c>
      <c r="AG73" s="16" t="str">
        <f t="shared" si="15"/>
        <v>pass</v>
      </c>
      <c r="AH73" s="16" t="str">
        <f t="shared" si="15"/>
        <v>pass</v>
      </c>
      <c r="AI73" s="16" t="str">
        <f t="shared" si="16"/>
        <v>pass</v>
      </c>
      <c r="AJ73" s="16" t="str">
        <f t="shared" si="17"/>
        <v>pass</v>
      </c>
      <c r="AL73" s="16" t="str">
        <f t="shared" si="10"/>
        <v>same</v>
      </c>
      <c r="AM73" s="16" t="str">
        <f t="shared" si="11"/>
        <v>pass</v>
      </c>
      <c r="AN73" s="16" t="str">
        <f t="shared" si="12"/>
        <v>exceeded</v>
      </c>
      <c r="AO73" s="16" t="str">
        <f t="shared" si="13"/>
        <v>exceeded</v>
      </c>
      <c r="AP73" s="16" t="str">
        <f t="shared" si="18"/>
        <v>same</v>
      </c>
      <c r="AQ73" s="16" t="str">
        <f t="shared" si="14"/>
        <v>same</v>
      </c>
      <c r="AR73" s="21" t="s">
        <v>272</v>
      </c>
    </row>
    <row r="74" spans="1:44" s="16" customFormat="1" x14ac:dyDescent="0.3">
      <c r="A74" s="16" t="s">
        <v>106</v>
      </c>
      <c r="B74" s="16" t="s">
        <v>64</v>
      </c>
      <c r="C74" s="17">
        <v>42257</v>
      </c>
      <c r="D74" s="16">
        <v>151</v>
      </c>
      <c r="E74" s="16">
        <v>151</v>
      </c>
      <c r="F74" s="16">
        <v>89.555382761199994</v>
      </c>
      <c r="G74" s="16" t="s">
        <v>45</v>
      </c>
      <c r="H74" s="16">
        <v>20794433</v>
      </c>
      <c r="I74" s="16" t="s">
        <v>46</v>
      </c>
      <c r="J74" s="16">
        <v>1100.4879732142799</v>
      </c>
      <c r="K74" s="16" t="s">
        <v>49</v>
      </c>
      <c r="L74" s="16">
        <v>2.38400526773982E-2</v>
      </c>
      <c r="M74" s="16" t="s">
        <v>45</v>
      </c>
      <c r="N74" s="16">
        <v>88.867187311838293</v>
      </c>
      <c r="O74" s="16" t="s">
        <v>45</v>
      </c>
      <c r="P74" s="16">
        <v>0.85358843941100004</v>
      </c>
      <c r="Q74" s="16">
        <v>0.8</v>
      </c>
      <c r="R74" s="16" t="s">
        <v>45</v>
      </c>
      <c r="S74" s="16">
        <v>0.88667867746100004</v>
      </c>
      <c r="T74" s="16" t="s">
        <v>45</v>
      </c>
      <c r="U74" s="16">
        <v>0.81835082609999998</v>
      </c>
      <c r="V74" s="16" t="s">
        <v>45</v>
      </c>
      <c r="W74" s="16">
        <v>0.95412926422199995</v>
      </c>
      <c r="X74" s="16" t="s">
        <v>45</v>
      </c>
      <c r="Y74" s="20">
        <v>2.3038717744599998E-18</v>
      </c>
      <c r="Z74" s="16" t="s">
        <v>47</v>
      </c>
      <c r="AA74" s="16">
        <v>0</v>
      </c>
      <c r="AB74" s="16">
        <v>-2.13091225562E-3</v>
      </c>
      <c r="AC74" s="16" t="s">
        <v>48</v>
      </c>
      <c r="AD74" s="16">
        <v>9</v>
      </c>
      <c r="AE74" s="16">
        <v>-2.4175850624999998E-3</v>
      </c>
      <c r="AF74" s="16" t="s">
        <v>48</v>
      </c>
      <c r="AG74" s="16" t="str">
        <f t="shared" si="15"/>
        <v>pass</v>
      </c>
      <c r="AH74" s="16" t="str">
        <f t="shared" si="15"/>
        <v>pass</v>
      </c>
      <c r="AI74" s="16" t="str">
        <f t="shared" si="16"/>
        <v>pass</v>
      </c>
      <c r="AJ74" s="16" t="str">
        <f t="shared" si="17"/>
        <v>pass</v>
      </c>
      <c r="AL74" s="16" t="str">
        <f t="shared" si="10"/>
        <v>same</v>
      </c>
      <c r="AM74" s="16" t="str">
        <f t="shared" si="11"/>
        <v>pass</v>
      </c>
      <c r="AN74" s="16" t="str">
        <f t="shared" si="12"/>
        <v>not exceeded</v>
      </c>
      <c r="AO74" s="16" t="str">
        <f t="shared" si="13"/>
        <v>not exceeded</v>
      </c>
      <c r="AP74" s="16" t="str">
        <f t="shared" si="18"/>
        <v>same</v>
      </c>
      <c r="AQ74" s="16" t="str">
        <f t="shared" si="14"/>
        <v>same</v>
      </c>
      <c r="AR74" s="21" t="s">
        <v>272</v>
      </c>
    </row>
    <row r="75" spans="1:44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>
        <v>91.866919196200001</v>
      </c>
      <c r="G75" t="s">
        <v>45</v>
      </c>
      <c r="H75">
        <v>29894066</v>
      </c>
      <c r="I75" t="s">
        <v>46</v>
      </c>
      <c r="J75">
        <v>1233.1842171052599</v>
      </c>
      <c r="K75" t="s">
        <v>49</v>
      </c>
      <c r="L75">
        <v>1.72565594117161E-2</v>
      </c>
      <c r="M75" t="s">
        <v>45</v>
      </c>
      <c r="N75">
        <v>92.001154427092501</v>
      </c>
      <c r="O75" t="s">
        <v>45</v>
      </c>
      <c r="P75">
        <v>0.95953547089299995</v>
      </c>
      <c r="Q75">
        <v>0.85</v>
      </c>
      <c r="R75" t="s">
        <v>45</v>
      </c>
      <c r="S75">
        <v>0.97065294942900004</v>
      </c>
      <c r="T75" t="s">
        <v>45</v>
      </c>
      <c r="U75">
        <v>0.94871606558999999</v>
      </c>
      <c r="V75" t="s">
        <v>45</v>
      </c>
      <c r="W75">
        <v>0.84094804639099996</v>
      </c>
      <c r="X75" t="s">
        <v>45</v>
      </c>
      <c r="Y75">
        <v>3.6196375063100002E-3</v>
      </c>
      <c r="Z75">
        <v>2.9275015602499998E-4</v>
      </c>
      <c r="AA75">
        <v>0</v>
      </c>
      <c r="AB75">
        <v>-4.2910248485100001E-4</v>
      </c>
      <c r="AC75" t="s">
        <v>45</v>
      </c>
      <c r="AD75">
        <v>0</v>
      </c>
      <c r="AE75">
        <v>-3.1438298082000002E-4</v>
      </c>
      <c r="AF75" t="s">
        <v>45</v>
      </c>
      <c r="AG75" t="str">
        <f t="shared" si="15"/>
        <v>pass</v>
      </c>
      <c r="AH75" t="str">
        <f t="shared" si="15"/>
        <v>pass</v>
      </c>
      <c r="AI75" t="str">
        <f t="shared" si="16"/>
        <v>pass</v>
      </c>
      <c r="AJ75" t="str">
        <f t="shared" si="17"/>
        <v>pass</v>
      </c>
      <c r="AL75" t="str">
        <f t="shared" si="10"/>
        <v>same</v>
      </c>
      <c r="AM75" t="str">
        <f t="shared" si="11"/>
        <v>pass</v>
      </c>
      <c r="AN75" s="4" t="str">
        <f t="shared" si="12"/>
        <v>not exceeded</v>
      </c>
      <c r="AO75" s="4" t="str">
        <f t="shared" si="13"/>
        <v>not exceeded</v>
      </c>
      <c r="AP75" t="str">
        <f t="shared" si="18"/>
        <v>same</v>
      </c>
      <c r="AQ75" t="str">
        <f t="shared" si="14"/>
        <v>same</v>
      </c>
      <c r="AR75" s="6" t="s">
        <v>255</v>
      </c>
    </row>
    <row r="76" spans="1:44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>
        <v>91.388573971400007</v>
      </c>
      <c r="G76" t="s">
        <v>45</v>
      </c>
      <c r="H76">
        <v>20193785</v>
      </c>
      <c r="I76" t="s">
        <v>46</v>
      </c>
      <c r="J76">
        <v>1043.64624553571</v>
      </c>
      <c r="K76" t="s">
        <v>49</v>
      </c>
      <c r="L76">
        <v>2.6601298706157399E-2</v>
      </c>
      <c r="M76" t="s">
        <v>45</v>
      </c>
      <c r="N76">
        <v>91.138114010508502</v>
      </c>
      <c r="O76" t="s">
        <v>45</v>
      </c>
      <c r="P76">
        <v>0.85975784325299998</v>
      </c>
      <c r="Q76">
        <v>0.8</v>
      </c>
      <c r="R76" t="s">
        <v>45</v>
      </c>
      <c r="S76">
        <v>0.89101794838299997</v>
      </c>
      <c r="T76" t="s">
        <v>45</v>
      </c>
      <c r="U76">
        <v>0.82693767000899998</v>
      </c>
      <c r="V76" t="s">
        <v>45</v>
      </c>
      <c r="W76">
        <v>0.84094804639099996</v>
      </c>
      <c r="X76" t="s">
        <v>45</v>
      </c>
      <c r="Y76" s="2">
        <v>4.1997205206000002E-18</v>
      </c>
      <c r="Z76" t="s">
        <v>47</v>
      </c>
      <c r="AA76">
        <v>0</v>
      </c>
      <c r="AB76">
        <v>-2.0334566935699999E-3</v>
      </c>
      <c r="AC76" t="s">
        <v>48</v>
      </c>
      <c r="AD76">
        <v>5</v>
      </c>
      <c r="AE76">
        <v>-2.1409463718999999E-3</v>
      </c>
      <c r="AF76" t="s">
        <v>48</v>
      </c>
      <c r="AG76" t="str">
        <f t="shared" si="15"/>
        <v>pass</v>
      </c>
      <c r="AH76" t="str">
        <f t="shared" si="15"/>
        <v>pass</v>
      </c>
      <c r="AI76" t="str">
        <f t="shared" si="16"/>
        <v>pass</v>
      </c>
      <c r="AJ76" t="str">
        <f t="shared" si="17"/>
        <v>pass</v>
      </c>
      <c r="AL76" t="str">
        <f t="shared" si="10"/>
        <v>same</v>
      </c>
      <c r="AM76" t="str">
        <f t="shared" si="11"/>
        <v>pass</v>
      </c>
      <c r="AN76" s="4" t="str">
        <f t="shared" si="12"/>
        <v>not exceeded</v>
      </c>
      <c r="AO76" s="4" t="str">
        <f t="shared" si="13"/>
        <v>not exceeded</v>
      </c>
      <c r="AP76" t="str">
        <f t="shared" si="18"/>
        <v>same</v>
      </c>
      <c r="AQ76" t="str">
        <f t="shared" si="14"/>
        <v>same</v>
      </c>
      <c r="AR76" s="6" t="s">
        <v>263</v>
      </c>
    </row>
    <row r="77" spans="1:44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>
        <v>86.889152223799996</v>
      </c>
      <c r="G77" t="s">
        <v>45</v>
      </c>
      <c r="H77">
        <v>3991745</v>
      </c>
      <c r="I77" t="s">
        <v>46</v>
      </c>
      <c r="J77">
        <v>184.47766796875001</v>
      </c>
      <c r="K77" t="s">
        <v>58</v>
      </c>
      <c r="L77">
        <v>1.26105445095371E-2</v>
      </c>
      <c r="M77" t="s">
        <v>45</v>
      </c>
      <c r="N77">
        <v>87.677006873771703</v>
      </c>
      <c r="O77" t="s">
        <v>45</v>
      </c>
      <c r="P77">
        <v>0.95123639083099998</v>
      </c>
      <c r="Q77">
        <v>0.8</v>
      </c>
      <c r="R77" t="s">
        <v>45</v>
      </c>
      <c r="S77">
        <v>0.96221322117800001</v>
      </c>
      <c r="T77" t="s">
        <v>45</v>
      </c>
      <c r="U77">
        <v>0.94056435624599999</v>
      </c>
      <c r="V77" t="s">
        <v>45</v>
      </c>
      <c r="W77">
        <v>0.95412926422199995</v>
      </c>
      <c r="X77" t="s">
        <v>45</v>
      </c>
      <c r="Y77">
        <v>0.17881357352400001</v>
      </c>
      <c r="Z77">
        <v>9.2674152669799999E-3</v>
      </c>
      <c r="AA77">
        <v>0</v>
      </c>
      <c r="AB77">
        <v>-3.59992762274E-4</v>
      </c>
      <c r="AC77" t="s">
        <v>45</v>
      </c>
      <c r="AD77">
        <v>0</v>
      </c>
      <c r="AE77">
        <v>-8.6178261072000003E-4</v>
      </c>
      <c r="AF77" t="s">
        <v>48</v>
      </c>
      <c r="AG77" t="str">
        <f t="shared" si="15"/>
        <v>fail</v>
      </c>
      <c r="AH77" t="str">
        <f t="shared" si="15"/>
        <v>fail</v>
      </c>
      <c r="AI77" t="str">
        <f t="shared" si="16"/>
        <v>pass</v>
      </c>
      <c r="AJ77" t="str">
        <f t="shared" si="17"/>
        <v>pass</v>
      </c>
      <c r="AL77" t="str">
        <f t="shared" si="10"/>
        <v>same</v>
      </c>
      <c r="AM77" t="str">
        <f t="shared" si="11"/>
        <v>pass</v>
      </c>
      <c r="AN77" s="4" t="str">
        <f t="shared" si="12"/>
        <v>not exceeded</v>
      </c>
      <c r="AO77" s="4" t="str">
        <f t="shared" si="13"/>
        <v>not exceeded</v>
      </c>
      <c r="AP77" t="str">
        <f t="shared" si="18"/>
        <v>same</v>
      </c>
      <c r="AQ77" t="str">
        <f t="shared" si="14"/>
        <v>diff</v>
      </c>
      <c r="AR77" s="6" t="s">
        <v>263</v>
      </c>
    </row>
    <row r="78" spans="1:44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>
        <v>95.061774949599993</v>
      </c>
      <c r="G78" t="s">
        <v>45</v>
      </c>
      <c r="H78">
        <v>24906667</v>
      </c>
      <c r="I78" t="s">
        <v>46</v>
      </c>
      <c r="J78">
        <v>1010.38699342105</v>
      </c>
      <c r="K78" t="s">
        <v>58</v>
      </c>
      <c r="L78">
        <v>1.77501724364163E-2</v>
      </c>
      <c r="M78" t="s">
        <v>45</v>
      </c>
      <c r="N78">
        <v>95.409620054782707</v>
      </c>
      <c r="O78" t="s">
        <v>45</v>
      </c>
      <c r="P78">
        <v>0.96734082677900002</v>
      </c>
      <c r="Q78">
        <v>0.85</v>
      </c>
      <c r="R78" t="s">
        <v>45</v>
      </c>
      <c r="S78">
        <v>0.97861100885200003</v>
      </c>
      <c r="T78" t="s">
        <v>45</v>
      </c>
      <c r="U78">
        <v>0.95783739671000001</v>
      </c>
      <c r="V78" t="s">
        <v>45</v>
      </c>
      <c r="W78">
        <v>0.84094804639099996</v>
      </c>
      <c r="X78" t="s">
        <v>45</v>
      </c>
      <c r="Y78">
        <v>7.0481874332500001E-3</v>
      </c>
      <c r="Z78" s="2">
        <v>1.54494916785E-9</v>
      </c>
      <c r="AA78">
        <v>0</v>
      </c>
      <c r="AB78">
        <v>-3.5962840841400001E-4</v>
      </c>
      <c r="AC78" t="s">
        <v>45</v>
      </c>
      <c r="AD78">
        <v>0</v>
      </c>
      <c r="AE78">
        <v>-2.27657207915E-4</v>
      </c>
      <c r="AF78" t="s">
        <v>45</v>
      </c>
      <c r="AG78" t="str">
        <f t="shared" si="15"/>
        <v>fail</v>
      </c>
      <c r="AH78" t="str">
        <f t="shared" si="15"/>
        <v>fail</v>
      </c>
      <c r="AI78" t="str">
        <f t="shared" si="16"/>
        <v>pass</v>
      </c>
      <c r="AJ78" t="str">
        <f t="shared" si="17"/>
        <v>pass</v>
      </c>
      <c r="AL78" t="str">
        <f t="shared" si="10"/>
        <v>same</v>
      </c>
      <c r="AM78" t="str">
        <f t="shared" si="11"/>
        <v>pass</v>
      </c>
      <c r="AN78" s="4" t="str">
        <f t="shared" si="12"/>
        <v>not exceeded</v>
      </c>
      <c r="AO78" s="4" t="str">
        <f t="shared" si="13"/>
        <v>not exceeded</v>
      </c>
      <c r="AP78" t="str">
        <f t="shared" si="18"/>
        <v>same</v>
      </c>
      <c r="AQ78" t="str">
        <f t="shared" si="14"/>
        <v>same</v>
      </c>
      <c r="AR78" s="6" t="s">
        <v>255</v>
      </c>
    </row>
    <row r="79" spans="1:44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>
        <v>93.7729894175</v>
      </c>
      <c r="G79" t="s">
        <v>45</v>
      </c>
      <c r="H79">
        <v>28292454</v>
      </c>
      <c r="I79" t="s">
        <v>46</v>
      </c>
      <c r="J79">
        <v>1144.95948026315</v>
      </c>
      <c r="K79" t="s">
        <v>46</v>
      </c>
      <c r="L79">
        <v>2.1422857270383299E-2</v>
      </c>
      <c r="M79" t="s">
        <v>45</v>
      </c>
      <c r="N79">
        <v>93.529517777632506</v>
      </c>
      <c r="O79" t="s">
        <v>45</v>
      </c>
      <c r="P79">
        <v>0.96266007912700002</v>
      </c>
      <c r="Q79">
        <v>0.85</v>
      </c>
      <c r="R79" t="s">
        <v>45</v>
      </c>
      <c r="S79">
        <v>0.97492699973399999</v>
      </c>
      <c r="T79" t="s">
        <v>45</v>
      </c>
      <c r="U79">
        <v>0.95191404558500003</v>
      </c>
      <c r="V79" t="s">
        <v>45</v>
      </c>
      <c r="W79">
        <v>0.84094804639099996</v>
      </c>
      <c r="X79" t="s">
        <v>45</v>
      </c>
      <c r="Y79">
        <v>1.2642659552699999E-2</v>
      </c>
      <c r="Z79" t="s">
        <v>47</v>
      </c>
      <c r="AA79">
        <v>0</v>
      </c>
      <c r="AB79">
        <v>-4.1356190896500001E-4</v>
      </c>
      <c r="AC79" t="s">
        <v>45</v>
      </c>
      <c r="AD79">
        <v>0</v>
      </c>
      <c r="AE79">
        <v>-2.6611347164400001E-4</v>
      </c>
      <c r="AF79" t="s">
        <v>45</v>
      </c>
      <c r="AG79" t="str">
        <f t="shared" si="15"/>
        <v>fail</v>
      </c>
      <c r="AH79" t="str">
        <f t="shared" si="15"/>
        <v>fail</v>
      </c>
      <c r="AI79" t="str">
        <f t="shared" si="16"/>
        <v>pass</v>
      </c>
      <c r="AJ79" t="str">
        <f t="shared" si="17"/>
        <v>pass</v>
      </c>
      <c r="AL79" t="str">
        <f t="shared" si="10"/>
        <v>same</v>
      </c>
      <c r="AM79" t="str">
        <f t="shared" si="11"/>
        <v>pass</v>
      </c>
      <c r="AN79" s="4" t="str">
        <f t="shared" si="12"/>
        <v>not exceeded</v>
      </c>
      <c r="AO79" s="4" t="str">
        <f t="shared" si="13"/>
        <v>not exceeded</v>
      </c>
      <c r="AP79" t="str">
        <f t="shared" si="18"/>
        <v>same</v>
      </c>
      <c r="AQ79" t="str">
        <f t="shared" si="14"/>
        <v>same</v>
      </c>
      <c r="AR79" s="6" t="s">
        <v>255</v>
      </c>
    </row>
    <row r="80" spans="1:44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>
        <v>93.323392145</v>
      </c>
      <c r="G80" t="s">
        <v>45</v>
      </c>
      <c r="H80">
        <v>29303547</v>
      </c>
      <c r="I80" t="s">
        <v>46</v>
      </c>
      <c r="J80">
        <v>1206.8801973684201</v>
      </c>
      <c r="K80" t="s">
        <v>49</v>
      </c>
      <c r="L80">
        <v>4.9804661381107597E-2</v>
      </c>
      <c r="M80" t="s">
        <v>45</v>
      </c>
      <c r="N80">
        <v>93.515559504281697</v>
      </c>
      <c r="O80" t="s">
        <v>45</v>
      </c>
      <c r="P80">
        <v>0.95730248731900003</v>
      </c>
      <c r="Q80">
        <v>0.85</v>
      </c>
      <c r="R80" t="s">
        <v>45</v>
      </c>
      <c r="S80">
        <v>0.97150480656799998</v>
      </c>
      <c r="T80" t="s">
        <v>45</v>
      </c>
      <c r="U80">
        <v>0.94372414825200002</v>
      </c>
      <c r="V80" t="s">
        <v>45</v>
      </c>
      <c r="W80">
        <v>0.84094804639099996</v>
      </c>
      <c r="X80" t="s">
        <v>45</v>
      </c>
      <c r="Y80" s="2">
        <v>7.6840874552999995E-5</v>
      </c>
      <c r="Z80" t="s">
        <v>47</v>
      </c>
      <c r="AA80">
        <v>0</v>
      </c>
      <c r="AB80">
        <v>-4.51841460697E-4</v>
      </c>
      <c r="AC80" t="s">
        <v>45</v>
      </c>
      <c r="AD80">
        <v>0</v>
      </c>
      <c r="AE80">
        <v>-3.0010603627200001E-4</v>
      </c>
      <c r="AF80" t="s">
        <v>45</v>
      </c>
      <c r="AG80" t="str">
        <f t="shared" si="15"/>
        <v>pass</v>
      </c>
      <c r="AH80" t="str">
        <f t="shared" si="15"/>
        <v>pass</v>
      </c>
      <c r="AI80" t="str">
        <f t="shared" si="16"/>
        <v>pass</v>
      </c>
      <c r="AJ80" t="str">
        <f t="shared" si="17"/>
        <v>pass</v>
      </c>
      <c r="AL80" t="str">
        <f t="shared" si="10"/>
        <v>same</v>
      </c>
      <c r="AM80" t="str">
        <f t="shared" si="11"/>
        <v>pass</v>
      </c>
      <c r="AN80" s="4" t="str">
        <f t="shared" si="12"/>
        <v>not exceeded</v>
      </c>
      <c r="AO80" s="4" t="str">
        <f t="shared" si="13"/>
        <v>not exceeded</v>
      </c>
      <c r="AP80" t="str">
        <f t="shared" si="18"/>
        <v>same</v>
      </c>
      <c r="AQ80" t="str">
        <f t="shared" si="14"/>
        <v>same</v>
      </c>
      <c r="AR80" s="6" t="s">
        <v>255</v>
      </c>
    </row>
    <row r="81" spans="1:44" s="16" customFormat="1" x14ac:dyDescent="0.3">
      <c r="A81" s="16" t="s">
        <v>188</v>
      </c>
      <c r="B81" s="16" t="s">
        <v>64</v>
      </c>
      <c r="C81" s="17">
        <v>42278</v>
      </c>
      <c r="D81" s="16">
        <v>75</v>
      </c>
      <c r="E81" s="16">
        <v>75</v>
      </c>
      <c r="F81" s="16">
        <v>87.379493907599993</v>
      </c>
      <c r="G81" s="16" t="s">
        <v>45</v>
      </c>
      <c r="H81" s="16">
        <v>35725439</v>
      </c>
      <c r="I81" s="16" t="s">
        <v>46</v>
      </c>
      <c r="J81" s="16">
        <v>1504.6950657894699</v>
      </c>
      <c r="K81" s="16" t="s">
        <v>135</v>
      </c>
      <c r="L81" s="16">
        <v>1.7938538758555701E-2</v>
      </c>
      <c r="M81" s="16" t="s">
        <v>45</v>
      </c>
      <c r="N81" s="16">
        <v>86.808097555484196</v>
      </c>
      <c r="O81" s="16" t="s">
        <v>45</v>
      </c>
      <c r="P81" s="16">
        <v>0.93589927826899999</v>
      </c>
      <c r="Q81" s="16">
        <v>0.85</v>
      </c>
      <c r="R81" s="16" t="s">
        <v>45</v>
      </c>
      <c r="S81" s="16">
        <v>0.95658599949800005</v>
      </c>
      <c r="T81" s="16" t="s">
        <v>45</v>
      </c>
      <c r="U81" s="16">
        <v>0.91522155104500003</v>
      </c>
      <c r="V81" s="16" t="s">
        <v>45</v>
      </c>
      <c r="W81" s="16">
        <v>0.84094804639099996</v>
      </c>
      <c r="X81" s="16" t="s">
        <v>45</v>
      </c>
      <c r="Y81" s="20">
        <v>5.6511828382099998E-8</v>
      </c>
      <c r="Z81" s="16" t="s">
        <v>47</v>
      </c>
      <c r="AA81" s="16">
        <v>0</v>
      </c>
      <c r="AB81" s="16">
        <v>-5.8152803099600003E-4</v>
      </c>
      <c r="AC81" s="16" t="s">
        <v>48</v>
      </c>
      <c r="AD81" s="16">
        <v>0</v>
      </c>
      <c r="AE81" s="16">
        <v>-4.5814498265000001E-4</v>
      </c>
      <c r="AF81" s="16" t="s">
        <v>45</v>
      </c>
      <c r="AG81" s="16" t="str">
        <f t="shared" si="15"/>
        <v>fail</v>
      </c>
      <c r="AH81" s="16" t="str">
        <f t="shared" si="15"/>
        <v>fail</v>
      </c>
      <c r="AI81" s="16" t="str">
        <f t="shared" si="16"/>
        <v>pass</v>
      </c>
      <c r="AJ81" s="16" t="str">
        <f t="shared" si="17"/>
        <v>pass</v>
      </c>
      <c r="AL81" s="16" t="str">
        <f t="shared" si="10"/>
        <v>same</v>
      </c>
      <c r="AM81" s="16" t="str">
        <f t="shared" si="11"/>
        <v>pass</v>
      </c>
      <c r="AN81" s="16" t="str">
        <f t="shared" si="12"/>
        <v>not exceeded</v>
      </c>
      <c r="AO81" s="16" t="str">
        <f t="shared" si="13"/>
        <v>not exceeded</v>
      </c>
      <c r="AP81" s="16" t="str">
        <f t="shared" si="18"/>
        <v>same</v>
      </c>
      <c r="AQ81" s="16" t="str">
        <f t="shared" si="14"/>
        <v>diff</v>
      </c>
      <c r="AR81" s="21" t="s">
        <v>272</v>
      </c>
    </row>
    <row r="82" spans="1:44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>
        <v>88.0982518247</v>
      </c>
      <c r="G82" t="s">
        <v>45</v>
      </c>
      <c r="H82">
        <v>23364962</v>
      </c>
      <c r="I82" t="s">
        <v>46</v>
      </c>
      <c r="J82">
        <v>1229.99550446428</v>
      </c>
      <c r="K82" t="s">
        <v>65</v>
      </c>
      <c r="L82">
        <v>4.2475677064355503E-2</v>
      </c>
      <c r="M82" t="s">
        <v>45</v>
      </c>
      <c r="N82">
        <v>87.925053690483693</v>
      </c>
      <c r="O82" t="s">
        <v>45</v>
      </c>
      <c r="P82">
        <v>0.90553362854800001</v>
      </c>
      <c r="Q82">
        <v>0.8</v>
      </c>
      <c r="R82" t="s">
        <v>45</v>
      </c>
      <c r="S82">
        <v>0.93699633812500005</v>
      </c>
      <c r="T82" t="s">
        <v>45</v>
      </c>
      <c r="U82">
        <v>0.87137882721299997</v>
      </c>
      <c r="V82" t="s">
        <v>45</v>
      </c>
      <c r="W82">
        <v>0.84094804639099996</v>
      </c>
      <c r="X82" t="s">
        <v>45</v>
      </c>
      <c r="Y82" s="2">
        <v>1.47732431404E-23</v>
      </c>
      <c r="Z82" s="2">
        <v>1.9238638909399999E-34</v>
      </c>
      <c r="AA82">
        <v>0</v>
      </c>
      <c r="AB82">
        <v>-5.8099067406299995E-4</v>
      </c>
      <c r="AC82" t="s">
        <v>48</v>
      </c>
      <c r="AD82">
        <v>0</v>
      </c>
      <c r="AE82">
        <v>-1.08767650928E-3</v>
      </c>
      <c r="AF82" t="s">
        <v>48</v>
      </c>
      <c r="AG82" t="str">
        <f t="shared" si="15"/>
        <v>fail</v>
      </c>
      <c r="AH82" t="str">
        <f t="shared" si="15"/>
        <v>fail</v>
      </c>
      <c r="AI82" t="str">
        <f t="shared" si="16"/>
        <v>pass</v>
      </c>
      <c r="AJ82" t="str">
        <f t="shared" si="17"/>
        <v>pass</v>
      </c>
      <c r="AL82" t="str">
        <f t="shared" si="10"/>
        <v>same</v>
      </c>
      <c r="AM82" t="str">
        <f t="shared" si="11"/>
        <v>pass</v>
      </c>
      <c r="AN82" s="4" t="str">
        <f t="shared" si="12"/>
        <v>not exceeded</v>
      </c>
      <c r="AO82" s="4" t="str">
        <f t="shared" si="13"/>
        <v>not exceeded</v>
      </c>
      <c r="AP82" t="str">
        <f t="shared" si="18"/>
        <v>same</v>
      </c>
      <c r="AQ82" t="str">
        <f t="shared" si="14"/>
        <v>same</v>
      </c>
      <c r="AR82" s="6" t="s">
        <v>263</v>
      </c>
    </row>
    <row r="83" spans="1:44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>
        <v>87.305451817299996</v>
      </c>
      <c r="G83" t="s">
        <v>45</v>
      </c>
      <c r="H83">
        <v>24687917</v>
      </c>
      <c r="I83" t="s">
        <v>46</v>
      </c>
      <c r="J83">
        <v>1048.2613930921</v>
      </c>
      <c r="K83" t="s">
        <v>58</v>
      </c>
      <c r="L83">
        <v>2.4799305656597999E-2</v>
      </c>
      <c r="M83" t="s">
        <v>45</v>
      </c>
      <c r="N83">
        <v>87.080840965749303</v>
      </c>
      <c r="O83" t="s">
        <v>45</v>
      </c>
      <c r="P83">
        <v>0.95594392582700005</v>
      </c>
      <c r="Q83">
        <v>0.85</v>
      </c>
      <c r="R83" t="s">
        <v>45</v>
      </c>
      <c r="S83">
        <v>0.96314052632799996</v>
      </c>
      <c r="T83" t="s">
        <v>45</v>
      </c>
      <c r="U83">
        <v>0.94902281198299998</v>
      </c>
      <c r="V83" t="s">
        <v>45</v>
      </c>
      <c r="W83">
        <v>0.99584488300200003</v>
      </c>
      <c r="X83" t="s">
        <v>45</v>
      </c>
      <c r="Y83">
        <v>0.95838144309399997</v>
      </c>
      <c r="Z83">
        <v>0.16034298505399999</v>
      </c>
      <c r="AA83">
        <v>0</v>
      </c>
      <c r="AB83">
        <v>-4.5146940936800003E-4</v>
      </c>
      <c r="AC83" t="s">
        <v>45</v>
      </c>
      <c r="AD83">
        <v>0</v>
      </c>
      <c r="AE83">
        <v>-3.6922686072500001E-4</v>
      </c>
      <c r="AF83" t="s">
        <v>45</v>
      </c>
      <c r="AG83" t="str">
        <f t="shared" si="15"/>
        <v>fail</v>
      </c>
      <c r="AH83" t="str">
        <f t="shared" si="15"/>
        <v>fail</v>
      </c>
      <c r="AI83" t="str">
        <f t="shared" si="16"/>
        <v>pass</v>
      </c>
      <c r="AJ83" t="str">
        <f t="shared" si="17"/>
        <v>pass</v>
      </c>
      <c r="AL83" t="str">
        <f t="shared" si="10"/>
        <v>same</v>
      </c>
      <c r="AM83" t="str">
        <f t="shared" si="11"/>
        <v>pass</v>
      </c>
      <c r="AN83" s="4" t="str">
        <f t="shared" si="12"/>
        <v>not exceeded</v>
      </c>
      <c r="AO83" s="4" t="str">
        <f t="shared" si="13"/>
        <v>not exceeded</v>
      </c>
      <c r="AP83" t="str">
        <f t="shared" si="18"/>
        <v>same</v>
      </c>
      <c r="AQ83" t="str">
        <f t="shared" si="14"/>
        <v>same</v>
      </c>
      <c r="AR83" s="6" t="s">
        <v>255</v>
      </c>
    </row>
    <row r="84" spans="1:44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>
        <v>91.451784934499997</v>
      </c>
      <c r="G84" t="s">
        <v>45</v>
      </c>
      <c r="H84">
        <v>21458630</v>
      </c>
      <c r="I84" t="s">
        <v>46</v>
      </c>
      <c r="J84">
        <v>1123.3538616071401</v>
      </c>
      <c r="K84" t="s">
        <v>49</v>
      </c>
      <c r="L84">
        <v>2.49726746897805E-2</v>
      </c>
      <c r="M84" t="s">
        <v>45</v>
      </c>
      <c r="N84">
        <v>91.276631300799295</v>
      </c>
      <c r="O84" t="s">
        <v>45</v>
      </c>
      <c r="P84">
        <v>0.86712946365099997</v>
      </c>
      <c r="Q84">
        <v>0.8</v>
      </c>
      <c r="R84" t="s">
        <v>45</v>
      </c>
      <c r="S84">
        <v>0.89737288765500001</v>
      </c>
      <c r="T84" t="s">
        <v>45</v>
      </c>
      <c r="U84">
        <v>0.83418655628299998</v>
      </c>
      <c r="V84" t="s">
        <v>45</v>
      </c>
      <c r="W84">
        <v>0.95412926422199995</v>
      </c>
      <c r="X84" t="s">
        <v>45</v>
      </c>
      <c r="Y84" s="2">
        <v>2.2346457300399999E-20</v>
      </c>
      <c r="Z84">
        <v>0</v>
      </c>
      <c r="AA84">
        <v>0</v>
      </c>
      <c r="AB84">
        <v>-2.0800863227200001E-3</v>
      </c>
      <c r="AC84" t="s">
        <v>48</v>
      </c>
      <c r="AD84">
        <v>10</v>
      </c>
      <c r="AE84">
        <v>-2.64279227404E-3</v>
      </c>
      <c r="AF84" t="s">
        <v>48</v>
      </c>
      <c r="AG84" t="str">
        <f t="shared" si="15"/>
        <v>pass</v>
      </c>
      <c r="AH84" t="str">
        <f t="shared" si="15"/>
        <v>pass</v>
      </c>
      <c r="AI84" t="str">
        <f t="shared" si="16"/>
        <v>pass</v>
      </c>
      <c r="AJ84" t="str">
        <f t="shared" si="17"/>
        <v>pass</v>
      </c>
      <c r="AL84" t="str">
        <f t="shared" si="10"/>
        <v>same</v>
      </c>
      <c r="AM84" t="str">
        <f t="shared" si="11"/>
        <v>pass</v>
      </c>
      <c r="AN84" s="4" t="str">
        <f t="shared" si="12"/>
        <v>not exceeded</v>
      </c>
      <c r="AO84" s="4" t="str">
        <f t="shared" si="13"/>
        <v>not exceeded</v>
      </c>
      <c r="AP84" t="str">
        <f t="shared" si="18"/>
        <v>same</v>
      </c>
      <c r="AQ84" t="str">
        <f t="shared" si="14"/>
        <v>same</v>
      </c>
      <c r="AR84" s="6" t="s">
        <v>263</v>
      </c>
    </row>
    <row r="85" spans="1:44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>
        <v>93.070733075600003</v>
      </c>
      <c r="G85" t="s">
        <v>45</v>
      </c>
      <c r="H85">
        <v>19894718</v>
      </c>
      <c r="I85" t="s">
        <v>46</v>
      </c>
      <c r="J85">
        <v>1031.81804910714</v>
      </c>
      <c r="K85" t="s">
        <v>49</v>
      </c>
      <c r="L85">
        <v>1.9110714050264099E-2</v>
      </c>
      <c r="M85" t="s">
        <v>45</v>
      </c>
      <c r="N85">
        <v>93.489183313426807</v>
      </c>
      <c r="O85" t="s">
        <v>45</v>
      </c>
      <c r="P85">
        <v>0.88194207887800002</v>
      </c>
      <c r="Q85">
        <v>0.8</v>
      </c>
      <c r="R85" t="s">
        <v>45</v>
      </c>
      <c r="S85">
        <v>0.90914686151699997</v>
      </c>
      <c r="T85" t="s">
        <v>45</v>
      </c>
      <c r="U85">
        <v>0.85233197698499996</v>
      </c>
      <c r="V85" t="s">
        <v>45</v>
      </c>
      <c r="W85">
        <v>0.95412926422199995</v>
      </c>
      <c r="X85" t="s">
        <v>45</v>
      </c>
      <c r="Y85" s="2">
        <v>1.24926407445E-20</v>
      </c>
      <c r="Z85" s="2">
        <v>1.0754973665800001E-37</v>
      </c>
      <c r="AA85">
        <v>0</v>
      </c>
      <c r="AB85">
        <v>-1.9675408325599999E-3</v>
      </c>
      <c r="AC85" t="s">
        <v>48</v>
      </c>
      <c r="AD85">
        <v>8</v>
      </c>
      <c r="AE85">
        <v>-2.6128574244700001E-3</v>
      </c>
      <c r="AF85" t="s">
        <v>48</v>
      </c>
      <c r="AG85" t="str">
        <f t="shared" si="15"/>
        <v>pass</v>
      </c>
      <c r="AH85" t="str">
        <f t="shared" si="15"/>
        <v>pass</v>
      </c>
      <c r="AI85" t="str">
        <f t="shared" si="16"/>
        <v>pass</v>
      </c>
      <c r="AJ85" t="str">
        <f t="shared" si="17"/>
        <v>pass</v>
      </c>
      <c r="AL85" t="str">
        <f t="shared" si="10"/>
        <v>same</v>
      </c>
      <c r="AM85" t="str">
        <f t="shared" si="11"/>
        <v>pass</v>
      </c>
      <c r="AN85" s="4" t="str">
        <f t="shared" si="12"/>
        <v>not exceeded</v>
      </c>
      <c r="AO85" s="4" t="str">
        <f t="shared" si="13"/>
        <v>not exceeded</v>
      </c>
      <c r="AP85" t="str">
        <f t="shared" si="18"/>
        <v>same</v>
      </c>
      <c r="AQ85" t="str">
        <f t="shared" si="14"/>
        <v>same</v>
      </c>
      <c r="AR85" s="6" t="s">
        <v>255</v>
      </c>
    </row>
    <row r="86" spans="1:44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>
        <v>90.632365304399997</v>
      </c>
      <c r="G86" t="s">
        <v>45</v>
      </c>
      <c r="H86">
        <v>24425659</v>
      </c>
      <c r="I86" t="s">
        <v>49</v>
      </c>
      <c r="J86">
        <v>1287.4208526785701</v>
      </c>
      <c r="K86" t="s">
        <v>135</v>
      </c>
      <c r="L86">
        <v>1.9011044502747501E-2</v>
      </c>
      <c r="M86" t="s">
        <v>45</v>
      </c>
      <c r="N86">
        <v>90.781568351758395</v>
      </c>
      <c r="O86" t="s">
        <v>45</v>
      </c>
      <c r="P86">
        <v>0.92696108692800006</v>
      </c>
      <c r="Q86">
        <v>0.8</v>
      </c>
      <c r="R86" t="s">
        <v>45</v>
      </c>
      <c r="S86">
        <v>0.94837218500499998</v>
      </c>
      <c r="T86" t="s">
        <v>45</v>
      </c>
      <c r="U86">
        <v>0.90504824325199995</v>
      </c>
      <c r="V86" t="s">
        <v>45</v>
      </c>
      <c r="W86">
        <v>0.95412926422199995</v>
      </c>
      <c r="X86" t="s">
        <v>45</v>
      </c>
      <c r="Y86" s="2">
        <v>6.5136395592100003E-18</v>
      </c>
      <c r="Z86" t="s">
        <v>47</v>
      </c>
      <c r="AA86">
        <v>0</v>
      </c>
      <c r="AB86">
        <v>-4.8910702432800003E-4</v>
      </c>
      <c r="AC86" t="s">
        <v>45</v>
      </c>
      <c r="AD86">
        <v>0</v>
      </c>
      <c r="AE86">
        <v>-8.6418708151200004E-4</v>
      </c>
      <c r="AF86" t="s">
        <v>48</v>
      </c>
      <c r="AG86" t="str">
        <f t="shared" si="15"/>
        <v>fail</v>
      </c>
      <c r="AH86" t="str">
        <f t="shared" si="15"/>
        <v>fail</v>
      </c>
      <c r="AI86" t="str">
        <f t="shared" si="16"/>
        <v>pass</v>
      </c>
      <c r="AJ86" t="str">
        <f t="shared" si="17"/>
        <v>pass</v>
      </c>
      <c r="AL86" t="str">
        <f t="shared" si="10"/>
        <v>same</v>
      </c>
      <c r="AM86" t="str">
        <f t="shared" si="11"/>
        <v>pass</v>
      </c>
      <c r="AN86" s="4" t="str">
        <f t="shared" si="12"/>
        <v>not exceeded</v>
      </c>
      <c r="AO86" s="4" t="str">
        <f t="shared" si="13"/>
        <v>not exceeded</v>
      </c>
      <c r="AP86" t="str">
        <f t="shared" si="18"/>
        <v>same</v>
      </c>
      <c r="AQ86" t="str">
        <f t="shared" si="14"/>
        <v>diff</v>
      </c>
      <c r="AR86" s="6" t="s">
        <v>263</v>
      </c>
    </row>
    <row r="87" spans="1:44" x14ac:dyDescent="0.3">
      <c r="A87" t="s">
        <v>110</v>
      </c>
      <c r="B87" t="s">
        <v>43</v>
      </c>
      <c r="C87" s="1">
        <v>42298</v>
      </c>
      <c r="D87">
        <v>75</v>
      </c>
      <c r="E87">
        <v>75</v>
      </c>
      <c r="F87">
        <v>85.053722239500004</v>
      </c>
      <c r="G87" t="s">
        <v>45</v>
      </c>
      <c r="H87">
        <v>24774347</v>
      </c>
      <c r="I87" t="s">
        <v>46</v>
      </c>
      <c r="J87">
        <v>1085.76522368421</v>
      </c>
      <c r="K87" t="s">
        <v>58</v>
      </c>
      <c r="L87">
        <v>1.3905396432459499E-2</v>
      </c>
      <c r="M87" t="s">
        <v>45</v>
      </c>
      <c r="N87">
        <v>84.689691789201504</v>
      </c>
      <c r="O87" s="5" t="s">
        <v>48</v>
      </c>
      <c r="P87">
        <v>0.94128962040999997</v>
      </c>
      <c r="Q87">
        <v>0.85</v>
      </c>
      <c r="R87" t="s">
        <v>45</v>
      </c>
      <c r="S87">
        <v>0.956457124514</v>
      </c>
      <c r="T87" t="s">
        <v>45</v>
      </c>
      <c r="U87">
        <v>0.92590530088800005</v>
      </c>
      <c r="V87" t="s">
        <v>45</v>
      </c>
      <c r="W87">
        <v>0.84094804639099996</v>
      </c>
      <c r="X87" t="s">
        <v>45</v>
      </c>
      <c r="Y87">
        <v>3.0373657755100002E-3</v>
      </c>
      <c r="Z87" s="2">
        <v>4.0367085157700002E-11</v>
      </c>
      <c r="AA87">
        <v>0</v>
      </c>
      <c r="AB87">
        <v>-5.5586955983399997E-4</v>
      </c>
      <c r="AC87" t="s">
        <v>48</v>
      </c>
      <c r="AD87">
        <v>0</v>
      </c>
      <c r="AE87">
        <v>-5.5373560409500001E-4</v>
      </c>
      <c r="AF87" t="s">
        <v>48</v>
      </c>
      <c r="AG87" t="str">
        <f t="shared" si="15"/>
        <v>fail</v>
      </c>
      <c r="AH87" t="str">
        <f t="shared" si="15"/>
        <v>fail</v>
      </c>
      <c r="AI87" t="str">
        <f t="shared" si="16"/>
        <v>fail</v>
      </c>
      <c r="AJ87" t="str">
        <f t="shared" si="17"/>
        <v>fail</v>
      </c>
      <c r="AL87" t="str">
        <f t="shared" si="10"/>
        <v>same</v>
      </c>
      <c r="AM87" t="str">
        <f t="shared" si="11"/>
        <v>pass</v>
      </c>
      <c r="AN87" s="4" t="str">
        <f t="shared" si="12"/>
        <v>not exceeded</v>
      </c>
      <c r="AO87" s="4" t="str">
        <f t="shared" si="13"/>
        <v>not exceeded</v>
      </c>
      <c r="AP87" t="str">
        <f t="shared" si="18"/>
        <v>same</v>
      </c>
      <c r="AQ87" t="str">
        <f t="shared" si="14"/>
        <v>same</v>
      </c>
      <c r="AR87" s="6" t="s">
        <v>255</v>
      </c>
    </row>
    <row r="88" spans="1:44" s="16" customFormat="1" x14ac:dyDescent="0.3">
      <c r="A88" s="16" t="s">
        <v>70</v>
      </c>
      <c r="B88" s="16" t="s">
        <v>64</v>
      </c>
      <c r="C88" s="17">
        <v>42299</v>
      </c>
      <c r="D88" s="16">
        <v>200</v>
      </c>
      <c r="E88" s="16">
        <v>200</v>
      </c>
      <c r="F88" s="16">
        <v>89.646237580199994</v>
      </c>
      <c r="G88" s="16" t="s">
        <v>45</v>
      </c>
      <c r="H88" s="16">
        <v>28861426</v>
      </c>
      <c r="I88" s="16" t="s">
        <v>46</v>
      </c>
      <c r="J88" s="16">
        <v>1217.8502763157801</v>
      </c>
      <c r="K88" s="16" t="s">
        <v>49</v>
      </c>
      <c r="L88" s="16">
        <v>1.05706048901794E-2</v>
      </c>
      <c r="M88" s="16" t="s">
        <v>45</v>
      </c>
      <c r="N88" s="16">
        <v>89.839585931845505</v>
      </c>
      <c r="O88" s="16" t="s">
        <v>45</v>
      </c>
      <c r="P88" s="16">
        <v>0.67585062418499997</v>
      </c>
      <c r="Q88" s="16">
        <v>0.7</v>
      </c>
      <c r="R88" s="18" t="s">
        <v>48</v>
      </c>
      <c r="S88" s="16">
        <v>0.75070085951400001</v>
      </c>
      <c r="T88" s="16" t="s">
        <v>45</v>
      </c>
      <c r="U88" s="16">
        <v>0.59121612182299998</v>
      </c>
      <c r="V88" s="19" t="s">
        <v>48</v>
      </c>
      <c r="W88" s="16">
        <v>0.67793689645199995</v>
      </c>
      <c r="X88" s="16" t="s">
        <v>45</v>
      </c>
      <c r="Y88" s="20">
        <v>4.6203194099900002E-88</v>
      </c>
      <c r="Z88" s="20">
        <v>7.0765538136300001E-116</v>
      </c>
      <c r="AA88" s="16">
        <v>12</v>
      </c>
      <c r="AB88" s="16">
        <v>-3.3974834760299999E-3</v>
      </c>
      <c r="AC88" s="16" t="s">
        <v>48</v>
      </c>
      <c r="AD88" s="16">
        <v>75</v>
      </c>
      <c r="AE88" s="16">
        <v>-4.8318037744200003E-3</v>
      </c>
      <c r="AF88" s="16" t="s">
        <v>48</v>
      </c>
      <c r="AG88" s="16" t="str">
        <f t="shared" si="15"/>
        <v>fail</v>
      </c>
      <c r="AH88" s="16" t="str">
        <f t="shared" si="15"/>
        <v>fail</v>
      </c>
      <c r="AI88" s="16" t="str">
        <f t="shared" si="16"/>
        <v>fail</v>
      </c>
      <c r="AJ88" s="16" t="str">
        <f t="shared" si="17"/>
        <v>fail</v>
      </c>
      <c r="AL88" s="16" t="str">
        <f t="shared" si="10"/>
        <v>diff</v>
      </c>
      <c r="AM88" s="16" t="str">
        <f t="shared" si="11"/>
        <v>pass</v>
      </c>
      <c r="AN88" s="16" t="str">
        <f t="shared" si="12"/>
        <v>not exceeded</v>
      </c>
      <c r="AO88" s="16" t="str">
        <f t="shared" si="13"/>
        <v>exceeded</v>
      </c>
      <c r="AP88" s="16" t="str">
        <f t="shared" si="18"/>
        <v>diff</v>
      </c>
      <c r="AQ88" s="16" t="str">
        <f t="shared" si="14"/>
        <v>same</v>
      </c>
      <c r="AR88" s="21" t="s">
        <v>257</v>
      </c>
    </row>
    <row r="89" spans="1:44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>
        <v>88.318862556900001</v>
      </c>
      <c r="G89" t="s">
        <v>45</v>
      </c>
      <c r="H89">
        <v>18895886</v>
      </c>
      <c r="I89" t="s">
        <v>46</v>
      </c>
      <c r="J89">
        <v>1013.32559821428</v>
      </c>
      <c r="K89" t="s">
        <v>49</v>
      </c>
      <c r="L89">
        <v>3.2208526763948697E-2</v>
      </c>
      <c r="M89" t="s">
        <v>45</v>
      </c>
      <c r="N89">
        <v>89.009317840763799</v>
      </c>
      <c r="O89" t="s">
        <v>45</v>
      </c>
      <c r="P89">
        <v>0.93492999966000001</v>
      </c>
      <c r="Q89">
        <v>0.8</v>
      </c>
      <c r="R89" t="s">
        <v>45</v>
      </c>
      <c r="S89">
        <v>0.95660916886000003</v>
      </c>
      <c r="T89" t="s">
        <v>45</v>
      </c>
      <c r="U89">
        <v>0.91268444421799999</v>
      </c>
      <c r="V89" t="s">
        <v>45</v>
      </c>
      <c r="W89">
        <v>0.84094804639099996</v>
      </c>
      <c r="X89" t="s">
        <v>45</v>
      </c>
      <c r="Y89" s="2">
        <v>9.4967586805500005E-15</v>
      </c>
      <c r="Z89" s="2">
        <v>5.21929762427E-112</v>
      </c>
      <c r="AA89">
        <v>0</v>
      </c>
      <c r="AB89">
        <v>-3.1812679907000001E-4</v>
      </c>
      <c r="AC89" t="s">
        <v>45</v>
      </c>
      <c r="AD89">
        <v>0</v>
      </c>
      <c r="AE89">
        <v>-7.3043028161799998E-4</v>
      </c>
      <c r="AF89" t="s">
        <v>48</v>
      </c>
      <c r="AG89" t="str">
        <f t="shared" si="15"/>
        <v>pass</v>
      </c>
      <c r="AH89" t="str">
        <f t="shared" si="15"/>
        <v>pass</v>
      </c>
      <c r="AI89" t="str">
        <f t="shared" si="16"/>
        <v>pass</v>
      </c>
      <c r="AJ89" t="str">
        <f t="shared" si="17"/>
        <v>pass</v>
      </c>
      <c r="AL89" t="str">
        <f t="shared" si="10"/>
        <v>same</v>
      </c>
      <c r="AM89" t="str">
        <f t="shared" si="11"/>
        <v>pass</v>
      </c>
      <c r="AN89" s="4" t="str">
        <f t="shared" si="12"/>
        <v>not exceeded</v>
      </c>
      <c r="AO89" s="4" t="str">
        <f t="shared" si="13"/>
        <v>not exceeded</v>
      </c>
      <c r="AP89" t="str">
        <f t="shared" si="18"/>
        <v>same</v>
      </c>
      <c r="AQ89" t="str">
        <f t="shared" si="14"/>
        <v>diff</v>
      </c>
      <c r="AR89" s="6" t="s">
        <v>255</v>
      </c>
    </row>
    <row r="90" spans="1:44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>
        <v>94.428334764799999</v>
      </c>
      <c r="G90" t="s">
        <v>45</v>
      </c>
      <c r="H90">
        <v>15063309</v>
      </c>
      <c r="I90" t="s">
        <v>46</v>
      </c>
      <c r="J90">
        <v>779.06269419642797</v>
      </c>
      <c r="K90" t="s">
        <v>58</v>
      </c>
      <c r="L90">
        <v>4.8767451934868498E-2</v>
      </c>
      <c r="M90" t="s">
        <v>45</v>
      </c>
      <c r="N90">
        <v>94.829161770053702</v>
      </c>
      <c r="O90" t="s">
        <v>45</v>
      </c>
      <c r="P90">
        <v>0.95449392499499996</v>
      </c>
      <c r="Q90">
        <v>0.8</v>
      </c>
      <c r="R90" t="s">
        <v>45</v>
      </c>
      <c r="S90">
        <v>0.96887458206699995</v>
      </c>
      <c r="T90" t="s">
        <v>45</v>
      </c>
      <c r="U90">
        <v>0.93956473181300004</v>
      </c>
      <c r="V90" t="s">
        <v>45</v>
      </c>
      <c r="W90">
        <v>0.84094804639099996</v>
      </c>
      <c r="X90" t="s">
        <v>45</v>
      </c>
      <c r="Y90" s="2">
        <v>2.4446870255399999E-5</v>
      </c>
      <c r="Z90" s="2">
        <v>2.8037416651999998E-38</v>
      </c>
      <c r="AA90">
        <v>0</v>
      </c>
      <c r="AB90">
        <v>-2.7594553013200003E-4</v>
      </c>
      <c r="AC90" t="s">
        <v>45</v>
      </c>
      <c r="AD90">
        <v>0</v>
      </c>
      <c r="AE90">
        <v>-5.8311188563700002E-4</v>
      </c>
      <c r="AF90" t="s">
        <v>48</v>
      </c>
      <c r="AG90" t="str">
        <f t="shared" si="15"/>
        <v>fail</v>
      </c>
      <c r="AH90" t="str">
        <f t="shared" si="15"/>
        <v>fail</v>
      </c>
      <c r="AI90" t="str">
        <f t="shared" si="16"/>
        <v>pass</v>
      </c>
      <c r="AJ90" t="str">
        <f t="shared" si="17"/>
        <v>pass</v>
      </c>
      <c r="AL90" t="str">
        <f t="shared" si="10"/>
        <v>same</v>
      </c>
      <c r="AM90" t="str">
        <f t="shared" si="11"/>
        <v>pass</v>
      </c>
      <c r="AN90" s="4" t="str">
        <f t="shared" si="12"/>
        <v>not exceeded</v>
      </c>
      <c r="AO90" s="4" t="str">
        <f t="shared" si="13"/>
        <v>not exceeded</v>
      </c>
      <c r="AP90" t="str">
        <f t="shared" si="18"/>
        <v>same</v>
      </c>
      <c r="AQ90" t="str">
        <f t="shared" si="14"/>
        <v>diff</v>
      </c>
      <c r="AR90" s="6" t="s">
        <v>255</v>
      </c>
    </row>
    <row r="91" spans="1:44" s="8" customFormat="1" x14ac:dyDescent="0.3">
      <c r="A91" s="8" t="s">
        <v>94</v>
      </c>
      <c r="B91" s="8" t="s">
        <v>43</v>
      </c>
      <c r="C91" s="13">
        <v>42312</v>
      </c>
      <c r="D91" s="8">
        <v>151</v>
      </c>
      <c r="E91" s="8">
        <v>151</v>
      </c>
      <c r="F91" s="8">
        <v>82.696049348100004</v>
      </c>
      <c r="G91" s="8" t="s">
        <v>45</v>
      </c>
      <c r="H91" s="8">
        <v>16143415</v>
      </c>
      <c r="I91" s="8" t="s">
        <v>46</v>
      </c>
      <c r="J91" s="8">
        <v>883.04389955357101</v>
      </c>
      <c r="K91" s="8" t="s">
        <v>46</v>
      </c>
      <c r="L91" s="8">
        <v>6.9791605373826601E-2</v>
      </c>
      <c r="M91" s="8" t="s">
        <v>48</v>
      </c>
      <c r="N91" s="8">
        <v>83.296198678501099</v>
      </c>
      <c r="O91" s="8" t="s">
        <v>48</v>
      </c>
      <c r="P91" s="8">
        <v>0.91934336401700001</v>
      </c>
      <c r="Q91" s="8">
        <v>0.8</v>
      </c>
      <c r="R91" s="8" t="s">
        <v>45</v>
      </c>
      <c r="S91" s="8">
        <v>0.94177151677399995</v>
      </c>
      <c r="T91" s="8" t="s">
        <v>45</v>
      </c>
      <c r="U91" s="8">
        <v>0.89676590889600005</v>
      </c>
      <c r="V91" s="8" t="s">
        <v>45</v>
      </c>
      <c r="W91" s="8">
        <v>0.95412926422199995</v>
      </c>
      <c r="X91" s="8" t="s">
        <v>45</v>
      </c>
      <c r="Y91" s="15">
        <v>1.07527022685E-7</v>
      </c>
      <c r="Z91" s="15">
        <v>5.9859007846400003E-42</v>
      </c>
      <c r="AA91" s="8">
        <v>0</v>
      </c>
      <c r="AB91" s="8">
        <v>-3.5734739252E-4</v>
      </c>
      <c r="AC91" s="8" t="s">
        <v>45</v>
      </c>
      <c r="AD91" s="8">
        <v>0</v>
      </c>
      <c r="AE91" s="8">
        <v>-6.7331280630299997E-4</v>
      </c>
      <c r="AF91" s="8" t="s">
        <v>48</v>
      </c>
      <c r="AG91" s="8" t="str">
        <f t="shared" si="15"/>
        <v>fail</v>
      </c>
      <c r="AH91" s="8" t="str">
        <f t="shared" si="15"/>
        <v>fail</v>
      </c>
      <c r="AI91" s="8" t="str">
        <f t="shared" si="16"/>
        <v>fail</v>
      </c>
      <c r="AJ91" s="8" t="str">
        <f t="shared" si="17"/>
        <v>fail</v>
      </c>
      <c r="AL91" s="8" t="str">
        <f t="shared" si="10"/>
        <v>same</v>
      </c>
      <c r="AM91" s="8" t="str">
        <f t="shared" si="11"/>
        <v>pass</v>
      </c>
      <c r="AN91" s="14" t="str">
        <f t="shared" si="12"/>
        <v>not exceeded</v>
      </c>
      <c r="AO91" s="14" t="str">
        <f t="shared" si="13"/>
        <v>not exceeded</v>
      </c>
      <c r="AP91" s="8" t="str">
        <f t="shared" si="18"/>
        <v>same</v>
      </c>
      <c r="AQ91" s="8" t="str">
        <f t="shared" si="14"/>
        <v>diff</v>
      </c>
      <c r="AR91" s="8" t="s">
        <v>255</v>
      </c>
    </row>
    <row r="92" spans="1:44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>
        <v>89.610363554599999</v>
      </c>
      <c r="G92" t="s">
        <v>45</v>
      </c>
      <c r="H92">
        <v>16168604</v>
      </c>
      <c r="I92" t="s">
        <v>46</v>
      </c>
      <c r="J92">
        <v>863.00956026785695</v>
      </c>
      <c r="K92" t="s">
        <v>46</v>
      </c>
      <c r="L92">
        <v>2.41362860153038E-2</v>
      </c>
      <c r="M92" t="s">
        <v>45</v>
      </c>
      <c r="N92">
        <v>90.782891901471402</v>
      </c>
      <c r="O92" t="s">
        <v>45</v>
      </c>
      <c r="P92">
        <v>0.93170172194900003</v>
      </c>
      <c r="Q92">
        <v>0.8</v>
      </c>
      <c r="R92" t="s">
        <v>45</v>
      </c>
      <c r="S92">
        <v>0.95041029938099997</v>
      </c>
      <c r="T92" t="s">
        <v>45</v>
      </c>
      <c r="U92">
        <v>0.91231656967700003</v>
      </c>
      <c r="V92" t="s">
        <v>45</v>
      </c>
      <c r="W92">
        <v>0.95412926422199995</v>
      </c>
      <c r="X92" t="s">
        <v>45</v>
      </c>
      <c r="Y92" s="2">
        <v>3.0502311230399999E-7</v>
      </c>
      <c r="Z92" s="2">
        <v>1.27639930914E-25</v>
      </c>
      <c r="AA92">
        <v>0</v>
      </c>
      <c r="AB92">
        <v>-4.9714782361699999E-4</v>
      </c>
      <c r="AC92" t="s">
        <v>45</v>
      </c>
      <c r="AD92">
        <v>0</v>
      </c>
      <c r="AE92">
        <v>-5.45691908535E-4</v>
      </c>
      <c r="AF92" t="s">
        <v>48</v>
      </c>
      <c r="AG92" t="str">
        <f t="shared" si="15"/>
        <v>fail</v>
      </c>
      <c r="AH92" t="str">
        <f t="shared" si="15"/>
        <v>fail</v>
      </c>
      <c r="AI92" t="str">
        <f t="shared" si="16"/>
        <v>pass</v>
      </c>
      <c r="AJ92" t="str">
        <f t="shared" si="17"/>
        <v>pass</v>
      </c>
      <c r="AL92" t="str">
        <f t="shared" si="10"/>
        <v>same</v>
      </c>
      <c r="AM92" t="str">
        <f t="shared" si="11"/>
        <v>pass</v>
      </c>
      <c r="AN92" s="4" t="str">
        <f t="shared" si="12"/>
        <v>not exceeded</v>
      </c>
      <c r="AO92" s="4" t="str">
        <f t="shared" si="13"/>
        <v>not exceeded</v>
      </c>
      <c r="AP92" t="str">
        <f t="shared" si="18"/>
        <v>same</v>
      </c>
      <c r="AQ92" t="str">
        <f t="shared" si="14"/>
        <v>diff</v>
      </c>
      <c r="AR92" s="6" t="s">
        <v>255</v>
      </c>
    </row>
    <row r="93" spans="1:44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>
        <v>92.8534640604</v>
      </c>
      <c r="G93" t="s">
        <v>45</v>
      </c>
      <c r="H93">
        <v>30208881</v>
      </c>
      <c r="I93" t="s">
        <v>46</v>
      </c>
      <c r="J93">
        <v>1238.2172039473601</v>
      </c>
      <c r="K93" t="s">
        <v>49</v>
      </c>
      <c r="L93">
        <v>2.1331684339158399E-2</v>
      </c>
      <c r="M93" t="s">
        <v>45</v>
      </c>
      <c r="N93">
        <v>93.316017181355505</v>
      </c>
      <c r="O93" t="s">
        <v>45</v>
      </c>
      <c r="P93">
        <v>0.83991270151599995</v>
      </c>
      <c r="Q93">
        <v>0.7</v>
      </c>
      <c r="R93" t="s">
        <v>45</v>
      </c>
      <c r="S93">
        <v>0.87018255740799999</v>
      </c>
      <c r="T93" t="s">
        <v>45</v>
      </c>
      <c r="U93">
        <v>0.80592124911899998</v>
      </c>
      <c r="V93" t="s">
        <v>45</v>
      </c>
      <c r="W93">
        <v>0.50765795335700004</v>
      </c>
      <c r="X93" t="s">
        <v>45</v>
      </c>
      <c r="Y93" s="2">
        <v>8.1048946235500004E-40</v>
      </c>
      <c r="Z93" s="2">
        <v>6.1639538307E-109</v>
      </c>
      <c r="AA93">
        <v>14</v>
      </c>
      <c r="AB93">
        <v>-1.96382230003E-3</v>
      </c>
      <c r="AC93" t="s">
        <v>48</v>
      </c>
      <c r="AD93">
        <v>19</v>
      </c>
      <c r="AE93">
        <v>-2.7646617076000001E-3</v>
      </c>
      <c r="AF93" t="s">
        <v>48</v>
      </c>
      <c r="AG93" t="str">
        <f t="shared" si="15"/>
        <v>pass</v>
      </c>
      <c r="AH93" t="str">
        <f t="shared" si="15"/>
        <v>pass</v>
      </c>
      <c r="AI93" t="str">
        <f t="shared" si="16"/>
        <v>pass</v>
      </c>
      <c r="AJ93" t="str">
        <f t="shared" si="17"/>
        <v>pass</v>
      </c>
      <c r="AL93" t="str">
        <f t="shared" si="10"/>
        <v>same</v>
      </c>
      <c r="AM93" t="str">
        <f t="shared" si="11"/>
        <v>pass</v>
      </c>
      <c r="AN93" s="4" t="str">
        <f t="shared" si="12"/>
        <v>not exceeded</v>
      </c>
      <c r="AO93" s="4" t="str">
        <f t="shared" si="13"/>
        <v>not exceeded</v>
      </c>
      <c r="AP93" t="str">
        <f t="shared" si="18"/>
        <v>same</v>
      </c>
      <c r="AQ93" t="str">
        <f t="shared" si="14"/>
        <v>same</v>
      </c>
      <c r="AR93" s="6" t="s">
        <v>255</v>
      </c>
    </row>
    <row r="94" spans="1:44" s="8" customFormat="1" x14ac:dyDescent="0.3">
      <c r="A94" s="8" t="s">
        <v>159</v>
      </c>
      <c r="B94" s="8" t="s">
        <v>43</v>
      </c>
      <c r="C94" s="13">
        <v>42324</v>
      </c>
      <c r="D94" s="8">
        <v>151</v>
      </c>
      <c r="E94" s="8">
        <v>151</v>
      </c>
      <c r="F94" s="8">
        <v>87.937559289000006</v>
      </c>
      <c r="G94" s="8" t="s">
        <v>45</v>
      </c>
      <c r="H94" s="8">
        <v>13835502</v>
      </c>
      <c r="I94" s="8" t="s">
        <v>46</v>
      </c>
      <c r="J94" s="8">
        <v>734.27829241071402</v>
      </c>
      <c r="K94" s="8" t="s">
        <v>58</v>
      </c>
      <c r="L94" s="8">
        <v>5.4577277274870099E-2</v>
      </c>
      <c r="M94" s="8" t="s">
        <v>48</v>
      </c>
      <c r="N94" s="8">
        <v>88.549104543776494</v>
      </c>
      <c r="O94" s="8" t="s">
        <v>45</v>
      </c>
      <c r="P94" s="8">
        <v>0.931299408366</v>
      </c>
      <c r="Q94" s="8">
        <v>0.8</v>
      </c>
      <c r="R94" s="8" t="s">
        <v>45</v>
      </c>
      <c r="S94" s="8">
        <v>0.95109393355399996</v>
      </c>
      <c r="T94" s="8" t="s">
        <v>45</v>
      </c>
      <c r="U94" s="8">
        <v>0.90965516114400002</v>
      </c>
      <c r="V94" s="8" t="s">
        <v>45</v>
      </c>
      <c r="W94" s="8">
        <v>0.95412926422199995</v>
      </c>
      <c r="X94" s="8" t="s">
        <v>45</v>
      </c>
      <c r="Y94" s="15">
        <v>5.1553077166200001E-8</v>
      </c>
      <c r="Z94" s="8" t="s">
        <v>47</v>
      </c>
      <c r="AA94" s="8">
        <v>0</v>
      </c>
      <c r="AB94" s="8">
        <v>-3.36262275881E-4</v>
      </c>
      <c r="AC94" s="8" t="s">
        <v>45</v>
      </c>
      <c r="AD94" s="8">
        <v>0</v>
      </c>
      <c r="AE94" s="8">
        <v>-6.1835592709900001E-4</v>
      </c>
      <c r="AF94" s="8" t="s">
        <v>48</v>
      </c>
      <c r="AG94" s="8" t="str">
        <f t="shared" si="15"/>
        <v>fail</v>
      </c>
      <c r="AH94" s="8" t="str">
        <f t="shared" si="15"/>
        <v>fail</v>
      </c>
      <c r="AI94" s="8" t="str">
        <f t="shared" si="16"/>
        <v>fail</v>
      </c>
      <c r="AJ94" s="8" t="str">
        <f t="shared" si="17"/>
        <v>fail</v>
      </c>
      <c r="AL94" s="8" t="str">
        <f t="shared" si="10"/>
        <v>same</v>
      </c>
      <c r="AM94" s="8" t="str">
        <f t="shared" si="11"/>
        <v>pass</v>
      </c>
      <c r="AN94" s="14" t="str">
        <f t="shared" si="12"/>
        <v>not exceeded</v>
      </c>
      <c r="AO94" s="14" t="str">
        <f t="shared" si="13"/>
        <v>not exceeded</v>
      </c>
      <c r="AP94" s="8" t="str">
        <f t="shared" si="18"/>
        <v>same</v>
      </c>
      <c r="AQ94" s="8" t="str">
        <f t="shared" si="14"/>
        <v>diff</v>
      </c>
      <c r="AR94" s="8" t="s">
        <v>255</v>
      </c>
    </row>
    <row r="95" spans="1:44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>
        <v>94.573268184599996</v>
      </c>
      <c r="G95" t="s">
        <v>45</v>
      </c>
      <c r="H95">
        <v>24895626</v>
      </c>
      <c r="I95" t="s">
        <v>46</v>
      </c>
      <c r="J95">
        <v>1016.2660378289399</v>
      </c>
      <c r="K95" t="s">
        <v>58</v>
      </c>
      <c r="L95">
        <v>2.9336152207227E-2</v>
      </c>
      <c r="M95" t="s">
        <v>45</v>
      </c>
      <c r="N95">
        <v>94.996585637472194</v>
      </c>
      <c r="O95" t="s">
        <v>45</v>
      </c>
      <c r="P95">
        <v>0.96438980836800003</v>
      </c>
      <c r="Q95">
        <v>0.85</v>
      </c>
      <c r="R95" t="s">
        <v>45</v>
      </c>
      <c r="S95">
        <v>0.97782083540800002</v>
      </c>
      <c r="T95" t="s">
        <v>45</v>
      </c>
      <c r="U95">
        <v>0.95208045461500002</v>
      </c>
      <c r="V95" t="s">
        <v>45</v>
      </c>
      <c r="W95">
        <v>0.84094804639099996</v>
      </c>
      <c r="X95" t="s">
        <v>45</v>
      </c>
      <c r="Y95">
        <v>4.4318066267899999E-4</v>
      </c>
      <c r="Z95" s="2">
        <v>1.1266941485600001E-6</v>
      </c>
      <c r="AA95">
        <v>0</v>
      </c>
      <c r="AB95">
        <v>-2.8501386812899998E-4</v>
      </c>
      <c r="AC95" t="s">
        <v>45</v>
      </c>
      <c r="AD95">
        <v>0</v>
      </c>
      <c r="AE95">
        <v>-3.7121986916799999E-4</v>
      </c>
      <c r="AF95" t="s">
        <v>45</v>
      </c>
      <c r="AG95" t="str">
        <f t="shared" si="15"/>
        <v>fail</v>
      </c>
      <c r="AH95" t="str">
        <f t="shared" si="15"/>
        <v>fail</v>
      </c>
      <c r="AI95" t="str">
        <f t="shared" si="16"/>
        <v>pass</v>
      </c>
      <c r="AJ95" t="str">
        <f t="shared" si="17"/>
        <v>pass</v>
      </c>
      <c r="AL95" t="str">
        <f t="shared" si="10"/>
        <v>same</v>
      </c>
      <c r="AM95" t="str">
        <f t="shared" si="11"/>
        <v>pass</v>
      </c>
      <c r="AN95" s="4" t="str">
        <f t="shared" si="12"/>
        <v>not exceeded</v>
      </c>
      <c r="AO95" s="4" t="str">
        <f t="shared" si="13"/>
        <v>not exceeded</v>
      </c>
      <c r="AP95" t="str">
        <f t="shared" si="18"/>
        <v>same</v>
      </c>
      <c r="AQ95" t="str">
        <f t="shared" si="14"/>
        <v>same</v>
      </c>
      <c r="AR95" s="6" t="s">
        <v>255</v>
      </c>
    </row>
    <row r="96" spans="1:44" x14ac:dyDescent="0.3">
      <c r="A96" t="s">
        <v>57</v>
      </c>
      <c r="B96" t="s">
        <v>43</v>
      </c>
      <c r="C96" s="1">
        <v>42333</v>
      </c>
      <c r="D96">
        <v>151</v>
      </c>
      <c r="E96">
        <v>151</v>
      </c>
      <c r="F96">
        <v>78.168693190799999</v>
      </c>
      <c r="G96" s="5" t="s">
        <v>48</v>
      </c>
      <c r="H96">
        <v>3563033</v>
      </c>
      <c r="I96" t="s">
        <v>46</v>
      </c>
      <c r="J96">
        <v>150.77393610491001</v>
      </c>
      <c r="K96" t="s">
        <v>58</v>
      </c>
      <c r="L96">
        <v>3.1274277810267599E-2</v>
      </c>
      <c r="M96" t="s">
        <v>45</v>
      </c>
      <c r="N96">
        <v>78.186272087928501</v>
      </c>
      <c r="O96" s="5" t="s">
        <v>48</v>
      </c>
      <c r="P96">
        <v>0.95580404136300001</v>
      </c>
      <c r="Q96">
        <v>0.8</v>
      </c>
      <c r="R96" t="s">
        <v>45</v>
      </c>
      <c r="S96">
        <v>0.96711664747500004</v>
      </c>
      <c r="T96" t="s">
        <v>45</v>
      </c>
      <c r="U96">
        <v>0.94723739001899998</v>
      </c>
      <c r="V96" t="s">
        <v>45</v>
      </c>
      <c r="W96">
        <v>0.95412926422199995</v>
      </c>
      <c r="X96" t="s">
        <v>45</v>
      </c>
      <c r="Y96">
        <v>0.17296536571400001</v>
      </c>
      <c r="Z96">
        <v>1.07282404902E-2</v>
      </c>
      <c r="AA96">
        <v>0</v>
      </c>
      <c r="AB96">
        <v>-2.2353457769600001E-4</v>
      </c>
      <c r="AC96" t="s">
        <v>45</v>
      </c>
      <c r="AD96">
        <v>0</v>
      </c>
      <c r="AE96">
        <v>-4.38968586077E-4</v>
      </c>
      <c r="AF96" t="s">
        <v>45</v>
      </c>
      <c r="AG96" t="str">
        <f t="shared" si="15"/>
        <v>fail</v>
      </c>
      <c r="AH96" t="str">
        <f t="shared" si="15"/>
        <v>fail</v>
      </c>
      <c r="AI96" t="str">
        <f t="shared" si="16"/>
        <v>fail</v>
      </c>
      <c r="AJ96" t="str">
        <f t="shared" si="17"/>
        <v>fail</v>
      </c>
      <c r="AL96" t="str">
        <f t="shared" si="10"/>
        <v>same</v>
      </c>
      <c r="AM96" t="str">
        <f t="shared" si="11"/>
        <v>pass</v>
      </c>
      <c r="AN96" s="4" t="str">
        <f t="shared" si="12"/>
        <v>not exceeded</v>
      </c>
      <c r="AO96" s="4" t="str">
        <f t="shared" si="13"/>
        <v>not exceeded</v>
      </c>
      <c r="AP96" t="str">
        <f t="shared" si="18"/>
        <v>same</v>
      </c>
      <c r="AQ96" t="str">
        <f t="shared" si="14"/>
        <v>same</v>
      </c>
      <c r="AR96" s="6" t="s">
        <v>263</v>
      </c>
    </row>
    <row r="97" spans="1:44" s="16" customFormat="1" x14ac:dyDescent="0.3">
      <c r="A97" s="16" t="s">
        <v>177</v>
      </c>
      <c r="B97" s="16" t="s">
        <v>43</v>
      </c>
      <c r="C97" s="17">
        <v>42338</v>
      </c>
      <c r="D97" s="16">
        <v>151</v>
      </c>
      <c r="E97" s="16">
        <v>151</v>
      </c>
      <c r="F97" s="16">
        <v>79.035695553699995</v>
      </c>
      <c r="G97" s="18" t="s">
        <v>48</v>
      </c>
      <c r="H97" s="16">
        <v>21816702</v>
      </c>
      <c r="I97" s="16" t="s">
        <v>46</v>
      </c>
      <c r="J97" s="16">
        <v>1234.72636607142</v>
      </c>
      <c r="K97" s="16" t="s">
        <v>65</v>
      </c>
      <c r="L97" s="16">
        <v>4.3221366885882899E-2</v>
      </c>
      <c r="M97" s="16" t="s">
        <v>45</v>
      </c>
      <c r="N97" s="16">
        <v>79.626852415778401</v>
      </c>
      <c r="O97" s="18" t="s">
        <v>48</v>
      </c>
      <c r="P97" s="16">
        <v>0.91879164040600003</v>
      </c>
      <c r="Q97" s="16">
        <v>0.8</v>
      </c>
      <c r="R97" s="16" t="s">
        <v>45</v>
      </c>
      <c r="S97" s="16">
        <v>0.94269425487699998</v>
      </c>
      <c r="T97" s="16" t="s">
        <v>45</v>
      </c>
      <c r="U97" s="16">
        <v>0.89460344107599998</v>
      </c>
      <c r="V97" s="16" t="s">
        <v>45</v>
      </c>
      <c r="W97" s="16">
        <v>0.95412926422199995</v>
      </c>
      <c r="X97" s="16" t="s">
        <v>45</v>
      </c>
      <c r="Y97" s="20">
        <v>4.5776638148599997E-17</v>
      </c>
      <c r="Z97" s="20">
        <v>3.56820654678E-28</v>
      </c>
      <c r="AA97" s="16">
        <v>0</v>
      </c>
      <c r="AB97" s="16">
        <v>-2.49698141926E-4</v>
      </c>
      <c r="AC97" s="16" t="s">
        <v>45</v>
      </c>
      <c r="AD97" s="16">
        <v>0</v>
      </c>
      <c r="AE97" s="16">
        <v>-4.6641156261E-4</v>
      </c>
      <c r="AF97" s="16" t="s">
        <v>45</v>
      </c>
      <c r="AG97" s="16" t="str">
        <f t="shared" si="15"/>
        <v>fail</v>
      </c>
      <c r="AH97" s="16" t="str">
        <f t="shared" si="15"/>
        <v>fail</v>
      </c>
      <c r="AI97" s="16" t="str">
        <f t="shared" si="16"/>
        <v>fail</v>
      </c>
      <c r="AJ97" s="16" t="str">
        <f t="shared" si="17"/>
        <v>fail</v>
      </c>
      <c r="AL97" s="16" t="str">
        <f t="shared" si="10"/>
        <v>same</v>
      </c>
      <c r="AM97" s="16" t="str">
        <f t="shared" si="11"/>
        <v>pass</v>
      </c>
      <c r="AN97" s="16" t="str">
        <f t="shared" si="12"/>
        <v>not exceeded</v>
      </c>
      <c r="AO97" s="16" t="str">
        <f t="shared" si="13"/>
        <v>not exceeded</v>
      </c>
      <c r="AP97" s="16" t="str">
        <f t="shared" si="18"/>
        <v>same</v>
      </c>
      <c r="AQ97" s="16" t="str">
        <f t="shared" si="14"/>
        <v>same</v>
      </c>
      <c r="AR97" s="21" t="s">
        <v>272</v>
      </c>
    </row>
    <row r="98" spans="1:44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>
        <v>93.701658592100003</v>
      </c>
      <c r="G98" t="s">
        <v>45</v>
      </c>
      <c r="H98">
        <v>25575432</v>
      </c>
      <c r="I98" t="s">
        <v>46</v>
      </c>
      <c r="J98">
        <v>1042.28045394736</v>
      </c>
      <c r="K98" t="s">
        <v>58</v>
      </c>
      <c r="L98">
        <v>3.6677904949680901E-2</v>
      </c>
      <c r="M98" t="s">
        <v>45</v>
      </c>
      <c r="N98">
        <v>94.273630473550995</v>
      </c>
      <c r="O98" t="s">
        <v>45</v>
      </c>
      <c r="P98">
        <v>0.85420616717800002</v>
      </c>
      <c r="Q98">
        <v>0.7</v>
      </c>
      <c r="R98" t="s">
        <v>45</v>
      </c>
      <c r="S98">
        <v>0.880622992996</v>
      </c>
      <c r="T98" t="s">
        <v>45</v>
      </c>
      <c r="U98">
        <v>0.82404161227899997</v>
      </c>
      <c r="V98" t="s">
        <v>45</v>
      </c>
      <c r="W98">
        <v>0.50765795335700004</v>
      </c>
      <c r="X98" t="s">
        <v>45</v>
      </c>
      <c r="Y98" s="2">
        <v>2.32008256615E-29</v>
      </c>
      <c r="Z98" t="s">
        <v>47</v>
      </c>
      <c r="AA98">
        <v>13</v>
      </c>
      <c r="AB98">
        <v>-1.84957915202E-3</v>
      </c>
      <c r="AC98" t="s">
        <v>48</v>
      </c>
      <c r="AD98">
        <v>19</v>
      </c>
      <c r="AE98">
        <v>-2.5864534139000001E-3</v>
      </c>
      <c r="AF98" t="s">
        <v>48</v>
      </c>
      <c r="AG98" t="str">
        <f t="shared" si="15"/>
        <v>fail</v>
      </c>
      <c r="AH98" t="str">
        <f t="shared" si="15"/>
        <v>fail</v>
      </c>
      <c r="AI98" t="str">
        <f t="shared" si="16"/>
        <v>pass</v>
      </c>
      <c r="AJ98" t="str">
        <f t="shared" si="17"/>
        <v>pass</v>
      </c>
      <c r="AL98" t="str">
        <f t="shared" si="10"/>
        <v>same</v>
      </c>
      <c r="AM98" t="str">
        <f t="shared" si="11"/>
        <v>pass</v>
      </c>
      <c r="AN98" s="4" t="str">
        <f t="shared" si="12"/>
        <v>not exceeded</v>
      </c>
      <c r="AO98" s="4" t="str">
        <f t="shared" si="13"/>
        <v>not exceeded</v>
      </c>
      <c r="AP98" t="str">
        <f t="shared" si="18"/>
        <v>same</v>
      </c>
      <c r="AQ98" t="str">
        <f t="shared" si="14"/>
        <v>same</v>
      </c>
      <c r="AR98" s="6" t="s">
        <v>263</v>
      </c>
    </row>
    <row r="99" spans="1:44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>
        <v>97.121143793100003</v>
      </c>
      <c r="G99" t="s">
        <v>45</v>
      </c>
      <c r="H99">
        <v>4496775</v>
      </c>
      <c r="I99" t="s">
        <v>46</v>
      </c>
      <c r="J99">
        <v>228.88774497767801</v>
      </c>
      <c r="K99" t="s">
        <v>58</v>
      </c>
      <c r="L99">
        <v>2.5230064164494199E-2</v>
      </c>
      <c r="M99" t="s">
        <v>45</v>
      </c>
      <c r="N99">
        <v>97.107384737952202</v>
      </c>
      <c r="O99" t="s">
        <v>45</v>
      </c>
      <c r="P99">
        <v>0.94501387538399995</v>
      </c>
      <c r="Q99">
        <v>0.8</v>
      </c>
      <c r="R99" t="s">
        <v>45</v>
      </c>
      <c r="S99">
        <v>0.95817366095400003</v>
      </c>
      <c r="T99" t="s">
        <v>45</v>
      </c>
      <c r="U99">
        <v>0.93055488442199996</v>
      </c>
      <c r="V99" t="s">
        <v>45</v>
      </c>
      <c r="W99">
        <v>0.95412926422199995</v>
      </c>
      <c r="X99" t="s">
        <v>45</v>
      </c>
      <c r="Y99">
        <v>8.3232719033800001E-2</v>
      </c>
      <c r="Z99">
        <v>3.37897788637E-3</v>
      </c>
      <c r="AA99">
        <v>0</v>
      </c>
      <c r="AB99">
        <v>-7.0360273805000003E-4</v>
      </c>
      <c r="AC99" t="s">
        <v>48</v>
      </c>
      <c r="AD99">
        <v>0</v>
      </c>
      <c r="AE99">
        <v>-5.8399375773999997E-4</v>
      </c>
      <c r="AF99" t="s">
        <v>48</v>
      </c>
      <c r="AG99" t="str">
        <f t="shared" ref="AG99:AH123" si="19">IF(OR($G99="yes",$K99&lt;&gt;"OK",$M99="yes",$O99="yes",$R99="yes"),"fail","pass")</f>
        <v>fail</v>
      </c>
      <c r="AH99" t="str">
        <f t="shared" si="19"/>
        <v>fail</v>
      </c>
      <c r="AI99" t="str">
        <f t="shared" si="16"/>
        <v>pass</v>
      </c>
      <c r="AJ99" t="str">
        <f t="shared" si="17"/>
        <v>pass</v>
      </c>
      <c r="AL99" t="str">
        <f t="shared" si="10"/>
        <v>same</v>
      </c>
      <c r="AM99" t="str">
        <f t="shared" si="11"/>
        <v>pass</v>
      </c>
      <c r="AN99" s="4" t="str">
        <f t="shared" si="12"/>
        <v>not exceeded</v>
      </c>
      <c r="AO99" s="4" t="str">
        <f t="shared" si="13"/>
        <v>not exceeded</v>
      </c>
      <c r="AP99" t="str">
        <f t="shared" si="18"/>
        <v>same</v>
      </c>
      <c r="AQ99" t="str">
        <f t="shared" si="14"/>
        <v>same</v>
      </c>
      <c r="AR99" s="6" t="s">
        <v>263</v>
      </c>
    </row>
    <row r="100" spans="1:44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>
        <v>91.375997720200004</v>
      </c>
      <c r="G100" t="s">
        <v>45</v>
      </c>
      <c r="H100">
        <v>26145512</v>
      </c>
      <c r="I100" t="s">
        <v>46</v>
      </c>
      <c r="J100">
        <v>1086.99721052631</v>
      </c>
      <c r="K100" t="s">
        <v>58</v>
      </c>
      <c r="L100">
        <v>2.1545545848624101E-2</v>
      </c>
      <c r="M100" t="s">
        <v>45</v>
      </c>
      <c r="N100">
        <v>90.893097133259701</v>
      </c>
      <c r="O100" t="s">
        <v>45</v>
      </c>
      <c r="P100">
        <v>0.95599667015099998</v>
      </c>
      <c r="Q100">
        <v>0.85</v>
      </c>
      <c r="R100" t="s">
        <v>45</v>
      </c>
      <c r="S100">
        <v>0.96683925409500004</v>
      </c>
      <c r="T100" t="s">
        <v>45</v>
      </c>
      <c r="U100">
        <v>0.945009070773</v>
      </c>
      <c r="V100" t="s">
        <v>45</v>
      </c>
      <c r="W100">
        <v>0.84094804639099996</v>
      </c>
      <c r="X100" t="s">
        <v>45</v>
      </c>
      <c r="Y100">
        <v>0.102238448853</v>
      </c>
      <c r="Z100">
        <v>1.43667915331E-2</v>
      </c>
      <c r="AA100">
        <v>0</v>
      </c>
      <c r="AB100">
        <v>-5.1080682367200001E-4</v>
      </c>
      <c r="AC100" t="s">
        <v>48</v>
      </c>
      <c r="AD100">
        <v>0</v>
      </c>
      <c r="AE100">
        <v>-4.5939557971499999E-4</v>
      </c>
      <c r="AF100" t="s">
        <v>45</v>
      </c>
      <c r="AG100" t="str">
        <f t="shared" si="19"/>
        <v>fail</v>
      </c>
      <c r="AH100" t="str">
        <f t="shared" si="19"/>
        <v>fail</v>
      </c>
      <c r="AI100" t="str">
        <f t="shared" si="16"/>
        <v>pass</v>
      </c>
      <c r="AJ100" t="str">
        <f t="shared" si="17"/>
        <v>pass</v>
      </c>
      <c r="AL100" t="str">
        <f t="shared" si="10"/>
        <v>same</v>
      </c>
      <c r="AM100" t="str">
        <f t="shared" si="11"/>
        <v>pass</v>
      </c>
      <c r="AN100" s="4" t="str">
        <f t="shared" si="12"/>
        <v>not exceeded</v>
      </c>
      <c r="AO100" s="4" t="str">
        <f t="shared" si="13"/>
        <v>not exceeded</v>
      </c>
      <c r="AP100" t="str">
        <f t="shared" si="18"/>
        <v>same</v>
      </c>
      <c r="AQ100" t="str">
        <f t="shared" si="14"/>
        <v>diff</v>
      </c>
      <c r="AR100" s="6" t="s">
        <v>255</v>
      </c>
    </row>
    <row r="101" spans="1:44" s="16" customFormat="1" x14ac:dyDescent="0.3">
      <c r="A101" s="16" t="s">
        <v>129</v>
      </c>
      <c r="B101" s="16" t="s">
        <v>43</v>
      </c>
      <c r="C101" s="17">
        <v>42349</v>
      </c>
      <c r="D101" s="16">
        <v>300</v>
      </c>
      <c r="E101" s="16">
        <v>300</v>
      </c>
      <c r="F101" s="16">
        <v>93.001555057900006</v>
      </c>
      <c r="G101" s="16" t="s">
        <v>45</v>
      </c>
      <c r="H101" s="16">
        <v>21872195</v>
      </c>
      <c r="I101" s="16" t="s">
        <v>46</v>
      </c>
      <c r="J101" s="16">
        <v>891.84054769736804</v>
      </c>
      <c r="K101" s="16" t="s">
        <v>58</v>
      </c>
      <c r="L101" s="16">
        <v>2.3515340547966199E-2</v>
      </c>
      <c r="M101" s="16" t="s">
        <v>45</v>
      </c>
      <c r="N101" s="16">
        <v>93.656568055918001</v>
      </c>
      <c r="O101" s="16" t="s">
        <v>45</v>
      </c>
      <c r="P101" s="16">
        <v>0.54825692854100005</v>
      </c>
      <c r="Q101" s="16">
        <v>0.7</v>
      </c>
      <c r="R101" s="18" t="s">
        <v>48</v>
      </c>
      <c r="S101" s="16">
        <v>0.59108486490099998</v>
      </c>
      <c r="T101" s="19" t="s">
        <v>48</v>
      </c>
      <c r="U101" s="16">
        <v>0.48586326917200001</v>
      </c>
      <c r="V101" s="19" t="s">
        <v>48</v>
      </c>
      <c r="W101" s="16">
        <v>0.24079199341900001</v>
      </c>
      <c r="X101" s="16" t="s">
        <v>45</v>
      </c>
      <c r="Y101" s="20">
        <v>3.3918980556599998E-41</v>
      </c>
      <c r="Z101" s="20">
        <v>2.4542169945799999E-59</v>
      </c>
      <c r="AA101" s="16">
        <v>169</v>
      </c>
      <c r="AB101" s="16">
        <v>-3.5152872577099998E-3</v>
      </c>
      <c r="AC101" s="16" t="s">
        <v>48</v>
      </c>
      <c r="AD101" s="16">
        <v>181</v>
      </c>
      <c r="AE101" s="16">
        <v>-4.2290473020000002E-3</v>
      </c>
      <c r="AF101" s="16" t="s">
        <v>48</v>
      </c>
      <c r="AG101" s="16" t="str">
        <f t="shared" si="19"/>
        <v>fail</v>
      </c>
      <c r="AH101" s="16" t="str">
        <f t="shared" si="19"/>
        <v>fail</v>
      </c>
      <c r="AI101" s="16" t="str">
        <f t="shared" si="16"/>
        <v>fail</v>
      </c>
      <c r="AJ101" s="16" t="str">
        <f t="shared" si="17"/>
        <v>fail</v>
      </c>
      <c r="AL101" s="16" t="str">
        <f t="shared" si="10"/>
        <v>same</v>
      </c>
      <c r="AM101" s="16" t="str">
        <f t="shared" si="11"/>
        <v>pass</v>
      </c>
      <c r="AN101" s="16" t="str">
        <f t="shared" si="12"/>
        <v>exceeded</v>
      </c>
      <c r="AO101" s="16" t="str">
        <f t="shared" si="13"/>
        <v>exceeded</v>
      </c>
      <c r="AP101" s="16" t="str">
        <f t="shared" si="18"/>
        <v>same</v>
      </c>
      <c r="AQ101" s="16" t="str">
        <f t="shared" si="14"/>
        <v>same</v>
      </c>
      <c r="AR101" s="21" t="s">
        <v>257</v>
      </c>
    </row>
    <row r="102" spans="1:44" s="16" customFormat="1" x14ac:dyDescent="0.3">
      <c r="A102" s="16" t="s">
        <v>171</v>
      </c>
      <c r="B102" s="16" t="s">
        <v>43</v>
      </c>
      <c r="C102" s="17">
        <v>42356</v>
      </c>
      <c r="D102" s="16">
        <v>226</v>
      </c>
      <c r="E102" s="16">
        <v>226</v>
      </c>
      <c r="F102" s="16">
        <v>92.0182315518</v>
      </c>
      <c r="G102" s="16" t="s">
        <v>45</v>
      </c>
      <c r="H102" s="16">
        <v>20535429</v>
      </c>
      <c r="I102" s="16" t="s">
        <v>46</v>
      </c>
      <c r="J102" s="16">
        <v>846.68653125000003</v>
      </c>
      <c r="K102" s="16" t="s">
        <v>58</v>
      </c>
      <c r="L102" s="16">
        <v>2.09362800248174E-2</v>
      </c>
      <c r="M102" s="16" t="s">
        <v>45</v>
      </c>
      <c r="N102" s="16">
        <v>91.992614746191805</v>
      </c>
      <c r="O102" s="16" t="s">
        <v>45</v>
      </c>
      <c r="P102" s="16">
        <v>0.57400734304699996</v>
      </c>
      <c r="Q102" s="16">
        <v>0.7</v>
      </c>
      <c r="R102" s="18" t="s">
        <v>48</v>
      </c>
      <c r="S102" s="16">
        <v>0.58212345570199997</v>
      </c>
      <c r="T102" s="19" t="s">
        <v>48</v>
      </c>
      <c r="U102" s="16">
        <v>0.54170717667900004</v>
      </c>
      <c r="V102" s="19" t="s">
        <v>48</v>
      </c>
      <c r="W102" s="16">
        <v>0.67793689645199995</v>
      </c>
      <c r="X102" s="16" t="s">
        <v>45</v>
      </c>
      <c r="Y102" s="20">
        <v>3.7818514526199998E-14</v>
      </c>
      <c r="Z102" s="20">
        <v>8.2184068802800001E-29</v>
      </c>
      <c r="AA102" s="16">
        <v>24</v>
      </c>
      <c r="AB102" s="16">
        <v>-5.1820247975000004E-3</v>
      </c>
      <c r="AC102" s="16" t="s">
        <v>48</v>
      </c>
      <c r="AD102" s="16">
        <v>97</v>
      </c>
      <c r="AE102" s="16">
        <v>-5.5294361066000001E-3</v>
      </c>
      <c r="AF102" s="16" t="s">
        <v>48</v>
      </c>
      <c r="AG102" s="16" t="str">
        <f t="shared" si="19"/>
        <v>fail</v>
      </c>
      <c r="AH102" s="16" t="str">
        <f t="shared" si="19"/>
        <v>fail</v>
      </c>
      <c r="AI102" s="16" t="str">
        <f t="shared" si="16"/>
        <v>fail</v>
      </c>
      <c r="AJ102" s="16" t="str">
        <f t="shared" si="17"/>
        <v>fail</v>
      </c>
      <c r="AL102" s="16" t="str">
        <f t="shared" si="10"/>
        <v>same</v>
      </c>
      <c r="AM102" s="16" t="str">
        <f t="shared" si="11"/>
        <v>pass</v>
      </c>
      <c r="AN102" s="16" t="str">
        <f t="shared" si="12"/>
        <v>exceeded</v>
      </c>
      <c r="AO102" s="16" t="str">
        <f t="shared" si="13"/>
        <v>exceeded</v>
      </c>
      <c r="AP102" s="16" t="str">
        <f t="shared" si="18"/>
        <v>same</v>
      </c>
      <c r="AQ102" s="16" t="str">
        <f t="shared" si="14"/>
        <v>same</v>
      </c>
      <c r="AR102" s="21" t="s">
        <v>257</v>
      </c>
    </row>
    <row r="103" spans="1:44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>
        <v>93.473436560699994</v>
      </c>
      <c r="G103" t="s">
        <v>45</v>
      </c>
      <c r="H103">
        <v>19858211</v>
      </c>
      <c r="I103" t="s">
        <v>46</v>
      </c>
      <c r="J103">
        <v>1030.1336540178499</v>
      </c>
      <c r="K103" t="s">
        <v>49</v>
      </c>
      <c r="L103">
        <v>1.8159995802775199E-2</v>
      </c>
      <c r="M103" t="s">
        <v>45</v>
      </c>
      <c r="N103">
        <v>93.447830352774702</v>
      </c>
      <c r="O103" t="s">
        <v>45</v>
      </c>
      <c r="P103">
        <v>0.95547573722699997</v>
      </c>
      <c r="Q103">
        <v>0.8</v>
      </c>
      <c r="R103" t="s">
        <v>45</v>
      </c>
      <c r="S103">
        <v>0.97027120653200005</v>
      </c>
      <c r="T103" t="s">
        <v>45</v>
      </c>
      <c r="U103">
        <v>0.94346443502800004</v>
      </c>
      <c r="V103" t="s">
        <v>45</v>
      </c>
      <c r="W103">
        <v>0.84094804639099996</v>
      </c>
      <c r="X103" t="s">
        <v>45</v>
      </c>
      <c r="Y103" s="2">
        <v>1.6436416045300001E-5</v>
      </c>
      <c r="Z103" s="2">
        <v>1.1365662394400001E-31</v>
      </c>
      <c r="AA103">
        <v>0</v>
      </c>
      <c r="AB103">
        <v>-2.5903382717400002E-4</v>
      </c>
      <c r="AC103" t="s">
        <v>45</v>
      </c>
      <c r="AD103">
        <v>0</v>
      </c>
      <c r="AE103">
        <v>-1.9241002506200001E-4</v>
      </c>
      <c r="AF103" t="s">
        <v>45</v>
      </c>
      <c r="AG103" t="str">
        <f t="shared" si="19"/>
        <v>pass</v>
      </c>
      <c r="AH103" t="str">
        <f t="shared" si="19"/>
        <v>pass</v>
      </c>
      <c r="AI103" t="str">
        <f t="shared" si="16"/>
        <v>pass</v>
      </c>
      <c r="AJ103" t="str">
        <f t="shared" si="17"/>
        <v>pass</v>
      </c>
      <c r="AL103" t="str">
        <f t="shared" si="10"/>
        <v>same</v>
      </c>
      <c r="AM103" t="str">
        <f t="shared" si="11"/>
        <v>pass</v>
      </c>
      <c r="AN103" s="4" t="str">
        <f t="shared" si="12"/>
        <v>not exceeded</v>
      </c>
      <c r="AO103" s="4" t="str">
        <f t="shared" si="13"/>
        <v>not exceeded</v>
      </c>
      <c r="AP103" t="str">
        <f t="shared" si="18"/>
        <v>same</v>
      </c>
      <c r="AQ103" t="str">
        <f t="shared" si="14"/>
        <v>same</v>
      </c>
      <c r="AR103" s="6" t="s">
        <v>255</v>
      </c>
    </row>
    <row r="104" spans="1:44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>
        <v>91.2680859357</v>
      </c>
      <c r="G104" t="s">
        <v>45</v>
      </c>
      <c r="H104">
        <v>14218489</v>
      </c>
      <c r="I104" t="s">
        <v>46</v>
      </c>
      <c r="J104">
        <v>749.22265625</v>
      </c>
      <c r="K104" t="s">
        <v>58</v>
      </c>
      <c r="L104">
        <v>3.6601033989736499E-2</v>
      </c>
      <c r="M104" t="s">
        <v>45</v>
      </c>
      <c r="N104">
        <v>91.465846065946906</v>
      </c>
      <c r="O104" t="s">
        <v>45</v>
      </c>
      <c r="P104">
        <v>0.93032403319800006</v>
      </c>
      <c r="Q104">
        <v>0.8</v>
      </c>
      <c r="R104" t="s">
        <v>45</v>
      </c>
      <c r="S104">
        <v>0.95273415056499999</v>
      </c>
      <c r="T104" t="s">
        <v>45</v>
      </c>
      <c r="U104">
        <v>0.906795259598</v>
      </c>
      <c r="V104" t="s">
        <v>45</v>
      </c>
      <c r="W104">
        <v>0.95412926422199995</v>
      </c>
      <c r="X104" t="s">
        <v>45</v>
      </c>
      <c r="Y104" s="2">
        <v>1.8717838932300001E-11</v>
      </c>
      <c r="Z104" t="s">
        <v>47</v>
      </c>
      <c r="AA104">
        <v>0</v>
      </c>
      <c r="AB104">
        <v>-5.3469042796800001E-4</v>
      </c>
      <c r="AC104" t="s">
        <v>48</v>
      </c>
      <c r="AD104">
        <v>0</v>
      </c>
      <c r="AE104">
        <v>-7.1582611377999999E-4</v>
      </c>
      <c r="AF104" t="s">
        <v>48</v>
      </c>
      <c r="AG104" t="str">
        <f t="shared" si="19"/>
        <v>fail</v>
      </c>
      <c r="AH104" t="str">
        <f t="shared" si="19"/>
        <v>fail</v>
      </c>
      <c r="AI104" t="str">
        <f t="shared" si="16"/>
        <v>pass</v>
      </c>
      <c r="AJ104" t="str">
        <f t="shared" si="17"/>
        <v>pass</v>
      </c>
      <c r="AL104" t="str">
        <f t="shared" si="10"/>
        <v>same</v>
      </c>
      <c r="AM104" t="str">
        <f t="shared" si="11"/>
        <v>pass</v>
      </c>
      <c r="AN104" s="4" t="str">
        <f t="shared" si="12"/>
        <v>not exceeded</v>
      </c>
      <c r="AO104" s="4" t="str">
        <f t="shared" si="13"/>
        <v>not exceeded</v>
      </c>
      <c r="AP104" t="str">
        <f t="shared" si="18"/>
        <v>same</v>
      </c>
      <c r="AQ104" t="str">
        <f t="shared" si="14"/>
        <v>same</v>
      </c>
      <c r="AR104" s="6" t="s">
        <v>255</v>
      </c>
    </row>
    <row r="105" spans="1:44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>
        <v>94.162398177499995</v>
      </c>
      <c r="G105" t="s">
        <v>45</v>
      </c>
      <c r="H105">
        <v>24963706</v>
      </c>
      <c r="I105" t="s">
        <v>46</v>
      </c>
      <c r="J105">
        <v>1022.5057088815699</v>
      </c>
      <c r="K105" t="s">
        <v>58</v>
      </c>
      <c r="L105">
        <v>1.7798923126866401E-2</v>
      </c>
      <c r="M105" t="s">
        <v>45</v>
      </c>
      <c r="N105">
        <v>94.550754247886601</v>
      </c>
      <c r="O105" t="s">
        <v>45</v>
      </c>
      <c r="P105">
        <v>0.96939584023199998</v>
      </c>
      <c r="Q105">
        <v>0.85</v>
      </c>
      <c r="R105" t="s">
        <v>45</v>
      </c>
      <c r="S105">
        <v>0.97637109276400003</v>
      </c>
      <c r="T105" t="s">
        <v>45</v>
      </c>
      <c r="U105">
        <v>0.96261370593999995</v>
      </c>
      <c r="V105" t="s">
        <v>45</v>
      </c>
      <c r="W105">
        <v>0.84094804639099996</v>
      </c>
      <c r="X105" t="s">
        <v>45</v>
      </c>
      <c r="Y105">
        <v>0.22798493436799999</v>
      </c>
      <c r="Z105" t="s">
        <v>47</v>
      </c>
      <c r="AA105">
        <v>0</v>
      </c>
      <c r="AB105">
        <v>-2.9643563596900001E-4</v>
      </c>
      <c r="AC105" t="s">
        <v>45</v>
      </c>
      <c r="AD105">
        <v>0</v>
      </c>
      <c r="AE105">
        <v>-3.2502564170299998E-4</v>
      </c>
      <c r="AF105" t="s">
        <v>45</v>
      </c>
      <c r="AG105" t="str">
        <f t="shared" si="19"/>
        <v>fail</v>
      </c>
      <c r="AH105" t="str">
        <f t="shared" si="19"/>
        <v>fail</v>
      </c>
      <c r="AI105" t="str">
        <f t="shared" si="16"/>
        <v>pass</v>
      </c>
      <c r="AJ105" t="str">
        <f t="shared" si="17"/>
        <v>pass</v>
      </c>
      <c r="AL105" t="str">
        <f t="shared" si="10"/>
        <v>same</v>
      </c>
      <c r="AM105" t="str">
        <f t="shared" si="11"/>
        <v>pass</v>
      </c>
      <c r="AN105" s="4" t="str">
        <f t="shared" si="12"/>
        <v>not exceeded</v>
      </c>
      <c r="AO105" s="4" t="str">
        <f t="shared" si="13"/>
        <v>not exceeded</v>
      </c>
      <c r="AP105" t="str">
        <f t="shared" si="18"/>
        <v>same</v>
      </c>
      <c r="AQ105" t="str">
        <f t="shared" si="14"/>
        <v>same</v>
      </c>
      <c r="AR105" s="6" t="s">
        <v>255</v>
      </c>
    </row>
    <row r="106" spans="1:44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>
        <v>91.970164111100004</v>
      </c>
      <c r="G106" t="s">
        <v>45</v>
      </c>
      <c r="H106">
        <v>21242610</v>
      </c>
      <c r="I106" t="s">
        <v>46</v>
      </c>
      <c r="J106">
        <v>1109.3897455357101</v>
      </c>
      <c r="K106" t="s">
        <v>49</v>
      </c>
      <c r="L106">
        <v>2.2049496242196199E-2</v>
      </c>
      <c r="M106" t="s">
        <v>45</v>
      </c>
      <c r="N106">
        <v>92.344301658754603</v>
      </c>
      <c r="O106" t="s">
        <v>45</v>
      </c>
      <c r="P106">
        <v>0.85790122135299995</v>
      </c>
      <c r="Q106">
        <v>0.75</v>
      </c>
      <c r="R106" t="s">
        <v>45</v>
      </c>
      <c r="S106">
        <v>0.90283404675800005</v>
      </c>
      <c r="T106" t="s">
        <v>45</v>
      </c>
      <c r="U106">
        <v>0.81011964584399998</v>
      </c>
      <c r="V106" t="s">
        <v>45</v>
      </c>
      <c r="W106">
        <v>0.67793689645199995</v>
      </c>
      <c r="X106" t="s">
        <v>45</v>
      </c>
      <c r="Y106" s="2">
        <v>5.5541744830399996E-59</v>
      </c>
      <c r="Z106" t="s">
        <v>47</v>
      </c>
      <c r="AA106">
        <v>0</v>
      </c>
      <c r="AB106">
        <v>-1.3822811569799999E-3</v>
      </c>
      <c r="AC106" t="s">
        <v>48</v>
      </c>
      <c r="AD106">
        <v>1</v>
      </c>
      <c r="AE106">
        <v>-2.5063104886000002E-3</v>
      </c>
      <c r="AF106" t="s">
        <v>48</v>
      </c>
      <c r="AG106" t="str">
        <f t="shared" si="19"/>
        <v>pass</v>
      </c>
      <c r="AH106" t="str">
        <f t="shared" si="19"/>
        <v>pass</v>
      </c>
      <c r="AI106" t="str">
        <f t="shared" si="16"/>
        <v>pass</v>
      </c>
      <c r="AJ106" t="str">
        <f t="shared" si="17"/>
        <v>pass</v>
      </c>
      <c r="AL106" t="str">
        <f t="shared" si="10"/>
        <v>same</v>
      </c>
      <c r="AM106" t="str">
        <f t="shared" si="11"/>
        <v>pass</v>
      </c>
      <c r="AN106" s="4" t="str">
        <f t="shared" si="12"/>
        <v>not exceeded</v>
      </c>
      <c r="AO106" s="4" t="str">
        <f t="shared" si="13"/>
        <v>not exceeded</v>
      </c>
      <c r="AP106" t="str">
        <f t="shared" si="18"/>
        <v>same</v>
      </c>
      <c r="AQ106" t="str">
        <f t="shared" si="14"/>
        <v>same</v>
      </c>
      <c r="AR106" s="6" t="s">
        <v>255</v>
      </c>
    </row>
    <row r="107" spans="1:44" s="8" customFormat="1" x14ac:dyDescent="0.3">
      <c r="A107" s="8" t="s">
        <v>166</v>
      </c>
      <c r="B107" s="8" t="s">
        <v>43</v>
      </c>
      <c r="C107" s="13">
        <v>42384</v>
      </c>
      <c r="D107" s="8">
        <v>151</v>
      </c>
      <c r="E107" s="8">
        <v>151</v>
      </c>
      <c r="F107" s="8">
        <v>83.955660964399996</v>
      </c>
      <c r="G107" s="8" t="s">
        <v>45</v>
      </c>
      <c r="H107" s="8">
        <v>15235349</v>
      </c>
      <c r="I107" s="8" t="s">
        <v>46</v>
      </c>
      <c r="J107" s="8">
        <v>831.54308928571402</v>
      </c>
      <c r="K107" s="8" t="s">
        <v>58</v>
      </c>
      <c r="L107" s="8">
        <v>6.6526883145063095E-2</v>
      </c>
      <c r="M107" s="8" t="s">
        <v>48</v>
      </c>
      <c r="N107" s="8">
        <v>83.476191427191097</v>
      </c>
      <c r="O107" s="8" t="s">
        <v>48</v>
      </c>
      <c r="P107" s="8">
        <v>0.91225845026100005</v>
      </c>
      <c r="Q107" s="8">
        <v>0.8</v>
      </c>
      <c r="R107" s="8" t="s">
        <v>45</v>
      </c>
      <c r="S107" s="8">
        <v>0.93609452083099998</v>
      </c>
      <c r="T107" s="8" t="s">
        <v>45</v>
      </c>
      <c r="U107" s="8">
        <v>0.88439716718600003</v>
      </c>
      <c r="V107" s="8" t="s">
        <v>45</v>
      </c>
      <c r="W107" s="8">
        <v>0.95412926422199995</v>
      </c>
      <c r="X107" s="8" t="s">
        <v>45</v>
      </c>
      <c r="Y107" s="15">
        <v>5.1020052013500001E-9</v>
      </c>
      <c r="Z107" s="8" t="s">
        <v>47</v>
      </c>
      <c r="AA107" s="8">
        <v>0</v>
      </c>
      <c r="AB107" s="8">
        <v>-5.7902800741399996E-4</v>
      </c>
      <c r="AC107" s="8" t="s">
        <v>48</v>
      </c>
      <c r="AD107" s="8">
        <v>0</v>
      </c>
      <c r="AE107" s="8">
        <v>-1.14784761036E-3</v>
      </c>
      <c r="AF107" s="8" t="s">
        <v>48</v>
      </c>
      <c r="AG107" s="8" t="str">
        <f t="shared" si="19"/>
        <v>fail</v>
      </c>
      <c r="AH107" s="8" t="str">
        <f t="shared" si="19"/>
        <v>fail</v>
      </c>
      <c r="AI107" s="8" t="str">
        <f t="shared" si="16"/>
        <v>fail</v>
      </c>
      <c r="AJ107" s="8" t="str">
        <f t="shared" si="17"/>
        <v>fail</v>
      </c>
      <c r="AL107" s="8" t="str">
        <f t="shared" si="10"/>
        <v>same</v>
      </c>
      <c r="AM107" s="8" t="str">
        <f t="shared" si="11"/>
        <v>pass</v>
      </c>
      <c r="AN107" s="14" t="str">
        <f t="shared" si="12"/>
        <v>not exceeded</v>
      </c>
      <c r="AO107" s="14" t="str">
        <f t="shared" si="13"/>
        <v>not exceeded</v>
      </c>
      <c r="AP107" s="8" t="str">
        <f t="shared" si="18"/>
        <v>same</v>
      </c>
      <c r="AQ107" s="8" t="str">
        <f t="shared" si="14"/>
        <v>same</v>
      </c>
      <c r="AR107" s="8" t="s">
        <v>255</v>
      </c>
    </row>
    <row r="108" spans="1:44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>
        <v>98.189819752000005</v>
      </c>
      <c r="G108" t="s">
        <v>45</v>
      </c>
      <c r="H108">
        <v>9321517</v>
      </c>
      <c r="I108" t="s">
        <v>46</v>
      </c>
      <c r="J108">
        <v>373.30447203947301</v>
      </c>
      <c r="K108" t="s">
        <v>58</v>
      </c>
      <c r="L108">
        <v>2.80079722741363E-2</v>
      </c>
      <c r="M108" t="s">
        <v>45</v>
      </c>
      <c r="N108">
        <v>98.373349862793404</v>
      </c>
      <c r="O108" t="s">
        <v>45</v>
      </c>
      <c r="P108">
        <v>0.97492460831500005</v>
      </c>
      <c r="Q108">
        <v>0.85</v>
      </c>
      <c r="R108" t="s">
        <v>45</v>
      </c>
      <c r="S108">
        <v>0.979450098805</v>
      </c>
      <c r="T108" t="s">
        <v>45</v>
      </c>
      <c r="U108">
        <v>0.97382293604500003</v>
      </c>
      <c r="V108" t="s">
        <v>45</v>
      </c>
      <c r="W108">
        <v>0.99998090779100002</v>
      </c>
      <c r="X108" t="s">
        <v>45</v>
      </c>
      <c r="Y108">
        <v>0.99999999972499998</v>
      </c>
      <c r="Z108">
        <v>0.52829707931699998</v>
      </c>
      <c r="AA108">
        <v>0</v>
      </c>
      <c r="AB108">
        <v>-2.2747327507900001E-4</v>
      </c>
      <c r="AC108" t="s">
        <v>45</v>
      </c>
      <c r="AD108">
        <v>0</v>
      </c>
      <c r="AE108">
        <v>-1.57000369105E-4</v>
      </c>
      <c r="AF108" t="s">
        <v>45</v>
      </c>
      <c r="AG108" t="str">
        <f t="shared" si="19"/>
        <v>fail</v>
      </c>
      <c r="AH108" t="str">
        <f t="shared" si="19"/>
        <v>fail</v>
      </c>
      <c r="AI108" t="str">
        <f t="shared" si="16"/>
        <v>pass</v>
      </c>
      <c r="AJ108" t="str">
        <f t="shared" si="17"/>
        <v>pass</v>
      </c>
      <c r="AL108" t="str">
        <f t="shared" si="10"/>
        <v>same</v>
      </c>
      <c r="AM108" t="str">
        <f t="shared" si="11"/>
        <v>pass</v>
      </c>
      <c r="AN108" s="4" t="str">
        <f t="shared" si="12"/>
        <v>not exceeded</v>
      </c>
      <c r="AO108" s="4" t="str">
        <f t="shared" si="13"/>
        <v>not exceeded</v>
      </c>
      <c r="AP108" t="str">
        <f t="shared" si="18"/>
        <v>same</v>
      </c>
      <c r="AQ108" t="str">
        <f t="shared" si="14"/>
        <v>same</v>
      </c>
      <c r="AR108" s="6" t="s">
        <v>263</v>
      </c>
    </row>
    <row r="109" spans="1:44" s="8" customFormat="1" x14ac:dyDescent="0.3">
      <c r="A109" s="8" t="s">
        <v>138</v>
      </c>
      <c r="B109" s="8" t="s">
        <v>64</v>
      </c>
      <c r="C109" s="13">
        <v>42388</v>
      </c>
      <c r="D109" s="8">
        <v>151</v>
      </c>
      <c r="E109" s="8">
        <v>151</v>
      </c>
      <c r="F109" s="8">
        <v>87.212516817400001</v>
      </c>
      <c r="G109" s="8" t="s">
        <v>45</v>
      </c>
      <c r="H109" s="8">
        <v>18949772</v>
      </c>
      <c r="I109" s="8" t="s">
        <v>46</v>
      </c>
      <c r="J109" s="8">
        <v>995.75736607142801</v>
      </c>
      <c r="K109" s="8" t="s">
        <v>46</v>
      </c>
      <c r="L109" s="8">
        <v>9.1472084413461899E-2</v>
      </c>
      <c r="M109" s="8" t="s">
        <v>48</v>
      </c>
      <c r="N109" s="8">
        <v>86.157253622577699</v>
      </c>
      <c r="O109" s="8" t="s">
        <v>45</v>
      </c>
      <c r="P109" s="8">
        <v>0.90349614578000004</v>
      </c>
      <c r="Q109" s="8">
        <v>0.8</v>
      </c>
      <c r="R109" s="8" t="s">
        <v>45</v>
      </c>
      <c r="S109" s="8">
        <v>0.92594193899199995</v>
      </c>
      <c r="T109" s="8" t="s">
        <v>45</v>
      </c>
      <c r="U109" s="8">
        <v>0.87789221236500004</v>
      </c>
      <c r="V109" s="8" t="s">
        <v>45</v>
      </c>
      <c r="W109" s="8">
        <v>0.95412926422199995</v>
      </c>
      <c r="X109" s="8" t="s">
        <v>45</v>
      </c>
      <c r="Y109" s="15">
        <v>2.2467137237299998E-8</v>
      </c>
      <c r="Z109" s="8" t="s">
        <v>47</v>
      </c>
      <c r="AA109" s="8">
        <v>0</v>
      </c>
      <c r="AB109" s="8">
        <v>-7.8265580911100004E-4</v>
      </c>
      <c r="AC109" s="8" t="s">
        <v>48</v>
      </c>
      <c r="AD109" s="8">
        <v>0</v>
      </c>
      <c r="AE109" s="8">
        <v>-1.2194539591700001E-3</v>
      </c>
      <c r="AF109" s="8" t="s">
        <v>48</v>
      </c>
      <c r="AG109" s="8" t="str">
        <f t="shared" si="19"/>
        <v>fail</v>
      </c>
      <c r="AH109" s="8" t="str">
        <f t="shared" si="19"/>
        <v>fail</v>
      </c>
      <c r="AI109" s="8" t="str">
        <f t="shared" si="16"/>
        <v>fail</v>
      </c>
      <c r="AJ109" s="8" t="str">
        <f t="shared" si="17"/>
        <v>fail</v>
      </c>
      <c r="AL109" s="8" t="str">
        <f t="shared" si="10"/>
        <v>same</v>
      </c>
      <c r="AM109" s="8" t="str">
        <f t="shared" si="11"/>
        <v>pass</v>
      </c>
      <c r="AN109" s="14" t="str">
        <f t="shared" si="12"/>
        <v>not exceeded</v>
      </c>
      <c r="AO109" s="14" t="str">
        <f t="shared" si="13"/>
        <v>not exceeded</v>
      </c>
      <c r="AP109" s="8" t="str">
        <f t="shared" si="18"/>
        <v>same</v>
      </c>
      <c r="AQ109" s="8" t="str">
        <f t="shared" si="14"/>
        <v>same</v>
      </c>
      <c r="AR109" s="8" t="s">
        <v>255</v>
      </c>
    </row>
    <row r="110" spans="1:44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>
        <v>94.421879055199994</v>
      </c>
      <c r="G110" t="s">
        <v>45</v>
      </c>
      <c r="H110">
        <v>16728171</v>
      </c>
      <c r="I110" t="s">
        <v>46</v>
      </c>
      <c r="J110">
        <v>869.44992857142802</v>
      </c>
      <c r="K110" t="s">
        <v>46</v>
      </c>
      <c r="L110">
        <v>2.4493213967578399E-2</v>
      </c>
      <c r="M110" t="s">
        <v>45</v>
      </c>
      <c r="N110">
        <v>94.813085789893293</v>
      </c>
      <c r="O110" t="s">
        <v>45</v>
      </c>
      <c r="P110">
        <v>0.94892131693299997</v>
      </c>
      <c r="Q110">
        <v>0.8</v>
      </c>
      <c r="R110" t="s">
        <v>45</v>
      </c>
      <c r="S110">
        <v>0.95933821982599998</v>
      </c>
      <c r="T110" t="s">
        <v>45</v>
      </c>
      <c r="U110">
        <v>0.93842523576400005</v>
      </c>
      <c r="V110" t="s">
        <v>45</v>
      </c>
      <c r="W110">
        <v>0.95412926422199995</v>
      </c>
      <c r="X110" t="s">
        <v>45</v>
      </c>
      <c r="Y110" s="2">
        <v>5.3787497671800001E-6</v>
      </c>
      <c r="Z110" t="s">
        <v>47</v>
      </c>
      <c r="AA110">
        <v>0</v>
      </c>
      <c r="AB110">
        <v>-4.5838696981300001E-4</v>
      </c>
      <c r="AC110" t="s">
        <v>45</v>
      </c>
      <c r="AD110">
        <v>0</v>
      </c>
      <c r="AE110">
        <v>-6.66958544149E-4</v>
      </c>
      <c r="AF110" t="s">
        <v>48</v>
      </c>
      <c r="AG110" t="str">
        <f t="shared" si="19"/>
        <v>fail</v>
      </c>
      <c r="AH110" t="str">
        <f t="shared" si="19"/>
        <v>fail</v>
      </c>
      <c r="AI110" t="str">
        <f t="shared" si="16"/>
        <v>pass</v>
      </c>
      <c r="AJ110" t="str">
        <f t="shared" si="17"/>
        <v>pass</v>
      </c>
      <c r="AL110" t="str">
        <f t="shared" si="10"/>
        <v>same</v>
      </c>
      <c r="AM110" t="str">
        <f t="shared" si="11"/>
        <v>pass</v>
      </c>
      <c r="AN110" s="4" t="str">
        <f t="shared" si="12"/>
        <v>not exceeded</v>
      </c>
      <c r="AO110" s="4" t="str">
        <f t="shared" si="13"/>
        <v>not exceeded</v>
      </c>
      <c r="AP110" t="str">
        <f t="shared" si="18"/>
        <v>same</v>
      </c>
      <c r="AQ110" t="str">
        <f t="shared" si="14"/>
        <v>diff</v>
      </c>
      <c r="AR110" s="6" t="s">
        <v>255</v>
      </c>
    </row>
    <row r="111" spans="1:44" s="16" customFormat="1" x14ac:dyDescent="0.3">
      <c r="A111" s="16" t="s">
        <v>183</v>
      </c>
      <c r="B111" s="16" t="s">
        <v>64</v>
      </c>
      <c r="C111" s="17">
        <v>42396</v>
      </c>
      <c r="D111" s="16">
        <v>75</v>
      </c>
      <c r="E111" s="16">
        <v>75</v>
      </c>
      <c r="F111" s="16">
        <v>76.689987290600001</v>
      </c>
      <c r="G111" s="18" t="s">
        <v>48</v>
      </c>
      <c r="H111" s="16">
        <v>29747487</v>
      </c>
      <c r="I111" s="16" t="s">
        <v>46</v>
      </c>
      <c r="J111" s="16">
        <v>1328.6387269736799</v>
      </c>
      <c r="K111" s="16" t="s">
        <v>49</v>
      </c>
      <c r="L111" s="16">
        <v>9.6918932194959395E-2</v>
      </c>
      <c r="M111" s="18" t="s">
        <v>48</v>
      </c>
      <c r="N111" s="16">
        <v>78.245475684457702</v>
      </c>
      <c r="O111" s="18" t="s">
        <v>48</v>
      </c>
      <c r="P111" s="16">
        <v>0.91415901063500005</v>
      </c>
      <c r="Q111" s="16">
        <v>0.85</v>
      </c>
      <c r="R111" s="16" t="s">
        <v>45</v>
      </c>
      <c r="S111" s="16">
        <v>0.93371092265099997</v>
      </c>
      <c r="T111" s="16" t="s">
        <v>45</v>
      </c>
      <c r="U111" s="16">
        <v>0.893778323303</v>
      </c>
      <c r="V111" s="16" t="s">
        <v>45</v>
      </c>
      <c r="W111" s="16">
        <v>0.84094804639099996</v>
      </c>
      <c r="X111" s="16" t="s">
        <v>45</v>
      </c>
      <c r="Y111" s="16">
        <v>6.2681803095499997E-4</v>
      </c>
      <c r="Z111" s="16" t="s">
        <v>47</v>
      </c>
      <c r="AA111" s="16">
        <v>0</v>
      </c>
      <c r="AB111" s="16">
        <v>-7.4637149061599999E-4</v>
      </c>
      <c r="AC111" s="16" t="s">
        <v>48</v>
      </c>
      <c r="AD111" s="16">
        <v>0</v>
      </c>
      <c r="AE111" s="16">
        <v>-3.73666954741E-4</v>
      </c>
      <c r="AF111" s="16" t="s">
        <v>45</v>
      </c>
      <c r="AG111" s="16" t="str">
        <f t="shared" si="19"/>
        <v>fail</v>
      </c>
      <c r="AH111" s="16" t="str">
        <f t="shared" si="19"/>
        <v>fail</v>
      </c>
      <c r="AI111" s="16" t="str">
        <f t="shared" si="16"/>
        <v>fail</v>
      </c>
      <c r="AJ111" s="16" t="str">
        <f t="shared" si="17"/>
        <v>fail</v>
      </c>
      <c r="AL111" s="16" t="str">
        <f t="shared" si="10"/>
        <v>same</v>
      </c>
      <c r="AM111" s="16" t="str">
        <f t="shared" si="11"/>
        <v>pass</v>
      </c>
      <c r="AN111" s="16" t="str">
        <f t="shared" si="12"/>
        <v>not exceeded</v>
      </c>
      <c r="AO111" s="16" t="str">
        <f t="shared" si="13"/>
        <v>not exceeded</v>
      </c>
      <c r="AP111" s="16" t="str">
        <f t="shared" si="18"/>
        <v>same</v>
      </c>
      <c r="AQ111" s="16" t="str">
        <f t="shared" si="14"/>
        <v>diff</v>
      </c>
      <c r="AR111" s="21" t="s">
        <v>272</v>
      </c>
    </row>
    <row r="112" spans="1:44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>
        <v>88.221346439300007</v>
      </c>
      <c r="G112" t="s">
        <v>45</v>
      </c>
      <c r="H112">
        <v>28975202</v>
      </c>
      <c r="I112" t="s">
        <v>46</v>
      </c>
      <c r="J112">
        <v>1238.6173519736799</v>
      </c>
      <c r="K112" t="s">
        <v>49</v>
      </c>
      <c r="L112">
        <v>8.0530807780672103E-3</v>
      </c>
      <c r="M112" t="s">
        <v>45</v>
      </c>
      <c r="N112">
        <v>88.389790704556404</v>
      </c>
      <c r="O112" t="s">
        <v>45</v>
      </c>
      <c r="P112">
        <v>0.95207110335199996</v>
      </c>
      <c r="Q112">
        <v>0.85</v>
      </c>
      <c r="R112" t="s">
        <v>45</v>
      </c>
      <c r="S112">
        <v>0.961285802483</v>
      </c>
      <c r="T112" t="s">
        <v>45</v>
      </c>
      <c r="U112">
        <v>0.94181234514500001</v>
      </c>
      <c r="V112" t="s">
        <v>45</v>
      </c>
      <c r="W112">
        <v>0.84094804639099996</v>
      </c>
      <c r="X112" t="s">
        <v>45</v>
      </c>
      <c r="Y112">
        <v>7.8658827560499994E-2</v>
      </c>
      <c r="Z112">
        <v>1.2868928796900001E-2</v>
      </c>
      <c r="AA112">
        <v>0</v>
      </c>
      <c r="AB112">
        <v>-4.2109352348900002E-4</v>
      </c>
      <c r="AC112" t="s">
        <v>45</v>
      </c>
      <c r="AD112">
        <v>0</v>
      </c>
      <c r="AE112">
        <v>-4.1040517261299998E-4</v>
      </c>
      <c r="AF112" t="s">
        <v>45</v>
      </c>
      <c r="AG112" t="str">
        <f t="shared" si="19"/>
        <v>pass</v>
      </c>
      <c r="AH112" t="str">
        <f t="shared" si="19"/>
        <v>pass</v>
      </c>
      <c r="AI112" t="str">
        <f t="shared" si="16"/>
        <v>pass</v>
      </c>
      <c r="AJ112" t="str">
        <f t="shared" si="17"/>
        <v>pass</v>
      </c>
      <c r="AL112" t="str">
        <f t="shared" si="10"/>
        <v>same</v>
      </c>
      <c r="AM112" t="str">
        <f t="shared" si="11"/>
        <v>pass</v>
      </c>
      <c r="AN112" s="4" t="str">
        <f t="shared" si="12"/>
        <v>not exceeded</v>
      </c>
      <c r="AO112" s="4" t="str">
        <f t="shared" si="13"/>
        <v>not exceeded</v>
      </c>
      <c r="AP112" t="str">
        <f t="shared" si="18"/>
        <v>same</v>
      </c>
      <c r="AQ112" t="str">
        <f t="shared" si="14"/>
        <v>same</v>
      </c>
      <c r="AR112" s="6" t="s">
        <v>255</v>
      </c>
    </row>
    <row r="113" spans="1:44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>
        <v>95.482481540099997</v>
      </c>
      <c r="G113" t="s">
        <v>45</v>
      </c>
      <c r="H113">
        <v>14166224</v>
      </c>
      <c r="I113" t="s">
        <v>46</v>
      </c>
      <c r="J113">
        <v>726.96930803571399</v>
      </c>
      <c r="K113" t="s">
        <v>58</v>
      </c>
      <c r="L113">
        <v>2.1397821816646598E-2</v>
      </c>
      <c r="M113" t="s">
        <v>45</v>
      </c>
      <c r="N113">
        <v>95.369113640586093</v>
      </c>
      <c r="O113" t="s">
        <v>45</v>
      </c>
      <c r="P113">
        <v>0.95549136439299998</v>
      </c>
      <c r="Q113">
        <v>0.8</v>
      </c>
      <c r="R113" t="s">
        <v>45</v>
      </c>
      <c r="S113">
        <v>0.97197174749500004</v>
      </c>
      <c r="T113" t="s">
        <v>45</v>
      </c>
      <c r="U113">
        <v>0.93851687540499995</v>
      </c>
      <c r="V113" t="s">
        <v>45</v>
      </c>
      <c r="W113">
        <v>0.84094804639099996</v>
      </c>
      <c r="X113" t="s">
        <v>45</v>
      </c>
      <c r="Y113" s="2">
        <v>3.1186865871799999E-14</v>
      </c>
      <c r="Z113" s="2">
        <v>2.8940507127800001E-31</v>
      </c>
      <c r="AA113">
        <v>0</v>
      </c>
      <c r="AB113">
        <v>-2.9230836950900002E-4</v>
      </c>
      <c r="AC113" t="s">
        <v>45</v>
      </c>
      <c r="AD113">
        <v>0</v>
      </c>
      <c r="AE113">
        <v>-5.9973046667700003E-4</v>
      </c>
      <c r="AF113" t="s">
        <v>48</v>
      </c>
      <c r="AG113" t="str">
        <f t="shared" si="19"/>
        <v>fail</v>
      </c>
      <c r="AH113" t="str">
        <f t="shared" si="19"/>
        <v>fail</v>
      </c>
      <c r="AI113" t="str">
        <f t="shared" si="16"/>
        <v>pass</v>
      </c>
      <c r="AJ113" t="str">
        <f t="shared" si="17"/>
        <v>pass</v>
      </c>
      <c r="AL113" t="str">
        <f t="shared" si="10"/>
        <v>same</v>
      </c>
      <c r="AM113" t="str">
        <f t="shared" si="11"/>
        <v>pass</v>
      </c>
      <c r="AN113" s="4" t="str">
        <f t="shared" si="12"/>
        <v>not exceeded</v>
      </c>
      <c r="AO113" s="4" t="str">
        <f t="shared" si="13"/>
        <v>not exceeded</v>
      </c>
      <c r="AP113" t="str">
        <f t="shared" si="18"/>
        <v>same</v>
      </c>
      <c r="AQ113" t="str">
        <f t="shared" si="14"/>
        <v>diff</v>
      </c>
      <c r="AR113" s="6" t="s">
        <v>255</v>
      </c>
    </row>
    <row r="114" spans="1:44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>
        <v>91.667152975299999</v>
      </c>
      <c r="G114" t="s">
        <v>45</v>
      </c>
      <c r="H114">
        <v>25918178</v>
      </c>
      <c r="I114" t="s">
        <v>46</v>
      </c>
      <c r="J114">
        <v>1060.01012828947</v>
      </c>
      <c r="K114" t="s">
        <v>58</v>
      </c>
      <c r="L114">
        <v>1.5090840054878501E-2</v>
      </c>
      <c r="M114" t="s">
        <v>45</v>
      </c>
      <c r="N114">
        <v>91.566918333923894</v>
      </c>
      <c r="O114" t="s">
        <v>45</v>
      </c>
      <c r="P114">
        <v>0.95246018260400001</v>
      </c>
      <c r="Q114">
        <v>0.85</v>
      </c>
      <c r="R114" t="s">
        <v>45</v>
      </c>
      <c r="S114">
        <v>0.96474555631699999</v>
      </c>
      <c r="T114" t="s">
        <v>45</v>
      </c>
      <c r="U114">
        <v>0.93911710769199996</v>
      </c>
      <c r="V114" t="s">
        <v>45</v>
      </c>
      <c r="W114">
        <v>0.84094804639099996</v>
      </c>
      <c r="X114" t="s">
        <v>45</v>
      </c>
      <c r="Y114">
        <v>2.3857379874999999E-4</v>
      </c>
      <c r="Z114" s="2">
        <v>2.28100272392E-41</v>
      </c>
      <c r="AA114">
        <v>0</v>
      </c>
      <c r="AB114">
        <v>-5.3931363983299998E-4</v>
      </c>
      <c r="AC114" t="s">
        <v>48</v>
      </c>
      <c r="AD114">
        <v>0</v>
      </c>
      <c r="AE114">
        <v>-5.5383739351199995E-4</v>
      </c>
      <c r="AF114" t="s">
        <v>48</v>
      </c>
      <c r="AG114" t="str">
        <f t="shared" si="19"/>
        <v>fail</v>
      </c>
      <c r="AH114" t="str">
        <f t="shared" si="19"/>
        <v>fail</v>
      </c>
      <c r="AI114" t="str">
        <f t="shared" si="16"/>
        <v>pass</v>
      </c>
      <c r="AJ114" t="str">
        <f t="shared" si="17"/>
        <v>pass</v>
      </c>
      <c r="AL114" t="str">
        <f t="shared" si="10"/>
        <v>same</v>
      </c>
      <c r="AM114" t="str">
        <f t="shared" si="11"/>
        <v>pass</v>
      </c>
      <c r="AN114" s="4" t="str">
        <f t="shared" si="12"/>
        <v>not exceeded</v>
      </c>
      <c r="AO114" s="4" t="str">
        <f t="shared" si="13"/>
        <v>not exceeded</v>
      </c>
      <c r="AP114" t="str">
        <f t="shared" si="18"/>
        <v>same</v>
      </c>
      <c r="AQ114" t="str">
        <f t="shared" si="14"/>
        <v>same</v>
      </c>
      <c r="AR114" s="6" t="s">
        <v>255</v>
      </c>
    </row>
    <row r="115" spans="1:44" s="16" customFormat="1" x14ac:dyDescent="0.3">
      <c r="A115" s="16" t="s">
        <v>85</v>
      </c>
      <c r="B115" s="16" t="s">
        <v>64</v>
      </c>
      <c r="C115" s="17">
        <v>42405</v>
      </c>
      <c r="D115" s="16">
        <v>75</v>
      </c>
      <c r="E115" s="16">
        <v>75</v>
      </c>
      <c r="F115" s="16">
        <v>81.614946053799997</v>
      </c>
      <c r="G115" s="16" t="s">
        <v>45</v>
      </c>
      <c r="H115" s="16">
        <v>30119640</v>
      </c>
      <c r="I115" s="16" t="s">
        <v>46</v>
      </c>
      <c r="J115" s="16">
        <v>1331.3992368421</v>
      </c>
      <c r="K115" s="16" t="s">
        <v>49</v>
      </c>
      <c r="L115" s="16">
        <v>2.5390580125416898E-2</v>
      </c>
      <c r="M115" s="16" t="s">
        <v>45</v>
      </c>
      <c r="N115" s="16">
        <v>80.905377810625197</v>
      </c>
      <c r="O115" s="18" t="s">
        <v>48</v>
      </c>
      <c r="P115" s="16">
        <v>0.92844209444600001</v>
      </c>
      <c r="Q115" s="16">
        <v>0.85</v>
      </c>
      <c r="R115" s="16" t="s">
        <v>45</v>
      </c>
      <c r="S115" s="16">
        <v>0.94565189800899996</v>
      </c>
      <c r="T115" s="16" t="s">
        <v>45</v>
      </c>
      <c r="U115" s="16">
        <v>0.90982393813499995</v>
      </c>
      <c r="V115" s="16" t="s">
        <v>45</v>
      </c>
      <c r="W115" s="16">
        <v>0.84094804639099996</v>
      </c>
      <c r="X115" s="16" t="s">
        <v>45</v>
      </c>
      <c r="Y115" s="16">
        <v>2.37428537426E-2</v>
      </c>
      <c r="Z115" s="16" t="s">
        <v>47</v>
      </c>
      <c r="AA115" s="16">
        <v>0</v>
      </c>
      <c r="AB115" s="16">
        <v>-4.28701770083E-4</v>
      </c>
      <c r="AC115" s="16" t="s">
        <v>45</v>
      </c>
      <c r="AD115" s="16">
        <v>0</v>
      </c>
      <c r="AE115" s="16">
        <v>-2.7127245815900002E-4</v>
      </c>
      <c r="AF115" s="16" t="s">
        <v>45</v>
      </c>
      <c r="AG115" s="16" t="str">
        <f t="shared" si="19"/>
        <v>fail</v>
      </c>
      <c r="AH115" s="16" t="str">
        <f t="shared" si="19"/>
        <v>fail</v>
      </c>
      <c r="AI115" s="16" t="str">
        <f t="shared" si="16"/>
        <v>fail</v>
      </c>
      <c r="AJ115" s="16" t="str">
        <f t="shared" si="17"/>
        <v>fail</v>
      </c>
      <c r="AL115" s="16" t="str">
        <f t="shared" si="10"/>
        <v>same</v>
      </c>
      <c r="AM115" s="16" t="str">
        <f t="shared" si="11"/>
        <v>pass</v>
      </c>
      <c r="AN115" s="16" t="str">
        <f t="shared" si="12"/>
        <v>not exceeded</v>
      </c>
      <c r="AO115" s="16" t="str">
        <f t="shared" si="13"/>
        <v>not exceeded</v>
      </c>
      <c r="AP115" s="16" t="str">
        <f t="shared" si="18"/>
        <v>same</v>
      </c>
      <c r="AQ115" s="16" t="str">
        <f t="shared" si="14"/>
        <v>same</v>
      </c>
      <c r="AR115" s="21" t="s">
        <v>272</v>
      </c>
    </row>
    <row r="116" spans="1:44" s="16" customFormat="1" x14ac:dyDescent="0.3">
      <c r="A116" s="16" t="s">
        <v>232</v>
      </c>
      <c r="B116" s="16" t="s">
        <v>43</v>
      </c>
      <c r="C116" s="17">
        <v>42408</v>
      </c>
      <c r="D116" s="16">
        <v>75</v>
      </c>
      <c r="E116" s="16">
        <v>75</v>
      </c>
      <c r="F116" s="16">
        <v>85.734564796300006</v>
      </c>
      <c r="G116" s="16" t="s">
        <v>45</v>
      </c>
      <c r="H116" s="16">
        <v>32902642</v>
      </c>
      <c r="I116" s="16" t="s">
        <v>46</v>
      </c>
      <c r="J116" s="16">
        <v>1404.3574078947299</v>
      </c>
      <c r="K116" s="16" t="s">
        <v>65</v>
      </c>
      <c r="L116" s="16">
        <v>1.5626314594569899E-2</v>
      </c>
      <c r="M116" s="16" t="s">
        <v>45</v>
      </c>
      <c r="N116" s="16">
        <v>85.817548157930403</v>
      </c>
      <c r="O116" s="16" t="s">
        <v>45</v>
      </c>
      <c r="P116" s="16">
        <v>0.93493835752200005</v>
      </c>
      <c r="Q116" s="16">
        <v>0.85</v>
      </c>
      <c r="R116" s="16" t="s">
        <v>45</v>
      </c>
      <c r="S116" s="16">
        <v>0.95197788554499996</v>
      </c>
      <c r="T116" s="16" t="s">
        <v>45</v>
      </c>
      <c r="U116" s="16">
        <v>0.91641196310799999</v>
      </c>
      <c r="V116" s="16" t="s">
        <v>45</v>
      </c>
      <c r="W116" s="16">
        <v>0.84094804639099996</v>
      </c>
      <c r="X116" s="16" t="s">
        <v>45</v>
      </c>
      <c r="Y116" s="20">
        <v>1.9761933899800001E-5</v>
      </c>
      <c r="Z116" s="20">
        <v>5.3644965214999998E-8</v>
      </c>
      <c r="AA116" s="16">
        <v>0</v>
      </c>
      <c r="AB116" s="16">
        <v>-6.2873709652700002E-4</v>
      </c>
      <c r="AC116" s="16" t="s">
        <v>48</v>
      </c>
      <c r="AD116" s="16">
        <v>0</v>
      </c>
      <c r="AE116" s="16">
        <v>-5.1978683913300001E-4</v>
      </c>
      <c r="AF116" s="16" t="s">
        <v>48</v>
      </c>
      <c r="AG116" s="16" t="str">
        <f t="shared" si="19"/>
        <v>fail</v>
      </c>
      <c r="AH116" s="16" t="str">
        <f t="shared" si="19"/>
        <v>fail</v>
      </c>
      <c r="AI116" s="16" t="str">
        <f t="shared" si="16"/>
        <v>pass</v>
      </c>
      <c r="AJ116" s="16" t="str">
        <f t="shared" si="17"/>
        <v>pass</v>
      </c>
      <c r="AL116" s="16" t="str">
        <f t="shared" si="10"/>
        <v>same</v>
      </c>
      <c r="AM116" s="16" t="str">
        <f t="shared" si="11"/>
        <v>pass</v>
      </c>
      <c r="AN116" s="16" t="str">
        <f t="shared" si="12"/>
        <v>not exceeded</v>
      </c>
      <c r="AO116" s="16" t="str">
        <f t="shared" si="13"/>
        <v>not exceeded</v>
      </c>
      <c r="AP116" s="16" t="str">
        <f t="shared" si="18"/>
        <v>same</v>
      </c>
      <c r="AQ116" s="16" t="str">
        <f t="shared" si="14"/>
        <v>same</v>
      </c>
      <c r="AR116" s="21" t="s">
        <v>272</v>
      </c>
    </row>
    <row r="117" spans="1:44" s="16" customFormat="1" x14ac:dyDescent="0.3">
      <c r="A117" s="16" t="s">
        <v>164</v>
      </c>
      <c r="B117" s="16" t="s">
        <v>64</v>
      </c>
      <c r="C117" s="17">
        <v>42408</v>
      </c>
      <c r="D117" s="16">
        <v>75</v>
      </c>
      <c r="E117" s="16">
        <v>75</v>
      </c>
      <c r="F117" s="16">
        <v>79.3999080679</v>
      </c>
      <c r="G117" s="18" t="s">
        <v>48</v>
      </c>
      <c r="H117" s="16">
        <v>30335883</v>
      </c>
      <c r="I117" s="16" t="s">
        <v>46</v>
      </c>
      <c r="J117" s="16">
        <v>1362.3447664473599</v>
      </c>
      <c r="K117" s="16" t="s">
        <v>49</v>
      </c>
      <c r="L117" s="16">
        <v>2.2594608403054901E-2</v>
      </c>
      <c r="M117" s="16" t="s">
        <v>45</v>
      </c>
      <c r="N117" s="16">
        <v>80.019403439285199</v>
      </c>
      <c r="O117" s="18" t="s">
        <v>48</v>
      </c>
      <c r="P117" s="16">
        <v>0.908499790433</v>
      </c>
      <c r="Q117" s="16">
        <v>0.85</v>
      </c>
      <c r="R117" s="16" t="s">
        <v>45</v>
      </c>
      <c r="S117" s="16">
        <v>0.93381227681199996</v>
      </c>
      <c r="T117" s="16" t="s">
        <v>45</v>
      </c>
      <c r="U117" s="16">
        <v>0.88186979492200002</v>
      </c>
      <c r="V117" s="16" t="s">
        <v>45</v>
      </c>
      <c r="W117" s="16">
        <v>0.84094804639099996</v>
      </c>
      <c r="X117" s="16" t="s">
        <v>45</v>
      </c>
      <c r="Y117" s="20">
        <v>9.8314280737800001E-8</v>
      </c>
      <c r="Z117" s="20">
        <v>2.2541178509100002E-295</v>
      </c>
      <c r="AA117" s="16">
        <v>0</v>
      </c>
      <c r="AB117" s="16">
        <v>-7.8696231230200001E-4</v>
      </c>
      <c r="AC117" s="16" t="s">
        <v>48</v>
      </c>
      <c r="AD117" s="16">
        <v>0</v>
      </c>
      <c r="AE117" s="16">
        <v>-3.7770889423600001E-4</v>
      </c>
      <c r="AF117" s="16" t="s">
        <v>45</v>
      </c>
      <c r="AG117" s="16" t="str">
        <f t="shared" si="19"/>
        <v>fail</v>
      </c>
      <c r="AH117" s="16" t="str">
        <f t="shared" si="19"/>
        <v>fail</v>
      </c>
      <c r="AI117" s="16" t="str">
        <f t="shared" si="16"/>
        <v>fail</v>
      </c>
      <c r="AJ117" s="16" t="str">
        <f t="shared" si="17"/>
        <v>fail</v>
      </c>
      <c r="AL117" s="16" t="str">
        <f t="shared" si="10"/>
        <v>same</v>
      </c>
      <c r="AM117" s="16" t="str">
        <f t="shared" si="11"/>
        <v>pass</v>
      </c>
      <c r="AN117" s="16" t="str">
        <f t="shared" si="12"/>
        <v>not exceeded</v>
      </c>
      <c r="AO117" s="16" t="str">
        <f t="shared" si="13"/>
        <v>not exceeded</v>
      </c>
      <c r="AP117" s="16" t="str">
        <f t="shared" si="18"/>
        <v>same</v>
      </c>
      <c r="AQ117" s="16" t="str">
        <f t="shared" si="14"/>
        <v>diff</v>
      </c>
      <c r="AR117" s="21" t="s">
        <v>272</v>
      </c>
    </row>
    <row r="118" spans="1:44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>
        <v>89.415990231699993</v>
      </c>
      <c r="G118" t="s">
        <v>45</v>
      </c>
      <c r="H118">
        <v>23928513</v>
      </c>
      <c r="I118" t="s">
        <v>46</v>
      </c>
      <c r="J118">
        <v>1023.47343585526</v>
      </c>
      <c r="K118" t="s">
        <v>58</v>
      </c>
      <c r="L118">
        <v>2.0469760373834401E-2</v>
      </c>
      <c r="M118" t="s">
        <v>45</v>
      </c>
      <c r="N118">
        <v>89.434066515842005</v>
      </c>
      <c r="O118" t="s">
        <v>45</v>
      </c>
      <c r="P118">
        <v>0.95438384467000004</v>
      </c>
      <c r="Q118">
        <v>0.85</v>
      </c>
      <c r="R118" t="s">
        <v>45</v>
      </c>
      <c r="S118">
        <v>0.96439491246300002</v>
      </c>
      <c r="T118" t="s">
        <v>45</v>
      </c>
      <c r="U118">
        <v>0.94402066522100003</v>
      </c>
      <c r="V118" t="s">
        <v>45</v>
      </c>
      <c r="W118">
        <v>0.84094804639099996</v>
      </c>
      <c r="X118" t="s">
        <v>45</v>
      </c>
      <c r="Y118">
        <v>0.15810637990000001</v>
      </c>
      <c r="Z118" s="2">
        <v>4.2222917349999998E-80</v>
      </c>
      <c r="AA118">
        <v>0</v>
      </c>
      <c r="AB118">
        <v>-3.69969573568E-4</v>
      </c>
      <c r="AC118" t="s">
        <v>45</v>
      </c>
      <c r="AD118">
        <v>0</v>
      </c>
      <c r="AE118">
        <v>-3.02720208308E-4</v>
      </c>
      <c r="AF118" t="s">
        <v>45</v>
      </c>
      <c r="AG118" t="str">
        <f t="shared" si="19"/>
        <v>fail</v>
      </c>
      <c r="AH118" t="str">
        <f t="shared" si="19"/>
        <v>fail</v>
      </c>
      <c r="AI118" t="str">
        <f t="shared" si="16"/>
        <v>pass</v>
      </c>
      <c r="AJ118" t="str">
        <f t="shared" si="17"/>
        <v>pass</v>
      </c>
      <c r="AL118" t="str">
        <f t="shared" si="10"/>
        <v>same</v>
      </c>
      <c r="AM118" t="str">
        <f t="shared" si="11"/>
        <v>pass</v>
      </c>
      <c r="AN118" s="4" t="str">
        <f t="shared" si="12"/>
        <v>not exceeded</v>
      </c>
      <c r="AO118" s="4" t="str">
        <f t="shared" si="13"/>
        <v>not exceeded</v>
      </c>
      <c r="AP118" t="str">
        <f t="shared" si="18"/>
        <v>same</v>
      </c>
      <c r="AQ118" t="str">
        <f t="shared" si="14"/>
        <v>same</v>
      </c>
      <c r="AR118" s="6" t="s">
        <v>255</v>
      </c>
    </row>
    <row r="119" spans="1:44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>
        <v>93.953597896399998</v>
      </c>
      <c r="G119" t="s">
        <v>45</v>
      </c>
      <c r="H119">
        <v>19770059</v>
      </c>
      <c r="I119" t="s">
        <v>46</v>
      </c>
      <c r="J119">
        <v>818.13940131578897</v>
      </c>
      <c r="K119" t="s">
        <v>58</v>
      </c>
      <c r="L119">
        <v>2.4181289007797799E-2</v>
      </c>
      <c r="M119" t="s">
        <v>45</v>
      </c>
      <c r="N119">
        <v>94.314814537294893</v>
      </c>
      <c r="O119" t="s">
        <v>45</v>
      </c>
      <c r="P119">
        <v>0.972288884297</v>
      </c>
      <c r="Q119">
        <v>0.85</v>
      </c>
      <c r="R119" t="s">
        <v>45</v>
      </c>
      <c r="S119">
        <v>0.97917105457300002</v>
      </c>
      <c r="T119" t="s">
        <v>45</v>
      </c>
      <c r="U119">
        <v>0.96582063209799995</v>
      </c>
      <c r="V119" t="s">
        <v>45</v>
      </c>
      <c r="W119">
        <v>0.95412926422199995</v>
      </c>
      <c r="X119" t="s">
        <v>45</v>
      </c>
      <c r="Y119">
        <v>0.58184263887499998</v>
      </c>
      <c r="Z119" s="2">
        <v>6.9810633909800002E-5</v>
      </c>
      <c r="AA119">
        <v>0</v>
      </c>
      <c r="AB119">
        <v>-2.1376551752000001E-4</v>
      </c>
      <c r="AC119" t="s">
        <v>45</v>
      </c>
      <c r="AD119">
        <v>0</v>
      </c>
      <c r="AE119">
        <v>-2.2484970027E-4</v>
      </c>
      <c r="AF119" t="s">
        <v>45</v>
      </c>
      <c r="AG119" t="str">
        <f t="shared" si="19"/>
        <v>fail</v>
      </c>
      <c r="AH119" t="str">
        <f t="shared" si="19"/>
        <v>fail</v>
      </c>
      <c r="AI119" t="str">
        <f t="shared" si="16"/>
        <v>pass</v>
      </c>
      <c r="AJ119" t="str">
        <f t="shared" si="17"/>
        <v>pass</v>
      </c>
      <c r="AL119" t="str">
        <f t="shared" si="10"/>
        <v>same</v>
      </c>
      <c r="AM119" t="str">
        <f t="shared" si="11"/>
        <v>pass</v>
      </c>
      <c r="AN119" s="4" t="str">
        <f t="shared" si="12"/>
        <v>not exceeded</v>
      </c>
      <c r="AO119" s="4" t="str">
        <f t="shared" si="13"/>
        <v>not exceeded</v>
      </c>
      <c r="AP119" t="str">
        <f t="shared" si="18"/>
        <v>same</v>
      </c>
      <c r="AQ119" t="str">
        <f t="shared" si="14"/>
        <v>same</v>
      </c>
      <c r="AR119" s="6" t="s">
        <v>263</v>
      </c>
    </row>
    <row r="120" spans="1:44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>
        <v>87.524404724299998</v>
      </c>
      <c r="G120" t="s">
        <v>45</v>
      </c>
      <c r="H120">
        <v>20878061</v>
      </c>
      <c r="I120" t="s">
        <v>46</v>
      </c>
      <c r="J120">
        <v>1123.9732008928499</v>
      </c>
      <c r="K120" t="s">
        <v>49</v>
      </c>
      <c r="L120">
        <v>2.6804617117824499E-2</v>
      </c>
      <c r="M120" t="s">
        <v>45</v>
      </c>
      <c r="N120">
        <v>87.119372506760698</v>
      </c>
      <c r="O120" t="s">
        <v>45</v>
      </c>
      <c r="P120">
        <v>0.85079360587899999</v>
      </c>
      <c r="Q120">
        <v>0.8</v>
      </c>
      <c r="R120" t="s">
        <v>45</v>
      </c>
      <c r="S120">
        <v>0.89259670793000001</v>
      </c>
      <c r="T120" t="s">
        <v>45</v>
      </c>
      <c r="U120">
        <v>0.80666916180000003</v>
      </c>
      <c r="V120" t="s">
        <v>45</v>
      </c>
      <c r="W120">
        <v>0.84094804639099996</v>
      </c>
      <c r="X120" t="s">
        <v>45</v>
      </c>
      <c r="Y120" s="2">
        <v>5.1097982236600001E-39</v>
      </c>
      <c r="Z120" t="s">
        <v>47</v>
      </c>
      <c r="AA120">
        <v>0</v>
      </c>
      <c r="AB120">
        <v>-2.1659854549700001E-3</v>
      </c>
      <c r="AC120" t="s">
        <v>48</v>
      </c>
      <c r="AD120">
        <v>10</v>
      </c>
      <c r="AE120">
        <v>-3.0426130615400001E-3</v>
      </c>
      <c r="AF120" t="s">
        <v>48</v>
      </c>
      <c r="AG120" t="str">
        <f t="shared" si="19"/>
        <v>pass</v>
      </c>
      <c r="AH120" t="str">
        <f t="shared" si="19"/>
        <v>pass</v>
      </c>
      <c r="AI120" t="str">
        <f t="shared" si="16"/>
        <v>pass</v>
      </c>
      <c r="AJ120" t="str">
        <f t="shared" si="17"/>
        <v>pass</v>
      </c>
      <c r="AL120" t="str">
        <f t="shared" si="10"/>
        <v>same</v>
      </c>
      <c r="AM120" t="str">
        <f t="shared" si="11"/>
        <v>pass</v>
      </c>
      <c r="AN120" s="4" t="str">
        <f t="shared" si="12"/>
        <v>not exceeded</v>
      </c>
      <c r="AO120" s="4" t="str">
        <f t="shared" si="13"/>
        <v>not exceeded</v>
      </c>
      <c r="AP120" t="str">
        <f t="shared" si="18"/>
        <v>same</v>
      </c>
      <c r="AQ120" t="str">
        <f t="shared" si="14"/>
        <v>same</v>
      </c>
      <c r="AR120" s="6" t="s">
        <v>263</v>
      </c>
    </row>
    <row r="121" spans="1:44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>
        <v>92.5527321446</v>
      </c>
      <c r="G121" t="s">
        <v>45</v>
      </c>
      <c r="H121">
        <v>17259426</v>
      </c>
      <c r="I121" t="s">
        <v>46</v>
      </c>
      <c r="J121">
        <v>905.00690178571404</v>
      </c>
      <c r="K121" t="s">
        <v>46</v>
      </c>
      <c r="L121">
        <v>1.9187882077033199E-2</v>
      </c>
      <c r="M121" t="s">
        <v>45</v>
      </c>
      <c r="N121">
        <v>93.413602462513197</v>
      </c>
      <c r="O121" t="s">
        <v>45</v>
      </c>
      <c r="P121">
        <v>0.93970470615099999</v>
      </c>
      <c r="Q121">
        <v>0.8</v>
      </c>
      <c r="R121" t="s">
        <v>45</v>
      </c>
      <c r="S121">
        <v>0.96218349485200005</v>
      </c>
      <c r="T121" t="s">
        <v>45</v>
      </c>
      <c r="U121">
        <v>0.91691010922399996</v>
      </c>
      <c r="V121" t="s">
        <v>45</v>
      </c>
      <c r="W121">
        <v>0.67793689645199995</v>
      </c>
      <c r="X121" t="s">
        <v>45</v>
      </c>
      <c r="Y121" s="2">
        <v>4.7356039750200003E-16</v>
      </c>
      <c r="Z121" t="s">
        <v>47</v>
      </c>
      <c r="AA121">
        <v>0</v>
      </c>
      <c r="AB121">
        <v>-3.0350950573599999E-4</v>
      </c>
      <c r="AC121" t="s">
        <v>45</v>
      </c>
      <c r="AD121">
        <v>0</v>
      </c>
      <c r="AE121">
        <v>-7.3347107785400002E-4</v>
      </c>
      <c r="AF121" t="s">
        <v>48</v>
      </c>
      <c r="AG121" t="str">
        <f t="shared" si="19"/>
        <v>fail</v>
      </c>
      <c r="AH121" t="str">
        <f t="shared" si="19"/>
        <v>fail</v>
      </c>
      <c r="AI121" t="str">
        <f t="shared" si="16"/>
        <v>pass</v>
      </c>
      <c r="AJ121" t="str">
        <f t="shared" si="17"/>
        <v>pass</v>
      </c>
      <c r="AL121" t="str">
        <f t="shared" si="10"/>
        <v>same</v>
      </c>
      <c r="AM121" t="str">
        <f t="shared" si="11"/>
        <v>pass</v>
      </c>
      <c r="AN121" s="4" t="str">
        <f t="shared" si="12"/>
        <v>not exceeded</v>
      </c>
      <c r="AO121" s="4" t="str">
        <f t="shared" si="13"/>
        <v>not exceeded</v>
      </c>
      <c r="AP121" t="str">
        <f t="shared" si="18"/>
        <v>same</v>
      </c>
      <c r="AQ121" t="str">
        <f t="shared" si="14"/>
        <v>diff</v>
      </c>
      <c r="AR121" s="6" t="s">
        <v>255</v>
      </c>
    </row>
    <row r="122" spans="1:44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>
        <v>90.393825110500003</v>
      </c>
      <c r="G122" t="s">
        <v>45</v>
      </c>
      <c r="H122">
        <v>26783167</v>
      </c>
      <c r="I122" t="s">
        <v>46</v>
      </c>
      <c r="J122">
        <v>1115.67638815789</v>
      </c>
      <c r="K122" t="s">
        <v>46</v>
      </c>
      <c r="L122">
        <v>1.9331443924399401E-2</v>
      </c>
      <c r="M122" t="s">
        <v>45</v>
      </c>
      <c r="N122">
        <v>90.222620555462299</v>
      </c>
      <c r="O122" t="s">
        <v>45</v>
      </c>
      <c r="P122">
        <v>0.95210771514500003</v>
      </c>
      <c r="Q122">
        <v>0.85</v>
      </c>
      <c r="R122" t="s">
        <v>45</v>
      </c>
      <c r="S122">
        <v>0.96432124301599997</v>
      </c>
      <c r="T122" t="s">
        <v>45</v>
      </c>
      <c r="U122">
        <v>0.93856185466499997</v>
      </c>
      <c r="V122" t="s">
        <v>45</v>
      </c>
      <c r="W122">
        <v>0.84094804639099996</v>
      </c>
      <c r="X122" t="s">
        <v>45</v>
      </c>
      <c r="Y122">
        <v>2.86368525666E-3</v>
      </c>
      <c r="Z122">
        <v>2.7101689401399999E-4</v>
      </c>
      <c r="AA122">
        <v>0</v>
      </c>
      <c r="AB122">
        <v>-5.4184474666400004E-4</v>
      </c>
      <c r="AC122" t="s">
        <v>48</v>
      </c>
      <c r="AD122">
        <v>0</v>
      </c>
      <c r="AE122">
        <v>-4.8551577549800002E-4</v>
      </c>
      <c r="AF122" t="s">
        <v>45</v>
      </c>
      <c r="AG122" t="str">
        <f t="shared" si="19"/>
        <v>fail</v>
      </c>
      <c r="AH122" t="str">
        <f t="shared" si="19"/>
        <v>fail</v>
      </c>
      <c r="AI122" t="str">
        <f t="shared" si="16"/>
        <v>pass</v>
      </c>
      <c r="AJ122" t="str">
        <f t="shared" si="17"/>
        <v>pass</v>
      </c>
      <c r="AL122" t="str">
        <f t="shared" si="10"/>
        <v>same</v>
      </c>
      <c r="AM122" t="str">
        <f t="shared" si="11"/>
        <v>pass</v>
      </c>
      <c r="AN122" s="4" t="str">
        <f t="shared" si="12"/>
        <v>not exceeded</v>
      </c>
      <c r="AO122" s="4" t="str">
        <f t="shared" si="13"/>
        <v>not exceeded</v>
      </c>
      <c r="AP122" t="str">
        <f t="shared" si="18"/>
        <v>same</v>
      </c>
      <c r="AQ122" t="str">
        <f t="shared" si="14"/>
        <v>diff</v>
      </c>
      <c r="AR122" s="6" t="s">
        <v>255</v>
      </c>
    </row>
    <row r="123" spans="1:44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>
        <v>92.716428560899999</v>
      </c>
      <c r="G123" t="s">
        <v>45</v>
      </c>
      <c r="H123">
        <v>22919923</v>
      </c>
      <c r="I123" t="s">
        <v>46</v>
      </c>
      <c r="J123">
        <v>955.16439144736796</v>
      </c>
      <c r="K123" t="s">
        <v>58</v>
      </c>
      <c r="L123">
        <v>1.00774688647627E-2</v>
      </c>
      <c r="M123" t="s">
        <v>45</v>
      </c>
      <c r="N123">
        <v>92.743546768572202</v>
      </c>
      <c r="O123" t="s">
        <v>45</v>
      </c>
      <c r="P123">
        <v>0.95689190595399998</v>
      </c>
      <c r="Q123">
        <v>0.85</v>
      </c>
      <c r="R123" t="s">
        <v>45</v>
      </c>
      <c r="S123">
        <v>0.973610508785</v>
      </c>
      <c r="T123" t="s">
        <v>45</v>
      </c>
      <c r="U123">
        <v>0.939548732341</v>
      </c>
      <c r="V123" t="s">
        <v>45</v>
      </c>
      <c r="W123">
        <v>0.84094804639099996</v>
      </c>
      <c r="X123" t="s">
        <v>45</v>
      </c>
      <c r="Y123">
        <v>1.9591260788799999E-4</v>
      </c>
      <c r="Z123" t="s">
        <v>47</v>
      </c>
      <c r="AA123">
        <v>0</v>
      </c>
      <c r="AB123">
        <v>-3.1984795478400002E-4</v>
      </c>
      <c r="AC123" t="s">
        <v>45</v>
      </c>
      <c r="AD123">
        <v>0</v>
      </c>
      <c r="AE123">
        <v>-2.2652430234799999E-4</v>
      </c>
      <c r="AF123" t="s">
        <v>45</v>
      </c>
      <c r="AG123" t="str">
        <f t="shared" si="19"/>
        <v>fail</v>
      </c>
      <c r="AH123" t="str">
        <f t="shared" si="19"/>
        <v>fail</v>
      </c>
      <c r="AI123" t="str">
        <f t="shared" si="16"/>
        <v>pass</v>
      </c>
      <c r="AJ123" t="str">
        <f t="shared" si="17"/>
        <v>pass</v>
      </c>
      <c r="AL123" t="str">
        <f t="shared" si="10"/>
        <v>same</v>
      </c>
      <c r="AM123" t="str">
        <f t="shared" si="11"/>
        <v>pass</v>
      </c>
      <c r="AN123" s="4" t="str">
        <f t="shared" si="12"/>
        <v>not exceeded</v>
      </c>
      <c r="AO123" s="4" t="str">
        <f t="shared" si="13"/>
        <v>not exceeded</v>
      </c>
      <c r="AP123" t="str">
        <f t="shared" si="18"/>
        <v>same</v>
      </c>
      <c r="AQ123" t="str">
        <f t="shared" si="14"/>
        <v>same</v>
      </c>
      <c r="AR123" s="6" t="s">
        <v>255</v>
      </c>
    </row>
    <row r="124" spans="1:44" x14ac:dyDescent="0.3">
      <c r="B124">
        <f>COUNTIF(B2:B123,"M00766")</f>
        <v>63</v>
      </c>
      <c r="E124" s="3" t="s">
        <v>319</v>
      </c>
      <c r="G124">
        <f>COUNTIF(G2:G123,"yes")</f>
        <v>11</v>
      </c>
      <c r="I124">
        <f>COUNTIF(I2:I123,"low")</f>
        <v>120</v>
      </c>
      <c r="K124">
        <f>COUNTIF(K2:K123,"&lt;&gt;OK")</f>
        <v>89</v>
      </c>
      <c r="M124">
        <f>COUNTIF(M2:M123,"yes")</f>
        <v>10</v>
      </c>
      <c r="O124">
        <f>COUNTIF(O2:O123,"yes")</f>
        <v>19</v>
      </c>
      <c r="R124">
        <f>COUNTIF(R2:R123,"yes")</f>
        <v>9</v>
      </c>
      <c r="T124">
        <f>COUNTIF(T2:T123,"yes")</f>
        <v>5</v>
      </c>
      <c r="V124">
        <f>COUNTIF(V2:V123,"yes")</f>
        <v>16</v>
      </c>
      <c r="X124">
        <f>COUNTIF(X2:X123,"yes")</f>
        <v>0</v>
      </c>
      <c r="AA124">
        <f>COUNTIF(AA2:AA123,"&lt;&gt;0")</f>
        <v>16</v>
      </c>
      <c r="AC124">
        <f>COUNTIF(AC2:AC123,"yes")</f>
        <v>66</v>
      </c>
      <c r="AD124">
        <f>COUNTIF(AD2:AD123,"&lt;&gt;0")</f>
        <v>33</v>
      </c>
      <c r="AF124">
        <f>COUNTIF(AF2:AF123,"yes")</f>
        <v>73</v>
      </c>
      <c r="AG124">
        <f>COUNTIF(AG2:AG123,"fail")</f>
        <v>96</v>
      </c>
      <c r="AH124">
        <f>COUNTIF(AH2:AH123,"fail")</f>
        <v>96</v>
      </c>
      <c r="AI124">
        <f>COUNTIF(AI2:AI123,"fail")</f>
        <v>28</v>
      </c>
      <c r="AJ124">
        <f>COUNTIF(AJ2:AJ123,"fail")</f>
        <v>35</v>
      </c>
      <c r="AL124">
        <f>COUNTIF(AL2:AL123,"diff")</f>
        <v>13</v>
      </c>
      <c r="AM124">
        <f>COUNTIF(AM2:AM123,"fail")</f>
        <v>0</v>
      </c>
      <c r="AP124">
        <f>COUNTIF(AP2:AP123,"diff")</f>
        <v>8</v>
      </c>
      <c r="AQ124">
        <f>COUNTIF(AQ2:AQ123,"diff")</f>
        <v>29</v>
      </c>
    </row>
    <row r="125" spans="1:44" x14ac:dyDescent="0.3">
      <c r="E125" s="3" t="s">
        <v>358</v>
      </c>
      <c r="G125">
        <f>(G124/122)*100</f>
        <v>9.0163934426229506</v>
      </c>
      <c r="I125">
        <f t="shared" ref="I125" si="20">(I124/122)*100</f>
        <v>98.360655737704917</v>
      </c>
      <c r="K125">
        <f t="shared" ref="K125" si="21">(K124/122)*100</f>
        <v>72.950819672131146</v>
      </c>
      <c r="M125">
        <f t="shared" ref="M125" si="22">(M124/122)*100</f>
        <v>8.1967213114754092</v>
      </c>
      <c r="O125">
        <f t="shared" ref="O125" si="23">(O124/122)*100</f>
        <v>15.573770491803279</v>
      </c>
      <c r="R125">
        <f t="shared" ref="R125" si="24">(R124/122)*100</f>
        <v>7.3770491803278686</v>
      </c>
      <c r="T125">
        <f t="shared" ref="T125" si="25">(T124/122)*100</f>
        <v>4.0983606557377046</v>
      </c>
      <c r="V125">
        <f t="shared" ref="V125" si="26">(V124/122)*100</f>
        <v>13.114754098360656</v>
      </c>
      <c r="X125">
        <f t="shared" ref="X125" si="27">(X124/122)*100</f>
        <v>0</v>
      </c>
      <c r="AA125">
        <f t="shared" ref="AA125" si="28">(AA124/122)*100</f>
        <v>13.114754098360656</v>
      </c>
      <c r="AC125">
        <f t="shared" ref="AC125:AD125" si="29">(AC124/122)*100</f>
        <v>54.098360655737707</v>
      </c>
      <c r="AD125">
        <f t="shared" si="29"/>
        <v>27.049180327868854</v>
      </c>
      <c r="AF125">
        <f t="shared" ref="AF125" si="30">(AF124/122)*100</f>
        <v>59.83606557377049</v>
      </c>
      <c r="AG125">
        <f>COUNTIF(AG2:AG123,"pass")</f>
        <v>26</v>
      </c>
      <c r="AH125">
        <f>COUNTIF(AH2:AH123,"pass")</f>
        <v>26</v>
      </c>
      <c r="AI125">
        <f>COUNTIF(AI2:AI123,"pass")</f>
        <v>94</v>
      </c>
      <c r="AJ125">
        <f>COUNTIF(AJ2:AJ123,"pass")</f>
        <v>87</v>
      </c>
    </row>
    <row r="127" spans="1:44" x14ac:dyDescent="0.3">
      <c r="I127" s="3" t="s">
        <v>323</v>
      </c>
    </row>
    <row r="133" spans="3:36" x14ac:dyDescent="0.3">
      <c r="AF133" s="3" t="s">
        <v>332</v>
      </c>
      <c r="AG133" s="3" t="s">
        <v>333</v>
      </c>
      <c r="AH133" s="3" t="s">
        <v>334</v>
      </c>
      <c r="AI133" s="3" t="s">
        <v>356</v>
      </c>
      <c r="AJ133" s="3" t="s">
        <v>357</v>
      </c>
    </row>
    <row r="134" spans="3:36" x14ac:dyDescent="0.3">
      <c r="AF134" t="s">
        <v>255</v>
      </c>
      <c r="AG134">
        <f>COUNTIF(AG2:AG123,"pass")</f>
        <v>26</v>
      </c>
      <c r="AH134">
        <f>COUNTIF(AH2:AH123,"pass")</f>
        <v>26</v>
      </c>
      <c r="AI134">
        <f>COUNTIF(AI2:AI123,"pass")</f>
        <v>94</v>
      </c>
      <c r="AJ134">
        <f>COUNTIF(AJ2:AJ123,"pass")</f>
        <v>87</v>
      </c>
    </row>
    <row r="135" spans="3:36" x14ac:dyDescent="0.3">
      <c r="C135" s="1"/>
      <c r="Y135" s="2"/>
      <c r="Z135" s="2"/>
      <c r="AF135" t="s">
        <v>257</v>
      </c>
      <c r="AG135">
        <f>COUNTIF(AG2:AG123,"fail")</f>
        <v>96</v>
      </c>
      <c r="AH135">
        <f>COUNTIF(AH2:AH123,"fail")</f>
        <v>96</v>
      </c>
      <c r="AI135">
        <f>COUNTIF(AI2:AI123,"fail")</f>
        <v>28</v>
      </c>
      <c r="AJ135">
        <f>COUNTIF(AJ2:AJ123,"fail")</f>
        <v>35</v>
      </c>
    </row>
    <row r="156" spans="3:25" x14ac:dyDescent="0.3">
      <c r="C156" s="1"/>
      <c r="Y156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6"/>
  <sheetViews>
    <sheetView topLeftCell="A49" zoomScale="75" zoomScaleNormal="75" workbookViewId="0">
      <selection activeCell="AH34" sqref="AH34"/>
    </sheetView>
  </sheetViews>
  <sheetFormatPr defaultRowHeight="14.4" x14ac:dyDescent="0.3"/>
  <cols>
    <col min="1" max="1" width="38.88671875" bestFit="1" customWidth="1"/>
    <col min="2" max="2" width="11.6640625" bestFit="1" customWidth="1"/>
    <col min="3" max="3" width="10.5546875" bestFit="1" customWidth="1"/>
    <col min="4" max="4" width="16.88671875" bestFit="1" customWidth="1"/>
    <col min="5" max="5" width="16.6640625" bestFit="1" customWidth="1"/>
    <col min="6" max="6" width="17.5546875" bestFit="1" customWidth="1"/>
    <col min="7" max="7" width="33" bestFit="1" customWidth="1"/>
    <col min="8" max="9" width="24.5546875" bestFit="1" customWidth="1"/>
    <col min="10" max="10" width="28.88671875" bestFit="1" customWidth="1"/>
    <col min="11" max="11" width="32.33203125" bestFit="1" customWidth="1"/>
    <col min="12" max="12" width="16.33203125" bestFit="1" customWidth="1"/>
    <col min="13" max="13" width="32.33203125" bestFit="1" customWidth="1"/>
    <col min="14" max="14" width="32" bestFit="1" customWidth="1"/>
    <col min="15" max="15" width="57.33203125" bestFit="1" customWidth="1"/>
    <col min="16" max="16" width="17.33203125" bestFit="1" customWidth="1"/>
    <col min="17" max="17" width="19" bestFit="1" customWidth="1"/>
    <col min="18" max="18" width="33" bestFit="1" customWidth="1"/>
    <col min="19" max="19" width="22.44140625" bestFit="1" customWidth="1"/>
    <col min="20" max="20" width="37.33203125" bestFit="1" customWidth="1"/>
    <col min="21" max="21" width="22.44140625" bestFit="1" customWidth="1"/>
    <col min="22" max="22" width="37.33203125" bestFit="1" customWidth="1"/>
    <col min="23" max="23" width="12" bestFit="1" customWidth="1"/>
    <col min="24" max="24" width="18.5546875" bestFit="1" customWidth="1"/>
    <col min="25" max="25" width="15.109375" bestFit="1" customWidth="1"/>
    <col min="26" max="26" width="16.6640625" bestFit="1" customWidth="1"/>
    <col min="27" max="27" width="45.109375" bestFit="1" customWidth="1"/>
    <col min="28" max="28" width="23.6640625" bestFit="1" customWidth="1"/>
    <col min="29" max="29" width="39.6640625" bestFit="1" customWidth="1"/>
    <col min="30" max="30" width="45.109375" bestFit="1" customWidth="1"/>
    <col min="31" max="31" width="23.6640625" bestFit="1" customWidth="1"/>
    <col min="32" max="32" width="39.6640625" bestFit="1" customWidth="1"/>
    <col min="33" max="33" width="9.5546875" customWidth="1"/>
    <col min="34" max="34" width="9.5546875" bestFit="1" customWidth="1"/>
    <col min="35" max="36" width="16.5546875" bestFit="1" customWidth="1"/>
    <col min="38" max="38" width="14.44140625" bestFit="1" customWidth="1"/>
    <col min="39" max="39" width="9.5546875" customWidth="1"/>
    <col min="40" max="41" width="20" bestFit="1" customWidth="1"/>
    <col min="42" max="42" width="15.6640625" bestFit="1" customWidth="1"/>
    <col min="43" max="43" width="12.44140625" bestFit="1" customWidth="1"/>
    <col min="44" max="44" width="16.664062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320</v>
      </c>
      <c r="AH1" t="s">
        <v>324</v>
      </c>
      <c r="AI1" t="s">
        <v>354</v>
      </c>
      <c r="AJ1" t="s">
        <v>355</v>
      </c>
      <c r="AL1" t="s">
        <v>326</v>
      </c>
      <c r="AM1" t="s">
        <v>327</v>
      </c>
      <c r="AN1" s="4" t="s">
        <v>329</v>
      </c>
      <c r="AO1" s="4" t="s">
        <v>330</v>
      </c>
      <c r="AP1" t="s">
        <v>328</v>
      </c>
      <c r="AQ1" t="s">
        <v>331</v>
      </c>
      <c r="AR1" t="s">
        <v>252</v>
      </c>
    </row>
    <row r="2" spans="1:44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>
        <v>93.687404852499995</v>
      </c>
      <c r="G2" t="s">
        <v>45</v>
      </c>
      <c r="H2">
        <v>14918743</v>
      </c>
      <c r="I2" t="s">
        <v>46</v>
      </c>
      <c r="J2">
        <v>773.03589508928496</v>
      </c>
      <c r="K2" t="s">
        <v>58</v>
      </c>
      <c r="L2">
        <v>2.4643686606280999E-2</v>
      </c>
      <c r="M2" t="s">
        <v>45</v>
      </c>
      <c r="N2">
        <v>93.667330659995699</v>
      </c>
      <c r="O2" t="s">
        <v>45</v>
      </c>
      <c r="P2">
        <v>0.97121522976800001</v>
      </c>
      <c r="Q2">
        <v>0.8</v>
      </c>
      <c r="R2" t="s">
        <v>45</v>
      </c>
      <c r="S2">
        <v>0.980171475422</v>
      </c>
      <c r="T2" t="s">
        <v>45</v>
      </c>
      <c r="U2">
        <v>0.96225898411400002</v>
      </c>
      <c r="V2" t="s">
        <v>45</v>
      </c>
      <c r="W2">
        <v>0.84094804639099996</v>
      </c>
      <c r="X2" t="s">
        <v>45</v>
      </c>
      <c r="Y2">
        <v>2.2684098083500001E-3</v>
      </c>
      <c r="Z2" s="2">
        <v>4.2948447969899996E-6</v>
      </c>
      <c r="AA2">
        <v>0</v>
      </c>
      <c r="AB2">
        <v>-1.38841392056E-4</v>
      </c>
      <c r="AC2" t="s">
        <v>45</v>
      </c>
      <c r="AD2">
        <v>0</v>
      </c>
      <c r="AE2">
        <v>-2.5711235842500001E-4</v>
      </c>
      <c r="AF2" t="s">
        <v>45</v>
      </c>
      <c r="AG2" t="str">
        <f>IF(OR($G2="yes",$K2&lt;&gt;"OK",$M2="yes",$O2="yes",$R2="yes"),"fail","pass")</f>
        <v>fail</v>
      </c>
      <c r="AH2" t="str">
        <f>IF(OR($G2="yes",$K2&lt;&gt;"OK",$M2="yes",$O2="yes",$R2="yes"),"fail","pass")</f>
        <v>fail</v>
      </c>
      <c r="AI2" t="str">
        <f>IF(OR($G2="yes",$M2="yes",$O2="yes",$R2="yes"),"fail","pass")</f>
        <v>pass</v>
      </c>
      <c r="AJ2" t="str">
        <f>IF(OR($G2="yes",$M2="yes",$O2="yes",$R2="yes",$T2="yes",$V2="yes"),"fail","pass")</f>
        <v>pass</v>
      </c>
      <c r="AL2" t="str">
        <f t="shared" ref="AL2:AL65" si="0">IF(T2=V2, "same","diff")</f>
        <v>same</v>
      </c>
      <c r="AM2" t="str">
        <f t="shared" ref="AM2:AM65" si="1">IF(X2="no","pass","fail")</f>
        <v>pass</v>
      </c>
      <c r="AN2" s="4" t="str">
        <f t="shared" ref="AN2:AN65" si="2">IF(AA2&gt;(0.1*D2),"exceeded","not exceeded")</f>
        <v>not exceeded</v>
      </c>
      <c r="AO2" s="4" t="str">
        <f t="shared" ref="AO2:AO65" si="3">IF(AD2&gt;(0.1*E2),"exceeded","not exceeded")</f>
        <v>not exceeded</v>
      </c>
      <c r="AP2" t="str">
        <f>IF(AN2=AO2, "same","diff")</f>
        <v>same</v>
      </c>
      <c r="AQ2" t="str">
        <f t="shared" ref="AQ2:AQ65" si="4">IF(AC2=AF2,"same","diff")</f>
        <v>same</v>
      </c>
      <c r="AR2" t="s">
        <v>255</v>
      </c>
    </row>
    <row r="3" spans="1:44" x14ac:dyDescent="0.3">
      <c r="A3" t="s">
        <v>246</v>
      </c>
      <c r="B3" t="s">
        <v>43</v>
      </c>
      <c r="C3" s="1">
        <v>41402</v>
      </c>
      <c r="D3">
        <v>151</v>
      </c>
      <c r="E3">
        <v>151</v>
      </c>
      <c r="F3">
        <v>89.6950367269</v>
      </c>
      <c r="G3" t="s">
        <v>45</v>
      </c>
      <c r="H3">
        <v>17060727</v>
      </c>
      <c r="I3" t="s">
        <v>46</v>
      </c>
      <c r="J3">
        <v>897.22199107142796</v>
      </c>
      <c r="K3" t="s">
        <v>46</v>
      </c>
      <c r="L3">
        <v>1.3057573672037699E-2</v>
      </c>
      <c r="M3" t="s">
        <v>45</v>
      </c>
      <c r="N3">
        <v>89.6110966524259</v>
      </c>
      <c r="O3" t="s">
        <v>45</v>
      </c>
      <c r="P3">
        <v>0.92340788781399996</v>
      </c>
      <c r="Q3">
        <v>0.8</v>
      </c>
      <c r="R3" t="s">
        <v>45</v>
      </c>
      <c r="S3">
        <v>0.949816208095</v>
      </c>
      <c r="T3" t="s">
        <v>45</v>
      </c>
      <c r="U3">
        <v>0.89785284558900003</v>
      </c>
      <c r="V3" t="s">
        <v>45</v>
      </c>
      <c r="W3">
        <v>0.67793689645199995</v>
      </c>
      <c r="X3" t="s">
        <v>45</v>
      </c>
      <c r="Y3" s="2">
        <v>1.7121650332599999E-13</v>
      </c>
      <c r="Z3" s="2">
        <v>9.1751417150899999E-65</v>
      </c>
      <c r="AA3">
        <v>0</v>
      </c>
      <c r="AB3">
        <v>-6.0464289166199995E-4</v>
      </c>
      <c r="AC3" t="s">
        <v>48</v>
      </c>
      <c r="AD3">
        <v>0</v>
      </c>
      <c r="AE3">
        <v>-9.6570896261599995E-4</v>
      </c>
      <c r="AF3" t="s">
        <v>48</v>
      </c>
      <c r="AG3" t="str">
        <f t="shared" ref="AG3:AH34" si="5">IF(OR($G3="yes",$K3&lt;&gt;"OK",$M3="yes",$O3="yes",$R3="yes"),"fail","pass")</f>
        <v>fail</v>
      </c>
      <c r="AH3" t="str">
        <f t="shared" si="5"/>
        <v>fail</v>
      </c>
      <c r="AI3" t="str">
        <f t="shared" ref="AI3:AI66" si="6">IF(OR($G3="yes",$M3="yes",$O3="yes",$R3="yes"),"fail","pass")</f>
        <v>pass</v>
      </c>
      <c r="AJ3" t="str">
        <f t="shared" ref="AJ3:AJ66" si="7">IF(OR($G3="yes",$M3="yes",$O3="yes",$R3="yes",$T3="yes",$V3="yes"),"fail","pass")</f>
        <v>pass</v>
      </c>
      <c r="AL3" t="str">
        <f t="shared" si="0"/>
        <v>same</v>
      </c>
      <c r="AM3" t="str">
        <f t="shared" si="1"/>
        <v>pass</v>
      </c>
      <c r="AN3" s="4" t="str">
        <f t="shared" si="2"/>
        <v>not exceeded</v>
      </c>
      <c r="AO3" s="4" t="str">
        <f t="shared" si="3"/>
        <v>not exceeded</v>
      </c>
      <c r="AP3" t="str">
        <f t="shared" ref="AP3:AP66" si="8">IF(AN3=AO3, "same","diff")</f>
        <v>same</v>
      </c>
      <c r="AQ3" t="str">
        <f t="shared" si="4"/>
        <v>same</v>
      </c>
      <c r="AR3" t="s">
        <v>255</v>
      </c>
    </row>
    <row r="4" spans="1:44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>
        <v>88.514210884500002</v>
      </c>
      <c r="G4" t="s">
        <v>45</v>
      </c>
      <c r="H4">
        <v>18378480</v>
      </c>
      <c r="I4" t="s">
        <v>46</v>
      </c>
      <c r="J4">
        <v>995.25152678571396</v>
      </c>
      <c r="K4" t="s">
        <v>46</v>
      </c>
      <c r="L4">
        <v>1.34837468364666E-2</v>
      </c>
      <c r="M4" t="s">
        <v>45</v>
      </c>
      <c r="N4">
        <v>88.661059384773395</v>
      </c>
      <c r="O4" t="s">
        <v>45</v>
      </c>
      <c r="P4">
        <v>0.95248550842500002</v>
      </c>
      <c r="Q4">
        <v>0.75</v>
      </c>
      <c r="R4" t="s">
        <v>45</v>
      </c>
      <c r="S4">
        <v>0.96867170155500004</v>
      </c>
      <c r="T4" t="s">
        <v>45</v>
      </c>
      <c r="U4">
        <v>0.93501775442500001</v>
      </c>
      <c r="V4" t="s">
        <v>45</v>
      </c>
      <c r="W4">
        <v>0.95412926422199995</v>
      </c>
      <c r="X4" t="s">
        <v>45</v>
      </c>
      <c r="Y4" s="2">
        <v>3.3216437478999998E-8</v>
      </c>
      <c r="Z4" t="s">
        <v>47</v>
      </c>
      <c r="AA4">
        <v>0</v>
      </c>
      <c r="AB4">
        <v>-2.0290178950800001E-4</v>
      </c>
      <c r="AC4" t="s">
        <v>45</v>
      </c>
      <c r="AD4">
        <v>0</v>
      </c>
      <c r="AE4">
        <v>-4.7137632568099999E-4</v>
      </c>
      <c r="AF4" t="s">
        <v>45</v>
      </c>
      <c r="AG4" t="str">
        <f t="shared" si="5"/>
        <v>fail</v>
      </c>
      <c r="AH4" t="str">
        <f t="shared" si="5"/>
        <v>fail</v>
      </c>
      <c r="AI4" t="str">
        <f t="shared" si="6"/>
        <v>pass</v>
      </c>
      <c r="AJ4" t="str">
        <f t="shared" si="7"/>
        <v>pass</v>
      </c>
      <c r="AL4" t="str">
        <f t="shared" si="0"/>
        <v>same</v>
      </c>
      <c r="AM4" t="str">
        <f t="shared" si="1"/>
        <v>pass</v>
      </c>
      <c r="AN4" s="4" t="str">
        <f t="shared" si="2"/>
        <v>not exceeded</v>
      </c>
      <c r="AO4" s="4" t="str">
        <f t="shared" si="3"/>
        <v>not exceeded</v>
      </c>
      <c r="AP4" t="str">
        <f t="shared" si="8"/>
        <v>same</v>
      </c>
      <c r="AQ4" t="str">
        <f t="shared" si="4"/>
        <v>same</v>
      </c>
      <c r="AR4" t="s">
        <v>255</v>
      </c>
    </row>
    <row r="5" spans="1:44" s="16" customFormat="1" x14ac:dyDescent="0.3">
      <c r="A5" s="16" t="s">
        <v>145</v>
      </c>
      <c r="B5" s="16" t="s">
        <v>43</v>
      </c>
      <c r="C5" s="17">
        <v>41438</v>
      </c>
      <c r="D5" s="16">
        <v>251</v>
      </c>
      <c r="E5" s="16">
        <v>251</v>
      </c>
      <c r="F5" s="16">
        <v>62.234867622599999</v>
      </c>
      <c r="G5" s="18" t="s">
        <v>48</v>
      </c>
      <c r="H5" s="16">
        <v>14759376</v>
      </c>
      <c r="I5" s="16" t="s">
        <v>46</v>
      </c>
      <c r="J5" s="16">
        <v>877.44214285714202</v>
      </c>
      <c r="K5" s="16" t="s">
        <v>46</v>
      </c>
      <c r="L5" s="16">
        <v>5.2548075729634504E-3</v>
      </c>
      <c r="M5" s="16" t="s">
        <v>45</v>
      </c>
      <c r="N5" s="16">
        <v>61.648634507146198</v>
      </c>
      <c r="O5" s="18" t="s">
        <v>48</v>
      </c>
      <c r="P5" s="16">
        <v>0.68298526536500004</v>
      </c>
      <c r="Q5" s="16">
        <v>0.75</v>
      </c>
      <c r="R5" s="18" t="s">
        <v>48</v>
      </c>
      <c r="S5" s="16">
        <v>0.76560299069399995</v>
      </c>
      <c r="T5" s="16" t="s">
        <v>45</v>
      </c>
      <c r="U5" s="16">
        <v>0.58473319061200002</v>
      </c>
      <c r="V5" s="19" t="s">
        <v>48</v>
      </c>
      <c r="W5" s="16">
        <v>0.67793689645199995</v>
      </c>
      <c r="X5" s="16" t="s">
        <v>45</v>
      </c>
      <c r="Y5" s="20">
        <v>5.4171634923399996E-57</v>
      </c>
      <c r="Z5" s="20">
        <v>1.5424898842999999E-86</v>
      </c>
      <c r="AA5" s="16">
        <v>28</v>
      </c>
      <c r="AB5" s="16">
        <v>-2.0629120489799998E-3</v>
      </c>
      <c r="AC5" s="16" t="s">
        <v>48</v>
      </c>
      <c r="AD5" s="16">
        <v>55</v>
      </c>
      <c r="AE5" s="16">
        <v>-3.3012416788400002E-3</v>
      </c>
      <c r="AF5" s="16" t="s">
        <v>48</v>
      </c>
      <c r="AG5" s="16" t="str">
        <f t="shared" si="5"/>
        <v>fail</v>
      </c>
      <c r="AH5" s="16" t="str">
        <f t="shared" si="5"/>
        <v>fail</v>
      </c>
      <c r="AI5" s="16" t="str">
        <f t="shared" si="6"/>
        <v>fail</v>
      </c>
      <c r="AJ5" s="16" t="str">
        <f t="shared" si="7"/>
        <v>fail</v>
      </c>
      <c r="AL5" s="16" t="str">
        <f t="shared" si="0"/>
        <v>diff</v>
      </c>
      <c r="AM5" s="16" t="str">
        <f t="shared" si="1"/>
        <v>pass</v>
      </c>
      <c r="AN5" s="16" t="str">
        <f t="shared" si="2"/>
        <v>exceeded</v>
      </c>
      <c r="AO5" s="16" t="str">
        <f t="shared" si="3"/>
        <v>exceeded</v>
      </c>
      <c r="AP5" s="16" t="str">
        <f t="shared" si="8"/>
        <v>same</v>
      </c>
      <c r="AQ5" s="16" t="str">
        <f t="shared" si="4"/>
        <v>same</v>
      </c>
      <c r="AR5" s="16" t="s">
        <v>257</v>
      </c>
    </row>
    <row r="6" spans="1:44" x14ac:dyDescent="0.3">
      <c r="A6" t="s">
        <v>154</v>
      </c>
      <c r="B6" t="s">
        <v>43</v>
      </c>
      <c r="C6" s="1">
        <v>41463</v>
      </c>
      <c r="D6">
        <v>151</v>
      </c>
      <c r="E6">
        <v>151</v>
      </c>
      <c r="F6">
        <v>90.908223376500004</v>
      </c>
      <c r="G6" t="s">
        <v>45</v>
      </c>
      <c r="H6">
        <v>8144995</v>
      </c>
      <c r="I6" t="s">
        <v>155</v>
      </c>
      <c r="J6">
        <v>872.09134821428495</v>
      </c>
      <c r="K6" t="s">
        <v>155</v>
      </c>
      <c r="L6">
        <v>1.54554189110116E-2</v>
      </c>
      <c r="M6" t="s">
        <v>45</v>
      </c>
      <c r="N6">
        <v>90.775721928299603</v>
      </c>
      <c r="O6" t="s">
        <v>45</v>
      </c>
      <c r="P6">
        <v>0.86589036698900002</v>
      </c>
      <c r="Q6">
        <v>0.85</v>
      </c>
      <c r="R6" t="s">
        <v>45</v>
      </c>
      <c r="S6">
        <v>0.91798581836600002</v>
      </c>
      <c r="T6" t="s">
        <v>45</v>
      </c>
      <c r="U6">
        <v>0.81046673244699996</v>
      </c>
      <c r="V6" s="7" t="s">
        <v>48</v>
      </c>
      <c r="W6">
        <v>0.67793689645199995</v>
      </c>
      <c r="X6" t="s">
        <v>45</v>
      </c>
      <c r="Y6" s="2">
        <v>9.6929261119699996E-19</v>
      </c>
      <c r="Z6" s="2">
        <v>6.9077934279499994E-114</v>
      </c>
      <c r="AA6">
        <v>0</v>
      </c>
      <c r="AB6">
        <v>-1.3571015497999999E-3</v>
      </c>
      <c r="AC6" t="s">
        <v>48</v>
      </c>
      <c r="AD6">
        <v>0</v>
      </c>
      <c r="AE6">
        <v>-3.0958249373699998E-3</v>
      </c>
      <c r="AF6" t="s">
        <v>48</v>
      </c>
      <c r="AG6" t="str">
        <f t="shared" si="5"/>
        <v>fail</v>
      </c>
      <c r="AH6" t="str">
        <f t="shared" si="5"/>
        <v>fail</v>
      </c>
      <c r="AI6" t="str">
        <f t="shared" si="6"/>
        <v>pass</v>
      </c>
      <c r="AJ6" t="str">
        <f t="shared" si="7"/>
        <v>fail</v>
      </c>
      <c r="AL6" t="str">
        <f t="shared" si="0"/>
        <v>diff</v>
      </c>
      <c r="AM6" t="str">
        <f t="shared" si="1"/>
        <v>pass</v>
      </c>
      <c r="AN6" s="4" t="str">
        <f t="shared" si="2"/>
        <v>not exceeded</v>
      </c>
      <c r="AO6" s="4" t="str">
        <f t="shared" si="3"/>
        <v>not exceeded</v>
      </c>
      <c r="AP6" t="str">
        <f t="shared" si="8"/>
        <v>same</v>
      </c>
      <c r="AQ6" t="str">
        <f t="shared" si="4"/>
        <v>same</v>
      </c>
      <c r="AR6" t="s">
        <v>255</v>
      </c>
    </row>
    <row r="7" spans="1:44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>
        <v>92.443883357100006</v>
      </c>
      <c r="G7" t="s">
        <v>45</v>
      </c>
      <c r="H7">
        <v>17107054</v>
      </c>
      <c r="I7" t="s">
        <v>46</v>
      </c>
      <c r="J7">
        <v>889.92175669642802</v>
      </c>
      <c r="K7" t="s">
        <v>46</v>
      </c>
      <c r="L7">
        <v>2.0942747685401698E-2</v>
      </c>
      <c r="M7" t="s">
        <v>45</v>
      </c>
      <c r="N7">
        <v>92.346661389623705</v>
      </c>
      <c r="O7" t="s">
        <v>45</v>
      </c>
      <c r="P7">
        <v>0.95011791997999995</v>
      </c>
      <c r="Q7">
        <v>0.75</v>
      </c>
      <c r="R7" t="s">
        <v>45</v>
      </c>
      <c r="S7">
        <v>0.96778228188299997</v>
      </c>
      <c r="T7" t="s">
        <v>45</v>
      </c>
      <c r="U7">
        <v>0.930939671154</v>
      </c>
      <c r="V7" t="s">
        <v>45</v>
      </c>
      <c r="W7">
        <v>0.84094804639099996</v>
      </c>
      <c r="X7" t="s">
        <v>45</v>
      </c>
      <c r="Y7" s="2">
        <v>1.4736265394600001E-6</v>
      </c>
      <c r="Z7" t="s">
        <v>47</v>
      </c>
      <c r="AA7">
        <v>0</v>
      </c>
      <c r="AB7">
        <v>-2.89345969733E-4</v>
      </c>
      <c r="AC7" t="s">
        <v>45</v>
      </c>
      <c r="AD7">
        <v>1</v>
      </c>
      <c r="AE7">
        <v>-7.2346671826100002E-4</v>
      </c>
      <c r="AF7" t="s">
        <v>48</v>
      </c>
      <c r="AG7" t="str">
        <f t="shared" si="5"/>
        <v>fail</v>
      </c>
      <c r="AH7" t="str">
        <f t="shared" si="5"/>
        <v>fail</v>
      </c>
      <c r="AI7" t="str">
        <f t="shared" si="6"/>
        <v>pass</v>
      </c>
      <c r="AJ7" t="str">
        <f t="shared" si="7"/>
        <v>pass</v>
      </c>
      <c r="AL7" t="str">
        <f t="shared" si="0"/>
        <v>same</v>
      </c>
      <c r="AM7" t="str">
        <f t="shared" si="1"/>
        <v>pass</v>
      </c>
      <c r="AN7" s="4" t="str">
        <f t="shared" si="2"/>
        <v>not exceeded</v>
      </c>
      <c r="AO7" s="4" t="str">
        <f t="shared" si="3"/>
        <v>not exceeded</v>
      </c>
      <c r="AP7" t="str">
        <f t="shared" si="8"/>
        <v>same</v>
      </c>
      <c r="AQ7" t="str">
        <f t="shared" si="4"/>
        <v>diff</v>
      </c>
      <c r="AR7" t="s">
        <v>255</v>
      </c>
    </row>
    <row r="8" spans="1:44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>
        <v>91.820241085899994</v>
      </c>
      <c r="G8" t="s">
        <v>45</v>
      </c>
      <c r="H8">
        <v>17818894</v>
      </c>
      <c r="I8" t="s">
        <v>46</v>
      </c>
      <c r="J8">
        <v>943.06403794642802</v>
      </c>
      <c r="K8" t="s">
        <v>46</v>
      </c>
      <c r="L8">
        <v>1.35314719962518E-2</v>
      </c>
      <c r="M8" t="s">
        <v>45</v>
      </c>
      <c r="N8">
        <v>91.904264299948096</v>
      </c>
      <c r="O8" t="s">
        <v>45</v>
      </c>
      <c r="P8">
        <v>0.91658619107600003</v>
      </c>
      <c r="Q8">
        <v>0.8</v>
      </c>
      <c r="R8" t="s">
        <v>45</v>
      </c>
      <c r="S8">
        <v>0.93843980982700004</v>
      </c>
      <c r="T8" t="s">
        <v>45</v>
      </c>
      <c r="U8">
        <v>0.893232452999</v>
      </c>
      <c r="V8" t="s">
        <v>45</v>
      </c>
      <c r="W8">
        <v>0.95412926422199995</v>
      </c>
      <c r="X8" t="s">
        <v>45</v>
      </c>
      <c r="Y8" s="2">
        <v>2.3926409295499999E-11</v>
      </c>
      <c r="Z8" s="2">
        <v>3.6094936295899997E-18</v>
      </c>
      <c r="AA8">
        <v>0</v>
      </c>
      <c r="AB8">
        <v>-8.3727318194099995E-4</v>
      </c>
      <c r="AC8" t="s">
        <v>48</v>
      </c>
      <c r="AD8">
        <v>0</v>
      </c>
      <c r="AE8">
        <v>-9.5947852060500002E-4</v>
      </c>
      <c r="AF8" t="s">
        <v>48</v>
      </c>
      <c r="AG8" t="str">
        <f t="shared" si="5"/>
        <v>fail</v>
      </c>
      <c r="AH8" t="str">
        <f t="shared" si="5"/>
        <v>fail</v>
      </c>
      <c r="AI8" t="str">
        <f t="shared" si="6"/>
        <v>pass</v>
      </c>
      <c r="AJ8" t="str">
        <f t="shared" si="7"/>
        <v>pass</v>
      </c>
      <c r="AL8" t="str">
        <f t="shared" si="0"/>
        <v>same</v>
      </c>
      <c r="AM8" t="str">
        <f t="shared" si="1"/>
        <v>pass</v>
      </c>
      <c r="AN8" s="4" t="str">
        <f t="shared" si="2"/>
        <v>not exceeded</v>
      </c>
      <c r="AO8" s="4" t="str">
        <f t="shared" si="3"/>
        <v>not exceeded</v>
      </c>
      <c r="AP8" t="str">
        <f t="shared" si="8"/>
        <v>same</v>
      </c>
      <c r="AQ8" t="str">
        <f t="shared" si="4"/>
        <v>same</v>
      </c>
      <c r="AR8" t="s">
        <v>255</v>
      </c>
    </row>
    <row r="9" spans="1:44" s="16" customFormat="1" x14ac:dyDescent="0.3">
      <c r="A9" s="16" t="s">
        <v>201</v>
      </c>
      <c r="B9" s="16" t="s">
        <v>43</v>
      </c>
      <c r="C9" s="17">
        <v>41675</v>
      </c>
      <c r="D9" s="16">
        <v>251</v>
      </c>
      <c r="E9" s="16">
        <v>251</v>
      </c>
      <c r="F9" s="16">
        <v>96.230318401999995</v>
      </c>
      <c r="G9" s="16" t="s">
        <v>45</v>
      </c>
      <c r="H9" s="16">
        <v>10640092</v>
      </c>
      <c r="I9" s="16" t="s">
        <v>46</v>
      </c>
      <c r="J9" s="16">
        <v>549.85941294642805</v>
      </c>
      <c r="K9" s="16" t="s">
        <v>58</v>
      </c>
      <c r="L9" s="16">
        <v>1.55256157796338E-2</v>
      </c>
      <c r="M9" s="16" t="s">
        <v>45</v>
      </c>
      <c r="N9" s="16">
        <v>96.242650567789894</v>
      </c>
      <c r="O9" s="16" t="s">
        <v>45</v>
      </c>
      <c r="P9" s="16">
        <v>0.77553678677000004</v>
      </c>
      <c r="Q9" s="16">
        <v>0.75</v>
      </c>
      <c r="R9" s="16" t="s">
        <v>45</v>
      </c>
      <c r="S9" s="16">
        <v>0.82459213653600005</v>
      </c>
      <c r="T9" s="16" t="s">
        <v>45</v>
      </c>
      <c r="U9" s="16">
        <v>0.72319701604700004</v>
      </c>
      <c r="V9" s="19" t="s">
        <v>48</v>
      </c>
      <c r="W9" s="16">
        <v>0.84094804639099996</v>
      </c>
      <c r="X9" s="16" t="s">
        <v>45</v>
      </c>
      <c r="Y9" s="20">
        <v>3.5805328044199999E-28</v>
      </c>
      <c r="Z9" s="20">
        <v>1.8115363591499999E-29</v>
      </c>
      <c r="AA9" s="16">
        <v>1</v>
      </c>
      <c r="AB9" s="16">
        <v>-2.3110886036E-3</v>
      </c>
      <c r="AC9" s="16" t="s">
        <v>48</v>
      </c>
      <c r="AD9" s="16">
        <v>65</v>
      </c>
      <c r="AE9" s="16">
        <v>-3.3538204254499999E-3</v>
      </c>
      <c r="AF9" s="16" t="s">
        <v>48</v>
      </c>
      <c r="AG9" s="16" t="str">
        <f t="shared" si="5"/>
        <v>fail</v>
      </c>
      <c r="AH9" s="16" t="str">
        <f t="shared" si="5"/>
        <v>fail</v>
      </c>
      <c r="AI9" s="16" t="str">
        <f t="shared" si="6"/>
        <v>pass</v>
      </c>
      <c r="AJ9" s="16" t="str">
        <f t="shared" si="7"/>
        <v>fail</v>
      </c>
      <c r="AL9" s="16" t="str">
        <f t="shared" si="0"/>
        <v>diff</v>
      </c>
      <c r="AM9" s="16" t="str">
        <f t="shared" si="1"/>
        <v>pass</v>
      </c>
      <c r="AN9" s="16" t="str">
        <f t="shared" si="2"/>
        <v>not exceeded</v>
      </c>
      <c r="AO9" s="16" t="str">
        <f t="shared" si="3"/>
        <v>exceeded</v>
      </c>
      <c r="AP9" s="16" t="str">
        <f t="shared" si="8"/>
        <v>diff</v>
      </c>
      <c r="AQ9" s="16" t="str">
        <f t="shared" si="4"/>
        <v>same</v>
      </c>
      <c r="AR9" s="16" t="s">
        <v>257</v>
      </c>
    </row>
    <row r="10" spans="1:44" s="16" customFormat="1" x14ac:dyDescent="0.3">
      <c r="A10" s="16" t="s">
        <v>131</v>
      </c>
      <c r="B10" s="16" t="s">
        <v>43</v>
      </c>
      <c r="C10" s="17">
        <v>41793</v>
      </c>
      <c r="D10" s="16">
        <v>251</v>
      </c>
      <c r="E10" s="16">
        <v>251</v>
      </c>
      <c r="F10" s="16">
        <v>80.639165880099995</v>
      </c>
      <c r="G10" s="16" t="s">
        <v>45</v>
      </c>
      <c r="H10" s="16">
        <v>20279789</v>
      </c>
      <c r="I10" s="16" t="s">
        <v>46</v>
      </c>
      <c r="J10" s="16">
        <v>1121.2902901785701</v>
      </c>
      <c r="K10" s="16" t="s">
        <v>49</v>
      </c>
      <c r="L10" s="16">
        <v>2.01848355625391E-2</v>
      </c>
      <c r="M10" s="16" t="s">
        <v>45</v>
      </c>
      <c r="N10" s="16">
        <v>81.236311709565101</v>
      </c>
      <c r="O10" s="18" t="s">
        <v>48</v>
      </c>
      <c r="P10" s="16">
        <v>0.67262306505799996</v>
      </c>
      <c r="Q10" s="16">
        <v>0.75</v>
      </c>
      <c r="R10" s="18" t="s">
        <v>48</v>
      </c>
      <c r="S10" s="16">
        <v>0.87095566662000001</v>
      </c>
      <c r="T10" s="16" t="s">
        <v>45</v>
      </c>
      <c r="U10" s="16">
        <v>0.46478391472000002</v>
      </c>
      <c r="V10" s="19" t="s">
        <v>48</v>
      </c>
      <c r="W10" s="16">
        <v>0.24079199341900001</v>
      </c>
      <c r="X10" s="16" t="s">
        <v>45</v>
      </c>
      <c r="Y10" s="16">
        <v>0</v>
      </c>
      <c r="Z10" s="16">
        <v>0</v>
      </c>
      <c r="AA10" s="16">
        <v>0</v>
      </c>
      <c r="AB10" s="16">
        <v>-1.1434636640600001E-3</v>
      </c>
      <c r="AC10" s="16" t="s">
        <v>48</v>
      </c>
      <c r="AD10" s="16">
        <v>73</v>
      </c>
      <c r="AE10" s="16">
        <v>-3.3779059182099998E-3</v>
      </c>
      <c r="AF10" s="16" t="s">
        <v>48</v>
      </c>
      <c r="AG10" s="16" t="str">
        <f t="shared" si="5"/>
        <v>fail</v>
      </c>
      <c r="AH10" s="16" t="str">
        <f t="shared" si="5"/>
        <v>fail</v>
      </c>
      <c r="AI10" s="16" t="str">
        <f t="shared" si="6"/>
        <v>fail</v>
      </c>
      <c r="AJ10" s="16" t="str">
        <f t="shared" si="7"/>
        <v>fail</v>
      </c>
      <c r="AL10" s="16" t="str">
        <f t="shared" si="0"/>
        <v>diff</v>
      </c>
      <c r="AM10" s="16" t="str">
        <f t="shared" si="1"/>
        <v>pass</v>
      </c>
      <c r="AN10" s="16" t="str">
        <f t="shared" si="2"/>
        <v>not exceeded</v>
      </c>
      <c r="AO10" s="16" t="str">
        <f t="shared" si="3"/>
        <v>exceeded</v>
      </c>
      <c r="AP10" s="16" t="str">
        <f t="shared" si="8"/>
        <v>diff</v>
      </c>
      <c r="AQ10" s="16" t="str">
        <f t="shared" si="4"/>
        <v>same</v>
      </c>
      <c r="AR10" s="16" t="s">
        <v>257</v>
      </c>
    </row>
    <row r="11" spans="1:44" x14ac:dyDescent="0.3">
      <c r="A11" t="s">
        <v>103</v>
      </c>
      <c r="B11" t="s">
        <v>64</v>
      </c>
      <c r="C11" s="1">
        <v>41810</v>
      </c>
      <c r="D11">
        <v>151</v>
      </c>
      <c r="E11">
        <v>151</v>
      </c>
      <c r="F11">
        <v>95.2324443973</v>
      </c>
      <c r="G11" t="s">
        <v>45</v>
      </c>
      <c r="H11">
        <v>15895393</v>
      </c>
      <c r="I11" t="s">
        <v>46</v>
      </c>
      <c r="J11">
        <v>815.68105357142804</v>
      </c>
      <c r="K11" t="s">
        <v>58</v>
      </c>
      <c r="L11">
        <v>1.0792853127519601E-2</v>
      </c>
      <c r="M11" t="s">
        <v>45</v>
      </c>
      <c r="N11">
        <v>95.191288588387195</v>
      </c>
      <c r="O11" t="s">
        <v>45</v>
      </c>
      <c r="P11">
        <v>0.92041321110499996</v>
      </c>
      <c r="Q11">
        <v>0.8</v>
      </c>
      <c r="R11" t="s">
        <v>45</v>
      </c>
      <c r="S11">
        <v>0.96394147596099999</v>
      </c>
      <c r="T11" t="s">
        <v>45</v>
      </c>
      <c r="U11">
        <v>0.874681245838</v>
      </c>
      <c r="V11" t="s">
        <v>45</v>
      </c>
      <c r="W11">
        <v>0.358420132025</v>
      </c>
      <c r="X11" t="s">
        <v>45</v>
      </c>
      <c r="Y11" s="2">
        <v>5.52482894439E-61</v>
      </c>
      <c r="Z11" t="s">
        <v>47</v>
      </c>
      <c r="AA11">
        <v>0</v>
      </c>
      <c r="AB11">
        <v>-4.1849794234000002E-4</v>
      </c>
      <c r="AC11" t="s">
        <v>45</v>
      </c>
      <c r="AD11">
        <v>0</v>
      </c>
      <c r="AE11">
        <v>-7.0598971023599997E-4</v>
      </c>
      <c r="AF11" t="s">
        <v>48</v>
      </c>
      <c r="AG11" t="str">
        <f t="shared" si="5"/>
        <v>fail</v>
      </c>
      <c r="AH11" t="str">
        <f t="shared" si="5"/>
        <v>fail</v>
      </c>
      <c r="AI11" t="str">
        <f t="shared" si="6"/>
        <v>pass</v>
      </c>
      <c r="AJ11" t="str">
        <f t="shared" si="7"/>
        <v>pass</v>
      </c>
      <c r="AL11" t="str">
        <f t="shared" si="0"/>
        <v>same</v>
      </c>
      <c r="AM11" t="str">
        <f t="shared" si="1"/>
        <v>pass</v>
      </c>
      <c r="AN11" s="4" t="str">
        <f t="shared" si="2"/>
        <v>not exceeded</v>
      </c>
      <c r="AO11" s="4" t="str">
        <f t="shared" si="3"/>
        <v>not exceeded</v>
      </c>
      <c r="AP11" t="str">
        <f t="shared" si="8"/>
        <v>same</v>
      </c>
      <c r="AQ11" t="str">
        <f t="shared" si="4"/>
        <v>diff</v>
      </c>
      <c r="AR11" t="s">
        <v>255</v>
      </c>
    </row>
    <row r="12" spans="1:44" s="16" customFormat="1" x14ac:dyDescent="0.3">
      <c r="A12" s="16" t="s">
        <v>243</v>
      </c>
      <c r="B12" s="16" t="s">
        <v>43</v>
      </c>
      <c r="C12" s="17">
        <v>41815</v>
      </c>
      <c r="D12" s="16">
        <v>251</v>
      </c>
      <c r="E12" s="16">
        <v>251</v>
      </c>
      <c r="F12" s="16">
        <v>93.699084513000003</v>
      </c>
      <c r="G12" s="16" t="s">
        <v>45</v>
      </c>
      <c r="H12" s="16">
        <v>12306226</v>
      </c>
      <c r="I12" s="16" t="s">
        <v>46</v>
      </c>
      <c r="J12" s="16">
        <v>638.31548437499998</v>
      </c>
      <c r="K12" s="16" t="s">
        <v>58</v>
      </c>
      <c r="L12" s="16">
        <v>1.59472145586372E-2</v>
      </c>
      <c r="M12" s="16" t="s">
        <v>45</v>
      </c>
      <c r="N12" s="16">
        <v>93.551583221770699</v>
      </c>
      <c r="O12" s="16" t="s">
        <v>45</v>
      </c>
      <c r="P12" s="16">
        <v>0.80793739227100003</v>
      </c>
      <c r="Q12" s="16">
        <v>0.75</v>
      </c>
      <c r="R12" s="16" t="s">
        <v>45</v>
      </c>
      <c r="S12" s="16">
        <v>0.83720870281199999</v>
      </c>
      <c r="T12" s="16" t="s">
        <v>45</v>
      </c>
      <c r="U12" s="16">
        <v>0.77401259009500001</v>
      </c>
      <c r="V12" s="16" t="s">
        <v>45</v>
      </c>
      <c r="W12" s="16">
        <v>0.95412926422199995</v>
      </c>
      <c r="X12" s="16" t="s">
        <v>45</v>
      </c>
      <c r="Y12" s="20">
        <v>1.4460465646199999E-13</v>
      </c>
      <c r="Z12" s="16" t="s">
        <v>47</v>
      </c>
      <c r="AA12" s="16">
        <v>15</v>
      </c>
      <c r="AB12" s="16">
        <v>-2.3265981669600001E-3</v>
      </c>
      <c r="AC12" s="16" t="s">
        <v>48</v>
      </c>
      <c r="AD12" s="16">
        <v>34</v>
      </c>
      <c r="AE12" s="16">
        <v>-2.9216170435099999E-3</v>
      </c>
      <c r="AF12" s="16" t="s">
        <v>48</v>
      </c>
      <c r="AG12" s="16" t="str">
        <f t="shared" si="5"/>
        <v>fail</v>
      </c>
      <c r="AH12" s="16" t="str">
        <f t="shared" si="5"/>
        <v>fail</v>
      </c>
      <c r="AI12" s="16" t="str">
        <f t="shared" si="6"/>
        <v>pass</v>
      </c>
      <c r="AJ12" s="16" t="str">
        <f t="shared" si="7"/>
        <v>pass</v>
      </c>
      <c r="AL12" s="16" t="str">
        <f t="shared" si="0"/>
        <v>same</v>
      </c>
      <c r="AM12" s="16" t="str">
        <f t="shared" si="1"/>
        <v>pass</v>
      </c>
      <c r="AN12" s="16" t="str">
        <f t="shared" si="2"/>
        <v>not exceeded</v>
      </c>
      <c r="AO12" s="16" t="str">
        <f t="shared" si="3"/>
        <v>exceeded</v>
      </c>
      <c r="AP12" s="16" t="str">
        <f t="shared" si="8"/>
        <v>diff</v>
      </c>
      <c r="AQ12" s="16" t="str">
        <f t="shared" si="4"/>
        <v>same</v>
      </c>
      <c r="AR12" s="16" t="s">
        <v>257</v>
      </c>
    </row>
    <row r="13" spans="1:44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>
        <v>98.302602474099999</v>
      </c>
      <c r="G13" t="s">
        <v>45</v>
      </c>
      <c r="H13">
        <v>5446264</v>
      </c>
      <c r="I13" t="s">
        <v>46</v>
      </c>
      <c r="J13">
        <v>277.54199665178498</v>
      </c>
      <c r="K13" t="s">
        <v>58</v>
      </c>
      <c r="L13">
        <v>2.0978004672168302E-2</v>
      </c>
      <c r="M13" t="s">
        <v>45</v>
      </c>
      <c r="N13">
        <v>98.426425880937501</v>
      </c>
      <c r="O13" t="s">
        <v>45</v>
      </c>
      <c r="P13">
        <v>0.94494933739200004</v>
      </c>
      <c r="Q13">
        <v>0.8</v>
      </c>
      <c r="R13" t="s">
        <v>45</v>
      </c>
      <c r="S13">
        <v>0.95411807199999998</v>
      </c>
      <c r="T13" t="s">
        <v>45</v>
      </c>
      <c r="U13">
        <v>0.93542154197299998</v>
      </c>
      <c r="V13" t="s">
        <v>45</v>
      </c>
      <c r="W13">
        <v>0.99584488300200003</v>
      </c>
      <c r="X13" t="s">
        <v>45</v>
      </c>
      <c r="Y13">
        <v>0.59300442794300001</v>
      </c>
      <c r="Z13">
        <v>7.7423022111899997E-2</v>
      </c>
      <c r="AA13">
        <v>0</v>
      </c>
      <c r="AB13">
        <v>-7.7434096466700002E-4</v>
      </c>
      <c r="AC13" t="s">
        <v>48</v>
      </c>
      <c r="AD13">
        <v>0</v>
      </c>
      <c r="AE13">
        <v>-7.5566711953499997E-4</v>
      </c>
      <c r="AF13" t="s">
        <v>48</v>
      </c>
      <c r="AG13" t="str">
        <f t="shared" si="5"/>
        <v>fail</v>
      </c>
      <c r="AH13" t="str">
        <f t="shared" si="5"/>
        <v>fail</v>
      </c>
      <c r="AI13" t="str">
        <f t="shared" si="6"/>
        <v>pass</v>
      </c>
      <c r="AJ13" t="str">
        <f t="shared" si="7"/>
        <v>pass</v>
      </c>
      <c r="AL13" t="str">
        <f t="shared" si="0"/>
        <v>same</v>
      </c>
      <c r="AM13" t="str">
        <f t="shared" si="1"/>
        <v>pass</v>
      </c>
      <c r="AN13" s="4" t="str">
        <f t="shared" si="2"/>
        <v>not exceeded</v>
      </c>
      <c r="AO13" s="4" t="str">
        <f t="shared" si="3"/>
        <v>not exceeded</v>
      </c>
      <c r="AP13" t="str">
        <f t="shared" si="8"/>
        <v>same</v>
      </c>
      <c r="AQ13" t="str">
        <f t="shared" si="4"/>
        <v>same</v>
      </c>
      <c r="AR13" t="s">
        <v>263</v>
      </c>
    </row>
    <row r="14" spans="1:44" s="16" customFormat="1" x14ac:dyDescent="0.3">
      <c r="A14" s="16" t="s">
        <v>102</v>
      </c>
      <c r="B14" s="16" t="s">
        <v>64</v>
      </c>
      <c r="C14" s="17">
        <v>41855</v>
      </c>
      <c r="D14" s="16">
        <v>251</v>
      </c>
      <c r="E14" s="16">
        <v>251</v>
      </c>
      <c r="F14" s="16">
        <v>92.827780251099995</v>
      </c>
      <c r="G14" s="16" t="s">
        <v>45</v>
      </c>
      <c r="H14" s="16">
        <v>18236023</v>
      </c>
      <c r="I14" s="16" t="s">
        <v>46</v>
      </c>
      <c r="J14" s="16">
        <v>947.46307812500004</v>
      </c>
      <c r="K14" s="16" t="s">
        <v>46</v>
      </c>
      <c r="L14" s="16">
        <v>1.4242002276632399E-2</v>
      </c>
      <c r="M14" s="16" t="s">
        <v>45</v>
      </c>
      <c r="N14" s="16">
        <v>92.547333370887003</v>
      </c>
      <c r="O14" s="16" t="s">
        <v>45</v>
      </c>
      <c r="P14" s="16">
        <v>0.75550786495300004</v>
      </c>
      <c r="Q14" s="16">
        <v>0.75</v>
      </c>
      <c r="R14" s="16" t="s">
        <v>45</v>
      </c>
      <c r="S14" s="16">
        <v>0.79908693759100002</v>
      </c>
      <c r="T14" s="16" t="s">
        <v>45</v>
      </c>
      <c r="U14" s="16">
        <v>0.70632877534899996</v>
      </c>
      <c r="V14" s="19" t="s">
        <v>48</v>
      </c>
      <c r="W14" s="16">
        <v>0.84094804639099996</v>
      </c>
      <c r="X14" s="16" t="s">
        <v>45</v>
      </c>
      <c r="Y14" s="20">
        <v>4.5789684139300001E-31</v>
      </c>
      <c r="Z14" s="16" t="s">
        <v>47</v>
      </c>
      <c r="AA14" s="16">
        <v>19</v>
      </c>
      <c r="AB14" s="16">
        <v>-2.55581199264E-3</v>
      </c>
      <c r="AC14" s="16" t="s">
        <v>48</v>
      </c>
      <c r="AD14" s="16">
        <v>41</v>
      </c>
      <c r="AE14" s="16">
        <v>-3.3381260851899999E-3</v>
      </c>
      <c r="AF14" s="16" t="s">
        <v>48</v>
      </c>
      <c r="AG14" s="16" t="str">
        <f t="shared" si="5"/>
        <v>fail</v>
      </c>
      <c r="AH14" s="16" t="str">
        <f t="shared" si="5"/>
        <v>fail</v>
      </c>
      <c r="AI14" s="16" t="str">
        <f t="shared" si="6"/>
        <v>pass</v>
      </c>
      <c r="AJ14" s="16" t="str">
        <f t="shared" si="7"/>
        <v>fail</v>
      </c>
      <c r="AL14" s="16" t="str">
        <f t="shared" si="0"/>
        <v>diff</v>
      </c>
      <c r="AM14" s="16" t="str">
        <f t="shared" si="1"/>
        <v>pass</v>
      </c>
      <c r="AN14" s="16" t="str">
        <f t="shared" si="2"/>
        <v>not exceeded</v>
      </c>
      <c r="AO14" s="16" t="str">
        <f t="shared" si="3"/>
        <v>exceeded</v>
      </c>
      <c r="AP14" s="16" t="str">
        <f t="shared" si="8"/>
        <v>diff</v>
      </c>
      <c r="AQ14" s="16" t="str">
        <f t="shared" si="4"/>
        <v>same</v>
      </c>
      <c r="AR14" s="16" t="s">
        <v>257</v>
      </c>
    </row>
    <row r="15" spans="1:44" x14ac:dyDescent="0.3">
      <c r="A15" t="s">
        <v>219</v>
      </c>
      <c r="B15" t="s">
        <v>64</v>
      </c>
      <c r="C15" s="1">
        <v>41887</v>
      </c>
      <c r="D15">
        <v>75</v>
      </c>
      <c r="E15">
        <v>75</v>
      </c>
      <c r="F15">
        <v>90.001893655499998</v>
      </c>
      <c r="G15" t="s">
        <v>45</v>
      </c>
      <c r="H15">
        <v>23949422</v>
      </c>
      <c r="I15" t="s">
        <v>46</v>
      </c>
      <c r="J15">
        <v>1015.42399013157</v>
      </c>
      <c r="K15" t="s">
        <v>58</v>
      </c>
      <c r="L15">
        <v>5.5447666632614502E-2</v>
      </c>
      <c r="M15" s="5" t="s">
        <v>48</v>
      </c>
      <c r="N15">
        <v>89.643767364161107</v>
      </c>
      <c r="O15" t="s">
        <v>45</v>
      </c>
      <c r="P15">
        <v>0.95624795417399999</v>
      </c>
      <c r="Q15">
        <v>0.85</v>
      </c>
      <c r="R15" t="s">
        <v>45</v>
      </c>
      <c r="S15">
        <v>0.96176022174300002</v>
      </c>
      <c r="T15" t="s">
        <v>45</v>
      </c>
      <c r="U15">
        <v>0.95019188799900001</v>
      </c>
      <c r="V15" t="s">
        <v>45</v>
      </c>
      <c r="W15">
        <v>0.99584488300200003</v>
      </c>
      <c r="X15" t="s">
        <v>45</v>
      </c>
      <c r="Y15">
        <v>0.99831059780700004</v>
      </c>
      <c r="Z15" t="s">
        <v>47</v>
      </c>
      <c r="AA15">
        <v>0</v>
      </c>
      <c r="AB15">
        <v>-4.2771141542100001E-4</v>
      </c>
      <c r="AC15" t="s">
        <v>45</v>
      </c>
      <c r="AD15">
        <v>0</v>
      </c>
      <c r="AE15">
        <v>-2.12450637624E-4</v>
      </c>
      <c r="AF15" t="s">
        <v>45</v>
      </c>
      <c r="AG15" t="str">
        <f t="shared" si="5"/>
        <v>fail</v>
      </c>
      <c r="AH15" t="str">
        <f t="shared" si="5"/>
        <v>fail</v>
      </c>
      <c r="AI15" t="str">
        <f t="shared" si="6"/>
        <v>fail</v>
      </c>
      <c r="AJ15" t="str">
        <f t="shared" si="7"/>
        <v>fail</v>
      </c>
      <c r="AL15" t="str">
        <f t="shared" si="0"/>
        <v>same</v>
      </c>
      <c r="AM15" t="str">
        <f t="shared" si="1"/>
        <v>pass</v>
      </c>
      <c r="AN15" s="4" t="str">
        <f t="shared" si="2"/>
        <v>not exceeded</v>
      </c>
      <c r="AO15" s="4" t="str">
        <f t="shared" si="3"/>
        <v>not exceeded</v>
      </c>
      <c r="AP15" t="str">
        <f t="shared" si="8"/>
        <v>same</v>
      </c>
      <c r="AQ15" t="str">
        <f t="shared" si="4"/>
        <v>same</v>
      </c>
      <c r="AR15" t="s">
        <v>255</v>
      </c>
    </row>
    <row r="16" spans="1:44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>
        <v>91.585863943500001</v>
      </c>
      <c r="G16" t="s">
        <v>45</v>
      </c>
      <c r="H16">
        <v>24528146</v>
      </c>
      <c r="I16" t="s">
        <v>46</v>
      </c>
      <c r="J16">
        <v>1028.5467993421</v>
      </c>
      <c r="K16" t="s">
        <v>58</v>
      </c>
      <c r="L16">
        <v>3.5153446587776201E-2</v>
      </c>
      <c r="M16" t="s">
        <v>45</v>
      </c>
      <c r="N16">
        <v>91.523705966678506</v>
      </c>
      <c r="O16" t="s">
        <v>45</v>
      </c>
      <c r="P16">
        <v>0.96229100115800004</v>
      </c>
      <c r="Q16">
        <v>0.85</v>
      </c>
      <c r="R16" t="s">
        <v>45</v>
      </c>
      <c r="S16">
        <v>0.96998559559599995</v>
      </c>
      <c r="T16" t="s">
        <v>45</v>
      </c>
      <c r="U16">
        <v>0.95452165307000003</v>
      </c>
      <c r="V16" t="s">
        <v>45</v>
      </c>
      <c r="W16">
        <v>0.84094804639099996</v>
      </c>
      <c r="X16" t="s">
        <v>45</v>
      </c>
      <c r="Y16">
        <v>0.88947293559999996</v>
      </c>
      <c r="Z16" t="s">
        <v>47</v>
      </c>
      <c r="AA16">
        <v>0</v>
      </c>
      <c r="AB16">
        <v>-3.1376304540699999E-4</v>
      </c>
      <c r="AC16" t="s">
        <v>45</v>
      </c>
      <c r="AD16">
        <v>0</v>
      </c>
      <c r="AE16">
        <v>-1.66878767813E-4</v>
      </c>
      <c r="AF16" t="s">
        <v>45</v>
      </c>
      <c r="AG16" t="str">
        <f t="shared" si="5"/>
        <v>fail</v>
      </c>
      <c r="AH16" t="str">
        <f t="shared" si="5"/>
        <v>fail</v>
      </c>
      <c r="AI16" t="str">
        <f t="shared" si="6"/>
        <v>pass</v>
      </c>
      <c r="AJ16" t="str">
        <f t="shared" si="7"/>
        <v>pass</v>
      </c>
      <c r="AL16" t="str">
        <f t="shared" si="0"/>
        <v>same</v>
      </c>
      <c r="AM16" t="str">
        <f t="shared" si="1"/>
        <v>pass</v>
      </c>
      <c r="AN16" s="4" t="str">
        <f t="shared" si="2"/>
        <v>not exceeded</v>
      </c>
      <c r="AO16" s="4" t="str">
        <f t="shared" si="3"/>
        <v>not exceeded</v>
      </c>
      <c r="AP16" t="str">
        <f t="shared" si="8"/>
        <v>same</v>
      </c>
      <c r="AQ16" t="str">
        <f t="shared" si="4"/>
        <v>same</v>
      </c>
      <c r="AR16" t="s">
        <v>255</v>
      </c>
    </row>
    <row r="17" spans="1:44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>
        <v>94.974795481300006</v>
      </c>
      <c r="G17" t="s">
        <v>45</v>
      </c>
      <c r="H17">
        <v>15281418</v>
      </c>
      <c r="I17" t="s">
        <v>46</v>
      </c>
      <c r="J17">
        <v>794.70289062500001</v>
      </c>
      <c r="K17" t="s">
        <v>58</v>
      </c>
      <c r="L17">
        <v>3.1107559489697401E-2</v>
      </c>
      <c r="M17" t="s">
        <v>45</v>
      </c>
      <c r="N17">
        <v>95.0898846903265</v>
      </c>
      <c r="O17" t="s">
        <v>45</v>
      </c>
      <c r="P17">
        <v>0.94073476520300003</v>
      </c>
      <c r="Q17">
        <v>0.8</v>
      </c>
      <c r="R17" t="s">
        <v>45</v>
      </c>
      <c r="S17">
        <v>0.95744006312600005</v>
      </c>
      <c r="T17" t="s">
        <v>45</v>
      </c>
      <c r="U17">
        <v>0.92358854324899997</v>
      </c>
      <c r="V17" t="s">
        <v>45</v>
      </c>
      <c r="W17">
        <v>0.84094804639099996</v>
      </c>
      <c r="X17" t="s">
        <v>45</v>
      </c>
      <c r="Y17" s="2">
        <v>1.9766344365600001E-8</v>
      </c>
      <c r="Z17" s="2">
        <v>4.7688654295199999E-23</v>
      </c>
      <c r="AA17">
        <v>0</v>
      </c>
      <c r="AB17">
        <v>-5.5662147327500001E-4</v>
      </c>
      <c r="AC17" t="s">
        <v>48</v>
      </c>
      <c r="AD17">
        <v>0</v>
      </c>
      <c r="AE17">
        <v>-6.2808220722399997E-4</v>
      </c>
      <c r="AF17" t="s">
        <v>48</v>
      </c>
      <c r="AG17" t="str">
        <f t="shared" si="5"/>
        <v>fail</v>
      </c>
      <c r="AH17" t="str">
        <f t="shared" si="5"/>
        <v>fail</v>
      </c>
      <c r="AI17" t="str">
        <f t="shared" si="6"/>
        <v>pass</v>
      </c>
      <c r="AJ17" t="str">
        <f t="shared" si="7"/>
        <v>pass</v>
      </c>
      <c r="AL17" t="str">
        <f t="shared" si="0"/>
        <v>same</v>
      </c>
      <c r="AM17" t="str">
        <f t="shared" si="1"/>
        <v>pass</v>
      </c>
      <c r="AN17" s="4" t="str">
        <f t="shared" si="2"/>
        <v>not exceeded</v>
      </c>
      <c r="AO17" s="4" t="str">
        <f t="shared" si="3"/>
        <v>not exceeded</v>
      </c>
      <c r="AP17" t="str">
        <f t="shared" si="8"/>
        <v>same</v>
      </c>
      <c r="AQ17" t="str">
        <f t="shared" si="4"/>
        <v>same</v>
      </c>
      <c r="AR17" t="s">
        <v>255</v>
      </c>
    </row>
    <row r="18" spans="1:44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>
        <v>97.325318025499996</v>
      </c>
      <c r="G18" t="s">
        <v>45</v>
      </c>
      <c r="H18">
        <v>9834883</v>
      </c>
      <c r="I18" t="s">
        <v>46</v>
      </c>
      <c r="J18">
        <v>502.44406473214201</v>
      </c>
      <c r="K18" t="s">
        <v>58</v>
      </c>
      <c r="L18">
        <v>4.9910670831006497E-2</v>
      </c>
      <c r="M18" t="s">
        <v>45</v>
      </c>
      <c r="N18">
        <v>97.488672203397499</v>
      </c>
      <c r="O18" t="s">
        <v>45</v>
      </c>
      <c r="P18">
        <v>0.91482904007999999</v>
      </c>
      <c r="Q18">
        <v>0.8</v>
      </c>
      <c r="R18" t="s">
        <v>45</v>
      </c>
      <c r="S18">
        <v>0.92801896882099999</v>
      </c>
      <c r="T18" t="s">
        <v>45</v>
      </c>
      <c r="U18">
        <v>0.90037790966599995</v>
      </c>
      <c r="V18" t="s">
        <v>45</v>
      </c>
      <c r="W18">
        <v>0.95412926422199995</v>
      </c>
      <c r="X18" t="s">
        <v>45</v>
      </c>
      <c r="Y18">
        <v>1.52913199613E-4</v>
      </c>
      <c r="Z18">
        <v>0</v>
      </c>
      <c r="AA18">
        <v>0</v>
      </c>
      <c r="AB18">
        <v>-1.31995563116E-3</v>
      </c>
      <c r="AC18" t="s">
        <v>48</v>
      </c>
      <c r="AD18">
        <v>0</v>
      </c>
      <c r="AE18">
        <v>-1.47178238565E-3</v>
      </c>
      <c r="AF18" t="s">
        <v>48</v>
      </c>
      <c r="AG18" t="str">
        <f t="shared" si="5"/>
        <v>fail</v>
      </c>
      <c r="AH18" t="str">
        <f t="shared" si="5"/>
        <v>fail</v>
      </c>
      <c r="AI18" t="str">
        <f t="shared" si="6"/>
        <v>pass</v>
      </c>
      <c r="AJ18" t="str">
        <f t="shared" si="7"/>
        <v>pass</v>
      </c>
      <c r="AL18" t="str">
        <f t="shared" si="0"/>
        <v>same</v>
      </c>
      <c r="AM18" t="str">
        <f t="shared" si="1"/>
        <v>pass</v>
      </c>
      <c r="AN18" s="4" t="str">
        <f t="shared" si="2"/>
        <v>not exceeded</v>
      </c>
      <c r="AO18" s="4" t="str">
        <f t="shared" si="3"/>
        <v>not exceeded</v>
      </c>
      <c r="AP18" t="str">
        <f t="shared" si="8"/>
        <v>same</v>
      </c>
      <c r="AQ18" t="str">
        <f t="shared" si="4"/>
        <v>same</v>
      </c>
      <c r="AR18" t="s">
        <v>263</v>
      </c>
    </row>
    <row r="19" spans="1:44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>
        <v>94.983047151500003</v>
      </c>
      <c r="G19" t="s">
        <v>45</v>
      </c>
      <c r="H19">
        <v>14809543</v>
      </c>
      <c r="I19" t="s">
        <v>46</v>
      </c>
      <c r="J19">
        <v>762.93670312500001</v>
      </c>
      <c r="K19" t="s">
        <v>58</v>
      </c>
      <c r="L19">
        <v>1.8589336094100999E-2</v>
      </c>
      <c r="M19" t="s">
        <v>45</v>
      </c>
      <c r="N19">
        <v>95.096371394553302</v>
      </c>
      <c r="O19" t="s">
        <v>45</v>
      </c>
      <c r="P19">
        <v>0.89378960013300002</v>
      </c>
      <c r="Q19">
        <v>0.8</v>
      </c>
      <c r="R19" t="s">
        <v>45</v>
      </c>
      <c r="S19">
        <v>0.96311546910300005</v>
      </c>
      <c r="T19" t="s">
        <v>45</v>
      </c>
      <c r="U19">
        <v>0.829773623598</v>
      </c>
      <c r="V19" t="s">
        <v>45</v>
      </c>
      <c r="W19">
        <v>0.24079199341900001</v>
      </c>
      <c r="X19" t="s">
        <v>45</v>
      </c>
      <c r="Y19" s="2">
        <v>2.41172417184E-86</v>
      </c>
      <c r="Z19" t="s">
        <v>47</v>
      </c>
      <c r="AA19">
        <v>0</v>
      </c>
      <c r="AB19">
        <v>-4.1911369545099999E-4</v>
      </c>
      <c r="AC19" t="s">
        <v>45</v>
      </c>
      <c r="AD19">
        <v>4</v>
      </c>
      <c r="AE19">
        <v>-4.2946049507000002E-4</v>
      </c>
      <c r="AF19" t="s">
        <v>45</v>
      </c>
      <c r="AG19" t="str">
        <f t="shared" si="5"/>
        <v>fail</v>
      </c>
      <c r="AH19" t="str">
        <f t="shared" si="5"/>
        <v>fail</v>
      </c>
      <c r="AI19" t="str">
        <f t="shared" si="6"/>
        <v>pass</v>
      </c>
      <c r="AJ19" t="str">
        <f t="shared" si="7"/>
        <v>pass</v>
      </c>
      <c r="AL19" t="str">
        <f t="shared" si="0"/>
        <v>same</v>
      </c>
      <c r="AM19" t="str">
        <f t="shared" si="1"/>
        <v>pass</v>
      </c>
      <c r="AN19" s="4" t="str">
        <f t="shared" si="2"/>
        <v>not exceeded</v>
      </c>
      <c r="AO19" s="4" t="str">
        <f t="shared" si="3"/>
        <v>not exceeded</v>
      </c>
      <c r="AP19" t="str">
        <f t="shared" si="8"/>
        <v>same</v>
      </c>
      <c r="AQ19" t="str">
        <f t="shared" si="4"/>
        <v>same</v>
      </c>
      <c r="AR19" t="s">
        <v>255</v>
      </c>
    </row>
    <row r="20" spans="1:44" s="16" customFormat="1" x14ac:dyDescent="0.3">
      <c r="A20" s="16" t="s">
        <v>228</v>
      </c>
      <c r="B20" s="16" t="s">
        <v>43</v>
      </c>
      <c r="C20" s="17">
        <v>41995</v>
      </c>
      <c r="D20" s="16">
        <v>151</v>
      </c>
      <c r="E20" s="16">
        <v>151</v>
      </c>
      <c r="F20" s="16">
        <v>67.765325531000002</v>
      </c>
      <c r="G20" s="18" t="s">
        <v>48</v>
      </c>
      <c r="H20" s="16">
        <v>14253970</v>
      </c>
      <c r="I20" s="16" t="s">
        <v>46</v>
      </c>
      <c r="J20" s="16">
        <v>760.39198214285705</v>
      </c>
      <c r="K20" s="16" t="s">
        <v>58</v>
      </c>
      <c r="L20" s="16">
        <v>2.9815042274699399E-2</v>
      </c>
      <c r="M20" s="16" t="s">
        <v>45</v>
      </c>
      <c r="N20" s="16">
        <v>68.187413630285107</v>
      </c>
      <c r="O20" s="18" t="s">
        <v>48</v>
      </c>
      <c r="P20" s="16">
        <v>0.82139368665300005</v>
      </c>
      <c r="Q20" s="16">
        <v>0.8</v>
      </c>
      <c r="R20" s="16" t="s">
        <v>45</v>
      </c>
      <c r="S20" s="16">
        <v>0.85455654002100001</v>
      </c>
      <c r="T20" s="16" t="s">
        <v>45</v>
      </c>
      <c r="U20" s="16">
        <v>0.78426450468599995</v>
      </c>
      <c r="V20" s="19" t="s">
        <v>48</v>
      </c>
      <c r="W20" s="16">
        <v>0.95412926422199995</v>
      </c>
      <c r="X20" s="16" t="s">
        <v>45</v>
      </c>
      <c r="Y20" s="20">
        <v>3.8282903709100004E-6</v>
      </c>
      <c r="Z20" s="16" t="s">
        <v>47</v>
      </c>
      <c r="AA20" s="16">
        <v>0</v>
      </c>
      <c r="AB20" s="16">
        <v>-2.12026257892E-3</v>
      </c>
      <c r="AC20" s="16" t="s">
        <v>48</v>
      </c>
      <c r="AD20" s="16">
        <v>11</v>
      </c>
      <c r="AE20" s="16">
        <v>-1.3536981139000001E-3</v>
      </c>
      <c r="AF20" s="16" t="s">
        <v>48</v>
      </c>
      <c r="AG20" s="16" t="str">
        <f t="shared" si="5"/>
        <v>fail</v>
      </c>
      <c r="AH20" s="16" t="str">
        <f t="shared" si="5"/>
        <v>fail</v>
      </c>
      <c r="AI20" s="16" t="str">
        <f t="shared" si="6"/>
        <v>fail</v>
      </c>
      <c r="AJ20" s="16" t="str">
        <f t="shared" si="7"/>
        <v>fail</v>
      </c>
      <c r="AL20" s="16" t="str">
        <f t="shared" si="0"/>
        <v>diff</v>
      </c>
      <c r="AM20" s="16" t="str">
        <f t="shared" si="1"/>
        <v>pass</v>
      </c>
      <c r="AN20" s="16" t="str">
        <f t="shared" si="2"/>
        <v>not exceeded</v>
      </c>
      <c r="AO20" s="16" t="str">
        <f t="shared" si="3"/>
        <v>not exceeded</v>
      </c>
      <c r="AP20" s="16" t="str">
        <f t="shared" si="8"/>
        <v>same</v>
      </c>
      <c r="AQ20" s="16" t="str">
        <f t="shared" si="4"/>
        <v>same</v>
      </c>
      <c r="AR20" s="16" t="s">
        <v>257</v>
      </c>
    </row>
    <row r="21" spans="1:44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>
        <v>94.817028142500007</v>
      </c>
      <c r="G21" t="s">
        <v>45</v>
      </c>
      <c r="H21">
        <v>15773684</v>
      </c>
      <c r="I21" t="s">
        <v>46</v>
      </c>
      <c r="J21">
        <v>797.53883035714205</v>
      </c>
      <c r="K21" t="s">
        <v>58</v>
      </c>
      <c r="L21">
        <v>2.85820035135287E-2</v>
      </c>
      <c r="M21" t="s">
        <v>45</v>
      </c>
      <c r="N21">
        <v>94.989464038557003</v>
      </c>
      <c r="O21" t="s">
        <v>45</v>
      </c>
      <c r="P21">
        <v>0.92451490703000005</v>
      </c>
      <c r="Q21">
        <v>0.8</v>
      </c>
      <c r="R21" t="s">
        <v>45</v>
      </c>
      <c r="S21">
        <v>0.93876459925699995</v>
      </c>
      <c r="T21" t="s">
        <v>45</v>
      </c>
      <c r="U21">
        <v>0.90862588826799995</v>
      </c>
      <c r="V21" t="s">
        <v>45</v>
      </c>
      <c r="W21">
        <v>0.99584488300200003</v>
      </c>
      <c r="X21" t="s">
        <v>45</v>
      </c>
      <c r="Y21">
        <v>1.7877284389400001E-4</v>
      </c>
      <c r="Z21" s="2">
        <v>1.2387481366800001E-9</v>
      </c>
      <c r="AA21">
        <v>0</v>
      </c>
      <c r="AB21">
        <v>-9.0844951925400002E-4</v>
      </c>
      <c r="AC21" t="s">
        <v>48</v>
      </c>
      <c r="AD21">
        <v>0</v>
      </c>
      <c r="AE21">
        <v>-8.4941973780199996E-4</v>
      </c>
      <c r="AF21" t="s">
        <v>48</v>
      </c>
      <c r="AG21" t="str">
        <f t="shared" si="5"/>
        <v>fail</v>
      </c>
      <c r="AH21" t="str">
        <f t="shared" si="5"/>
        <v>fail</v>
      </c>
      <c r="AI21" t="str">
        <f t="shared" si="6"/>
        <v>pass</v>
      </c>
      <c r="AJ21" t="str">
        <f t="shared" si="7"/>
        <v>pass</v>
      </c>
      <c r="AL21" t="str">
        <f t="shared" si="0"/>
        <v>same</v>
      </c>
      <c r="AM21" t="str">
        <f t="shared" si="1"/>
        <v>pass</v>
      </c>
      <c r="AN21" s="4" t="str">
        <f t="shared" si="2"/>
        <v>not exceeded</v>
      </c>
      <c r="AO21" s="4" t="str">
        <f t="shared" si="3"/>
        <v>not exceeded</v>
      </c>
      <c r="AP21" t="str">
        <f t="shared" si="8"/>
        <v>same</v>
      </c>
      <c r="AQ21" t="str">
        <f t="shared" si="4"/>
        <v>same</v>
      </c>
      <c r="AR21" t="s">
        <v>255</v>
      </c>
    </row>
    <row r="22" spans="1:44" s="16" customFormat="1" x14ac:dyDescent="0.3">
      <c r="A22" s="16" t="s">
        <v>116</v>
      </c>
      <c r="B22" s="16" t="s">
        <v>43</v>
      </c>
      <c r="C22" s="17">
        <v>42018</v>
      </c>
      <c r="D22" s="16">
        <v>151</v>
      </c>
      <c r="E22" s="16">
        <v>151</v>
      </c>
      <c r="F22" s="16">
        <v>77.826162641600007</v>
      </c>
      <c r="G22" s="18" t="s">
        <v>48</v>
      </c>
      <c r="H22" s="16">
        <v>20704375</v>
      </c>
      <c r="I22" s="16" t="s">
        <v>46</v>
      </c>
      <c r="J22" s="16">
        <v>1148.07579910714</v>
      </c>
      <c r="K22" s="16" t="s">
        <v>49</v>
      </c>
      <c r="L22" s="16">
        <v>2.4397120037052099E-2</v>
      </c>
      <c r="M22" s="16" t="s">
        <v>45</v>
      </c>
      <c r="N22" s="16">
        <v>77.331533249025497</v>
      </c>
      <c r="O22" s="18" t="s">
        <v>48</v>
      </c>
      <c r="P22" s="16">
        <v>0.86380595140700001</v>
      </c>
      <c r="Q22" s="16">
        <v>0.8</v>
      </c>
      <c r="R22" s="16" t="s">
        <v>45</v>
      </c>
      <c r="S22" s="16">
        <v>0.91949410442699997</v>
      </c>
      <c r="T22" s="16" t="s">
        <v>45</v>
      </c>
      <c r="U22" s="16">
        <v>0.81332998204600004</v>
      </c>
      <c r="V22" s="16" t="s">
        <v>45</v>
      </c>
      <c r="W22" s="16">
        <v>0.95412926422199995</v>
      </c>
      <c r="X22" s="16" t="s">
        <v>45</v>
      </c>
      <c r="Y22" s="20">
        <v>2.6747955410399999E-38</v>
      </c>
      <c r="Z22" s="16" t="s">
        <v>47</v>
      </c>
      <c r="AA22" s="16">
        <v>0</v>
      </c>
      <c r="AB22" s="16">
        <v>-6.0681481785900004E-4</v>
      </c>
      <c r="AC22" s="16" t="s">
        <v>48</v>
      </c>
      <c r="AD22" s="16">
        <v>4</v>
      </c>
      <c r="AE22" s="16">
        <v>-5.7587109435700001E-4</v>
      </c>
      <c r="AF22" s="16" t="s">
        <v>48</v>
      </c>
      <c r="AG22" s="16" t="str">
        <f t="shared" si="5"/>
        <v>fail</v>
      </c>
      <c r="AH22" s="16" t="str">
        <f t="shared" si="5"/>
        <v>fail</v>
      </c>
      <c r="AI22" s="16" t="str">
        <f t="shared" si="6"/>
        <v>fail</v>
      </c>
      <c r="AJ22" s="16" t="str">
        <f t="shared" si="7"/>
        <v>fail</v>
      </c>
      <c r="AL22" s="16" t="str">
        <f t="shared" si="0"/>
        <v>same</v>
      </c>
      <c r="AM22" s="16" t="str">
        <f t="shared" si="1"/>
        <v>pass</v>
      </c>
      <c r="AN22" s="16" t="str">
        <f t="shared" si="2"/>
        <v>not exceeded</v>
      </c>
      <c r="AO22" s="16" t="str">
        <f t="shared" si="3"/>
        <v>not exceeded</v>
      </c>
      <c r="AP22" s="16" t="str">
        <f t="shared" si="8"/>
        <v>same</v>
      </c>
      <c r="AQ22" s="16" t="str">
        <f t="shared" si="4"/>
        <v>same</v>
      </c>
      <c r="AR22" s="16" t="s">
        <v>257</v>
      </c>
    </row>
    <row r="23" spans="1:44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>
        <v>86.297014865099996</v>
      </c>
      <c r="G23" t="s">
        <v>45</v>
      </c>
      <c r="H23">
        <v>14147272</v>
      </c>
      <c r="I23" t="s">
        <v>46</v>
      </c>
      <c r="J23">
        <v>752.80145312499997</v>
      </c>
      <c r="K23" t="s">
        <v>58</v>
      </c>
      <c r="L23">
        <v>4.0985689438995901E-2</v>
      </c>
      <c r="M23" t="s">
        <v>45</v>
      </c>
      <c r="N23">
        <v>86.232202297347499</v>
      </c>
      <c r="O23" t="s">
        <v>45</v>
      </c>
      <c r="P23">
        <v>0.93361873969999998</v>
      </c>
      <c r="Q23">
        <v>0.8</v>
      </c>
      <c r="R23" t="s">
        <v>45</v>
      </c>
      <c r="S23">
        <v>0.95794568958500004</v>
      </c>
      <c r="T23" t="s">
        <v>45</v>
      </c>
      <c r="U23">
        <v>0.917690722628</v>
      </c>
      <c r="V23" t="s">
        <v>45</v>
      </c>
      <c r="W23">
        <v>0.95412926422199995</v>
      </c>
      <c r="X23" t="s">
        <v>45</v>
      </c>
      <c r="Y23">
        <v>2.72241379351E-2</v>
      </c>
      <c r="Z23" s="2">
        <v>4.5409067078899997E-7</v>
      </c>
      <c r="AA23">
        <v>0</v>
      </c>
      <c r="AB23">
        <v>-1.43260222712E-4</v>
      </c>
      <c r="AC23" t="s">
        <v>45</v>
      </c>
      <c r="AD23">
        <v>3</v>
      </c>
      <c r="AE23">
        <v>2.2031539779099999E-4</v>
      </c>
      <c r="AF23" t="s">
        <v>45</v>
      </c>
      <c r="AG23" t="str">
        <f t="shared" si="5"/>
        <v>fail</v>
      </c>
      <c r="AH23" t="str">
        <f t="shared" si="5"/>
        <v>fail</v>
      </c>
      <c r="AI23" t="str">
        <f t="shared" si="6"/>
        <v>pass</v>
      </c>
      <c r="AJ23" t="str">
        <f t="shared" si="7"/>
        <v>pass</v>
      </c>
      <c r="AL23" t="str">
        <f t="shared" si="0"/>
        <v>same</v>
      </c>
      <c r="AM23" t="str">
        <f t="shared" si="1"/>
        <v>pass</v>
      </c>
      <c r="AN23" s="4" t="str">
        <f t="shared" si="2"/>
        <v>not exceeded</v>
      </c>
      <c r="AO23" s="4" t="str">
        <f t="shared" si="3"/>
        <v>not exceeded</v>
      </c>
      <c r="AP23" t="str">
        <f t="shared" si="8"/>
        <v>same</v>
      </c>
      <c r="AQ23" t="str">
        <f t="shared" si="4"/>
        <v>same</v>
      </c>
      <c r="AR23" t="s">
        <v>255</v>
      </c>
    </row>
    <row r="24" spans="1:44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>
        <v>94.257089303100003</v>
      </c>
      <c r="G24" t="s">
        <v>45</v>
      </c>
      <c r="H24">
        <v>17854832</v>
      </c>
      <c r="I24" t="s">
        <v>46</v>
      </c>
      <c r="J24">
        <v>926.07816964285701</v>
      </c>
      <c r="K24" t="s">
        <v>46</v>
      </c>
      <c r="L24">
        <v>2.9510723389893401E-2</v>
      </c>
      <c r="M24" t="s">
        <v>45</v>
      </c>
      <c r="N24">
        <v>94.343520031095807</v>
      </c>
      <c r="O24" t="s">
        <v>45</v>
      </c>
      <c r="P24">
        <v>0.932572833017</v>
      </c>
      <c r="Q24">
        <v>0.8</v>
      </c>
      <c r="R24" t="s">
        <v>45</v>
      </c>
      <c r="S24">
        <v>0.95667638722000004</v>
      </c>
      <c r="T24" t="s">
        <v>45</v>
      </c>
      <c r="U24">
        <v>0.90691363080599996</v>
      </c>
      <c r="V24" t="s">
        <v>45</v>
      </c>
      <c r="W24">
        <v>0.67793689645199995</v>
      </c>
      <c r="X24" t="s">
        <v>45</v>
      </c>
      <c r="Y24" s="2">
        <v>1.1007513319199999E-18</v>
      </c>
      <c r="Z24" s="2">
        <v>1.0312730944799999E-37</v>
      </c>
      <c r="AA24">
        <v>0</v>
      </c>
      <c r="AB24">
        <v>-5.4076023080300002E-4</v>
      </c>
      <c r="AC24" t="s">
        <v>48</v>
      </c>
      <c r="AD24">
        <v>0</v>
      </c>
      <c r="AE24">
        <v>-6.76488197081E-4</v>
      </c>
      <c r="AF24" t="s">
        <v>48</v>
      </c>
      <c r="AG24" t="str">
        <f t="shared" si="5"/>
        <v>fail</v>
      </c>
      <c r="AH24" t="str">
        <f t="shared" si="5"/>
        <v>fail</v>
      </c>
      <c r="AI24" t="str">
        <f t="shared" si="6"/>
        <v>pass</v>
      </c>
      <c r="AJ24" t="str">
        <f t="shared" si="7"/>
        <v>pass</v>
      </c>
      <c r="AL24" t="str">
        <f t="shared" si="0"/>
        <v>same</v>
      </c>
      <c r="AM24" t="str">
        <f t="shared" si="1"/>
        <v>pass</v>
      </c>
      <c r="AN24" s="4" t="str">
        <f t="shared" si="2"/>
        <v>not exceeded</v>
      </c>
      <c r="AO24" s="4" t="str">
        <f t="shared" si="3"/>
        <v>not exceeded</v>
      </c>
      <c r="AP24" t="str">
        <f t="shared" si="8"/>
        <v>same</v>
      </c>
      <c r="AQ24" t="str">
        <f t="shared" si="4"/>
        <v>same</v>
      </c>
      <c r="AR24" t="s">
        <v>255</v>
      </c>
    </row>
    <row r="25" spans="1:44" s="16" customFormat="1" x14ac:dyDescent="0.3">
      <c r="A25" s="16" t="s">
        <v>134</v>
      </c>
      <c r="B25" s="16" t="s">
        <v>43</v>
      </c>
      <c r="C25" s="17">
        <v>42034</v>
      </c>
      <c r="D25" s="16">
        <v>251</v>
      </c>
      <c r="E25" s="16">
        <v>251</v>
      </c>
      <c r="F25" s="16">
        <v>81.278149427599999</v>
      </c>
      <c r="G25" s="16" t="s">
        <v>45</v>
      </c>
      <c r="H25" s="16">
        <v>23929178</v>
      </c>
      <c r="I25" s="16" t="s">
        <v>46</v>
      </c>
      <c r="J25" s="16">
        <v>1312.9896383928501</v>
      </c>
      <c r="K25" s="16" t="s">
        <v>135</v>
      </c>
      <c r="L25" s="16">
        <v>1.7971530512783999E-2</v>
      </c>
      <c r="M25" s="16" t="s">
        <v>45</v>
      </c>
      <c r="N25" s="16">
        <v>81.133221488317105</v>
      </c>
      <c r="O25" s="18" t="s">
        <v>48</v>
      </c>
      <c r="P25" s="16">
        <v>0.66235564380900003</v>
      </c>
      <c r="Q25" s="16">
        <v>0.75</v>
      </c>
      <c r="R25" s="18" t="s">
        <v>48</v>
      </c>
      <c r="S25" s="16">
        <v>0.70215580489399998</v>
      </c>
      <c r="T25" s="19" t="s">
        <v>48</v>
      </c>
      <c r="U25" s="16">
        <v>0.61961563796399999</v>
      </c>
      <c r="V25" s="19" t="s">
        <v>48</v>
      </c>
      <c r="W25" s="16">
        <v>0.84094804639099996</v>
      </c>
      <c r="X25" s="16" t="s">
        <v>45</v>
      </c>
      <c r="Y25" s="20">
        <v>6.7473329589700003E-31</v>
      </c>
      <c r="Z25" s="16" t="s">
        <v>47</v>
      </c>
      <c r="AA25" s="16">
        <v>47</v>
      </c>
      <c r="AB25" s="16">
        <v>-3.3610509280899998E-3</v>
      </c>
      <c r="AC25" s="16" t="s">
        <v>48</v>
      </c>
      <c r="AD25" s="16">
        <v>64</v>
      </c>
      <c r="AE25" s="16">
        <v>-3.4493047011499999E-3</v>
      </c>
      <c r="AF25" s="16" t="s">
        <v>48</v>
      </c>
      <c r="AG25" s="16" t="str">
        <f t="shared" si="5"/>
        <v>fail</v>
      </c>
      <c r="AH25" s="16" t="str">
        <f t="shared" si="5"/>
        <v>fail</v>
      </c>
      <c r="AI25" s="16" t="str">
        <f t="shared" si="6"/>
        <v>fail</v>
      </c>
      <c r="AJ25" s="16" t="str">
        <f t="shared" si="7"/>
        <v>fail</v>
      </c>
      <c r="AL25" s="16" t="str">
        <f t="shared" si="0"/>
        <v>same</v>
      </c>
      <c r="AM25" s="16" t="str">
        <f t="shared" si="1"/>
        <v>pass</v>
      </c>
      <c r="AN25" s="16" t="str">
        <f t="shared" si="2"/>
        <v>exceeded</v>
      </c>
      <c r="AO25" s="16" t="str">
        <f t="shared" si="3"/>
        <v>exceeded</v>
      </c>
      <c r="AP25" s="16" t="str">
        <f t="shared" si="8"/>
        <v>same</v>
      </c>
      <c r="AQ25" s="16" t="str">
        <f t="shared" si="4"/>
        <v>same</v>
      </c>
      <c r="AR25" s="16" t="s">
        <v>257</v>
      </c>
    </row>
    <row r="26" spans="1:44" s="16" customFormat="1" x14ac:dyDescent="0.3">
      <c r="A26" s="16" t="s">
        <v>123</v>
      </c>
      <c r="B26" s="16" t="s">
        <v>64</v>
      </c>
      <c r="C26" s="17">
        <v>42040</v>
      </c>
      <c r="D26" s="16">
        <v>151</v>
      </c>
      <c r="E26" s="16">
        <v>151</v>
      </c>
      <c r="F26" s="16">
        <v>87.571054829600001</v>
      </c>
      <c r="G26" s="16" t="s">
        <v>45</v>
      </c>
      <c r="H26" s="16">
        <v>18965301</v>
      </c>
      <c r="I26" s="16" t="s">
        <v>46</v>
      </c>
      <c r="J26" s="16">
        <v>1006.64499107142</v>
      </c>
      <c r="K26" s="16" t="s">
        <v>49</v>
      </c>
      <c r="L26" s="16">
        <v>1.9073556383678299E-2</v>
      </c>
      <c r="M26" s="16" t="s">
        <v>45</v>
      </c>
      <c r="N26" s="16">
        <v>87.682247118405996</v>
      </c>
      <c r="O26" s="16" t="s">
        <v>45</v>
      </c>
      <c r="P26" s="16">
        <v>0.82979693521099995</v>
      </c>
      <c r="Q26" s="16">
        <v>0.8</v>
      </c>
      <c r="R26" s="16" t="s">
        <v>45</v>
      </c>
      <c r="S26" s="16">
        <v>0.86630171253800003</v>
      </c>
      <c r="T26" s="16" t="s">
        <v>45</v>
      </c>
      <c r="U26" s="16">
        <v>0.79202212817999995</v>
      </c>
      <c r="V26" s="19" t="s">
        <v>48</v>
      </c>
      <c r="W26" s="16">
        <v>0.99584488300200003</v>
      </c>
      <c r="X26" s="16" t="s">
        <v>45</v>
      </c>
      <c r="Y26" s="20">
        <v>1.5184064544899999E-12</v>
      </c>
      <c r="Z26" s="20">
        <v>8.2211200936499999E-115</v>
      </c>
      <c r="AA26" s="16">
        <v>0</v>
      </c>
      <c r="AB26" s="16">
        <v>-2.2136421374800001E-3</v>
      </c>
      <c r="AC26" s="16" t="s">
        <v>48</v>
      </c>
      <c r="AD26" s="16">
        <v>2</v>
      </c>
      <c r="AE26" s="16">
        <v>-1.8971800201000001E-3</v>
      </c>
      <c r="AF26" s="16" t="s">
        <v>48</v>
      </c>
      <c r="AG26" s="16" t="str">
        <f t="shared" si="5"/>
        <v>pass</v>
      </c>
      <c r="AH26" s="16" t="str">
        <f t="shared" si="5"/>
        <v>pass</v>
      </c>
      <c r="AI26" s="16" t="str">
        <f t="shared" si="6"/>
        <v>pass</v>
      </c>
      <c r="AJ26" s="16" t="str">
        <f t="shared" si="7"/>
        <v>fail</v>
      </c>
      <c r="AL26" s="16" t="str">
        <f t="shared" si="0"/>
        <v>diff</v>
      </c>
      <c r="AM26" s="16" t="str">
        <f t="shared" si="1"/>
        <v>pass</v>
      </c>
      <c r="AN26" s="16" t="str">
        <f t="shared" si="2"/>
        <v>not exceeded</v>
      </c>
      <c r="AO26" s="16" t="str">
        <f t="shared" si="3"/>
        <v>not exceeded</v>
      </c>
      <c r="AP26" s="16" t="str">
        <f t="shared" si="8"/>
        <v>same</v>
      </c>
      <c r="AQ26" s="16" t="str">
        <f t="shared" si="4"/>
        <v>same</v>
      </c>
      <c r="AR26" s="16" t="s">
        <v>272</v>
      </c>
    </row>
    <row r="27" spans="1:44" s="16" customFormat="1" x14ac:dyDescent="0.3">
      <c r="A27" s="16" t="s">
        <v>153</v>
      </c>
      <c r="B27" s="16" t="s">
        <v>43</v>
      </c>
      <c r="C27" s="17">
        <v>42055</v>
      </c>
      <c r="D27" s="16">
        <v>26</v>
      </c>
      <c r="E27" s="16">
        <v>26</v>
      </c>
      <c r="F27" s="16">
        <v>11.2988503235</v>
      </c>
      <c r="G27" s="18" t="s">
        <v>48</v>
      </c>
      <c r="H27" s="16">
        <v>3422864</v>
      </c>
      <c r="I27" s="16" t="s">
        <v>46</v>
      </c>
      <c r="J27" s="16">
        <v>175.39784374999999</v>
      </c>
      <c r="K27" s="16" t="s">
        <v>58</v>
      </c>
      <c r="L27" s="16">
        <v>6.9387411080795297E-2</v>
      </c>
      <c r="M27" s="18" t="s">
        <v>48</v>
      </c>
      <c r="N27" s="16">
        <v>0</v>
      </c>
      <c r="O27" s="18" t="s">
        <v>48</v>
      </c>
      <c r="P27" s="16">
        <v>0.63210862659699996</v>
      </c>
      <c r="Q27" s="16">
        <v>0.9</v>
      </c>
      <c r="R27" s="18" t="s">
        <v>48</v>
      </c>
      <c r="S27" s="16">
        <v>0.88443959839999997</v>
      </c>
      <c r="T27" s="19" t="s">
        <v>48</v>
      </c>
      <c r="U27" s="16">
        <v>0.47034560486799998</v>
      </c>
      <c r="V27" s="19" t="s">
        <v>48</v>
      </c>
      <c r="W27" s="16">
        <v>0.95412926422199995</v>
      </c>
      <c r="X27" s="16" t="s">
        <v>45</v>
      </c>
      <c r="Y27" s="20">
        <v>6.5681452972500002E-12</v>
      </c>
      <c r="Z27" s="20">
        <v>7.5094367227500002E-13</v>
      </c>
      <c r="AA27" s="16">
        <v>0</v>
      </c>
      <c r="AB27" s="16">
        <v>0</v>
      </c>
      <c r="AC27" s="16" t="s">
        <v>45</v>
      </c>
      <c r="AD27" s="16">
        <v>26</v>
      </c>
      <c r="AE27" s="16">
        <v>0</v>
      </c>
      <c r="AF27" s="16" t="s">
        <v>45</v>
      </c>
      <c r="AG27" s="16" t="str">
        <f t="shared" si="5"/>
        <v>fail</v>
      </c>
      <c r="AH27" s="16" t="str">
        <f t="shared" si="5"/>
        <v>fail</v>
      </c>
      <c r="AI27" s="16" t="str">
        <f t="shared" si="6"/>
        <v>fail</v>
      </c>
      <c r="AJ27" s="16" t="str">
        <f t="shared" si="7"/>
        <v>fail</v>
      </c>
      <c r="AL27" s="16" t="str">
        <f t="shared" si="0"/>
        <v>same</v>
      </c>
      <c r="AM27" s="16" t="str">
        <f t="shared" si="1"/>
        <v>pass</v>
      </c>
      <c r="AN27" s="16" t="str">
        <f t="shared" si="2"/>
        <v>not exceeded</v>
      </c>
      <c r="AO27" s="16" t="str">
        <f t="shared" si="3"/>
        <v>exceeded</v>
      </c>
      <c r="AP27" s="16" t="str">
        <f t="shared" si="8"/>
        <v>diff</v>
      </c>
      <c r="AQ27" s="16" t="str">
        <f t="shared" si="4"/>
        <v>same</v>
      </c>
      <c r="AR27" s="16" t="s">
        <v>257</v>
      </c>
    </row>
    <row r="28" spans="1:44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>
        <v>91.972252043599994</v>
      </c>
      <c r="G28" t="s">
        <v>45</v>
      </c>
      <c r="H28">
        <v>29954337</v>
      </c>
      <c r="I28" t="s">
        <v>46</v>
      </c>
      <c r="J28">
        <v>1225.6633684210501</v>
      </c>
      <c r="K28" t="s">
        <v>49</v>
      </c>
      <c r="L28">
        <v>1.93860488465144E-2</v>
      </c>
      <c r="M28" t="s">
        <v>45</v>
      </c>
      <c r="N28">
        <v>91.981582020022103</v>
      </c>
      <c r="O28" t="s">
        <v>45</v>
      </c>
      <c r="P28">
        <v>0.96463537783800002</v>
      </c>
      <c r="Q28">
        <v>0.85</v>
      </c>
      <c r="R28" t="s">
        <v>45</v>
      </c>
      <c r="S28">
        <v>0.97371817955200002</v>
      </c>
      <c r="T28" t="s">
        <v>45</v>
      </c>
      <c r="U28">
        <v>0.95481846295999995</v>
      </c>
      <c r="V28" s="6" t="s">
        <v>45</v>
      </c>
      <c r="W28">
        <v>0.84094804639099996</v>
      </c>
      <c r="X28" t="s">
        <v>45</v>
      </c>
      <c r="Y28">
        <v>2.88424924735E-2</v>
      </c>
      <c r="Z28" s="2">
        <v>2.0570759886800001E-7</v>
      </c>
      <c r="AA28">
        <v>0</v>
      </c>
      <c r="AB28">
        <v>-3.0048679100300001E-4</v>
      </c>
      <c r="AC28" t="s">
        <v>45</v>
      </c>
      <c r="AD28">
        <v>0</v>
      </c>
      <c r="AE28">
        <v>-3.9374597758599998E-4</v>
      </c>
      <c r="AF28" t="s">
        <v>45</v>
      </c>
      <c r="AG28" t="str">
        <f t="shared" si="5"/>
        <v>pass</v>
      </c>
      <c r="AH28" t="str">
        <f t="shared" si="5"/>
        <v>pass</v>
      </c>
      <c r="AI28" t="str">
        <f t="shared" si="6"/>
        <v>pass</v>
      </c>
      <c r="AJ28" t="str">
        <f t="shared" si="7"/>
        <v>pass</v>
      </c>
      <c r="AL28" t="str">
        <f t="shared" si="0"/>
        <v>same</v>
      </c>
      <c r="AM28" t="str">
        <f t="shared" si="1"/>
        <v>pass</v>
      </c>
      <c r="AN28" s="4" t="str">
        <f t="shared" si="2"/>
        <v>not exceeded</v>
      </c>
      <c r="AO28" s="4" t="str">
        <f t="shared" si="3"/>
        <v>not exceeded</v>
      </c>
      <c r="AP28" t="str">
        <f t="shared" si="8"/>
        <v>same</v>
      </c>
      <c r="AQ28" t="str">
        <f t="shared" si="4"/>
        <v>same</v>
      </c>
      <c r="AR28" t="s">
        <v>255</v>
      </c>
    </row>
    <row r="29" spans="1:44" x14ac:dyDescent="0.3">
      <c r="A29" t="s">
        <v>174</v>
      </c>
      <c r="B29" t="s">
        <v>64</v>
      </c>
      <c r="C29" s="1">
        <v>42062</v>
      </c>
      <c r="D29">
        <v>75</v>
      </c>
      <c r="E29">
        <v>75</v>
      </c>
      <c r="F29">
        <v>90.294090972299998</v>
      </c>
      <c r="G29" t="s">
        <v>45</v>
      </c>
      <c r="H29">
        <v>25317785</v>
      </c>
      <c r="I29" t="s">
        <v>46</v>
      </c>
      <c r="J29">
        <v>1066.30071546052</v>
      </c>
      <c r="K29" t="s">
        <v>58</v>
      </c>
      <c r="L29">
        <v>7.6375225187212695E-2</v>
      </c>
      <c r="M29" s="5" t="s">
        <v>48</v>
      </c>
      <c r="N29">
        <v>90.519430811575504</v>
      </c>
      <c r="O29" t="s">
        <v>45</v>
      </c>
      <c r="P29">
        <v>0.95731592498399998</v>
      </c>
      <c r="Q29">
        <v>0.85</v>
      </c>
      <c r="R29" t="s">
        <v>45</v>
      </c>
      <c r="S29">
        <v>0.96949651111500001</v>
      </c>
      <c r="T29" t="s">
        <v>45</v>
      </c>
      <c r="U29">
        <v>0.94387513757599995</v>
      </c>
      <c r="V29" t="s">
        <v>45</v>
      </c>
      <c r="W29">
        <v>0.84094804639099996</v>
      </c>
      <c r="X29" t="s">
        <v>45</v>
      </c>
      <c r="Y29">
        <v>2.3737066265599998E-3</v>
      </c>
      <c r="Z29" t="s">
        <v>47</v>
      </c>
      <c r="AA29">
        <v>0</v>
      </c>
      <c r="AB29">
        <v>-2.72832275225E-4</v>
      </c>
      <c r="AC29" t="s">
        <v>45</v>
      </c>
      <c r="AD29">
        <v>0</v>
      </c>
      <c r="AE29">
        <v>-3.8603187877300001E-4</v>
      </c>
      <c r="AF29" t="s">
        <v>45</v>
      </c>
      <c r="AG29" t="str">
        <f t="shared" si="5"/>
        <v>fail</v>
      </c>
      <c r="AH29" t="str">
        <f t="shared" si="5"/>
        <v>fail</v>
      </c>
      <c r="AI29" t="str">
        <f t="shared" si="6"/>
        <v>fail</v>
      </c>
      <c r="AJ29" t="str">
        <f t="shared" si="7"/>
        <v>fail</v>
      </c>
      <c r="AL29" t="str">
        <f t="shared" si="0"/>
        <v>same</v>
      </c>
      <c r="AM29" t="str">
        <f t="shared" si="1"/>
        <v>pass</v>
      </c>
      <c r="AN29" s="4" t="str">
        <f t="shared" si="2"/>
        <v>not exceeded</v>
      </c>
      <c r="AO29" s="4" t="str">
        <f t="shared" si="3"/>
        <v>not exceeded</v>
      </c>
      <c r="AP29" t="str">
        <f t="shared" si="8"/>
        <v>same</v>
      </c>
      <c r="AQ29" t="str">
        <f t="shared" si="4"/>
        <v>same</v>
      </c>
      <c r="AR29" t="s">
        <v>255</v>
      </c>
    </row>
    <row r="30" spans="1:44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>
        <v>86.484709041499997</v>
      </c>
      <c r="G30" t="s">
        <v>45</v>
      </c>
      <c r="H30">
        <v>20383236</v>
      </c>
      <c r="I30" t="s">
        <v>46</v>
      </c>
      <c r="J30">
        <v>1091.5583616071399</v>
      </c>
      <c r="K30" t="s">
        <v>49</v>
      </c>
      <c r="L30">
        <v>9.1316601029124405E-3</v>
      </c>
      <c r="M30" t="s">
        <v>45</v>
      </c>
      <c r="N30">
        <v>86.422883154965504</v>
      </c>
      <c r="O30" t="s">
        <v>45</v>
      </c>
      <c r="P30">
        <v>0.87940379503800004</v>
      </c>
      <c r="Q30">
        <v>0.8</v>
      </c>
      <c r="R30" t="s">
        <v>45</v>
      </c>
      <c r="S30">
        <v>0.92333285662700004</v>
      </c>
      <c r="T30" t="s">
        <v>45</v>
      </c>
      <c r="U30">
        <v>0.83429361050899997</v>
      </c>
      <c r="V30" t="s">
        <v>45</v>
      </c>
      <c r="W30">
        <v>0.95412926422199995</v>
      </c>
      <c r="X30" t="s">
        <v>45</v>
      </c>
      <c r="Y30" s="2">
        <v>4.0711368680899998E-39</v>
      </c>
      <c r="Z30" s="2">
        <v>8.1750098814099997E-86</v>
      </c>
      <c r="AA30">
        <v>0</v>
      </c>
      <c r="AB30">
        <v>-8.5422092404699999E-4</v>
      </c>
      <c r="AC30" t="s">
        <v>48</v>
      </c>
      <c r="AD30">
        <v>0</v>
      </c>
      <c r="AE30">
        <v>-8.0078653309699997E-4</v>
      </c>
      <c r="AF30" t="s">
        <v>48</v>
      </c>
      <c r="AG30" t="str">
        <f t="shared" si="5"/>
        <v>pass</v>
      </c>
      <c r="AH30" t="str">
        <f t="shared" si="5"/>
        <v>pass</v>
      </c>
      <c r="AI30" t="str">
        <f t="shared" si="6"/>
        <v>pass</v>
      </c>
      <c r="AJ30" t="str">
        <f t="shared" si="7"/>
        <v>pass</v>
      </c>
      <c r="AL30" t="str">
        <f t="shared" si="0"/>
        <v>same</v>
      </c>
      <c r="AM30" t="str">
        <f t="shared" si="1"/>
        <v>pass</v>
      </c>
      <c r="AN30" s="4" t="str">
        <f t="shared" si="2"/>
        <v>not exceeded</v>
      </c>
      <c r="AO30" s="4" t="str">
        <f t="shared" si="3"/>
        <v>not exceeded</v>
      </c>
      <c r="AP30" t="str">
        <f t="shared" si="8"/>
        <v>same</v>
      </c>
      <c r="AQ30" t="str">
        <f t="shared" si="4"/>
        <v>same</v>
      </c>
      <c r="AR30" t="s">
        <v>263</v>
      </c>
    </row>
    <row r="31" spans="1:44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>
        <v>94.106018551600002</v>
      </c>
      <c r="G31" t="s">
        <v>45</v>
      </c>
      <c r="H31">
        <v>26017554</v>
      </c>
      <c r="I31" t="s">
        <v>46</v>
      </c>
      <c r="J31">
        <v>1059.91670394736</v>
      </c>
      <c r="K31" t="s">
        <v>58</v>
      </c>
      <c r="L31">
        <v>2.1419649288924002E-2</v>
      </c>
      <c r="M31" t="s">
        <v>45</v>
      </c>
      <c r="N31">
        <v>94.168998337677905</v>
      </c>
      <c r="O31" t="s">
        <v>45</v>
      </c>
      <c r="P31">
        <v>0.970083627073</v>
      </c>
      <c r="Q31">
        <v>0.85</v>
      </c>
      <c r="R31" t="s">
        <v>45</v>
      </c>
      <c r="S31">
        <v>0.97848799468199998</v>
      </c>
      <c r="T31" t="s">
        <v>45</v>
      </c>
      <c r="U31">
        <v>0.96173280957399998</v>
      </c>
      <c r="V31" t="s">
        <v>45</v>
      </c>
      <c r="W31">
        <v>0.84094804639099996</v>
      </c>
      <c r="X31" t="s">
        <v>45</v>
      </c>
      <c r="Y31">
        <v>7.8514882983700005E-2</v>
      </c>
      <c r="Z31">
        <v>2.97151105089E-4</v>
      </c>
      <c r="AA31">
        <v>0</v>
      </c>
      <c r="AB31">
        <v>-2.8625075810799998E-4</v>
      </c>
      <c r="AC31" t="s">
        <v>45</v>
      </c>
      <c r="AD31">
        <v>0</v>
      </c>
      <c r="AE31">
        <v>-2.3865729131E-4</v>
      </c>
      <c r="AF31" t="s">
        <v>45</v>
      </c>
      <c r="AG31" t="str">
        <f t="shared" si="5"/>
        <v>fail</v>
      </c>
      <c r="AH31" t="str">
        <f t="shared" si="5"/>
        <v>fail</v>
      </c>
      <c r="AI31" t="str">
        <f t="shared" si="6"/>
        <v>pass</v>
      </c>
      <c r="AJ31" t="str">
        <f t="shared" si="7"/>
        <v>pass</v>
      </c>
      <c r="AL31" t="str">
        <f t="shared" si="0"/>
        <v>same</v>
      </c>
      <c r="AM31" t="str">
        <f t="shared" si="1"/>
        <v>pass</v>
      </c>
      <c r="AN31" s="4" t="str">
        <f t="shared" si="2"/>
        <v>not exceeded</v>
      </c>
      <c r="AO31" s="4" t="str">
        <f t="shared" si="3"/>
        <v>not exceeded</v>
      </c>
      <c r="AP31" t="str">
        <f t="shared" si="8"/>
        <v>same</v>
      </c>
      <c r="AQ31" t="str">
        <f t="shared" si="4"/>
        <v>same</v>
      </c>
      <c r="AR31" t="s">
        <v>255</v>
      </c>
    </row>
    <row r="32" spans="1:44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>
        <v>91.395465459600004</v>
      </c>
      <c r="G32" t="s">
        <v>45</v>
      </c>
      <c r="H32">
        <v>24975924</v>
      </c>
      <c r="I32" t="s">
        <v>46</v>
      </c>
      <c r="J32">
        <v>1049.1582779605201</v>
      </c>
      <c r="K32" t="s">
        <v>58</v>
      </c>
      <c r="L32">
        <v>6.7807853529107901E-3</v>
      </c>
      <c r="M32" t="s">
        <v>45</v>
      </c>
      <c r="N32">
        <v>91.296953656128693</v>
      </c>
      <c r="O32" t="s">
        <v>45</v>
      </c>
      <c r="P32">
        <v>0.95123587059799997</v>
      </c>
      <c r="Q32">
        <v>0.85</v>
      </c>
      <c r="R32" t="s">
        <v>45</v>
      </c>
      <c r="S32">
        <v>0.97009871586700003</v>
      </c>
      <c r="T32" t="s">
        <v>45</v>
      </c>
      <c r="U32">
        <v>0.93153082731500003</v>
      </c>
      <c r="V32" t="s">
        <v>45</v>
      </c>
      <c r="W32">
        <v>0.95412926422199995</v>
      </c>
      <c r="X32" t="s">
        <v>45</v>
      </c>
      <c r="Y32" s="2">
        <v>3.4326776294999998E-7</v>
      </c>
      <c r="Z32" t="s">
        <v>47</v>
      </c>
      <c r="AA32">
        <v>0</v>
      </c>
      <c r="AB32">
        <v>-4.0766174282399998E-4</v>
      </c>
      <c r="AC32" t="s">
        <v>45</v>
      </c>
      <c r="AD32">
        <v>0</v>
      </c>
      <c r="AE32">
        <v>-8.2529294513500003E-4</v>
      </c>
      <c r="AF32" t="s">
        <v>48</v>
      </c>
      <c r="AG32" t="str">
        <f t="shared" si="5"/>
        <v>fail</v>
      </c>
      <c r="AH32" t="str">
        <f t="shared" si="5"/>
        <v>fail</v>
      </c>
      <c r="AI32" t="str">
        <f t="shared" si="6"/>
        <v>pass</v>
      </c>
      <c r="AJ32" t="str">
        <f t="shared" si="7"/>
        <v>pass</v>
      </c>
      <c r="AL32" t="str">
        <f t="shared" si="0"/>
        <v>same</v>
      </c>
      <c r="AM32" t="str">
        <f t="shared" si="1"/>
        <v>pass</v>
      </c>
      <c r="AN32" s="4" t="str">
        <f t="shared" si="2"/>
        <v>not exceeded</v>
      </c>
      <c r="AO32" s="4" t="str">
        <f t="shared" si="3"/>
        <v>not exceeded</v>
      </c>
      <c r="AP32" t="str">
        <f t="shared" si="8"/>
        <v>same</v>
      </c>
      <c r="AQ32" t="str">
        <f t="shared" si="4"/>
        <v>diff</v>
      </c>
      <c r="AR32" t="s">
        <v>255</v>
      </c>
    </row>
    <row r="33" spans="1:44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>
        <v>94.5095894273</v>
      </c>
      <c r="G33" t="s">
        <v>45</v>
      </c>
      <c r="H33">
        <v>17647098</v>
      </c>
      <c r="I33" t="s">
        <v>46</v>
      </c>
      <c r="J33">
        <v>906.64631250000002</v>
      </c>
      <c r="K33" t="s">
        <v>46</v>
      </c>
      <c r="L33">
        <v>1.7227968461187699E-2</v>
      </c>
      <c r="M33" t="s">
        <v>45</v>
      </c>
      <c r="N33">
        <v>93.728229908861607</v>
      </c>
      <c r="O33" t="s">
        <v>45</v>
      </c>
      <c r="P33">
        <v>0.94212906426900001</v>
      </c>
      <c r="Q33">
        <v>0.8</v>
      </c>
      <c r="R33" t="s">
        <v>45</v>
      </c>
      <c r="S33">
        <v>0.959504039393</v>
      </c>
      <c r="T33" t="s">
        <v>45</v>
      </c>
      <c r="U33">
        <v>0.92420306873299995</v>
      </c>
      <c r="V33" t="s">
        <v>45</v>
      </c>
      <c r="W33">
        <v>0.67793689645199995</v>
      </c>
      <c r="X33" t="s">
        <v>45</v>
      </c>
      <c r="Y33" s="2">
        <v>2.7477950101499999E-10</v>
      </c>
      <c r="Z33" t="s">
        <v>47</v>
      </c>
      <c r="AA33">
        <v>0</v>
      </c>
      <c r="AB33">
        <v>-5.1187844460300004E-4</v>
      </c>
      <c r="AC33" t="s">
        <v>48</v>
      </c>
      <c r="AD33">
        <v>0</v>
      </c>
      <c r="AE33">
        <v>-6.01539202695E-4</v>
      </c>
      <c r="AF33" t="s">
        <v>48</v>
      </c>
      <c r="AG33" t="str">
        <f t="shared" si="5"/>
        <v>fail</v>
      </c>
      <c r="AH33" t="str">
        <f t="shared" si="5"/>
        <v>fail</v>
      </c>
      <c r="AI33" t="str">
        <f t="shared" si="6"/>
        <v>pass</v>
      </c>
      <c r="AJ33" t="str">
        <f t="shared" si="7"/>
        <v>pass</v>
      </c>
      <c r="AL33" t="str">
        <f t="shared" si="0"/>
        <v>same</v>
      </c>
      <c r="AM33" t="str">
        <f t="shared" si="1"/>
        <v>pass</v>
      </c>
      <c r="AN33" s="4" t="str">
        <f t="shared" si="2"/>
        <v>not exceeded</v>
      </c>
      <c r="AO33" s="4" t="str">
        <f t="shared" si="3"/>
        <v>not exceeded</v>
      </c>
      <c r="AP33" t="str">
        <f t="shared" si="8"/>
        <v>same</v>
      </c>
      <c r="AQ33" t="str">
        <f t="shared" si="4"/>
        <v>same</v>
      </c>
      <c r="AR33" t="s">
        <v>255</v>
      </c>
    </row>
    <row r="34" spans="1:44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>
        <v>93.044329689799994</v>
      </c>
      <c r="G34" t="s">
        <v>45</v>
      </c>
      <c r="H34">
        <v>26726137</v>
      </c>
      <c r="I34" t="s">
        <v>46</v>
      </c>
      <c r="J34">
        <v>1096.11976644736</v>
      </c>
      <c r="K34" t="s">
        <v>58</v>
      </c>
      <c r="L34">
        <v>2.5085445559048201E-2</v>
      </c>
      <c r="M34" t="s">
        <v>45</v>
      </c>
      <c r="N34">
        <v>93.5237529823751</v>
      </c>
      <c r="O34" t="s">
        <v>45</v>
      </c>
      <c r="P34">
        <v>0.96479387281100004</v>
      </c>
      <c r="Q34">
        <v>0.85</v>
      </c>
      <c r="R34" t="s">
        <v>45</v>
      </c>
      <c r="S34">
        <v>0.97449138771300003</v>
      </c>
      <c r="T34" t="s">
        <v>45</v>
      </c>
      <c r="U34">
        <v>0.95450933892900003</v>
      </c>
      <c r="V34" t="s">
        <v>45</v>
      </c>
      <c r="W34">
        <v>0.84094804639099996</v>
      </c>
      <c r="X34" t="s">
        <v>45</v>
      </c>
      <c r="Y34">
        <v>4.7651333601199997E-2</v>
      </c>
      <c r="Z34">
        <v>7.6142319618400004E-4</v>
      </c>
      <c r="AA34">
        <v>0</v>
      </c>
      <c r="AB34">
        <v>-3.4315153578900001E-4</v>
      </c>
      <c r="AC34" t="s">
        <v>45</v>
      </c>
      <c r="AD34">
        <v>0</v>
      </c>
      <c r="AE34">
        <v>-2.5608793993100001E-4</v>
      </c>
      <c r="AF34" t="s">
        <v>45</v>
      </c>
      <c r="AG34" t="str">
        <f t="shared" si="5"/>
        <v>fail</v>
      </c>
      <c r="AH34" t="str">
        <f t="shared" si="5"/>
        <v>fail</v>
      </c>
      <c r="AI34" t="str">
        <f t="shared" si="6"/>
        <v>pass</v>
      </c>
      <c r="AJ34" t="str">
        <f t="shared" si="7"/>
        <v>pass</v>
      </c>
      <c r="AL34" t="str">
        <f t="shared" si="0"/>
        <v>same</v>
      </c>
      <c r="AM34" t="str">
        <f t="shared" si="1"/>
        <v>pass</v>
      </c>
      <c r="AN34" s="4" t="str">
        <f t="shared" si="2"/>
        <v>not exceeded</v>
      </c>
      <c r="AO34" s="4" t="str">
        <f t="shared" si="3"/>
        <v>not exceeded</v>
      </c>
      <c r="AP34" t="str">
        <f t="shared" si="8"/>
        <v>same</v>
      </c>
      <c r="AQ34" t="str">
        <f t="shared" si="4"/>
        <v>same</v>
      </c>
      <c r="AR34" t="s">
        <v>255</v>
      </c>
    </row>
    <row r="35" spans="1:44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>
        <v>92.892809563699998</v>
      </c>
      <c r="G35" t="s">
        <v>45</v>
      </c>
      <c r="H35">
        <v>28292154</v>
      </c>
      <c r="I35" t="s">
        <v>46</v>
      </c>
      <c r="J35">
        <v>1150.8931052631499</v>
      </c>
      <c r="K35" t="s">
        <v>46</v>
      </c>
      <c r="L35">
        <v>1.6395715145574499E-2</v>
      </c>
      <c r="M35" t="s">
        <v>45</v>
      </c>
      <c r="N35">
        <v>92.993351694766602</v>
      </c>
      <c r="O35" t="s">
        <v>45</v>
      </c>
      <c r="P35">
        <v>0.96862785010300001</v>
      </c>
      <c r="Q35">
        <v>0.85</v>
      </c>
      <c r="R35" t="s">
        <v>45</v>
      </c>
      <c r="S35">
        <v>0.97441155593899997</v>
      </c>
      <c r="T35" t="s">
        <v>45</v>
      </c>
      <c r="U35">
        <v>0.962599678578</v>
      </c>
      <c r="V35" t="s">
        <v>45</v>
      </c>
      <c r="W35">
        <v>0.95412926422199995</v>
      </c>
      <c r="X35" t="s">
        <v>45</v>
      </c>
      <c r="Y35">
        <v>0.97963427296299999</v>
      </c>
      <c r="Z35" t="s">
        <v>47</v>
      </c>
      <c r="AA35">
        <v>0</v>
      </c>
      <c r="AB35">
        <v>-3.0201877252900001E-4</v>
      </c>
      <c r="AC35" t="s">
        <v>45</v>
      </c>
      <c r="AD35">
        <v>0</v>
      </c>
      <c r="AE35">
        <v>-1.7630621364700001E-4</v>
      </c>
      <c r="AF35" t="s">
        <v>45</v>
      </c>
      <c r="AG35" t="str">
        <f t="shared" ref="AG35:AH66" si="9">IF(OR($G35="yes",$K35&lt;&gt;"OK",$M35="yes",$O35="yes",$R35="yes"),"fail","pass")</f>
        <v>fail</v>
      </c>
      <c r="AH35" t="str">
        <f t="shared" si="9"/>
        <v>fail</v>
      </c>
      <c r="AI35" t="str">
        <f t="shared" si="6"/>
        <v>pass</v>
      </c>
      <c r="AJ35" t="str">
        <f t="shared" si="7"/>
        <v>pass</v>
      </c>
      <c r="AL35" t="str">
        <f t="shared" si="0"/>
        <v>same</v>
      </c>
      <c r="AM35" t="str">
        <f t="shared" si="1"/>
        <v>pass</v>
      </c>
      <c r="AN35" s="4" t="str">
        <f t="shared" si="2"/>
        <v>not exceeded</v>
      </c>
      <c r="AO35" s="4" t="str">
        <f t="shared" si="3"/>
        <v>not exceeded</v>
      </c>
      <c r="AP35" t="str">
        <f t="shared" si="8"/>
        <v>same</v>
      </c>
      <c r="AQ35" t="str">
        <f t="shared" si="4"/>
        <v>same</v>
      </c>
      <c r="AR35" t="s">
        <v>255</v>
      </c>
    </row>
    <row r="36" spans="1:44" x14ac:dyDescent="0.3">
      <c r="A36" t="s">
        <v>143</v>
      </c>
      <c r="B36" t="s">
        <v>43</v>
      </c>
      <c r="C36" s="1">
        <v>42095</v>
      </c>
      <c r="D36">
        <v>151</v>
      </c>
      <c r="E36">
        <v>151</v>
      </c>
      <c r="F36">
        <v>90.449370231100005</v>
      </c>
      <c r="G36" t="s">
        <v>45</v>
      </c>
      <c r="H36">
        <v>18801773</v>
      </c>
      <c r="I36" t="s">
        <v>46</v>
      </c>
      <c r="J36">
        <v>986.68171651785701</v>
      </c>
      <c r="K36" t="s">
        <v>46</v>
      </c>
      <c r="L36">
        <v>2.9182373238638599E-2</v>
      </c>
      <c r="M36" t="s">
        <v>45</v>
      </c>
      <c r="N36">
        <v>90.759123268003194</v>
      </c>
      <c r="O36" t="s">
        <v>45</v>
      </c>
      <c r="P36">
        <v>0.840103937144</v>
      </c>
      <c r="Q36">
        <v>0.8</v>
      </c>
      <c r="R36" t="s">
        <v>45</v>
      </c>
      <c r="S36">
        <v>0.87194634419799999</v>
      </c>
      <c r="T36" t="s">
        <v>45</v>
      </c>
      <c r="U36">
        <v>0.80659192714899997</v>
      </c>
      <c r="V36" t="s">
        <v>45</v>
      </c>
      <c r="W36">
        <v>0.99584488300200003</v>
      </c>
      <c r="X36" t="s">
        <v>45</v>
      </c>
      <c r="Y36" s="2">
        <v>6.8105156460000005E-11</v>
      </c>
      <c r="Z36" s="2">
        <v>1.2646067283499999E-33</v>
      </c>
      <c r="AA36">
        <v>0</v>
      </c>
      <c r="AB36">
        <v>-2.2957459632899999E-3</v>
      </c>
      <c r="AC36" t="s">
        <v>48</v>
      </c>
      <c r="AD36">
        <v>6</v>
      </c>
      <c r="AE36">
        <v>-2.2223924826E-3</v>
      </c>
      <c r="AF36" t="s">
        <v>48</v>
      </c>
      <c r="AG36" t="str">
        <f t="shared" si="9"/>
        <v>fail</v>
      </c>
      <c r="AH36" t="str">
        <f t="shared" si="9"/>
        <v>fail</v>
      </c>
      <c r="AI36" t="str">
        <f t="shared" si="6"/>
        <v>pass</v>
      </c>
      <c r="AJ36" t="str">
        <f t="shared" si="7"/>
        <v>pass</v>
      </c>
      <c r="AL36" t="str">
        <f t="shared" si="0"/>
        <v>same</v>
      </c>
      <c r="AM36" t="str">
        <f t="shared" si="1"/>
        <v>pass</v>
      </c>
      <c r="AN36" s="4" t="str">
        <f t="shared" si="2"/>
        <v>not exceeded</v>
      </c>
      <c r="AO36" s="4" t="str">
        <f t="shared" si="3"/>
        <v>not exceeded</v>
      </c>
      <c r="AP36" t="str">
        <f t="shared" si="8"/>
        <v>same</v>
      </c>
      <c r="AQ36" t="str">
        <f t="shared" si="4"/>
        <v>same</v>
      </c>
      <c r="AR36" t="s">
        <v>263</v>
      </c>
    </row>
    <row r="37" spans="1:44" s="16" customFormat="1" x14ac:dyDescent="0.3">
      <c r="A37" s="16" t="s">
        <v>203</v>
      </c>
      <c r="B37" s="16" t="s">
        <v>43</v>
      </c>
      <c r="C37" s="17">
        <v>42101</v>
      </c>
      <c r="D37" s="16">
        <v>151</v>
      </c>
      <c r="E37" s="16">
        <v>151</v>
      </c>
      <c r="F37" s="16">
        <v>86.005275961400002</v>
      </c>
      <c r="G37" s="16" t="s">
        <v>45</v>
      </c>
      <c r="H37" s="16">
        <v>20081955</v>
      </c>
      <c r="I37" s="16" t="s">
        <v>46</v>
      </c>
      <c r="J37" s="16">
        <v>1075.42610267857</v>
      </c>
      <c r="K37" s="16" t="s">
        <v>49</v>
      </c>
      <c r="L37" s="16">
        <v>3.1950848405989503E-2</v>
      </c>
      <c r="M37" s="16" t="s">
        <v>45</v>
      </c>
      <c r="N37" s="16">
        <v>86.146626495602007</v>
      </c>
      <c r="O37" s="16" t="s">
        <v>45</v>
      </c>
      <c r="P37" s="16">
        <v>0.80060118664900004</v>
      </c>
      <c r="Q37" s="16">
        <v>0.8</v>
      </c>
      <c r="R37" s="16" t="s">
        <v>45</v>
      </c>
      <c r="S37" s="16">
        <v>0.85190015560800003</v>
      </c>
      <c r="T37" s="16" t="s">
        <v>45</v>
      </c>
      <c r="U37" s="16">
        <v>0.74787998307699999</v>
      </c>
      <c r="V37" s="19" t="s">
        <v>48</v>
      </c>
      <c r="W37" s="16">
        <v>0.95412926422199995</v>
      </c>
      <c r="X37" s="16" t="s">
        <v>45</v>
      </c>
      <c r="Y37" s="20">
        <v>6.3801776910300001E-32</v>
      </c>
      <c r="Z37" s="16" t="s">
        <v>47</v>
      </c>
      <c r="AA37" s="16">
        <v>0</v>
      </c>
      <c r="AB37" s="16">
        <v>-2.36896176924E-3</v>
      </c>
      <c r="AC37" s="16" t="s">
        <v>48</v>
      </c>
      <c r="AD37" s="16">
        <v>12</v>
      </c>
      <c r="AE37" s="16">
        <v>-1.85402107668E-3</v>
      </c>
      <c r="AF37" s="16" t="s">
        <v>48</v>
      </c>
      <c r="AG37" s="16" t="str">
        <f t="shared" si="9"/>
        <v>pass</v>
      </c>
      <c r="AH37" s="16" t="str">
        <f t="shared" si="9"/>
        <v>pass</v>
      </c>
      <c r="AI37" s="16" t="str">
        <f t="shared" si="6"/>
        <v>pass</v>
      </c>
      <c r="AJ37" s="16" t="str">
        <f t="shared" si="7"/>
        <v>fail</v>
      </c>
      <c r="AL37" s="16" t="str">
        <f t="shared" si="0"/>
        <v>diff</v>
      </c>
      <c r="AM37" s="16" t="str">
        <f t="shared" si="1"/>
        <v>pass</v>
      </c>
      <c r="AN37" s="16" t="str">
        <f t="shared" si="2"/>
        <v>not exceeded</v>
      </c>
      <c r="AO37" s="16" t="str">
        <f t="shared" si="3"/>
        <v>not exceeded</v>
      </c>
      <c r="AP37" s="16" t="str">
        <f t="shared" si="8"/>
        <v>same</v>
      </c>
      <c r="AQ37" s="16" t="str">
        <f t="shared" si="4"/>
        <v>same</v>
      </c>
      <c r="AR37" s="16" t="s">
        <v>272</v>
      </c>
    </row>
    <row r="38" spans="1:44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>
        <v>94.456326302099995</v>
      </c>
      <c r="G38" t="s">
        <v>45</v>
      </c>
      <c r="H38">
        <v>16861157</v>
      </c>
      <c r="I38" t="s">
        <v>46</v>
      </c>
      <c r="J38">
        <v>867.04124776785704</v>
      </c>
      <c r="K38" t="s">
        <v>46</v>
      </c>
      <c r="L38">
        <v>2.1850830909055902E-2</v>
      </c>
      <c r="M38" t="s">
        <v>45</v>
      </c>
      <c r="N38">
        <v>94.415229130657394</v>
      </c>
      <c r="O38" t="s">
        <v>45</v>
      </c>
      <c r="P38">
        <v>0.93635784272300004</v>
      </c>
      <c r="Q38">
        <v>0.8</v>
      </c>
      <c r="R38" t="s">
        <v>45</v>
      </c>
      <c r="S38">
        <v>0.96720052253400002</v>
      </c>
      <c r="T38" t="s">
        <v>45</v>
      </c>
      <c r="U38">
        <v>0.90877231352700005</v>
      </c>
      <c r="V38" t="s">
        <v>45</v>
      </c>
      <c r="W38">
        <v>0.50765795335700004</v>
      </c>
      <c r="X38" t="s">
        <v>45</v>
      </c>
      <c r="Y38" s="2">
        <v>1.7379902991700001E-17</v>
      </c>
      <c r="Z38" t="s">
        <v>47</v>
      </c>
      <c r="AA38">
        <v>0</v>
      </c>
      <c r="AB38">
        <v>-4.31592805094E-4</v>
      </c>
      <c r="AC38" t="s">
        <v>45</v>
      </c>
      <c r="AD38">
        <v>0</v>
      </c>
      <c r="AE38">
        <v>-1.25695209635E-3</v>
      </c>
      <c r="AF38" t="s">
        <v>48</v>
      </c>
      <c r="AG38" t="str">
        <f t="shared" si="9"/>
        <v>fail</v>
      </c>
      <c r="AH38" t="str">
        <f t="shared" si="9"/>
        <v>fail</v>
      </c>
      <c r="AI38" t="str">
        <f t="shared" si="6"/>
        <v>pass</v>
      </c>
      <c r="AJ38" t="str">
        <f t="shared" si="7"/>
        <v>pass</v>
      </c>
      <c r="AL38" t="str">
        <f t="shared" si="0"/>
        <v>same</v>
      </c>
      <c r="AM38" t="str">
        <f t="shared" si="1"/>
        <v>pass</v>
      </c>
      <c r="AN38" s="4" t="str">
        <f t="shared" si="2"/>
        <v>not exceeded</v>
      </c>
      <c r="AO38" s="4" t="str">
        <f t="shared" si="3"/>
        <v>not exceeded</v>
      </c>
      <c r="AP38" t="str">
        <f t="shared" si="8"/>
        <v>same</v>
      </c>
      <c r="AQ38" t="str">
        <f t="shared" si="4"/>
        <v>diff</v>
      </c>
      <c r="AR38" t="s">
        <v>255</v>
      </c>
    </row>
    <row r="39" spans="1:44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>
        <v>91.969095204300004</v>
      </c>
      <c r="G39" t="s">
        <v>45</v>
      </c>
      <c r="H39">
        <v>30009055</v>
      </c>
      <c r="I39" t="s">
        <v>46</v>
      </c>
      <c r="J39">
        <v>1228.4128618421</v>
      </c>
      <c r="K39" t="s">
        <v>49</v>
      </c>
      <c r="L39">
        <v>2.79566521598703E-2</v>
      </c>
      <c r="M39" t="s">
        <v>45</v>
      </c>
      <c r="N39">
        <v>92.290467893417102</v>
      </c>
      <c r="O39" t="s">
        <v>45</v>
      </c>
      <c r="P39">
        <v>0.95009581380200003</v>
      </c>
      <c r="Q39">
        <v>0.85</v>
      </c>
      <c r="R39" t="s">
        <v>45</v>
      </c>
      <c r="S39">
        <v>0.96725011745099998</v>
      </c>
      <c r="T39" t="s">
        <v>45</v>
      </c>
      <c r="U39">
        <v>0.93305532391299995</v>
      </c>
      <c r="V39" t="s">
        <v>45</v>
      </c>
      <c r="W39">
        <v>0.84094804639099996</v>
      </c>
      <c r="X39" t="s">
        <v>45</v>
      </c>
      <c r="Y39" s="2">
        <v>2.6066464284300001E-6</v>
      </c>
      <c r="Z39" s="2">
        <v>3.4467170667400002E-12</v>
      </c>
      <c r="AA39">
        <v>0</v>
      </c>
      <c r="AB39">
        <v>-4.7254791428600002E-4</v>
      </c>
      <c r="AC39" t="s">
        <v>45</v>
      </c>
      <c r="AD39">
        <v>0</v>
      </c>
      <c r="AE39">
        <v>-4.9099375075600002E-4</v>
      </c>
      <c r="AF39" t="s">
        <v>45</v>
      </c>
      <c r="AG39" t="str">
        <f t="shared" si="9"/>
        <v>pass</v>
      </c>
      <c r="AH39" t="str">
        <f t="shared" si="9"/>
        <v>pass</v>
      </c>
      <c r="AI39" t="str">
        <f t="shared" si="6"/>
        <v>pass</v>
      </c>
      <c r="AJ39" t="str">
        <f t="shared" si="7"/>
        <v>pass</v>
      </c>
      <c r="AL39" t="str">
        <f t="shared" si="0"/>
        <v>same</v>
      </c>
      <c r="AM39" t="str">
        <f t="shared" si="1"/>
        <v>pass</v>
      </c>
      <c r="AN39" s="4" t="str">
        <f t="shared" si="2"/>
        <v>not exceeded</v>
      </c>
      <c r="AO39" s="4" t="str">
        <f t="shared" si="3"/>
        <v>not exceeded</v>
      </c>
      <c r="AP39" t="str">
        <f t="shared" si="8"/>
        <v>same</v>
      </c>
      <c r="AQ39" t="str">
        <f t="shared" si="4"/>
        <v>same</v>
      </c>
      <c r="AR39" t="s">
        <v>255</v>
      </c>
    </row>
    <row r="40" spans="1:44" s="16" customFormat="1" x14ac:dyDescent="0.3">
      <c r="A40" s="16" t="s">
        <v>63</v>
      </c>
      <c r="B40" s="16" t="s">
        <v>64</v>
      </c>
      <c r="C40" s="17">
        <v>42123</v>
      </c>
      <c r="D40" s="16">
        <v>75</v>
      </c>
      <c r="E40" s="16">
        <v>75</v>
      </c>
      <c r="F40" s="16">
        <v>77.8176586509</v>
      </c>
      <c r="G40" s="18" t="s">
        <v>48</v>
      </c>
      <c r="H40" s="16">
        <v>32906358</v>
      </c>
      <c r="I40" s="16" t="s">
        <v>46</v>
      </c>
      <c r="J40" s="16">
        <v>1415.04124671052</v>
      </c>
      <c r="K40" s="16" t="s">
        <v>65</v>
      </c>
      <c r="L40" s="16">
        <v>1.8771023298559401E-2</v>
      </c>
      <c r="M40" s="16" t="s">
        <v>45</v>
      </c>
      <c r="N40" s="16">
        <v>78.178048708640603</v>
      </c>
      <c r="O40" s="18" t="s">
        <v>48</v>
      </c>
      <c r="P40" s="16">
        <v>0.89830459073299995</v>
      </c>
      <c r="Q40" s="16">
        <v>0.85</v>
      </c>
      <c r="R40" s="16" t="s">
        <v>45</v>
      </c>
      <c r="S40" s="16">
        <v>0.92025555588200003</v>
      </c>
      <c r="T40" s="16" t="s">
        <v>45</v>
      </c>
      <c r="U40" s="16">
        <v>0.87593571917000002</v>
      </c>
      <c r="V40" s="16" t="s">
        <v>45</v>
      </c>
      <c r="W40" s="16">
        <v>0.84094804639099996</v>
      </c>
      <c r="X40" s="16" t="s">
        <v>45</v>
      </c>
      <c r="Y40" s="16">
        <v>3.39680368342E-4</v>
      </c>
      <c r="Z40" s="16" t="s">
        <v>47</v>
      </c>
      <c r="AA40" s="16">
        <v>0</v>
      </c>
      <c r="AB40" s="16">
        <v>-8.9214740405200001E-4</v>
      </c>
      <c r="AC40" s="16" t="s">
        <v>48</v>
      </c>
      <c r="AD40" s="16">
        <v>0</v>
      </c>
      <c r="AE40" s="16">
        <v>-6.7512923584400004E-4</v>
      </c>
      <c r="AF40" s="16" t="s">
        <v>48</v>
      </c>
      <c r="AG40" s="16" t="str">
        <f t="shared" si="9"/>
        <v>fail</v>
      </c>
      <c r="AH40" s="16" t="str">
        <f t="shared" si="9"/>
        <v>fail</v>
      </c>
      <c r="AI40" s="16" t="str">
        <f t="shared" si="6"/>
        <v>fail</v>
      </c>
      <c r="AJ40" s="16" t="str">
        <f t="shared" si="7"/>
        <v>fail</v>
      </c>
      <c r="AL40" s="16" t="str">
        <f t="shared" si="0"/>
        <v>same</v>
      </c>
      <c r="AM40" s="16" t="str">
        <f t="shared" si="1"/>
        <v>pass</v>
      </c>
      <c r="AN40" s="16" t="str">
        <f t="shared" si="2"/>
        <v>not exceeded</v>
      </c>
      <c r="AO40" s="16" t="str">
        <f t="shared" si="3"/>
        <v>not exceeded</v>
      </c>
      <c r="AP40" s="16" t="str">
        <f t="shared" si="8"/>
        <v>same</v>
      </c>
      <c r="AQ40" s="16" t="str">
        <f t="shared" si="4"/>
        <v>same</v>
      </c>
      <c r="AR40" s="16" t="s">
        <v>257</v>
      </c>
    </row>
    <row r="41" spans="1:44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>
        <v>86.936772503900002</v>
      </c>
      <c r="G41" t="s">
        <v>45</v>
      </c>
      <c r="H41">
        <v>27790413</v>
      </c>
      <c r="I41" t="s">
        <v>46</v>
      </c>
      <c r="J41">
        <v>1196.12447368421</v>
      </c>
      <c r="K41" t="s">
        <v>46</v>
      </c>
      <c r="L41">
        <v>2.29114386847095E-2</v>
      </c>
      <c r="M41" t="s">
        <v>45</v>
      </c>
      <c r="N41">
        <v>87.462292434970195</v>
      </c>
      <c r="O41" t="s">
        <v>45</v>
      </c>
      <c r="P41">
        <v>0.92905123341200002</v>
      </c>
      <c r="Q41">
        <v>0.85</v>
      </c>
      <c r="R41" t="s">
        <v>45</v>
      </c>
      <c r="S41">
        <v>0.95387136659899996</v>
      </c>
      <c r="T41" t="s">
        <v>45</v>
      </c>
      <c r="U41">
        <v>0.90368159408100002</v>
      </c>
      <c r="V41" t="s">
        <v>45</v>
      </c>
      <c r="W41">
        <v>0.84094804639099996</v>
      </c>
      <c r="X41" t="s">
        <v>45</v>
      </c>
      <c r="Y41" s="2">
        <v>1.23937908314E-10</v>
      </c>
      <c r="Z41" s="2">
        <v>1.7232008701899999E-11</v>
      </c>
      <c r="AA41">
        <v>0</v>
      </c>
      <c r="AB41">
        <v>-6.0018395963600001E-4</v>
      </c>
      <c r="AC41" t="s">
        <v>48</v>
      </c>
      <c r="AD41">
        <v>0</v>
      </c>
      <c r="AE41">
        <v>-5.9030270677900003E-4</v>
      </c>
      <c r="AF41" t="s">
        <v>48</v>
      </c>
      <c r="AG41" t="str">
        <f t="shared" si="9"/>
        <v>fail</v>
      </c>
      <c r="AH41" t="str">
        <f t="shared" si="9"/>
        <v>fail</v>
      </c>
      <c r="AI41" t="str">
        <f t="shared" si="6"/>
        <v>pass</v>
      </c>
      <c r="AJ41" t="str">
        <f t="shared" si="7"/>
        <v>pass</v>
      </c>
      <c r="AL41" t="str">
        <f t="shared" si="0"/>
        <v>same</v>
      </c>
      <c r="AM41" t="str">
        <f t="shared" si="1"/>
        <v>pass</v>
      </c>
      <c r="AN41" s="4" t="str">
        <f t="shared" si="2"/>
        <v>not exceeded</v>
      </c>
      <c r="AO41" s="4" t="str">
        <f t="shared" si="3"/>
        <v>not exceeded</v>
      </c>
      <c r="AP41" t="str">
        <f t="shared" si="8"/>
        <v>same</v>
      </c>
      <c r="AQ41" t="str">
        <f t="shared" si="4"/>
        <v>same</v>
      </c>
      <c r="AR41" t="s">
        <v>255</v>
      </c>
    </row>
    <row r="42" spans="1:44" s="16" customFormat="1" x14ac:dyDescent="0.3">
      <c r="A42" s="16" t="s">
        <v>127</v>
      </c>
      <c r="B42" s="16" t="s">
        <v>43</v>
      </c>
      <c r="C42" s="17">
        <v>42125</v>
      </c>
      <c r="D42" s="16">
        <v>75</v>
      </c>
      <c r="E42" s="16">
        <v>75</v>
      </c>
      <c r="F42" s="16">
        <v>87.225339608599995</v>
      </c>
      <c r="G42" s="16" t="s">
        <v>45</v>
      </c>
      <c r="H42" s="16">
        <v>34467195</v>
      </c>
      <c r="I42" s="16" t="s">
        <v>46</v>
      </c>
      <c r="J42" s="16">
        <v>1450.64610526315</v>
      </c>
      <c r="K42" s="16" t="s">
        <v>65</v>
      </c>
      <c r="L42" s="16">
        <v>2.2011888618268E-2</v>
      </c>
      <c r="M42" s="16" t="s">
        <v>45</v>
      </c>
      <c r="N42" s="16">
        <v>87.019695196842605</v>
      </c>
      <c r="O42" s="16" t="s">
        <v>45</v>
      </c>
      <c r="P42" s="16">
        <v>0.94138858850100005</v>
      </c>
      <c r="Q42" s="16">
        <v>0.85</v>
      </c>
      <c r="R42" s="16" t="s">
        <v>45</v>
      </c>
      <c r="S42" s="16">
        <v>0.95639478950000001</v>
      </c>
      <c r="T42" s="16" t="s">
        <v>45</v>
      </c>
      <c r="U42" s="16">
        <v>0.92569271273700005</v>
      </c>
      <c r="V42" s="16" t="s">
        <v>45</v>
      </c>
      <c r="W42" s="16">
        <v>0.84094804639099996</v>
      </c>
      <c r="X42" s="16" t="s">
        <v>45</v>
      </c>
      <c r="Y42" s="16">
        <v>5.7944796186600001E-4</v>
      </c>
      <c r="Z42" s="20">
        <v>2.9758841346900002E-5</v>
      </c>
      <c r="AA42" s="16">
        <v>0</v>
      </c>
      <c r="AB42" s="16">
        <v>-5.6761929337199998E-4</v>
      </c>
      <c r="AC42" s="16" t="s">
        <v>48</v>
      </c>
      <c r="AD42" s="16">
        <v>0</v>
      </c>
      <c r="AE42" s="16">
        <v>-5.2431873690799997E-4</v>
      </c>
      <c r="AF42" s="16" t="s">
        <v>48</v>
      </c>
      <c r="AG42" s="16" t="str">
        <f t="shared" si="9"/>
        <v>fail</v>
      </c>
      <c r="AH42" s="16" t="str">
        <f t="shared" si="9"/>
        <v>fail</v>
      </c>
      <c r="AI42" s="16" t="str">
        <f t="shared" si="6"/>
        <v>pass</v>
      </c>
      <c r="AJ42" s="16" t="str">
        <f t="shared" si="7"/>
        <v>pass</v>
      </c>
      <c r="AL42" s="16" t="str">
        <f t="shared" si="0"/>
        <v>same</v>
      </c>
      <c r="AM42" s="16" t="str">
        <f t="shared" si="1"/>
        <v>pass</v>
      </c>
      <c r="AN42" s="16" t="str">
        <f t="shared" si="2"/>
        <v>not exceeded</v>
      </c>
      <c r="AO42" s="16" t="str">
        <f t="shared" si="3"/>
        <v>not exceeded</v>
      </c>
      <c r="AP42" s="16" t="str">
        <f t="shared" si="8"/>
        <v>same</v>
      </c>
      <c r="AQ42" s="16" t="str">
        <f t="shared" si="4"/>
        <v>same</v>
      </c>
      <c r="AR42" s="16" t="s">
        <v>272</v>
      </c>
    </row>
    <row r="43" spans="1:44" s="8" customFormat="1" x14ac:dyDescent="0.3">
      <c r="A43" s="8" t="s">
        <v>245</v>
      </c>
      <c r="B43" s="8" t="s">
        <v>64</v>
      </c>
      <c r="C43" s="13">
        <v>42125</v>
      </c>
      <c r="D43" s="8">
        <v>75</v>
      </c>
      <c r="E43" s="8">
        <v>75</v>
      </c>
      <c r="F43" s="8">
        <v>80.851932884999997</v>
      </c>
      <c r="G43" s="8" t="s">
        <v>45</v>
      </c>
      <c r="H43" s="8">
        <v>25913017</v>
      </c>
      <c r="I43" s="8" t="s">
        <v>46</v>
      </c>
      <c r="J43" s="8">
        <v>1131.0451266447301</v>
      </c>
      <c r="K43" s="8" t="s">
        <v>46</v>
      </c>
      <c r="L43" s="8">
        <v>1.51255384026244E-2</v>
      </c>
      <c r="M43" s="8" t="s">
        <v>45</v>
      </c>
      <c r="N43" s="8">
        <v>81.304084637083207</v>
      </c>
      <c r="O43" s="8" t="s">
        <v>48</v>
      </c>
      <c r="P43" s="8">
        <v>0.93089279380900003</v>
      </c>
      <c r="Q43" s="8">
        <v>0.85</v>
      </c>
      <c r="R43" s="8" t="s">
        <v>45</v>
      </c>
      <c r="S43" s="8">
        <v>0.92991533997499998</v>
      </c>
      <c r="T43" s="8" t="s">
        <v>45</v>
      </c>
      <c r="U43" s="8">
        <v>0.93268570309700005</v>
      </c>
      <c r="V43" s="8" t="s">
        <v>45</v>
      </c>
      <c r="W43" s="8">
        <v>0.99998090779100002</v>
      </c>
      <c r="X43" s="8" t="s">
        <v>45</v>
      </c>
      <c r="Y43" s="8">
        <v>1.3057486852699999E-2</v>
      </c>
      <c r="Z43" s="8" t="s">
        <v>47</v>
      </c>
      <c r="AA43" s="8">
        <v>0</v>
      </c>
      <c r="AB43" s="8">
        <v>-5.4802755123099995E-4</v>
      </c>
      <c r="AC43" s="8" t="s">
        <v>48</v>
      </c>
      <c r="AD43" s="8">
        <v>0</v>
      </c>
      <c r="AE43" s="8">
        <v>-4.1427525303799998E-4</v>
      </c>
      <c r="AF43" s="8" t="s">
        <v>45</v>
      </c>
      <c r="AG43" s="8" t="str">
        <f t="shared" si="9"/>
        <v>fail</v>
      </c>
      <c r="AH43" s="8" t="str">
        <f t="shared" si="9"/>
        <v>fail</v>
      </c>
      <c r="AI43" s="8" t="str">
        <f t="shared" si="6"/>
        <v>fail</v>
      </c>
      <c r="AJ43" s="8" t="str">
        <f t="shared" si="7"/>
        <v>fail</v>
      </c>
      <c r="AL43" s="8" t="str">
        <f t="shared" si="0"/>
        <v>same</v>
      </c>
      <c r="AM43" s="8" t="str">
        <f t="shared" si="1"/>
        <v>pass</v>
      </c>
      <c r="AN43" s="14" t="str">
        <f t="shared" si="2"/>
        <v>not exceeded</v>
      </c>
      <c r="AO43" s="14" t="str">
        <f t="shared" si="3"/>
        <v>not exceeded</v>
      </c>
      <c r="AP43" s="8" t="str">
        <f t="shared" si="8"/>
        <v>same</v>
      </c>
      <c r="AQ43" s="8" t="str">
        <f t="shared" si="4"/>
        <v>diff</v>
      </c>
      <c r="AR43" s="8" t="s">
        <v>263</v>
      </c>
    </row>
    <row r="44" spans="1:44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>
        <v>92.665817430399997</v>
      </c>
      <c r="G44" t="s">
        <v>45</v>
      </c>
      <c r="H44">
        <v>27410104</v>
      </c>
      <c r="I44" t="s">
        <v>46</v>
      </c>
      <c r="J44">
        <v>1119.71218092105</v>
      </c>
      <c r="K44" t="s">
        <v>46</v>
      </c>
      <c r="L44">
        <v>3.66027078646795E-2</v>
      </c>
      <c r="M44" t="s">
        <v>45</v>
      </c>
      <c r="N44">
        <v>93.532743654104095</v>
      </c>
      <c r="O44" t="s">
        <v>45</v>
      </c>
      <c r="P44">
        <v>0.96159251938699997</v>
      </c>
      <c r="Q44">
        <v>0.85</v>
      </c>
      <c r="R44" t="s">
        <v>45</v>
      </c>
      <c r="S44">
        <v>0.97409645289900004</v>
      </c>
      <c r="T44" t="s">
        <v>45</v>
      </c>
      <c r="U44">
        <v>0.94953181936099995</v>
      </c>
      <c r="V44" t="s">
        <v>45</v>
      </c>
      <c r="W44">
        <v>0.84094804639099996</v>
      </c>
      <c r="X44" t="s">
        <v>45</v>
      </c>
      <c r="Y44">
        <v>9.9418738553899992E-4</v>
      </c>
      <c r="Z44" s="2">
        <v>8.62597301182E-8</v>
      </c>
      <c r="AA44">
        <v>0</v>
      </c>
      <c r="AB44">
        <v>-3.6389274953800002E-4</v>
      </c>
      <c r="AC44" t="s">
        <v>45</v>
      </c>
      <c r="AD44">
        <v>0</v>
      </c>
      <c r="AE44">
        <v>-4.2845032186900002E-4</v>
      </c>
      <c r="AF44" t="s">
        <v>45</v>
      </c>
      <c r="AG44" t="str">
        <f t="shared" si="9"/>
        <v>fail</v>
      </c>
      <c r="AH44" t="str">
        <f t="shared" si="9"/>
        <v>fail</v>
      </c>
      <c r="AI44" t="str">
        <f t="shared" si="6"/>
        <v>pass</v>
      </c>
      <c r="AJ44" t="str">
        <f t="shared" si="7"/>
        <v>pass</v>
      </c>
      <c r="AL44" t="str">
        <f t="shared" si="0"/>
        <v>same</v>
      </c>
      <c r="AM44" t="str">
        <f t="shared" si="1"/>
        <v>pass</v>
      </c>
      <c r="AN44" s="4" t="str">
        <f t="shared" si="2"/>
        <v>not exceeded</v>
      </c>
      <c r="AO44" s="4" t="str">
        <f t="shared" si="3"/>
        <v>not exceeded</v>
      </c>
      <c r="AP44" t="str">
        <f t="shared" si="8"/>
        <v>same</v>
      </c>
      <c r="AQ44" t="str">
        <f t="shared" si="4"/>
        <v>same</v>
      </c>
      <c r="AR44" t="s">
        <v>255</v>
      </c>
    </row>
    <row r="45" spans="1:44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>
        <v>92.977529831300004</v>
      </c>
      <c r="G45" t="s">
        <v>45</v>
      </c>
      <c r="H45">
        <v>27595623</v>
      </c>
      <c r="I45" t="s">
        <v>46</v>
      </c>
      <c r="J45">
        <v>1124.35949342105</v>
      </c>
      <c r="K45" t="s">
        <v>46</v>
      </c>
      <c r="L45">
        <v>4.0298000507131303E-2</v>
      </c>
      <c r="M45" t="s">
        <v>45</v>
      </c>
      <c r="N45">
        <v>93.142408189940994</v>
      </c>
      <c r="O45" t="s">
        <v>45</v>
      </c>
      <c r="P45">
        <v>0.95226500644400003</v>
      </c>
      <c r="Q45">
        <v>0.85</v>
      </c>
      <c r="R45" t="s">
        <v>45</v>
      </c>
      <c r="S45">
        <v>0.96980944115699996</v>
      </c>
      <c r="T45" t="s">
        <v>45</v>
      </c>
      <c r="U45">
        <v>0.935556064573</v>
      </c>
      <c r="V45" t="s">
        <v>45</v>
      </c>
      <c r="W45">
        <v>0.84094804639099996</v>
      </c>
      <c r="X45" t="s">
        <v>45</v>
      </c>
      <c r="Y45" s="2">
        <v>9.3852823959999996E-7</v>
      </c>
      <c r="Z45" s="2">
        <v>5.8543982983700004E-20</v>
      </c>
      <c r="AA45">
        <v>0</v>
      </c>
      <c r="AB45">
        <v>-5.3503365828099999E-4</v>
      </c>
      <c r="AC45" t="s">
        <v>48</v>
      </c>
      <c r="AD45">
        <v>0</v>
      </c>
      <c r="AE45">
        <v>-1.81498572976E-4</v>
      </c>
      <c r="AF45" t="s">
        <v>45</v>
      </c>
      <c r="AG45" t="str">
        <f t="shared" si="9"/>
        <v>fail</v>
      </c>
      <c r="AH45" t="str">
        <f t="shared" si="9"/>
        <v>fail</v>
      </c>
      <c r="AI45" t="str">
        <f t="shared" si="6"/>
        <v>pass</v>
      </c>
      <c r="AJ45" t="str">
        <f t="shared" si="7"/>
        <v>pass</v>
      </c>
      <c r="AL45" t="str">
        <f t="shared" si="0"/>
        <v>same</v>
      </c>
      <c r="AM45" t="str">
        <f t="shared" si="1"/>
        <v>pass</v>
      </c>
      <c r="AN45" s="4" t="str">
        <f t="shared" si="2"/>
        <v>not exceeded</v>
      </c>
      <c r="AO45" s="4" t="str">
        <f t="shared" si="3"/>
        <v>not exceeded</v>
      </c>
      <c r="AP45" t="str">
        <f t="shared" si="8"/>
        <v>same</v>
      </c>
      <c r="AQ45" t="str">
        <f t="shared" si="4"/>
        <v>diff</v>
      </c>
      <c r="AR45" t="s">
        <v>255</v>
      </c>
    </row>
    <row r="46" spans="1:44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>
        <v>96.878739952299995</v>
      </c>
      <c r="G46" t="s">
        <v>45</v>
      </c>
      <c r="H46">
        <v>15942131</v>
      </c>
      <c r="I46" t="s">
        <v>46</v>
      </c>
      <c r="J46">
        <v>638.63525328947298</v>
      </c>
      <c r="K46" t="s">
        <v>58</v>
      </c>
      <c r="L46">
        <v>3.0067587490594599E-2</v>
      </c>
      <c r="M46" t="s">
        <v>45</v>
      </c>
      <c r="N46">
        <v>96.976191523047305</v>
      </c>
      <c r="O46" t="s">
        <v>45</v>
      </c>
      <c r="P46">
        <v>0.97994788427599999</v>
      </c>
      <c r="Q46">
        <v>0.85</v>
      </c>
      <c r="R46" t="s">
        <v>45</v>
      </c>
      <c r="S46">
        <v>0.98705443665799997</v>
      </c>
      <c r="T46" t="s">
        <v>45</v>
      </c>
      <c r="U46">
        <v>0.97446354442799998</v>
      </c>
      <c r="V46" t="s">
        <v>45</v>
      </c>
      <c r="W46">
        <v>0.84094804639099996</v>
      </c>
      <c r="X46" t="s">
        <v>45</v>
      </c>
      <c r="Y46">
        <v>0.57571708703799995</v>
      </c>
      <c r="Z46" t="s">
        <v>47</v>
      </c>
      <c r="AA46">
        <v>0</v>
      </c>
      <c r="AB46">
        <v>-2.4398713957799999E-4</v>
      </c>
      <c r="AC46" t="s">
        <v>45</v>
      </c>
      <c r="AD46">
        <v>0</v>
      </c>
      <c r="AE46">
        <v>-1.6041190021E-4</v>
      </c>
      <c r="AF46" t="s">
        <v>45</v>
      </c>
      <c r="AG46" t="str">
        <f t="shared" si="9"/>
        <v>fail</v>
      </c>
      <c r="AH46" t="str">
        <f t="shared" si="9"/>
        <v>fail</v>
      </c>
      <c r="AI46" t="str">
        <f t="shared" si="6"/>
        <v>pass</v>
      </c>
      <c r="AJ46" t="str">
        <f t="shared" si="7"/>
        <v>pass</v>
      </c>
      <c r="AL46" t="str">
        <f t="shared" si="0"/>
        <v>same</v>
      </c>
      <c r="AM46" t="str">
        <f t="shared" si="1"/>
        <v>pass</v>
      </c>
      <c r="AN46" s="4" t="str">
        <f t="shared" si="2"/>
        <v>not exceeded</v>
      </c>
      <c r="AO46" s="4" t="str">
        <f t="shared" si="3"/>
        <v>not exceeded</v>
      </c>
      <c r="AP46" t="str">
        <f t="shared" si="8"/>
        <v>same</v>
      </c>
      <c r="AQ46" t="str">
        <f t="shared" si="4"/>
        <v>same</v>
      </c>
      <c r="AR46" t="s">
        <v>263</v>
      </c>
    </row>
    <row r="47" spans="1:44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>
        <v>89.612316327900004</v>
      </c>
      <c r="G47" t="s">
        <v>45</v>
      </c>
      <c r="H47">
        <v>7467630</v>
      </c>
      <c r="I47" t="s">
        <v>46</v>
      </c>
      <c r="J47">
        <v>351.221228794642</v>
      </c>
      <c r="K47" t="s">
        <v>58</v>
      </c>
      <c r="L47">
        <v>3.7589722869336401E-2</v>
      </c>
      <c r="M47" t="s">
        <v>45</v>
      </c>
      <c r="N47">
        <v>88.721632911350994</v>
      </c>
      <c r="O47" t="s">
        <v>45</v>
      </c>
      <c r="P47">
        <v>0.94106264789399996</v>
      </c>
      <c r="Q47">
        <v>0.8</v>
      </c>
      <c r="R47" t="s">
        <v>45</v>
      </c>
      <c r="S47">
        <v>0.95572264463000001</v>
      </c>
      <c r="T47" t="s">
        <v>45</v>
      </c>
      <c r="U47">
        <v>0.92586704437099998</v>
      </c>
      <c r="V47" t="s">
        <v>45</v>
      </c>
      <c r="W47">
        <v>0.84094804639099996</v>
      </c>
      <c r="X47" t="s">
        <v>45</v>
      </c>
      <c r="Y47">
        <v>0.55116283585199999</v>
      </c>
      <c r="Z47">
        <v>0.39442730192300002</v>
      </c>
      <c r="AA47">
        <v>0</v>
      </c>
      <c r="AB47">
        <v>-3.7128707226999997E-4</v>
      </c>
      <c r="AC47" t="s">
        <v>45</v>
      </c>
      <c r="AD47">
        <v>0</v>
      </c>
      <c r="AE47">
        <v>-8.4743412385599999E-4</v>
      </c>
      <c r="AF47" t="s">
        <v>48</v>
      </c>
      <c r="AG47" t="str">
        <f t="shared" si="9"/>
        <v>fail</v>
      </c>
      <c r="AH47" t="str">
        <f t="shared" si="9"/>
        <v>fail</v>
      </c>
      <c r="AI47" t="str">
        <f t="shared" si="6"/>
        <v>pass</v>
      </c>
      <c r="AJ47" t="str">
        <f t="shared" si="7"/>
        <v>pass</v>
      </c>
      <c r="AL47" t="str">
        <f t="shared" si="0"/>
        <v>same</v>
      </c>
      <c r="AM47" t="str">
        <f t="shared" si="1"/>
        <v>pass</v>
      </c>
      <c r="AN47" s="4" t="str">
        <f t="shared" si="2"/>
        <v>not exceeded</v>
      </c>
      <c r="AO47" s="4" t="str">
        <f t="shared" si="3"/>
        <v>not exceeded</v>
      </c>
      <c r="AP47" t="str">
        <f t="shared" si="8"/>
        <v>same</v>
      </c>
      <c r="AQ47" t="str">
        <f t="shared" si="4"/>
        <v>diff</v>
      </c>
      <c r="AR47" t="s">
        <v>263</v>
      </c>
    </row>
    <row r="48" spans="1:44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>
        <v>89.645787332200001</v>
      </c>
      <c r="G48" t="s">
        <v>45</v>
      </c>
      <c r="H48">
        <v>30563261</v>
      </c>
      <c r="I48" t="s">
        <v>46</v>
      </c>
      <c r="J48">
        <v>1273.65916447368</v>
      </c>
      <c r="K48" t="s">
        <v>49</v>
      </c>
      <c r="L48">
        <v>4.3728548314836302E-2</v>
      </c>
      <c r="M48" t="s">
        <v>45</v>
      </c>
      <c r="N48">
        <v>90.955313283247307</v>
      </c>
      <c r="O48" t="s">
        <v>45</v>
      </c>
      <c r="P48">
        <v>0.95231647234000005</v>
      </c>
      <c r="Q48">
        <v>0.85</v>
      </c>
      <c r="R48" t="s">
        <v>45</v>
      </c>
      <c r="S48">
        <v>0.96492157692199998</v>
      </c>
      <c r="T48" t="s">
        <v>45</v>
      </c>
      <c r="U48">
        <v>0.93927429449800004</v>
      </c>
      <c r="V48" t="s">
        <v>45</v>
      </c>
      <c r="W48">
        <v>0.84094804639099996</v>
      </c>
      <c r="X48" t="s">
        <v>45</v>
      </c>
      <c r="Y48">
        <v>9.7477060550299997E-3</v>
      </c>
      <c r="Z48" t="s">
        <v>47</v>
      </c>
      <c r="AA48">
        <v>0</v>
      </c>
      <c r="AB48">
        <v>-5.0705733466500002E-4</v>
      </c>
      <c r="AC48" t="s">
        <v>48</v>
      </c>
      <c r="AD48">
        <v>0</v>
      </c>
      <c r="AE48">
        <v>-4.6026236896100001E-4</v>
      </c>
      <c r="AF48" t="s">
        <v>45</v>
      </c>
      <c r="AG48" t="str">
        <f t="shared" si="9"/>
        <v>pass</v>
      </c>
      <c r="AH48" t="str">
        <f t="shared" si="9"/>
        <v>pass</v>
      </c>
      <c r="AI48" t="str">
        <f t="shared" si="6"/>
        <v>pass</v>
      </c>
      <c r="AJ48" t="str">
        <f t="shared" si="7"/>
        <v>pass</v>
      </c>
      <c r="AL48" t="str">
        <f t="shared" si="0"/>
        <v>same</v>
      </c>
      <c r="AM48" t="str">
        <f t="shared" si="1"/>
        <v>pass</v>
      </c>
      <c r="AN48" s="4" t="str">
        <f t="shared" si="2"/>
        <v>not exceeded</v>
      </c>
      <c r="AO48" s="4" t="str">
        <f t="shared" si="3"/>
        <v>not exceeded</v>
      </c>
      <c r="AP48" t="str">
        <f t="shared" si="8"/>
        <v>same</v>
      </c>
      <c r="AQ48" t="str">
        <f t="shared" si="4"/>
        <v>diff</v>
      </c>
      <c r="AR48" t="s">
        <v>255</v>
      </c>
    </row>
    <row r="49" spans="1:44" s="16" customFormat="1" x14ac:dyDescent="0.3">
      <c r="A49" s="16" t="s">
        <v>209</v>
      </c>
      <c r="B49" s="16" t="s">
        <v>64</v>
      </c>
      <c r="C49" s="17">
        <v>42150</v>
      </c>
      <c r="D49" s="16">
        <v>200</v>
      </c>
      <c r="E49" s="16">
        <v>200</v>
      </c>
      <c r="F49" s="16">
        <v>48.420794717600003</v>
      </c>
      <c r="G49" s="18" t="s">
        <v>48</v>
      </c>
      <c r="H49" s="16">
        <v>7559009</v>
      </c>
      <c r="I49" s="16" t="s">
        <v>46</v>
      </c>
      <c r="J49" s="16">
        <v>310.83074239309201</v>
      </c>
      <c r="K49" s="16" t="s">
        <v>58</v>
      </c>
      <c r="L49" s="16">
        <v>0.22964518217920399</v>
      </c>
      <c r="M49" s="18" t="s">
        <v>48</v>
      </c>
      <c r="N49" s="16">
        <v>50.556213549289801</v>
      </c>
      <c r="O49" s="18" t="s">
        <v>48</v>
      </c>
      <c r="P49" s="16">
        <v>0.64122397123899999</v>
      </c>
      <c r="Q49" s="16">
        <v>0.7</v>
      </c>
      <c r="R49" s="18" t="s">
        <v>48</v>
      </c>
      <c r="S49" s="16">
        <v>0.51284655634099996</v>
      </c>
      <c r="T49" s="19" t="s">
        <v>48</v>
      </c>
      <c r="U49" s="16">
        <v>0.75916605338099996</v>
      </c>
      <c r="V49" s="16" t="s">
        <v>45</v>
      </c>
      <c r="W49" s="16">
        <v>0.50765795335700004</v>
      </c>
      <c r="X49" s="16" t="s">
        <v>45</v>
      </c>
      <c r="Y49" s="20">
        <v>1.0758432637799999E-55</v>
      </c>
      <c r="Z49" s="20">
        <v>2.13378664819E-299</v>
      </c>
      <c r="AA49" s="16">
        <v>146</v>
      </c>
      <c r="AB49" s="16">
        <v>-3.96209490149E-3</v>
      </c>
      <c r="AC49" s="16" t="s">
        <v>48</v>
      </c>
      <c r="AD49" s="16">
        <v>1</v>
      </c>
      <c r="AE49" s="16">
        <v>-1.88605767381E-3</v>
      </c>
      <c r="AF49" s="16" t="s">
        <v>48</v>
      </c>
      <c r="AG49" s="16" t="str">
        <f t="shared" si="9"/>
        <v>fail</v>
      </c>
      <c r="AH49" s="16" t="str">
        <f t="shared" si="9"/>
        <v>fail</v>
      </c>
      <c r="AI49" s="16" t="str">
        <f t="shared" si="6"/>
        <v>fail</v>
      </c>
      <c r="AJ49" s="16" t="str">
        <f t="shared" si="7"/>
        <v>fail</v>
      </c>
      <c r="AL49" s="16" t="str">
        <f t="shared" si="0"/>
        <v>diff</v>
      </c>
      <c r="AM49" s="16" t="str">
        <f t="shared" si="1"/>
        <v>pass</v>
      </c>
      <c r="AN49" s="16" t="str">
        <f t="shared" si="2"/>
        <v>exceeded</v>
      </c>
      <c r="AO49" s="16" t="str">
        <f t="shared" si="3"/>
        <v>not exceeded</v>
      </c>
      <c r="AP49" s="16" t="str">
        <f t="shared" si="8"/>
        <v>diff</v>
      </c>
      <c r="AQ49" s="16" t="str">
        <f t="shared" si="4"/>
        <v>same</v>
      </c>
      <c r="AR49" s="16" t="s">
        <v>257</v>
      </c>
    </row>
    <row r="50" spans="1:44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>
        <v>91.409263214399999</v>
      </c>
      <c r="G50" t="s">
        <v>45</v>
      </c>
      <c r="H50">
        <v>30434248</v>
      </c>
      <c r="I50" t="s">
        <v>46</v>
      </c>
      <c r="J50">
        <v>1259.1460197368399</v>
      </c>
      <c r="K50" t="s">
        <v>49</v>
      </c>
      <c r="L50">
        <v>3.30272404987152E-2</v>
      </c>
      <c r="M50" t="s">
        <v>45</v>
      </c>
      <c r="N50">
        <v>91.415412718392503</v>
      </c>
      <c r="O50" t="s">
        <v>45</v>
      </c>
      <c r="P50">
        <v>0.95909799472799995</v>
      </c>
      <c r="Q50">
        <v>0.85</v>
      </c>
      <c r="R50" t="s">
        <v>45</v>
      </c>
      <c r="S50">
        <v>0.96908123987999994</v>
      </c>
      <c r="T50" t="s">
        <v>45</v>
      </c>
      <c r="U50">
        <v>0.94896119003799995</v>
      </c>
      <c r="V50" t="s">
        <v>45</v>
      </c>
      <c r="W50">
        <v>0.84094804639099996</v>
      </c>
      <c r="X50" t="s">
        <v>45</v>
      </c>
      <c r="Y50">
        <v>1.1641494208199999E-2</v>
      </c>
      <c r="Z50" s="2">
        <v>5.5390054500500003E-5</v>
      </c>
      <c r="AA50">
        <v>0</v>
      </c>
      <c r="AB50">
        <v>-4.3917829862899998E-4</v>
      </c>
      <c r="AC50" t="s">
        <v>45</v>
      </c>
      <c r="AD50">
        <v>0</v>
      </c>
      <c r="AE50">
        <v>-3.2915453881900001E-4</v>
      </c>
      <c r="AF50" t="s">
        <v>45</v>
      </c>
      <c r="AG50" t="str">
        <f t="shared" si="9"/>
        <v>pass</v>
      </c>
      <c r="AH50" t="str">
        <f t="shared" si="9"/>
        <v>pass</v>
      </c>
      <c r="AI50" t="str">
        <f t="shared" si="6"/>
        <v>pass</v>
      </c>
      <c r="AJ50" t="str">
        <f t="shared" si="7"/>
        <v>pass</v>
      </c>
      <c r="AL50" t="str">
        <f t="shared" si="0"/>
        <v>same</v>
      </c>
      <c r="AM50" t="str">
        <f t="shared" si="1"/>
        <v>pass</v>
      </c>
      <c r="AN50" s="4" t="str">
        <f t="shared" si="2"/>
        <v>not exceeded</v>
      </c>
      <c r="AO50" s="4" t="str">
        <f t="shared" si="3"/>
        <v>not exceeded</v>
      </c>
      <c r="AP50" t="str">
        <f t="shared" si="8"/>
        <v>same</v>
      </c>
      <c r="AQ50" t="str">
        <f t="shared" si="4"/>
        <v>same</v>
      </c>
      <c r="AR50" t="s">
        <v>255</v>
      </c>
    </row>
    <row r="51" spans="1:44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>
        <v>88.358861660499997</v>
      </c>
      <c r="G51" t="s">
        <v>45</v>
      </c>
      <c r="H51">
        <v>15502868</v>
      </c>
      <c r="I51" t="s">
        <v>46</v>
      </c>
      <c r="J51">
        <v>806.75779241071405</v>
      </c>
      <c r="K51" t="s">
        <v>58</v>
      </c>
      <c r="L51">
        <v>3.2652658485792803E-2</v>
      </c>
      <c r="M51" t="s">
        <v>45</v>
      </c>
      <c r="N51">
        <v>89.3692048760701</v>
      </c>
      <c r="O51" t="s">
        <v>45</v>
      </c>
      <c r="P51">
        <v>0.91331248181900004</v>
      </c>
      <c r="Q51">
        <v>0.8</v>
      </c>
      <c r="R51" t="s">
        <v>45</v>
      </c>
      <c r="S51">
        <v>0.92662224505799995</v>
      </c>
      <c r="T51" t="s">
        <v>45</v>
      </c>
      <c r="U51">
        <v>0.89823717548500004</v>
      </c>
      <c r="V51" t="s">
        <v>45</v>
      </c>
      <c r="W51">
        <v>0.99584488300200003</v>
      </c>
      <c r="X51" t="s">
        <v>45</v>
      </c>
      <c r="Y51">
        <v>0.34728844251899998</v>
      </c>
      <c r="Z51" s="2">
        <v>5.8530831341200001E-7</v>
      </c>
      <c r="AA51">
        <v>0</v>
      </c>
      <c r="AB51">
        <v>-8.2214161119300005E-4</v>
      </c>
      <c r="AC51" t="s">
        <v>48</v>
      </c>
      <c r="AD51">
        <v>0</v>
      </c>
      <c r="AE51">
        <v>-1.0281958540200001E-3</v>
      </c>
      <c r="AF51" t="s">
        <v>48</v>
      </c>
      <c r="AG51" t="str">
        <f t="shared" si="9"/>
        <v>fail</v>
      </c>
      <c r="AH51" t="str">
        <f t="shared" si="9"/>
        <v>fail</v>
      </c>
      <c r="AI51" t="str">
        <f t="shared" si="6"/>
        <v>pass</v>
      </c>
      <c r="AJ51" t="str">
        <f t="shared" si="7"/>
        <v>pass</v>
      </c>
      <c r="AL51" t="str">
        <f t="shared" si="0"/>
        <v>same</v>
      </c>
      <c r="AM51" t="str">
        <f t="shared" si="1"/>
        <v>pass</v>
      </c>
      <c r="AN51" s="4" t="str">
        <f t="shared" si="2"/>
        <v>not exceeded</v>
      </c>
      <c r="AO51" s="4" t="str">
        <f t="shared" si="3"/>
        <v>not exceeded</v>
      </c>
      <c r="AP51" t="str">
        <f t="shared" si="8"/>
        <v>same</v>
      </c>
      <c r="AQ51" t="str">
        <f t="shared" si="4"/>
        <v>same</v>
      </c>
      <c r="AR51" t="s">
        <v>255</v>
      </c>
    </row>
    <row r="52" spans="1:44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>
        <v>86.984606682500001</v>
      </c>
      <c r="G52" t="s">
        <v>45</v>
      </c>
      <c r="H52">
        <v>20446753</v>
      </c>
      <c r="I52" t="s">
        <v>46</v>
      </c>
      <c r="J52">
        <v>822.31396710526303</v>
      </c>
      <c r="K52" t="s">
        <v>58</v>
      </c>
      <c r="L52">
        <v>2.6850757556967499E-2</v>
      </c>
      <c r="M52" t="s">
        <v>45</v>
      </c>
      <c r="N52">
        <v>87.571191344614107</v>
      </c>
      <c r="O52" t="s">
        <v>45</v>
      </c>
      <c r="P52">
        <v>0.93738408542200002</v>
      </c>
      <c r="Q52">
        <v>0.85</v>
      </c>
      <c r="R52" t="s">
        <v>45</v>
      </c>
      <c r="S52">
        <v>0.94848506264099997</v>
      </c>
      <c r="T52" t="s">
        <v>45</v>
      </c>
      <c r="U52">
        <v>0.92669215954899997</v>
      </c>
      <c r="V52" t="s">
        <v>45</v>
      </c>
      <c r="W52">
        <v>0.95412926422199995</v>
      </c>
      <c r="X52" t="s">
        <v>45</v>
      </c>
      <c r="Y52">
        <v>0.71981423179600001</v>
      </c>
      <c r="Z52" t="s">
        <v>47</v>
      </c>
      <c r="AA52">
        <v>0</v>
      </c>
      <c r="AB52">
        <v>-6.2226560292999997E-4</v>
      </c>
      <c r="AC52" t="s">
        <v>48</v>
      </c>
      <c r="AD52">
        <v>0</v>
      </c>
      <c r="AE52">
        <v>-4.1515886352099998E-4</v>
      </c>
      <c r="AF52" t="s">
        <v>45</v>
      </c>
      <c r="AG52" t="str">
        <f t="shared" si="9"/>
        <v>fail</v>
      </c>
      <c r="AH52" t="str">
        <f t="shared" si="9"/>
        <v>fail</v>
      </c>
      <c r="AI52" t="str">
        <f t="shared" si="6"/>
        <v>pass</v>
      </c>
      <c r="AJ52" t="str">
        <f t="shared" si="7"/>
        <v>pass</v>
      </c>
      <c r="AL52" t="str">
        <f t="shared" si="0"/>
        <v>same</v>
      </c>
      <c r="AM52" t="str">
        <f t="shared" si="1"/>
        <v>pass</v>
      </c>
      <c r="AN52" s="4" t="str">
        <f t="shared" si="2"/>
        <v>not exceeded</v>
      </c>
      <c r="AO52" s="4" t="str">
        <f t="shared" si="3"/>
        <v>not exceeded</v>
      </c>
      <c r="AP52" t="str">
        <f t="shared" si="8"/>
        <v>same</v>
      </c>
      <c r="AQ52" t="str">
        <f t="shared" si="4"/>
        <v>diff</v>
      </c>
      <c r="AR52" t="s">
        <v>263</v>
      </c>
    </row>
    <row r="53" spans="1:44" s="8" customFormat="1" x14ac:dyDescent="0.3">
      <c r="A53" s="8" t="s">
        <v>136</v>
      </c>
      <c r="B53" s="8" t="s">
        <v>64</v>
      </c>
      <c r="C53" s="13">
        <v>42165</v>
      </c>
      <c r="D53" s="8">
        <v>75</v>
      </c>
      <c r="E53" s="8">
        <v>75</v>
      </c>
      <c r="F53" s="8">
        <v>82.302756982099993</v>
      </c>
      <c r="G53" s="8" t="s">
        <v>45</v>
      </c>
      <c r="H53" s="8">
        <v>25297112</v>
      </c>
      <c r="I53" s="8" t="s">
        <v>46</v>
      </c>
      <c r="J53" s="8">
        <v>1022.96571217105</v>
      </c>
      <c r="K53" s="8" t="s">
        <v>58</v>
      </c>
      <c r="L53" s="8">
        <v>2.4105218894569999E-2</v>
      </c>
      <c r="M53" s="8" t="s">
        <v>45</v>
      </c>
      <c r="N53" s="8">
        <v>83.080528526157906</v>
      </c>
      <c r="O53" s="8" t="s">
        <v>48</v>
      </c>
      <c r="P53" s="8">
        <v>0.91102193299400003</v>
      </c>
      <c r="Q53" s="8">
        <v>0.85</v>
      </c>
      <c r="R53" s="8" t="s">
        <v>45</v>
      </c>
      <c r="S53" s="8">
        <v>0.93191576440299995</v>
      </c>
      <c r="T53" s="8" t="s">
        <v>45</v>
      </c>
      <c r="U53" s="8">
        <v>0.89026763476699999</v>
      </c>
      <c r="V53" s="8" t="s">
        <v>45</v>
      </c>
      <c r="W53" s="8">
        <v>0.84094804639099996</v>
      </c>
      <c r="X53" s="8" t="s">
        <v>45</v>
      </c>
      <c r="Y53" s="8">
        <v>1.5742315143000001E-4</v>
      </c>
      <c r="Z53" s="15">
        <v>7.1708063077699997E-18</v>
      </c>
      <c r="AA53" s="8">
        <v>0</v>
      </c>
      <c r="AB53" s="8">
        <v>-7.7998898530000002E-4</v>
      </c>
      <c r="AC53" s="8" t="s">
        <v>48</v>
      </c>
      <c r="AD53" s="8">
        <v>0</v>
      </c>
      <c r="AE53" s="8">
        <v>-6.3882142887100005E-4</v>
      </c>
      <c r="AF53" s="8" t="s">
        <v>48</v>
      </c>
      <c r="AG53" s="8" t="str">
        <f t="shared" si="9"/>
        <v>fail</v>
      </c>
      <c r="AH53" s="8" t="str">
        <f t="shared" si="9"/>
        <v>fail</v>
      </c>
      <c r="AI53" s="8" t="str">
        <f t="shared" si="6"/>
        <v>fail</v>
      </c>
      <c r="AJ53" s="8" t="str">
        <f t="shared" si="7"/>
        <v>fail</v>
      </c>
      <c r="AL53" s="8" t="str">
        <f t="shared" si="0"/>
        <v>same</v>
      </c>
      <c r="AM53" s="8" t="str">
        <f t="shared" si="1"/>
        <v>pass</v>
      </c>
      <c r="AN53" s="14" t="str">
        <f t="shared" si="2"/>
        <v>not exceeded</v>
      </c>
      <c r="AO53" s="14" t="str">
        <f t="shared" si="3"/>
        <v>not exceeded</v>
      </c>
      <c r="AP53" s="8" t="str">
        <f t="shared" si="8"/>
        <v>same</v>
      </c>
      <c r="AQ53" s="8" t="str">
        <f t="shared" si="4"/>
        <v>same</v>
      </c>
      <c r="AR53" s="8" t="s">
        <v>255</v>
      </c>
    </row>
    <row r="54" spans="1:44" s="16" customFormat="1" x14ac:dyDescent="0.3">
      <c r="A54" s="16" t="s">
        <v>211</v>
      </c>
      <c r="B54" s="16" t="s">
        <v>43</v>
      </c>
      <c r="C54" s="17">
        <v>42167</v>
      </c>
      <c r="D54" s="16">
        <v>75</v>
      </c>
      <c r="E54" s="16">
        <v>75</v>
      </c>
      <c r="F54" s="16">
        <v>85.276591919500007</v>
      </c>
      <c r="G54" s="16" t="s">
        <v>45</v>
      </c>
      <c r="H54" s="16">
        <v>34132691</v>
      </c>
      <c r="I54" s="16" t="s">
        <v>46</v>
      </c>
      <c r="J54" s="16">
        <v>1448.1255493420999</v>
      </c>
      <c r="K54" s="16" t="s">
        <v>65</v>
      </c>
      <c r="L54" s="16">
        <v>1.9585178926807702E-2</v>
      </c>
      <c r="M54" s="16" t="s">
        <v>45</v>
      </c>
      <c r="N54" s="16">
        <v>85.054119625675497</v>
      </c>
      <c r="O54" s="16" t="s">
        <v>45</v>
      </c>
      <c r="P54" s="16">
        <v>0.93155733037099997</v>
      </c>
      <c r="Q54" s="16">
        <v>0.85</v>
      </c>
      <c r="R54" s="16" t="s">
        <v>45</v>
      </c>
      <c r="S54" s="16">
        <v>0.95080653597800002</v>
      </c>
      <c r="T54" s="16" t="s">
        <v>45</v>
      </c>
      <c r="U54" s="16">
        <v>0.91104729441499999</v>
      </c>
      <c r="V54" s="16" t="s">
        <v>45</v>
      </c>
      <c r="W54" s="16">
        <v>0.84094804639099996</v>
      </c>
      <c r="X54" s="16" t="s">
        <v>45</v>
      </c>
      <c r="Y54" s="20">
        <v>3.19296341928E-6</v>
      </c>
      <c r="Z54" s="20">
        <v>6.9549005331799996E-35</v>
      </c>
      <c r="AA54" s="16">
        <v>0</v>
      </c>
      <c r="AB54" s="16">
        <v>-6.1029657180700005E-4</v>
      </c>
      <c r="AC54" s="16" t="s">
        <v>48</v>
      </c>
      <c r="AD54" s="16">
        <v>0</v>
      </c>
      <c r="AE54" s="16">
        <v>-6.4343974267199995E-4</v>
      </c>
      <c r="AF54" s="16" t="s">
        <v>48</v>
      </c>
      <c r="AG54" s="16" t="str">
        <f t="shared" si="9"/>
        <v>fail</v>
      </c>
      <c r="AH54" s="16" t="str">
        <f t="shared" si="9"/>
        <v>fail</v>
      </c>
      <c r="AI54" s="16" t="str">
        <f t="shared" si="6"/>
        <v>pass</v>
      </c>
      <c r="AJ54" s="16" t="str">
        <f t="shared" si="7"/>
        <v>pass</v>
      </c>
      <c r="AL54" s="16" t="str">
        <f t="shared" si="0"/>
        <v>same</v>
      </c>
      <c r="AM54" s="16" t="str">
        <f t="shared" si="1"/>
        <v>pass</v>
      </c>
      <c r="AN54" s="16" t="str">
        <f t="shared" si="2"/>
        <v>not exceeded</v>
      </c>
      <c r="AO54" s="16" t="str">
        <f t="shared" si="3"/>
        <v>not exceeded</v>
      </c>
      <c r="AP54" s="16" t="str">
        <f t="shared" si="8"/>
        <v>same</v>
      </c>
      <c r="AQ54" s="16" t="str">
        <f t="shared" si="4"/>
        <v>same</v>
      </c>
      <c r="AR54" s="16" t="s">
        <v>272</v>
      </c>
    </row>
    <row r="55" spans="1:44" s="8" customFormat="1" x14ac:dyDescent="0.3">
      <c r="A55" s="8" t="s">
        <v>194</v>
      </c>
      <c r="B55" s="8" t="s">
        <v>64</v>
      </c>
      <c r="C55" s="13">
        <v>42167</v>
      </c>
      <c r="D55" s="8">
        <v>75</v>
      </c>
      <c r="E55" s="8">
        <v>75</v>
      </c>
      <c r="F55" s="8">
        <v>79.341048601099999</v>
      </c>
      <c r="G55" s="8" t="s">
        <v>48</v>
      </c>
      <c r="H55" s="8">
        <v>25070490</v>
      </c>
      <c r="I55" s="8" t="s">
        <v>46</v>
      </c>
      <c r="J55" s="8">
        <v>1016.95818914473</v>
      </c>
      <c r="K55" s="8" t="s">
        <v>58</v>
      </c>
      <c r="L55" s="8">
        <v>3.7040124406740101E-2</v>
      </c>
      <c r="M55" s="8" t="s">
        <v>45</v>
      </c>
      <c r="N55" s="8">
        <v>80.102242479831304</v>
      </c>
      <c r="O55" s="8" t="s">
        <v>48</v>
      </c>
      <c r="P55" s="8">
        <v>0.90347332181200002</v>
      </c>
      <c r="Q55" s="8">
        <v>0.85</v>
      </c>
      <c r="R55" s="8" t="s">
        <v>45</v>
      </c>
      <c r="S55" s="8">
        <v>0.92645295883699996</v>
      </c>
      <c r="T55" s="8" t="s">
        <v>45</v>
      </c>
      <c r="U55" s="8">
        <v>0.88019230630599998</v>
      </c>
      <c r="V55" s="8" t="s">
        <v>45</v>
      </c>
      <c r="W55" s="8">
        <v>0.84094804639099996</v>
      </c>
      <c r="X55" s="8" t="s">
        <v>45</v>
      </c>
      <c r="Y55" s="15">
        <v>3.0150766329299999E-5</v>
      </c>
      <c r="Z55" s="15">
        <v>3.0044864037200002E-11</v>
      </c>
      <c r="AA55" s="8">
        <v>0</v>
      </c>
      <c r="AB55" s="8">
        <v>-7.8583953417299998E-4</v>
      </c>
      <c r="AC55" s="8" t="s">
        <v>48</v>
      </c>
      <c r="AD55" s="8">
        <v>0</v>
      </c>
      <c r="AE55" s="8">
        <v>-6.9581988265399999E-4</v>
      </c>
      <c r="AF55" s="8" t="s">
        <v>48</v>
      </c>
      <c r="AG55" s="8" t="str">
        <f t="shared" si="9"/>
        <v>fail</v>
      </c>
      <c r="AH55" s="8" t="str">
        <f t="shared" si="9"/>
        <v>fail</v>
      </c>
      <c r="AI55" s="8" t="str">
        <f t="shared" si="6"/>
        <v>fail</v>
      </c>
      <c r="AJ55" s="8" t="str">
        <f t="shared" si="7"/>
        <v>fail</v>
      </c>
      <c r="AL55" s="8" t="str">
        <f t="shared" si="0"/>
        <v>same</v>
      </c>
      <c r="AM55" s="8" t="str">
        <f t="shared" si="1"/>
        <v>pass</v>
      </c>
      <c r="AN55" s="14" t="str">
        <f t="shared" si="2"/>
        <v>not exceeded</v>
      </c>
      <c r="AO55" s="14" t="str">
        <f t="shared" si="3"/>
        <v>not exceeded</v>
      </c>
      <c r="AP55" s="8" t="str">
        <f t="shared" si="8"/>
        <v>same</v>
      </c>
      <c r="AQ55" s="8" t="str">
        <f t="shared" si="4"/>
        <v>same</v>
      </c>
      <c r="AR55" s="8" t="s">
        <v>255</v>
      </c>
    </row>
    <row r="56" spans="1:44" s="16" customFormat="1" x14ac:dyDescent="0.3">
      <c r="A56" s="16" t="s">
        <v>178</v>
      </c>
      <c r="B56" s="16" t="s">
        <v>43</v>
      </c>
      <c r="C56" s="17">
        <v>42170</v>
      </c>
      <c r="D56" s="16">
        <v>251</v>
      </c>
      <c r="E56" s="16">
        <v>251</v>
      </c>
      <c r="F56" s="16">
        <v>89.383990455499998</v>
      </c>
      <c r="G56" s="16" t="s">
        <v>45</v>
      </c>
      <c r="H56" s="16">
        <v>20944521</v>
      </c>
      <c r="I56" s="16" t="s">
        <v>46</v>
      </c>
      <c r="J56" s="16">
        <v>1111.4378906249999</v>
      </c>
      <c r="K56" s="16" t="s">
        <v>49</v>
      </c>
      <c r="L56" s="16">
        <v>3.7505754882214297E-2</v>
      </c>
      <c r="M56" s="16" t="s">
        <v>45</v>
      </c>
      <c r="N56" s="16">
        <v>89.084561974290693</v>
      </c>
      <c r="O56" s="16" t="s">
        <v>45</v>
      </c>
      <c r="P56" s="16">
        <v>0.71363456735800002</v>
      </c>
      <c r="Q56" s="16">
        <v>0.75</v>
      </c>
      <c r="R56" s="18" t="s">
        <v>48</v>
      </c>
      <c r="S56" s="16">
        <v>0.81632423199899995</v>
      </c>
      <c r="T56" s="16" t="s">
        <v>45</v>
      </c>
      <c r="U56" s="16">
        <v>0.60534775376500005</v>
      </c>
      <c r="V56" s="19" t="s">
        <v>48</v>
      </c>
      <c r="W56" s="16">
        <v>0.50765795335700004</v>
      </c>
      <c r="X56" s="16" t="s">
        <v>45</v>
      </c>
      <c r="Y56" s="20">
        <v>3.3983433582899997E-154</v>
      </c>
      <c r="Z56" s="20">
        <v>5.6080164365399995E-166</v>
      </c>
      <c r="AA56" s="16">
        <v>24</v>
      </c>
      <c r="AB56" s="16">
        <v>-2.3212971450699998E-3</v>
      </c>
      <c r="AC56" s="16" t="s">
        <v>48</v>
      </c>
      <c r="AD56" s="16">
        <v>53</v>
      </c>
      <c r="AE56" s="16">
        <v>-4.1860302242E-3</v>
      </c>
      <c r="AF56" s="16" t="s">
        <v>48</v>
      </c>
      <c r="AG56" s="16" t="str">
        <f t="shared" si="9"/>
        <v>fail</v>
      </c>
      <c r="AH56" s="16" t="str">
        <f t="shared" si="9"/>
        <v>fail</v>
      </c>
      <c r="AI56" s="16" t="str">
        <f t="shared" si="6"/>
        <v>fail</v>
      </c>
      <c r="AJ56" s="16" t="str">
        <f t="shared" si="7"/>
        <v>fail</v>
      </c>
      <c r="AL56" s="16" t="str">
        <f t="shared" si="0"/>
        <v>diff</v>
      </c>
      <c r="AM56" s="16" t="str">
        <f t="shared" si="1"/>
        <v>pass</v>
      </c>
      <c r="AN56" s="16" t="str">
        <f t="shared" si="2"/>
        <v>not exceeded</v>
      </c>
      <c r="AO56" s="16" t="str">
        <f t="shared" si="3"/>
        <v>exceeded</v>
      </c>
      <c r="AP56" s="16" t="str">
        <f t="shared" si="8"/>
        <v>diff</v>
      </c>
      <c r="AQ56" s="16" t="str">
        <f t="shared" si="4"/>
        <v>same</v>
      </c>
      <c r="AR56" s="16" t="s">
        <v>257</v>
      </c>
    </row>
    <row r="57" spans="1:44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>
        <v>92.156520881500001</v>
      </c>
      <c r="G57" t="s">
        <v>45</v>
      </c>
      <c r="H57">
        <v>28125244</v>
      </c>
      <c r="I57" t="s">
        <v>46</v>
      </c>
      <c r="J57">
        <v>1158.4525657894701</v>
      </c>
      <c r="K57" t="s">
        <v>46</v>
      </c>
      <c r="L57">
        <v>3.4410719761994897E-2</v>
      </c>
      <c r="M57" t="s">
        <v>45</v>
      </c>
      <c r="N57">
        <v>93.208284355201897</v>
      </c>
      <c r="O57" t="s">
        <v>45</v>
      </c>
      <c r="P57">
        <v>0.95862825563200005</v>
      </c>
      <c r="Q57">
        <v>0.85</v>
      </c>
      <c r="R57" t="s">
        <v>45</v>
      </c>
      <c r="S57">
        <v>0.97241669488600002</v>
      </c>
      <c r="T57" t="s">
        <v>45</v>
      </c>
      <c r="U57">
        <v>0.94405779377400001</v>
      </c>
      <c r="V57" t="s">
        <v>45</v>
      </c>
      <c r="W57">
        <v>0.84094804639099996</v>
      </c>
      <c r="X57" t="s">
        <v>45</v>
      </c>
      <c r="Y57">
        <v>1.03092551177E-4</v>
      </c>
      <c r="Z57" t="s">
        <v>47</v>
      </c>
      <c r="AA57">
        <v>0</v>
      </c>
      <c r="AB57">
        <v>-4.1056030528799998E-4</v>
      </c>
      <c r="AC57" t="s">
        <v>45</v>
      </c>
      <c r="AD57">
        <v>0</v>
      </c>
      <c r="AE57">
        <v>-5.8757692622399998E-4</v>
      </c>
      <c r="AF57" t="s">
        <v>48</v>
      </c>
      <c r="AG57" t="str">
        <f t="shared" si="9"/>
        <v>fail</v>
      </c>
      <c r="AH57" t="str">
        <f t="shared" si="9"/>
        <v>fail</v>
      </c>
      <c r="AI57" t="str">
        <f t="shared" si="6"/>
        <v>pass</v>
      </c>
      <c r="AJ57" t="str">
        <f t="shared" si="7"/>
        <v>pass</v>
      </c>
      <c r="AL57" t="str">
        <f t="shared" si="0"/>
        <v>same</v>
      </c>
      <c r="AM57" t="str">
        <f t="shared" si="1"/>
        <v>pass</v>
      </c>
      <c r="AN57" s="4" t="str">
        <f t="shared" si="2"/>
        <v>not exceeded</v>
      </c>
      <c r="AO57" s="4" t="str">
        <f t="shared" si="3"/>
        <v>not exceeded</v>
      </c>
      <c r="AP57" t="str">
        <f t="shared" si="8"/>
        <v>same</v>
      </c>
      <c r="AQ57" t="str">
        <f t="shared" si="4"/>
        <v>diff</v>
      </c>
      <c r="AR57" t="s">
        <v>255</v>
      </c>
    </row>
    <row r="58" spans="1:44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>
        <v>93.287515817400006</v>
      </c>
      <c r="G58" t="s">
        <v>45</v>
      </c>
      <c r="H58">
        <v>26234040</v>
      </c>
      <c r="I58" t="s">
        <v>46</v>
      </c>
      <c r="J58">
        <v>1075.61129769736</v>
      </c>
      <c r="K58" t="s">
        <v>58</v>
      </c>
      <c r="L58">
        <v>2.0578403559508601E-2</v>
      </c>
      <c r="M58" t="s">
        <v>45</v>
      </c>
      <c r="N58">
        <v>93.407282104752298</v>
      </c>
      <c r="O58" t="s">
        <v>45</v>
      </c>
      <c r="P58">
        <v>0.96472478582200005</v>
      </c>
      <c r="Q58">
        <v>0.85</v>
      </c>
      <c r="R58" t="s">
        <v>45</v>
      </c>
      <c r="S58">
        <v>0.97473344961999997</v>
      </c>
      <c r="T58" t="s">
        <v>45</v>
      </c>
      <c r="U58">
        <v>0.95557409330300003</v>
      </c>
      <c r="V58" t="s">
        <v>45</v>
      </c>
      <c r="W58">
        <v>0.84094804639099996</v>
      </c>
      <c r="X58" t="s">
        <v>45</v>
      </c>
      <c r="Y58">
        <v>4.8506988126000003E-2</v>
      </c>
      <c r="Z58">
        <v>7.8432283046300007E-3</v>
      </c>
      <c r="AA58">
        <v>0</v>
      </c>
      <c r="AB58">
        <v>-3.8391187268699999E-4</v>
      </c>
      <c r="AC58" t="s">
        <v>45</v>
      </c>
      <c r="AD58">
        <v>0</v>
      </c>
      <c r="AE58">
        <v>-2.77600676357E-4</v>
      </c>
      <c r="AF58" t="s">
        <v>45</v>
      </c>
      <c r="AG58" t="str">
        <f t="shared" si="9"/>
        <v>fail</v>
      </c>
      <c r="AH58" t="str">
        <f t="shared" si="9"/>
        <v>fail</v>
      </c>
      <c r="AI58" t="str">
        <f t="shared" si="6"/>
        <v>pass</v>
      </c>
      <c r="AJ58" t="str">
        <f t="shared" si="7"/>
        <v>pass</v>
      </c>
      <c r="AL58" t="str">
        <f t="shared" si="0"/>
        <v>same</v>
      </c>
      <c r="AM58" t="str">
        <f t="shared" si="1"/>
        <v>pass</v>
      </c>
      <c r="AN58" s="4" t="str">
        <f t="shared" si="2"/>
        <v>not exceeded</v>
      </c>
      <c r="AO58" s="4" t="str">
        <f t="shared" si="3"/>
        <v>not exceeded</v>
      </c>
      <c r="AP58" t="str">
        <f t="shared" si="8"/>
        <v>same</v>
      </c>
      <c r="AQ58" t="str">
        <f t="shared" si="4"/>
        <v>same</v>
      </c>
      <c r="AR58" t="s">
        <v>255</v>
      </c>
    </row>
    <row r="59" spans="1:44" x14ac:dyDescent="0.3">
      <c r="A59" t="s">
        <v>191</v>
      </c>
      <c r="B59" t="s">
        <v>43</v>
      </c>
      <c r="C59" s="1">
        <v>42178</v>
      </c>
      <c r="D59">
        <v>151</v>
      </c>
      <c r="E59">
        <v>151</v>
      </c>
      <c r="F59">
        <v>87.702627790199998</v>
      </c>
      <c r="G59" t="s">
        <v>45</v>
      </c>
      <c r="H59">
        <v>20733081</v>
      </c>
      <c r="I59" t="s">
        <v>46</v>
      </c>
      <c r="J59">
        <v>1104.0960625</v>
      </c>
      <c r="K59" t="s">
        <v>49</v>
      </c>
      <c r="L59">
        <v>3.4923208283281999E-2</v>
      </c>
      <c r="M59" t="s">
        <v>45</v>
      </c>
      <c r="N59">
        <v>86.867146711479094</v>
      </c>
      <c r="O59" t="s">
        <v>45</v>
      </c>
      <c r="P59">
        <v>0.84466080948800004</v>
      </c>
      <c r="Q59">
        <v>0.8</v>
      </c>
      <c r="R59" t="s">
        <v>45</v>
      </c>
      <c r="S59">
        <v>0.89266348264399997</v>
      </c>
      <c r="T59" t="s">
        <v>45</v>
      </c>
      <c r="U59">
        <v>0.79387108313499999</v>
      </c>
      <c r="V59" s="7" t="s">
        <v>48</v>
      </c>
      <c r="W59">
        <v>0.84094804639099996</v>
      </c>
      <c r="X59" t="s">
        <v>45</v>
      </c>
      <c r="Y59" s="2">
        <v>1.4730235916299999E-43</v>
      </c>
      <c r="Z59" s="2">
        <v>7.7036159901599998E-97</v>
      </c>
      <c r="AA59">
        <v>0</v>
      </c>
      <c r="AB59">
        <v>-1.9267875023899999E-3</v>
      </c>
      <c r="AC59" t="s">
        <v>48</v>
      </c>
      <c r="AD59">
        <v>9</v>
      </c>
      <c r="AE59">
        <v>-2.3623394640799999E-3</v>
      </c>
      <c r="AF59" t="s">
        <v>48</v>
      </c>
      <c r="AG59" t="str">
        <f t="shared" si="9"/>
        <v>pass</v>
      </c>
      <c r="AH59" t="str">
        <f t="shared" si="9"/>
        <v>pass</v>
      </c>
      <c r="AI59" t="str">
        <f t="shared" si="6"/>
        <v>pass</v>
      </c>
      <c r="AJ59" t="str">
        <f t="shared" si="7"/>
        <v>fail</v>
      </c>
      <c r="AL59" t="str">
        <f t="shared" si="0"/>
        <v>diff</v>
      </c>
      <c r="AM59" t="str">
        <f t="shared" si="1"/>
        <v>pass</v>
      </c>
      <c r="AN59" s="4" t="str">
        <f t="shared" si="2"/>
        <v>not exceeded</v>
      </c>
      <c r="AO59" s="4" t="str">
        <f t="shared" si="3"/>
        <v>not exceeded</v>
      </c>
      <c r="AP59" t="str">
        <f t="shared" si="8"/>
        <v>same</v>
      </c>
      <c r="AQ59" t="str">
        <f t="shared" si="4"/>
        <v>same</v>
      </c>
      <c r="AR59" t="s">
        <v>255</v>
      </c>
    </row>
    <row r="60" spans="1:44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>
        <v>94.422933125599997</v>
      </c>
      <c r="G60" t="s">
        <v>45</v>
      </c>
      <c r="H60">
        <v>16447526</v>
      </c>
      <c r="I60" t="s">
        <v>46</v>
      </c>
      <c r="J60">
        <v>844.14986607142805</v>
      </c>
      <c r="K60" t="s">
        <v>58</v>
      </c>
      <c r="L60">
        <v>1.6367771143122802E-2</v>
      </c>
      <c r="M60" t="s">
        <v>45</v>
      </c>
      <c r="N60">
        <v>94.552348682731406</v>
      </c>
      <c r="O60" t="s">
        <v>45</v>
      </c>
      <c r="P60">
        <v>0.860411680176</v>
      </c>
      <c r="Q60">
        <v>0.75</v>
      </c>
      <c r="R60" t="s">
        <v>45</v>
      </c>
      <c r="S60">
        <v>0.89416320120100001</v>
      </c>
      <c r="T60" t="s">
        <v>45</v>
      </c>
      <c r="U60">
        <v>0.82397171343599995</v>
      </c>
      <c r="V60" t="s">
        <v>45</v>
      </c>
      <c r="W60">
        <v>0.84094804639099996</v>
      </c>
      <c r="X60" t="s">
        <v>45</v>
      </c>
      <c r="Y60" s="2">
        <v>3.1972084792800002E-28</v>
      </c>
      <c r="Z60" t="s">
        <v>47</v>
      </c>
      <c r="AA60">
        <v>1</v>
      </c>
      <c r="AB60">
        <v>-1.53703378083E-3</v>
      </c>
      <c r="AC60" t="s">
        <v>48</v>
      </c>
      <c r="AD60">
        <v>1</v>
      </c>
      <c r="AE60">
        <v>-2.39737548556E-3</v>
      </c>
      <c r="AF60" t="s">
        <v>48</v>
      </c>
      <c r="AG60" t="str">
        <f t="shared" si="9"/>
        <v>fail</v>
      </c>
      <c r="AH60" t="str">
        <f t="shared" si="9"/>
        <v>fail</v>
      </c>
      <c r="AI60" t="str">
        <f t="shared" si="6"/>
        <v>pass</v>
      </c>
      <c r="AJ60" t="str">
        <f t="shared" si="7"/>
        <v>pass</v>
      </c>
      <c r="AL60" t="str">
        <f t="shared" si="0"/>
        <v>same</v>
      </c>
      <c r="AM60" t="str">
        <f t="shared" si="1"/>
        <v>pass</v>
      </c>
      <c r="AN60" s="4" t="str">
        <f t="shared" si="2"/>
        <v>not exceeded</v>
      </c>
      <c r="AO60" s="4" t="str">
        <f t="shared" si="3"/>
        <v>not exceeded</v>
      </c>
      <c r="AP60" t="str">
        <f t="shared" si="8"/>
        <v>same</v>
      </c>
      <c r="AQ60" t="str">
        <f t="shared" si="4"/>
        <v>same</v>
      </c>
      <c r="AR60" t="s">
        <v>255</v>
      </c>
    </row>
    <row r="61" spans="1:44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>
        <v>91.862017886299995</v>
      </c>
      <c r="G61" t="s">
        <v>45</v>
      </c>
      <c r="H61">
        <v>30439243</v>
      </c>
      <c r="I61" t="s">
        <v>46</v>
      </c>
      <c r="J61">
        <v>1258.6103947368399</v>
      </c>
      <c r="K61" t="s">
        <v>49</v>
      </c>
      <c r="L61">
        <v>1.2085057758412201E-2</v>
      </c>
      <c r="M61" t="s">
        <v>45</v>
      </c>
      <c r="N61">
        <v>92.398216465334102</v>
      </c>
      <c r="O61" t="s">
        <v>45</v>
      </c>
      <c r="P61">
        <v>0.84427754793999998</v>
      </c>
      <c r="Q61">
        <v>0.7</v>
      </c>
      <c r="R61" t="s">
        <v>45</v>
      </c>
      <c r="S61">
        <v>0.87341337808599995</v>
      </c>
      <c r="T61" t="s">
        <v>45</v>
      </c>
      <c r="U61">
        <v>0.81135941718399995</v>
      </c>
      <c r="V61" t="s">
        <v>45</v>
      </c>
      <c r="W61">
        <v>0.67793689645199995</v>
      </c>
      <c r="X61" t="s">
        <v>45</v>
      </c>
      <c r="Y61" s="2">
        <v>1.7872993717E-34</v>
      </c>
      <c r="Z61" s="2">
        <v>2.8556264212100002E-270</v>
      </c>
      <c r="AA61">
        <v>1</v>
      </c>
      <c r="AB61">
        <v>-1.6885170289800001E-3</v>
      </c>
      <c r="AC61" t="s">
        <v>48</v>
      </c>
      <c r="AD61">
        <v>2</v>
      </c>
      <c r="AE61">
        <v>-2.4684024821699999E-3</v>
      </c>
      <c r="AF61" t="s">
        <v>48</v>
      </c>
      <c r="AG61" t="str">
        <f t="shared" si="9"/>
        <v>pass</v>
      </c>
      <c r="AH61" t="str">
        <f t="shared" si="9"/>
        <v>pass</v>
      </c>
      <c r="AI61" t="str">
        <f t="shared" si="6"/>
        <v>pass</v>
      </c>
      <c r="AJ61" t="str">
        <f t="shared" si="7"/>
        <v>pass</v>
      </c>
      <c r="AL61" t="str">
        <f t="shared" si="0"/>
        <v>same</v>
      </c>
      <c r="AM61" t="str">
        <f t="shared" si="1"/>
        <v>pass</v>
      </c>
      <c r="AN61" s="4" t="str">
        <f t="shared" si="2"/>
        <v>not exceeded</v>
      </c>
      <c r="AO61" s="4" t="str">
        <f t="shared" si="3"/>
        <v>not exceeded</v>
      </c>
      <c r="AP61" t="str">
        <f t="shared" si="8"/>
        <v>same</v>
      </c>
      <c r="AQ61" t="str">
        <f t="shared" si="4"/>
        <v>same</v>
      </c>
      <c r="AR61" t="s">
        <v>255</v>
      </c>
    </row>
    <row r="62" spans="1:44" x14ac:dyDescent="0.3">
      <c r="A62" t="s">
        <v>187</v>
      </c>
      <c r="B62" t="s">
        <v>43</v>
      </c>
      <c r="C62" s="1">
        <v>42215</v>
      </c>
      <c r="D62">
        <v>75</v>
      </c>
      <c r="E62">
        <v>75</v>
      </c>
      <c r="F62">
        <v>94.061072566799993</v>
      </c>
      <c r="G62" t="s">
        <v>45</v>
      </c>
      <c r="H62">
        <v>23945923</v>
      </c>
      <c r="I62" t="s">
        <v>46</v>
      </c>
      <c r="J62">
        <v>972.245371710526</v>
      </c>
      <c r="K62" t="s">
        <v>58</v>
      </c>
      <c r="L62">
        <v>5.2603450704059203E-2</v>
      </c>
      <c r="M62" s="5" t="s">
        <v>48</v>
      </c>
      <c r="N62">
        <v>94.279510962724601</v>
      </c>
      <c r="O62" t="s">
        <v>45</v>
      </c>
      <c r="P62">
        <v>0.96470224872200006</v>
      </c>
      <c r="Q62">
        <v>0.85</v>
      </c>
      <c r="R62" t="s">
        <v>45</v>
      </c>
      <c r="S62">
        <v>0.97668335774699999</v>
      </c>
      <c r="T62" t="s">
        <v>45</v>
      </c>
      <c r="U62">
        <v>0.95321846311799996</v>
      </c>
      <c r="V62" t="s">
        <v>45</v>
      </c>
      <c r="W62">
        <v>0.84094804639099996</v>
      </c>
      <c r="X62" t="s">
        <v>45</v>
      </c>
      <c r="Y62">
        <v>7.6657459479100003E-3</v>
      </c>
      <c r="Z62" t="s">
        <v>47</v>
      </c>
      <c r="AA62">
        <v>0</v>
      </c>
      <c r="AB62">
        <v>-3.8192774334700001E-4</v>
      </c>
      <c r="AC62" t="s">
        <v>45</v>
      </c>
      <c r="AD62">
        <v>0</v>
      </c>
      <c r="AE62">
        <v>-3.4590427306399997E-4</v>
      </c>
      <c r="AF62" t="s">
        <v>45</v>
      </c>
      <c r="AG62" t="str">
        <f t="shared" si="9"/>
        <v>fail</v>
      </c>
      <c r="AH62" t="str">
        <f t="shared" si="9"/>
        <v>fail</v>
      </c>
      <c r="AI62" t="str">
        <f t="shared" si="6"/>
        <v>fail</v>
      </c>
      <c r="AJ62" t="str">
        <f t="shared" si="7"/>
        <v>fail</v>
      </c>
      <c r="AL62" t="str">
        <f t="shared" si="0"/>
        <v>same</v>
      </c>
      <c r="AM62" t="str">
        <f t="shared" si="1"/>
        <v>pass</v>
      </c>
      <c r="AN62" s="4" t="str">
        <f t="shared" si="2"/>
        <v>not exceeded</v>
      </c>
      <c r="AO62" s="4" t="str">
        <f t="shared" si="3"/>
        <v>not exceeded</v>
      </c>
      <c r="AP62" t="str">
        <f t="shared" si="8"/>
        <v>same</v>
      </c>
      <c r="AQ62" t="str">
        <f t="shared" si="4"/>
        <v>same</v>
      </c>
      <c r="AR62" t="s">
        <v>255</v>
      </c>
    </row>
    <row r="63" spans="1:44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>
        <v>89.521226393899994</v>
      </c>
      <c r="G63" t="s">
        <v>45</v>
      </c>
      <c r="H63">
        <v>27660854</v>
      </c>
      <c r="I63" t="s">
        <v>46</v>
      </c>
      <c r="J63">
        <v>1152.6218618421001</v>
      </c>
      <c r="K63" t="s">
        <v>46</v>
      </c>
      <c r="L63">
        <v>3.60035187768123E-2</v>
      </c>
      <c r="M63" t="s">
        <v>45</v>
      </c>
      <c r="N63">
        <v>89.694236291408203</v>
      </c>
      <c r="O63" t="s">
        <v>45</v>
      </c>
      <c r="P63">
        <v>0.94786973284099996</v>
      </c>
      <c r="Q63">
        <v>0.85</v>
      </c>
      <c r="R63" t="s">
        <v>45</v>
      </c>
      <c r="S63">
        <v>0.95439004980300002</v>
      </c>
      <c r="T63" t="s">
        <v>45</v>
      </c>
      <c r="U63">
        <v>0.94055681963600002</v>
      </c>
      <c r="V63" t="s">
        <v>45</v>
      </c>
      <c r="W63">
        <v>0.99584488300200003</v>
      </c>
      <c r="X63" t="s">
        <v>45</v>
      </c>
      <c r="Y63">
        <v>0.98595098131400005</v>
      </c>
      <c r="Z63" t="s">
        <v>47</v>
      </c>
      <c r="AA63">
        <v>0</v>
      </c>
      <c r="AB63">
        <v>-6.2082237692399997E-4</v>
      </c>
      <c r="AC63" t="s">
        <v>48</v>
      </c>
      <c r="AD63">
        <v>0</v>
      </c>
      <c r="AE63">
        <v>-4.14039457855E-4</v>
      </c>
      <c r="AF63" t="s">
        <v>45</v>
      </c>
      <c r="AG63" t="str">
        <f t="shared" si="9"/>
        <v>fail</v>
      </c>
      <c r="AH63" t="str">
        <f t="shared" si="9"/>
        <v>fail</v>
      </c>
      <c r="AI63" t="str">
        <f t="shared" si="6"/>
        <v>pass</v>
      </c>
      <c r="AJ63" t="str">
        <f t="shared" si="7"/>
        <v>pass</v>
      </c>
      <c r="AL63" t="str">
        <f t="shared" si="0"/>
        <v>same</v>
      </c>
      <c r="AM63" t="str">
        <f t="shared" si="1"/>
        <v>pass</v>
      </c>
      <c r="AN63" s="4" t="str">
        <f t="shared" si="2"/>
        <v>not exceeded</v>
      </c>
      <c r="AO63" s="4" t="str">
        <f t="shared" si="3"/>
        <v>not exceeded</v>
      </c>
      <c r="AP63" t="str">
        <f t="shared" si="8"/>
        <v>same</v>
      </c>
      <c r="AQ63" t="str">
        <f t="shared" si="4"/>
        <v>diff</v>
      </c>
      <c r="AR63" t="s">
        <v>255</v>
      </c>
    </row>
    <row r="64" spans="1:44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>
        <v>90.275251098599995</v>
      </c>
      <c r="G64" t="s">
        <v>45</v>
      </c>
      <c r="H64">
        <v>32967275</v>
      </c>
      <c r="I64" t="s">
        <v>46</v>
      </c>
      <c r="J64">
        <v>1364.8960855263099</v>
      </c>
      <c r="K64" t="s">
        <v>49</v>
      </c>
      <c r="L64">
        <v>2.08753487141192E-2</v>
      </c>
      <c r="M64" t="s">
        <v>45</v>
      </c>
      <c r="N64">
        <v>90.685458141388196</v>
      </c>
      <c r="O64" t="s">
        <v>45</v>
      </c>
      <c r="P64">
        <v>0.94849830051499995</v>
      </c>
      <c r="Q64">
        <v>0.85</v>
      </c>
      <c r="R64" t="s">
        <v>45</v>
      </c>
      <c r="S64">
        <v>0.96322179656399998</v>
      </c>
      <c r="T64" t="s">
        <v>45</v>
      </c>
      <c r="U64">
        <v>0.93352804480600005</v>
      </c>
      <c r="V64" t="s">
        <v>45</v>
      </c>
      <c r="W64">
        <v>0.84094804639099996</v>
      </c>
      <c r="X64" t="s">
        <v>45</v>
      </c>
      <c r="Y64">
        <v>2.91061207481E-4</v>
      </c>
      <c r="Z64" s="2">
        <v>1.2671651943600001E-6</v>
      </c>
      <c r="AA64">
        <v>0</v>
      </c>
      <c r="AB64">
        <v>-5.29512877913E-4</v>
      </c>
      <c r="AC64" t="s">
        <v>48</v>
      </c>
      <c r="AD64">
        <v>0</v>
      </c>
      <c r="AE64">
        <v>-4.4328706593500003E-4</v>
      </c>
      <c r="AF64" t="s">
        <v>45</v>
      </c>
      <c r="AG64" t="str">
        <f t="shared" si="9"/>
        <v>pass</v>
      </c>
      <c r="AH64" t="str">
        <f t="shared" si="9"/>
        <v>pass</v>
      </c>
      <c r="AI64" t="str">
        <f t="shared" si="6"/>
        <v>pass</v>
      </c>
      <c r="AJ64" t="str">
        <f t="shared" si="7"/>
        <v>pass</v>
      </c>
      <c r="AL64" t="str">
        <f t="shared" si="0"/>
        <v>same</v>
      </c>
      <c r="AM64" t="str">
        <f t="shared" si="1"/>
        <v>pass</v>
      </c>
      <c r="AN64" s="4" t="str">
        <f t="shared" si="2"/>
        <v>not exceeded</v>
      </c>
      <c r="AO64" s="4" t="str">
        <f t="shared" si="3"/>
        <v>not exceeded</v>
      </c>
      <c r="AP64" t="str">
        <f t="shared" si="8"/>
        <v>same</v>
      </c>
      <c r="AQ64" t="str">
        <f t="shared" si="4"/>
        <v>diff</v>
      </c>
      <c r="AR64" t="s">
        <v>255</v>
      </c>
    </row>
    <row r="65" spans="1:44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>
        <v>96.817195457400004</v>
      </c>
      <c r="G65" t="s">
        <v>45</v>
      </c>
      <c r="H65">
        <v>16466109</v>
      </c>
      <c r="I65" t="s">
        <v>46</v>
      </c>
      <c r="J65">
        <v>661.29879605263102</v>
      </c>
      <c r="K65" t="s">
        <v>58</v>
      </c>
      <c r="L65">
        <v>4.3831478903697201E-2</v>
      </c>
      <c r="M65" t="s">
        <v>45</v>
      </c>
      <c r="N65">
        <v>97.2033810074267</v>
      </c>
      <c r="O65" t="s">
        <v>45</v>
      </c>
      <c r="P65">
        <v>0.97598730469799999</v>
      </c>
      <c r="Q65">
        <v>0.85</v>
      </c>
      <c r="R65" t="s">
        <v>45</v>
      </c>
      <c r="S65">
        <v>0.98257798649700001</v>
      </c>
      <c r="T65" t="s">
        <v>45</v>
      </c>
      <c r="U65">
        <v>0.97146896816999995</v>
      </c>
      <c r="V65" t="s">
        <v>45</v>
      </c>
      <c r="W65">
        <v>0.95412926422199995</v>
      </c>
      <c r="X65" t="s">
        <v>45</v>
      </c>
      <c r="Y65">
        <v>0.81203427593300004</v>
      </c>
      <c r="Z65">
        <v>0.238247364676</v>
      </c>
      <c r="AA65">
        <v>0</v>
      </c>
      <c r="AB65">
        <v>-2.8401065994599999E-4</v>
      </c>
      <c r="AC65" t="s">
        <v>45</v>
      </c>
      <c r="AD65">
        <v>0</v>
      </c>
      <c r="AE65">
        <v>-1.52602676968E-4</v>
      </c>
      <c r="AF65" t="s">
        <v>45</v>
      </c>
      <c r="AG65" t="str">
        <f t="shared" si="9"/>
        <v>fail</v>
      </c>
      <c r="AH65" t="str">
        <f t="shared" si="9"/>
        <v>fail</v>
      </c>
      <c r="AI65" t="str">
        <f t="shared" si="6"/>
        <v>pass</v>
      </c>
      <c r="AJ65" t="str">
        <f t="shared" si="7"/>
        <v>pass</v>
      </c>
      <c r="AL65" t="str">
        <f t="shared" si="0"/>
        <v>same</v>
      </c>
      <c r="AM65" t="str">
        <f t="shared" si="1"/>
        <v>pass</v>
      </c>
      <c r="AN65" s="4" t="str">
        <f t="shared" si="2"/>
        <v>not exceeded</v>
      </c>
      <c r="AO65" s="4" t="str">
        <f t="shared" si="3"/>
        <v>not exceeded</v>
      </c>
      <c r="AP65" t="str">
        <f t="shared" si="8"/>
        <v>same</v>
      </c>
      <c r="AQ65" t="str">
        <f t="shared" si="4"/>
        <v>same</v>
      </c>
      <c r="AR65" t="s">
        <v>263</v>
      </c>
    </row>
    <row r="66" spans="1:44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>
        <v>89.294459360499999</v>
      </c>
      <c r="G66" t="s">
        <v>45</v>
      </c>
      <c r="H66">
        <v>22283310</v>
      </c>
      <c r="I66" t="s">
        <v>46</v>
      </c>
      <c r="J66">
        <v>1188.9462232142801</v>
      </c>
      <c r="K66" t="s">
        <v>49</v>
      </c>
      <c r="L66">
        <v>1.6194191188456299E-2</v>
      </c>
      <c r="M66" t="s">
        <v>45</v>
      </c>
      <c r="N66">
        <v>88.936160258208503</v>
      </c>
      <c r="O66" t="s">
        <v>45</v>
      </c>
      <c r="P66">
        <v>0.92177168026800005</v>
      </c>
      <c r="Q66">
        <v>0.8</v>
      </c>
      <c r="R66" t="s">
        <v>45</v>
      </c>
      <c r="S66">
        <v>0.95497481988300004</v>
      </c>
      <c r="T66" t="s">
        <v>45</v>
      </c>
      <c r="U66">
        <v>0.88475079295000003</v>
      </c>
      <c r="V66" t="s">
        <v>45</v>
      </c>
      <c r="W66">
        <v>0.84094804639099996</v>
      </c>
      <c r="X66" t="s">
        <v>45</v>
      </c>
      <c r="Y66" s="2">
        <v>2.7092556543199998E-32</v>
      </c>
      <c r="Z66" t="s">
        <v>47</v>
      </c>
      <c r="AA66">
        <v>0</v>
      </c>
      <c r="AB66">
        <v>-3.52431864585E-4</v>
      </c>
      <c r="AC66" t="s">
        <v>45</v>
      </c>
      <c r="AD66">
        <v>0</v>
      </c>
      <c r="AE66">
        <v>-8.3314590530700003E-4</v>
      </c>
      <c r="AF66" t="s">
        <v>48</v>
      </c>
      <c r="AG66" t="str">
        <f t="shared" si="9"/>
        <v>pass</v>
      </c>
      <c r="AH66" t="str">
        <f t="shared" si="9"/>
        <v>pass</v>
      </c>
      <c r="AI66" t="str">
        <f t="shared" si="6"/>
        <v>pass</v>
      </c>
      <c r="AJ66" t="str">
        <f t="shared" si="7"/>
        <v>pass</v>
      </c>
      <c r="AL66" t="str">
        <f t="shared" ref="AL66:AL123" si="10">IF(T66=V66, "same","diff")</f>
        <v>same</v>
      </c>
      <c r="AM66" t="str">
        <f t="shared" ref="AM66:AM123" si="11">IF(X66="no","pass","fail")</f>
        <v>pass</v>
      </c>
      <c r="AN66" s="4" t="str">
        <f t="shared" ref="AN66:AN123" si="12">IF(AA66&gt;(0.1*D66),"exceeded","not exceeded")</f>
        <v>not exceeded</v>
      </c>
      <c r="AO66" s="4" t="str">
        <f t="shared" ref="AO66:AO123" si="13">IF(AD66&gt;(0.1*E66),"exceeded","not exceeded")</f>
        <v>not exceeded</v>
      </c>
      <c r="AP66" t="str">
        <f t="shared" si="8"/>
        <v>same</v>
      </c>
      <c r="AQ66" t="str">
        <f t="shared" ref="AQ66:AQ123" si="14">IF(AC66=AF66,"same","diff")</f>
        <v>diff</v>
      </c>
      <c r="AR66" t="s">
        <v>255</v>
      </c>
    </row>
    <row r="67" spans="1:44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>
        <v>92.425287017399995</v>
      </c>
      <c r="G67" t="s">
        <v>45</v>
      </c>
      <c r="H67">
        <v>22253985</v>
      </c>
      <c r="I67" t="s">
        <v>46</v>
      </c>
      <c r="J67">
        <v>1160.0949107142801</v>
      </c>
      <c r="K67" t="s">
        <v>49</v>
      </c>
      <c r="L67">
        <v>1.68894533138997E-2</v>
      </c>
      <c r="M67" t="s">
        <v>45</v>
      </c>
      <c r="N67">
        <v>92.344521341973106</v>
      </c>
      <c r="O67" t="s">
        <v>45</v>
      </c>
      <c r="P67">
        <v>0.90105909991199995</v>
      </c>
      <c r="Q67">
        <v>0.8</v>
      </c>
      <c r="R67" t="s">
        <v>45</v>
      </c>
      <c r="S67">
        <v>0.92829931685699996</v>
      </c>
      <c r="T67" t="s">
        <v>45</v>
      </c>
      <c r="U67">
        <v>0.871318826391</v>
      </c>
      <c r="V67" t="s">
        <v>45</v>
      </c>
      <c r="W67">
        <v>0.95412926422199995</v>
      </c>
      <c r="X67" t="s">
        <v>45</v>
      </c>
      <c r="Y67" s="2">
        <v>7.8771762133300003E-25</v>
      </c>
      <c r="Z67" t="s">
        <v>47</v>
      </c>
      <c r="AA67">
        <v>0</v>
      </c>
      <c r="AB67">
        <v>-9.93397660997E-4</v>
      </c>
      <c r="AC67" t="s">
        <v>48</v>
      </c>
      <c r="AD67">
        <v>0</v>
      </c>
      <c r="AE67">
        <v>-1.5020617097300001E-3</v>
      </c>
      <c r="AF67" t="s">
        <v>48</v>
      </c>
      <c r="AG67" t="str">
        <f t="shared" ref="AG67:AH98" si="15">IF(OR($G67="yes",$K67&lt;&gt;"OK",$M67="yes",$O67="yes",$R67="yes"),"fail","pass")</f>
        <v>pass</v>
      </c>
      <c r="AH67" t="str">
        <f t="shared" si="15"/>
        <v>pass</v>
      </c>
      <c r="AI67" t="str">
        <f t="shared" ref="AI67:AI123" si="16">IF(OR($G67="yes",$M67="yes",$O67="yes",$R67="yes"),"fail","pass")</f>
        <v>pass</v>
      </c>
      <c r="AJ67" t="str">
        <f t="shared" ref="AJ67:AJ123" si="17">IF(OR($G67="yes",$M67="yes",$O67="yes",$R67="yes",$T67="yes",$V67="yes"),"fail","pass")</f>
        <v>pass</v>
      </c>
      <c r="AL67" t="str">
        <f t="shared" si="10"/>
        <v>same</v>
      </c>
      <c r="AM67" t="str">
        <f t="shared" si="11"/>
        <v>pass</v>
      </c>
      <c r="AN67" s="4" t="str">
        <f t="shared" si="12"/>
        <v>not exceeded</v>
      </c>
      <c r="AO67" s="4" t="str">
        <f t="shared" si="13"/>
        <v>not exceeded</v>
      </c>
      <c r="AP67" t="str">
        <f t="shared" ref="AP67:AP123" si="18">IF(AN67=AO67, "same","diff")</f>
        <v>same</v>
      </c>
      <c r="AQ67" t="str">
        <f t="shared" si="14"/>
        <v>same</v>
      </c>
      <c r="AR67" t="s">
        <v>255</v>
      </c>
    </row>
    <row r="68" spans="1:44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>
        <v>94.121353357000004</v>
      </c>
      <c r="G68" t="s">
        <v>45</v>
      </c>
      <c r="H68">
        <v>26775268</v>
      </c>
      <c r="I68" t="s">
        <v>46</v>
      </c>
      <c r="J68">
        <v>1083.9539506578899</v>
      </c>
      <c r="K68" t="s">
        <v>58</v>
      </c>
      <c r="L68">
        <v>3.2933589085342899E-2</v>
      </c>
      <c r="M68" t="s">
        <v>45</v>
      </c>
      <c r="N68">
        <v>94.466594921644898</v>
      </c>
      <c r="O68" t="s">
        <v>45</v>
      </c>
      <c r="P68">
        <v>0.96462233285599996</v>
      </c>
      <c r="Q68">
        <v>0.85</v>
      </c>
      <c r="R68" t="s">
        <v>45</v>
      </c>
      <c r="S68">
        <v>0.97519107707899999</v>
      </c>
      <c r="T68" t="s">
        <v>45</v>
      </c>
      <c r="U68">
        <v>0.95488851378299999</v>
      </c>
      <c r="V68" t="s">
        <v>45</v>
      </c>
      <c r="W68">
        <v>0.84094804639099996</v>
      </c>
      <c r="X68" t="s">
        <v>45</v>
      </c>
      <c r="Y68">
        <v>1.3870738117999999E-2</v>
      </c>
      <c r="Z68" s="2">
        <v>2.5965573653700001E-9</v>
      </c>
      <c r="AA68">
        <v>0</v>
      </c>
      <c r="AB68">
        <v>-4.1277571155800001E-4</v>
      </c>
      <c r="AC68" t="s">
        <v>45</v>
      </c>
      <c r="AD68">
        <v>0</v>
      </c>
      <c r="AE68">
        <v>-2.5664770346799998E-4</v>
      </c>
      <c r="AF68" t="s">
        <v>45</v>
      </c>
      <c r="AG68" t="str">
        <f t="shared" si="15"/>
        <v>fail</v>
      </c>
      <c r="AH68" t="str">
        <f t="shared" si="15"/>
        <v>fail</v>
      </c>
      <c r="AI68" t="str">
        <f t="shared" si="16"/>
        <v>pass</v>
      </c>
      <c r="AJ68" t="str">
        <f t="shared" si="17"/>
        <v>pass</v>
      </c>
      <c r="AL68" t="str">
        <f t="shared" si="10"/>
        <v>same</v>
      </c>
      <c r="AM68" t="str">
        <f t="shared" si="11"/>
        <v>pass</v>
      </c>
      <c r="AN68" s="4" t="str">
        <f t="shared" si="12"/>
        <v>not exceeded</v>
      </c>
      <c r="AO68" s="4" t="str">
        <f t="shared" si="13"/>
        <v>not exceeded</v>
      </c>
      <c r="AP68" t="str">
        <f t="shared" si="18"/>
        <v>same</v>
      </c>
      <c r="AQ68" t="str">
        <f t="shared" si="14"/>
        <v>same</v>
      </c>
      <c r="AR68" t="s">
        <v>255</v>
      </c>
    </row>
    <row r="69" spans="1:44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>
        <v>92.767204124499997</v>
      </c>
      <c r="G69" t="s">
        <v>45</v>
      </c>
      <c r="H69">
        <v>28026234</v>
      </c>
      <c r="I69" t="s">
        <v>46</v>
      </c>
      <c r="J69">
        <v>1148.96424671052</v>
      </c>
      <c r="K69" t="s">
        <v>46</v>
      </c>
      <c r="L69">
        <v>2.08526649072222E-2</v>
      </c>
      <c r="M69" t="s">
        <v>45</v>
      </c>
      <c r="N69">
        <v>93.290400687587194</v>
      </c>
      <c r="O69" t="s">
        <v>45</v>
      </c>
      <c r="P69">
        <v>0.96152219087699997</v>
      </c>
      <c r="Q69">
        <v>0.85</v>
      </c>
      <c r="R69" t="s">
        <v>45</v>
      </c>
      <c r="S69">
        <v>0.97405107181600004</v>
      </c>
      <c r="T69" t="s">
        <v>45</v>
      </c>
      <c r="U69">
        <v>0.949017157758</v>
      </c>
      <c r="V69" t="s">
        <v>45</v>
      </c>
      <c r="W69">
        <v>0.84094804639099996</v>
      </c>
      <c r="X69" t="s">
        <v>45</v>
      </c>
      <c r="Y69">
        <v>3.1601976702900001E-4</v>
      </c>
      <c r="Z69" t="s">
        <v>47</v>
      </c>
      <c r="AA69">
        <v>0</v>
      </c>
      <c r="AB69">
        <v>-3.3273288225899999E-4</v>
      </c>
      <c r="AC69" t="s">
        <v>45</v>
      </c>
      <c r="AD69">
        <v>0</v>
      </c>
      <c r="AE69">
        <v>-4.0840236341900001E-4</v>
      </c>
      <c r="AF69" t="s">
        <v>45</v>
      </c>
      <c r="AG69" t="str">
        <f t="shared" si="15"/>
        <v>fail</v>
      </c>
      <c r="AH69" t="str">
        <f t="shared" si="15"/>
        <v>fail</v>
      </c>
      <c r="AI69" t="str">
        <f t="shared" si="16"/>
        <v>pass</v>
      </c>
      <c r="AJ69" t="str">
        <f t="shared" si="17"/>
        <v>pass</v>
      </c>
      <c r="AL69" t="str">
        <f t="shared" si="10"/>
        <v>same</v>
      </c>
      <c r="AM69" t="str">
        <f t="shared" si="11"/>
        <v>pass</v>
      </c>
      <c r="AN69" s="4" t="str">
        <f t="shared" si="12"/>
        <v>not exceeded</v>
      </c>
      <c r="AO69" s="4" t="str">
        <f t="shared" si="13"/>
        <v>not exceeded</v>
      </c>
      <c r="AP69" t="str">
        <f t="shared" si="18"/>
        <v>same</v>
      </c>
      <c r="AQ69" t="str">
        <f t="shared" si="14"/>
        <v>same</v>
      </c>
      <c r="AR69" t="s">
        <v>255</v>
      </c>
    </row>
    <row r="70" spans="1:44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>
        <v>93.411605617399999</v>
      </c>
      <c r="G70" t="s">
        <v>45</v>
      </c>
      <c r="H70">
        <v>26592471</v>
      </c>
      <c r="I70" t="s">
        <v>46</v>
      </c>
      <c r="J70">
        <v>1089.83613157894</v>
      </c>
      <c r="K70" t="s">
        <v>58</v>
      </c>
      <c r="L70">
        <v>1.51529621914829E-2</v>
      </c>
      <c r="M70" t="s">
        <v>45</v>
      </c>
      <c r="N70">
        <v>93.745669488532201</v>
      </c>
      <c r="O70" t="s">
        <v>45</v>
      </c>
      <c r="P70">
        <v>0.96481151337399995</v>
      </c>
      <c r="Q70">
        <v>0.85</v>
      </c>
      <c r="R70" t="s">
        <v>45</v>
      </c>
      <c r="S70">
        <v>0.97351194128100005</v>
      </c>
      <c r="T70" t="s">
        <v>45</v>
      </c>
      <c r="U70">
        <v>0.95716548943500002</v>
      </c>
      <c r="V70" t="s">
        <v>45</v>
      </c>
      <c r="W70">
        <v>0.84094804639099996</v>
      </c>
      <c r="X70" t="s">
        <v>45</v>
      </c>
      <c r="Y70">
        <v>7.2700618992599997E-2</v>
      </c>
      <c r="Z70">
        <v>1.6305617680299998E-2</v>
      </c>
      <c r="AA70">
        <v>0</v>
      </c>
      <c r="AB70">
        <v>-3.0310715388399999E-4</v>
      </c>
      <c r="AC70" t="s">
        <v>45</v>
      </c>
      <c r="AD70">
        <v>0</v>
      </c>
      <c r="AE70">
        <v>-3.16547894087E-4</v>
      </c>
      <c r="AF70" t="s">
        <v>45</v>
      </c>
      <c r="AG70" t="str">
        <f t="shared" si="15"/>
        <v>fail</v>
      </c>
      <c r="AH70" t="str">
        <f t="shared" si="15"/>
        <v>fail</v>
      </c>
      <c r="AI70" t="str">
        <f t="shared" si="16"/>
        <v>pass</v>
      </c>
      <c r="AJ70" t="str">
        <f t="shared" si="17"/>
        <v>pass</v>
      </c>
      <c r="AL70" t="str">
        <f t="shared" si="10"/>
        <v>same</v>
      </c>
      <c r="AM70" t="str">
        <f t="shared" si="11"/>
        <v>pass</v>
      </c>
      <c r="AN70" s="4" t="str">
        <f t="shared" si="12"/>
        <v>not exceeded</v>
      </c>
      <c r="AO70" s="4" t="str">
        <f t="shared" si="13"/>
        <v>not exceeded</v>
      </c>
      <c r="AP70" t="str">
        <f t="shared" si="18"/>
        <v>same</v>
      </c>
      <c r="AQ70" t="str">
        <f t="shared" si="14"/>
        <v>same</v>
      </c>
      <c r="AR70" t="s">
        <v>255</v>
      </c>
    </row>
    <row r="71" spans="1:44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>
        <v>96.323205917199999</v>
      </c>
      <c r="G71" t="s">
        <v>45</v>
      </c>
      <c r="H71">
        <v>11702340</v>
      </c>
      <c r="I71" t="s">
        <v>46</v>
      </c>
      <c r="J71">
        <v>597.55539955357096</v>
      </c>
      <c r="K71" t="s">
        <v>58</v>
      </c>
      <c r="L71">
        <v>3.00410488782226E-2</v>
      </c>
      <c r="M71" t="s">
        <v>45</v>
      </c>
      <c r="N71">
        <v>96.521817934073098</v>
      </c>
      <c r="O71" t="s">
        <v>45</v>
      </c>
      <c r="P71">
        <v>0.961012883431</v>
      </c>
      <c r="Q71">
        <v>0.8</v>
      </c>
      <c r="R71" t="s">
        <v>45</v>
      </c>
      <c r="S71">
        <v>0.97032218733099995</v>
      </c>
      <c r="T71" t="s">
        <v>45</v>
      </c>
      <c r="U71">
        <v>0.95085656440900002</v>
      </c>
      <c r="V71" t="s">
        <v>45</v>
      </c>
      <c r="W71">
        <v>0.95412926422199995</v>
      </c>
      <c r="X71" t="s">
        <v>45</v>
      </c>
      <c r="Y71">
        <v>7.0315883748299996E-3</v>
      </c>
      <c r="Z71" t="s">
        <v>47</v>
      </c>
      <c r="AA71">
        <v>0</v>
      </c>
      <c r="AB71">
        <v>-3.4988108960199999E-4</v>
      </c>
      <c r="AC71" t="s">
        <v>45</v>
      </c>
      <c r="AD71">
        <v>0</v>
      </c>
      <c r="AE71">
        <v>-6.0700414490600003E-4</v>
      </c>
      <c r="AF71" t="s">
        <v>48</v>
      </c>
      <c r="AG71" t="str">
        <f t="shared" si="15"/>
        <v>fail</v>
      </c>
      <c r="AH71" t="str">
        <f t="shared" si="15"/>
        <v>fail</v>
      </c>
      <c r="AI71" t="str">
        <f t="shared" si="16"/>
        <v>pass</v>
      </c>
      <c r="AJ71" t="str">
        <f t="shared" si="17"/>
        <v>pass</v>
      </c>
      <c r="AL71" t="str">
        <f t="shared" si="10"/>
        <v>same</v>
      </c>
      <c r="AM71" t="str">
        <f t="shared" si="11"/>
        <v>pass</v>
      </c>
      <c r="AN71" s="4" t="str">
        <f t="shared" si="12"/>
        <v>not exceeded</v>
      </c>
      <c r="AO71" s="4" t="str">
        <f t="shared" si="13"/>
        <v>not exceeded</v>
      </c>
      <c r="AP71" t="str">
        <f t="shared" si="18"/>
        <v>same</v>
      </c>
      <c r="AQ71" t="str">
        <f t="shared" si="14"/>
        <v>diff</v>
      </c>
      <c r="AR71" t="s">
        <v>263</v>
      </c>
    </row>
    <row r="72" spans="1:44" s="16" customFormat="1" x14ac:dyDescent="0.3">
      <c r="A72" s="16" t="s">
        <v>202</v>
      </c>
      <c r="B72" s="16" t="s">
        <v>43</v>
      </c>
      <c r="C72" s="17">
        <v>42249</v>
      </c>
      <c r="D72" s="16">
        <v>151</v>
      </c>
      <c r="E72" s="16">
        <v>151</v>
      </c>
      <c r="F72" s="16">
        <v>89.3024633868</v>
      </c>
      <c r="G72" s="16" t="s">
        <v>45</v>
      </c>
      <c r="H72" s="16">
        <v>21077655</v>
      </c>
      <c r="I72" s="16" t="s">
        <v>46</v>
      </c>
      <c r="J72" s="16">
        <v>1129.95266071428</v>
      </c>
      <c r="K72" s="16" t="s">
        <v>49</v>
      </c>
      <c r="L72" s="16">
        <v>1.5245991976807399E-2</v>
      </c>
      <c r="M72" s="16" t="s">
        <v>45</v>
      </c>
      <c r="N72" s="16">
        <v>89.188884236138094</v>
      </c>
      <c r="O72" s="16" t="s">
        <v>45</v>
      </c>
      <c r="P72" s="16">
        <v>0.83273272511100005</v>
      </c>
      <c r="Q72" s="16">
        <v>0.8</v>
      </c>
      <c r="R72" s="16" t="s">
        <v>45</v>
      </c>
      <c r="S72" s="16">
        <v>0.88185326722299995</v>
      </c>
      <c r="T72" s="16" t="s">
        <v>45</v>
      </c>
      <c r="U72" s="16">
        <v>0.78000495898800004</v>
      </c>
      <c r="V72" s="19" t="s">
        <v>48</v>
      </c>
      <c r="W72" s="16">
        <v>0.67793689645199995</v>
      </c>
      <c r="X72" s="16" t="s">
        <v>45</v>
      </c>
      <c r="Y72" s="20">
        <v>7.5007710752800001E-47</v>
      </c>
      <c r="Z72" s="20">
        <v>3.9097477546799998E-271</v>
      </c>
      <c r="AA72" s="16">
        <v>2</v>
      </c>
      <c r="AB72" s="16">
        <v>-2.2786575418500001E-3</v>
      </c>
      <c r="AC72" s="16" t="s">
        <v>48</v>
      </c>
      <c r="AD72" s="16">
        <v>13</v>
      </c>
      <c r="AE72" s="16">
        <v>-2.80729983136E-3</v>
      </c>
      <c r="AF72" s="16" t="s">
        <v>48</v>
      </c>
      <c r="AG72" s="16" t="str">
        <f t="shared" si="15"/>
        <v>pass</v>
      </c>
      <c r="AH72" s="16" t="str">
        <f t="shared" si="15"/>
        <v>pass</v>
      </c>
      <c r="AI72" s="16" t="str">
        <f t="shared" si="16"/>
        <v>pass</v>
      </c>
      <c r="AJ72" s="16" t="str">
        <f t="shared" si="17"/>
        <v>fail</v>
      </c>
      <c r="AL72" s="16" t="str">
        <f t="shared" si="10"/>
        <v>diff</v>
      </c>
      <c r="AM72" s="16" t="str">
        <f t="shared" si="11"/>
        <v>pass</v>
      </c>
      <c r="AN72" s="16" t="str">
        <f t="shared" si="12"/>
        <v>not exceeded</v>
      </c>
      <c r="AO72" s="16" t="str">
        <f t="shared" si="13"/>
        <v>not exceeded</v>
      </c>
      <c r="AP72" s="16" t="str">
        <f t="shared" si="18"/>
        <v>same</v>
      </c>
      <c r="AQ72" s="16" t="str">
        <f t="shared" si="14"/>
        <v>same</v>
      </c>
      <c r="AR72" s="16" t="s">
        <v>272</v>
      </c>
    </row>
    <row r="73" spans="1:44" s="16" customFormat="1" x14ac:dyDescent="0.3">
      <c r="A73" s="16" t="s">
        <v>212</v>
      </c>
      <c r="B73" s="16" t="s">
        <v>64</v>
      </c>
      <c r="C73" s="17">
        <v>42251</v>
      </c>
      <c r="D73" s="16">
        <v>200</v>
      </c>
      <c r="E73" s="16">
        <v>200</v>
      </c>
      <c r="F73" s="16">
        <v>90.715646360199997</v>
      </c>
      <c r="G73" s="16" t="s">
        <v>45</v>
      </c>
      <c r="H73" s="16">
        <v>32586889</v>
      </c>
      <c r="I73" s="16" t="s">
        <v>46</v>
      </c>
      <c r="J73" s="16">
        <v>1348.7336776315699</v>
      </c>
      <c r="K73" s="16" t="s">
        <v>49</v>
      </c>
      <c r="L73" s="16">
        <v>8.4128414329827199E-3</v>
      </c>
      <c r="M73" s="16" t="s">
        <v>45</v>
      </c>
      <c r="N73" s="16">
        <v>90.883907283150705</v>
      </c>
      <c r="O73" s="16" t="s">
        <v>45</v>
      </c>
      <c r="P73" s="16">
        <v>0.808419282041</v>
      </c>
      <c r="Q73" s="16">
        <v>0.7</v>
      </c>
      <c r="R73" s="16" t="s">
        <v>45</v>
      </c>
      <c r="S73" s="16">
        <v>0.837916954883</v>
      </c>
      <c r="T73" s="16" t="s">
        <v>45</v>
      </c>
      <c r="U73" s="16">
        <v>0.77399532063300003</v>
      </c>
      <c r="V73" s="16" t="s">
        <v>45</v>
      </c>
      <c r="W73" s="16">
        <v>0.50765795335700004</v>
      </c>
      <c r="X73" s="16" t="s">
        <v>45</v>
      </c>
      <c r="Y73" s="20">
        <v>6.5298977612800002E-46</v>
      </c>
      <c r="Z73" s="20">
        <v>4.3193098564300002E-60</v>
      </c>
      <c r="AA73" s="16">
        <v>33</v>
      </c>
      <c r="AB73" s="16">
        <v>-2.3849815728399998E-3</v>
      </c>
      <c r="AC73" s="16" t="s">
        <v>48</v>
      </c>
      <c r="AD73" s="16">
        <v>45</v>
      </c>
      <c r="AE73" s="16">
        <v>-2.9542204702799999E-3</v>
      </c>
      <c r="AF73" s="16" t="s">
        <v>48</v>
      </c>
      <c r="AG73" s="16" t="str">
        <f t="shared" si="15"/>
        <v>pass</v>
      </c>
      <c r="AH73" s="16" t="str">
        <f t="shared" si="15"/>
        <v>pass</v>
      </c>
      <c r="AI73" s="16" t="str">
        <f t="shared" si="16"/>
        <v>pass</v>
      </c>
      <c r="AJ73" s="16" t="str">
        <f t="shared" si="17"/>
        <v>pass</v>
      </c>
      <c r="AL73" s="16" t="str">
        <f t="shared" si="10"/>
        <v>same</v>
      </c>
      <c r="AM73" s="16" t="str">
        <f t="shared" si="11"/>
        <v>pass</v>
      </c>
      <c r="AN73" s="16" t="str">
        <f t="shared" si="12"/>
        <v>exceeded</v>
      </c>
      <c r="AO73" s="16" t="str">
        <f t="shared" si="13"/>
        <v>exceeded</v>
      </c>
      <c r="AP73" s="16" t="str">
        <f t="shared" si="18"/>
        <v>same</v>
      </c>
      <c r="AQ73" s="16" t="str">
        <f t="shared" si="14"/>
        <v>same</v>
      </c>
      <c r="AR73" s="16" t="s">
        <v>272</v>
      </c>
    </row>
    <row r="74" spans="1:44" s="16" customFormat="1" x14ac:dyDescent="0.3">
      <c r="A74" s="16" t="s">
        <v>106</v>
      </c>
      <c r="B74" s="16" t="s">
        <v>64</v>
      </c>
      <c r="C74" s="17">
        <v>42257</v>
      </c>
      <c r="D74" s="16">
        <v>151</v>
      </c>
      <c r="E74" s="16">
        <v>151</v>
      </c>
      <c r="F74" s="16">
        <v>89.555382761199994</v>
      </c>
      <c r="G74" s="16" t="s">
        <v>45</v>
      </c>
      <c r="H74" s="16">
        <v>20794433</v>
      </c>
      <c r="I74" s="16" t="s">
        <v>46</v>
      </c>
      <c r="J74" s="16">
        <v>1100.4879732142799</v>
      </c>
      <c r="K74" s="16" t="s">
        <v>49</v>
      </c>
      <c r="L74" s="16">
        <v>2.38400526773982E-2</v>
      </c>
      <c r="M74" s="16" t="s">
        <v>45</v>
      </c>
      <c r="N74" s="16">
        <v>88.867187311838293</v>
      </c>
      <c r="O74" s="16" t="s">
        <v>45</v>
      </c>
      <c r="P74" s="16">
        <v>0.85358843941100004</v>
      </c>
      <c r="Q74" s="16">
        <v>0.8</v>
      </c>
      <c r="R74" s="16" t="s">
        <v>45</v>
      </c>
      <c r="S74" s="16">
        <v>0.88667867746100004</v>
      </c>
      <c r="T74" s="16" t="s">
        <v>45</v>
      </c>
      <c r="U74" s="16">
        <v>0.81835082609999998</v>
      </c>
      <c r="V74" s="16" t="s">
        <v>45</v>
      </c>
      <c r="W74" s="16">
        <v>0.95412926422199995</v>
      </c>
      <c r="X74" s="16" t="s">
        <v>45</v>
      </c>
      <c r="Y74" s="20">
        <v>2.3038717744599998E-18</v>
      </c>
      <c r="Z74" s="16" t="s">
        <v>47</v>
      </c>
      <c r="AA74" s="16">
        <v>0</v>
      </c>
      <c r="AB74" s="16">
        <v>-2.13091225562E-3</v>
      </c>
      <c r="AC74" s="16" t="s">
        <v>48</v>
      </c>
      <c r="AD74" s="16">
        <v>9</v>
      </c>
      <c r="AE74" s="16">
        <v>-2.4175850624999998E-3</v>
      </c>
      <c r="AF74" s="16" t="s">
        <v>48</v>
      </c>
      <c r="AG74" s="16" t="str">
        <f t="shared" si="15"/>
        <v>pass</v>
      </c>
      <c r="AH74" s="16" t="str">
        <f t="shared" si="15"/>
        <v>pass</v>
      </c>
      <c r="AI74" s="16" t="str">
        <f t="shared" si="16"/>
        <v>pass</v>
      </c>
      <c r="AJ74" s="16" t="str">
        <f t="shared" si="17"/>
        <v>pass</v>
      </c>
      <c r="AL74" s="16" t="str">
        <f t="shared" si="10"/>
        <v>same</v>
      </c>
      <c r="AM74" s="16" t="str">
        <f t="shared" si="11"/>
        <v>pass</v>
      </c>
      <c r="AN74" s="16" t="str">
        <f t="shared" si="12"/>
        <v>not exceeded</v>
      </c>
      <c r="AO74" s="16" t="str">
        <f t="shared" si="13"/>
        <v>not exceeded</v>
      </c>
      <c r="AP74" s="16" t="str">
        <f t="shared" si="18"/>
        <v>same</v>
      </c>
      <c r="AQ74" s="16" t="str">
        <f t="shared" si="14"/>
        <v>same</v>
      </c>
      <c r="AR74" s="16" t="s">
        <v>272</v>
      </c>
    </row>
    <row r="75" spans="1:44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>
        <v>91.866919196200001</v>
      </c>
      <c r="G75" t="s">
        <v>45</v>
      </c>
      <c r="H75">
        <v>29894066</v>
      </c>
      <c r="I75" t="s">
        <v>46</v>
      </c>
      <c r="J75">
        <v>1233.1842171052599</v>
      </c>
      <c r="K75" t="s">
        <v>49</v>
      </c>
      <c r="L75">
        <v>1.72565594117161E-2</v>
      </c>
      <c r="M75" t="s">
        <v>45</v>
      </c>
      <c r="N75">
        <v>92.001154427092501</v>
      </c>
      <c r="O75" t="s">
        <v>45</v>
      </c>
      <c r="P75">
        <v>0.95953547089299995</v>
      </c>
      <c r="Q75">
        <v>0.85</v>
      </c>
      <c r="R75" t="s">
        <v>45</v>
      </c>
      <c r="S75">
        <v>0.97065294942900004</v>
      </c>
      <c r="T75" t="s">
        <v>45</v>
      </c>
      <c r="U75">
        <v>0.94871606558999999</v>
      </c>
      <c r="V75" t="s">
        <v>45</v>
      </c>
      <c r="W75">
        <v>0.84094804639099996</v>
      </c>
      <c r="X75" t="s">
        <v>45</v>
      </c>
      <c r="Y75">
        <v>3.6196375063100002E-3</v>
      </c>
      <c r="Z75">
        <v>2.9275015602499998E-4</v>
      </c>
      <c r="AA75">
        <v>0</v>
      </c>
      <c r="AB75">
        <v>-4.2910248485100001E-4</v>
      </c>
      <c r="AC75" t="s">
        <v>45</v>
      </c>
      <c r="AD75">
        <v>0</v>
      </c>
      <c r="AE75">
        <v>-3.1438298082000002E-4</v>
      </c>
      <c r="AF75" t="s">
        <v>45</v>
      </c>
      <c r="AG75" t="str">
        <f t="shared" si="15"/>
        <v>pass</v>
      </c>
      <c r="AH75" t="str">
        <f t="shared" si="15"/>
        <v>pass</v>
      </c>
      <c r="AI75" t="str">
        <f t="shared" si="16"/>
        <v>pass</v>
      </c>
      <c r="AJ75" t="str">
        <f t="shared" si="17"/>
        <v>pass</v>
      </c>
      <c r="AL75" t="str">
        <f t="shared" si="10"/>
        <v>same</v>
      </c>
      <c r="AM75" t="str">
        <f t="shared" si="11"/>
        <v>pass</v>
      </c>
      <c r="AN75" s="4" t="str">
        <f t="shared" si="12"/>
        <v>not exceeded</v>
      </c>
      <c r="AO75" s="4" t="str">
        <f t="shared" si="13"/>
        <v>not exceeded</v>
      </c>
      <c r="AP75" t="str">
        <f t="shared" si="18"/>
        <v>same</v>
      </c>
      <c r="AQ75" t="str">
        <f t="shared" si="14"/>
        <v>same</v>
      </c>
      <c r="AR75" t="s">
        <v>255</v>
      </c>
    </row>
    <row r="76" spans="1:44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>
        <v>91.388573971400007</v>
      </c>
      <c r="G76" t="s">
        <v>45</v>
      </c>
      <c r="H76">
        <v>20193785</v>
      </c>
      <c r="I76" t="s">
        <v>46</v>
      </c>
      <c r="J76">
        <v>1043.64624553571</v>
      </c>
      <c r="K76" t="s">
        <v>49</v>
      </c>
      <c r="L76">
        <v>2.6601298706157399E-2</v>
      </c>
      <c r="M76" t="s">
        <v>45</v>
      </c>
      <c r="N76">
        <v>91.138114010508502</v>
      </c>
      <c r="O76" t="s">
        <v>45</v>
      </c>
      <c r="P76">
        <v>0.85975784325299998</v>
      </c>
      <c r="Q76">
        <v>0.8</v>
      </c>
      <c r="R76" t="s">
        <v>45</v>
      </c>
      <c r="S76">
        <v>0.89101794838299997</v>
      </c>
      <c r="T76" t="s">
        <v>45</v>
      </c>
      <c r="U76">
        <v>0.82693767000899998</v>
      </c>
      <c r="V76" t="s">
        <v>45</v>
      </c>
      <c r="W76">
        <v>0.84094804639099996</v>
      </c>
      <c r="X76" t="s">
        <v>45</v>
      </c>
      <c r="Y76" s="2">
        <v>4.1997205206000002E-18</v>
      </c>
      <c r="Z76" t="s">
        <v>47</v>
      </c>
      <c r="AA76">
        <v>0</v>
      </c>
      <c r="AB76">
        <v>-2.0334566935699999E-3</v>
      </c>
      <c r="AC76" t="s">
        <v>48</v>
      </c>
      <c r="AD76">
        <v>5</v>
      </c>
      <c r="AE76">
        <v>-2.1409463718999999E-3</v>
      </c>
      <c r="AF76" t="s">
        <v>48</v>
      </c>
      <c r="AG76" t="str">
        <f t="shared" si="15"/>
        <v>pass</v>
      </c>
      <c r="AH76" t="str">
        <f t="shared" si="15"/>
        <v>pass</v>
      </c>
      <c r="AI76" t="str">
        <f t="shared" si="16"/>
        <v>pass</v>
      </c>
      <c r="AJ76" t="str">
        <f t="shared" si="17"/>
        <v>pass</v>
      </c>
      <c r="AL76" t="str">
        <f t="shared" si="10"/>
        <v>same</v>
      </c>
      <c r="AM76" t="str">
        <f t="shared" si="11"/>
        <v>pass</v>
      </c>
      <c r="AN76" s="4" t="str">
        <f t="shared" si="12"/>
        <v>not exceeded</v>
      </c>
      <c r="AO76" s="4" t="str">
        <f t="shared" si="13"/>
        <v>not exceeded</v>
      </c>
      <c r="AP76" t="str">
        <f t="shared" si="18"/>
        <v>same</v>
      </c>
      <c r="AQ76" t="str">
        <f t="shared" si="14"/>
        <v>same</v>
      </c>
      <c r="AR76" t="s">
        <v>263</v>
      </c>
    </row>
    <row r="77" spans="1:44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>
        <v>86.889152223799996</v>
      </c>
      <c r="G77" t="s">
        <v>45</v>
      </c>
      <c r="H77">
        <v>3991745</v>
      </c>
      <c r="I77" t="s">
        <v>46</v>
      </c>
      <c r="J77">
        <v>184.47766796875001</v>
      </c>
      <c r="K77" t="s">
        <v>58</v>
      </c>
      <c r="L77">
        <v>1.26105445095371E-2</v>
      </c>
      <c r="M77" t="s">
        <v>45</v>
      </c>
      <c r="N77">
        <v>87.677006873771703</v>
      </c>
      <c r="O77" t="s">
        <v>45</v>
      </c>
      <c r="P77">
        <v>0.95123639083099998</v>
      </c>
      <c r="Q77">
        <v>0.8</v>
      </c>
      <c r="R77" t="s">
        <v>45</v>
      </c>
      <c r="S77">
        <v>0.96221322117800001</v>
      </c>
      <c r="T77" t="s">
        <v>45</v>
      </c>
      <c r="U77">
        <v>0.94056435624599999</v>
      </c>
      <c r="V77" t="s">
        <v>45</v>
      </c>
      <c r="W77">
        <v>0.95412926422199995</v>
      </c>
      <c r="X77" t="s">
        <v>45</v>
      </c>
      <c r="Y77">
        <v>0.17881357352400001</v>
      </c>
      <c r="Z77">
        <v>9.2674152669799999E-3</v>
      </c>
      <c r="AA77">
        <v>0</v>
      </c>
      <c r="AB77">
        <v>-3.59992762274E-4</v>
      </c>
      <c r="AC77" t="s">
        <v>45</v>
      </c>
      <c r="AD77">
        <v>0</v>
      </c>
      <c r="AE77">
        <v>-8.6178261072000003E-4</v>
      </c>
      <c r="AF77" t="s">
        <v>48</v>
      </c>
      <c r="AG77" t="str">
        <f t="shared" si="15"/>
        <v>fail</v>
      </c>
      <c r="AH77" t="str">
        <f t="shared" si="15"/>
        <v>fail</v>
      </c>
      <c r="AI77" t="str">
        <f t="shared" si="16"/>
        <v>pass</v>
      </c>
      <c r="AJ77" t="str">
        <f t="shared" si="17"/>
        <v>pass</v>
      </c>
      <c r="AL77" t="str">
        <f t="shared" si="10"/>
        <v>same</v>
      </c>
      <c r="AM77" t="str">
        <f t="shared" si="11"/>
        <v>pass</v>
      </c>
      <c r="AN77" s="4" t="str">
        <f t="shared" si="12"/>
        <v>not exceeded</v>
      </c>
      <c r="AO77" s="4" t="str">
        <f t="shared" si="13"/>
        <v>not exceeded</v>
      </c>
      <c r="AP77" t="str">
        <f t="shared" si="18"/>
        <v>same</v>
      </c>
      <c r="AQ77" t="str">
        <f t="shared" si="14"/>
        <v>diff</v>
      </c>
      <c r="AR77" t="s">
        <v>263</v>
      </c>
    </row>
    <row r="78" spans="1:44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>
        <v>95.061774949599993</v>
      </c>
      <c r="G78" t="s">
        <v>45</v>
      </c>
      <c r="H78">
        <v>24906667</v>
      </c>
      <c r="I78" t="s">
        <v>46</v>
      </c>
      <c r="J78">
        <v>1010.38699342105</v>
      </c>
      <c r="K78" t="s">
        <v>58</v>
      </c>
      <c r="L78">
        <v>1.77501724364163E-2</v>
      </c>
      <c r="M78" t="s">
        <v>45</v>
      </c>
      <c r="N78">
        <v>95.409620054782707</v>
      </c>
      <c r="O78" t="s">
        <v>45</v>
      </c>
      <c r="P78">
        <v>0.96734082677900002</v>
      </c>
      <c r="Q78">
        <v>0.85</v>
      </c>
      <c r="R78" t="s">
        <v>45</v>
      </c>
      <c r="S78">
        <v>0.97861100885200003</v>
      </c>
      <c r="T78" t="s">
        <v>45</v>
      </c>
      <c r="U78">
        <v>0.95783739671000001</v>
      </c>
      <c r="V78" t="s">
        <v>45</v>
      </c>
      <c r="W78">
        <v>0.84094804639099996</v>
      </c>
      <c r="X78" t="s">
        <v>45</v>
      </c>
      <c r="Y78">
        <v>7.0481874332500001E-3</v>
      </c>
      <c r="Z78" s="2">
        <v>1.54494916785E-9</v>
      </c>
      <c r="AA78">
        <v>0</v>
      </c>
      <c r="AB78">
        <v>-3.5962840841400001E-4</v>
      </c>
      <c r="AC78" t="s">
        <v>45</v>
      </c>
      <c r="AD78">
        <v>0</v>
      </c>
      <c r="AE78">
        <v>-2.27657207915E-4</v>
      </c>
      <c r="AF78" t="s">
        <v>45</v>
      </c>
      <c r="AG78" t="str">
        <f t="shared" si="15"/>
        <v>fail</v>
      </c>
      <c r="AH78" t="str">
        <f t="shared" si="15"/>
        <v>fail</v>
      </c>
      <c r="AI78" t="str">
        <f t="shared" si="16"/>
        <v>pass</v>
      </c>
      <c r="AJ78" t="str">
        <f t="shared" si="17"/>
        <v>pass</v>
      </c>
      <c r="AL78" t="str">
        <f t="shared" si="10"/>
        <v>same</v>
      </c>
      <c r="AM78" t="str">
        <f t="shared" si="11"/>
        <v>pass</v>
      </c>
      <c r="AN78" s="4" t="str">
        <f t="shared" si="12"/>
        <v>not exceeded</v>
      </c>
      <c r="AO78" s="4" t="str">
        <f t="shared" si="13"/>
        <v>not exceeded</v>
      </c>
      <c r="AP78" t="str">
        <f t="shared" si="18"/>
        <v>same</v>
      </c>
      <c r="AQ78" t="str">
        <f t="shared" si="14"/>
        <v>same</v>
      </c>
      <c r="AR78" t="s">
        <v>255</v>
      </c>
    </row>
    <row r="79" spans="1:44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>
        <v>93.7729894175</v>
      </c>
      <c r="G79" t="s">
        <v>45</v>
      </c>
      <c r="H79">
        <v>28292454</v>
      </c>
      <c r="I79" t="s">
        <v>46</v>
      </c>
      <c r="J79">
        <v>1144.95948026315</v>
      </c>
      <c r="K79" t="s">
        <v>46</v>
      </c>
      <c r="L79">
        <v>2.1422857270383299E-2</v>
      </c>
      <c r="M79" t="s">
        <v>45</v>
      </c>
      <c r="N79">
        <v>93.529517777632506</v>
      </c>
      <c r="O79" t="s">
        <v>45</v>
      </c>
      <c r="P79">
        <v>0.96266007912700002</v>
      </c>
      <c r="Q79">
        <v>0.85</v>
      </c>
      <c r="R79" t="s">
        <v>45</v>
      </c>
      <c r="S79">
        <v>0.97492699973399999</v>
      </c>
      <c r="T79" t="s">
        <v>45</v>
      </c>
      <c r="U79">
        <v>0.95191404558500003</v>
      </c>
      <c r="V79" t="s">
        <v>45</v>
      </c>
      <c r="W79">
        <v>0.84094804639099996</v>
      </c>
      <c r="X79" t="s">
        <v>45</v>
      </c>
      <c r="Y79">
        <v>1.2642659552699999E-2</v>
      </c>
      <c r="Z79" t="s">
        <v>47</v>
      </c>
      <c r="AA79">
        <v>0</v>
      </c>
      <c r="AB79">
        <v>-4.1356190896500001E-4</v>
      </c>
      <c r="AC79" t="s">
        <v>45</v>
      </c>
      <c r="AD79">
        <v>0</v>
      </c>
      <c r="AE79">
        <v>-2.6611347164400001E-4</v>
      </c>
      <c r="AF79" t="s">
        <v>45</v>
      </c>
      <c r="AG79" t="str">
        <f t="shared" si="15"/>
        <v>fail</v>
      </c>
      <c r="AH79" t="str">
        <f t="shared" si="15"/>
        <v>fail</v>
      </c>
      <c r="AI79" t="str">
        <f t="shared" si="16"/>
        <v>pass</v>
      </c>
      <c r="AJ79" t="str">
        <f t="shared" si="17"/>
        <v>pass</v>
      </c>
      <c r="AL79" t="str">
        <f t="shared" si="10"/>
        <v>same</v>
      </c>
      <c r="AM79" t="str">
        <f t="shared" si="11"/>
        <v>pass</v>
      </c>
      <c r="AN79" s="4" t="str">
        <f t="shared" si="12"/>
        <v>not exceeded</v>
      </c>
      <c r="AO79" s="4" t="str">
        <f t="shared" si="13"/>
        <v>not exceeded</v>
      </c>
      <c r="AP79" t="str">
        <f t="shared" si="18"/>
        <v>same</v>
      </c>
      <c r="AQ79" t="str">
        <f t="shared" si="14"/>
        <v>same</v>
      </c>
      <c r="AR79" t="s">
        <v>255</v>
      </c>
    </row>
    <row r="80" spans="1:44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>
        <v>93.323392145</v>
      </c>
      <c r="G80" t="s">
        <v>45</v>
      </c>
      <c r="H80">
        <v>29303547</v>
      </c>
      <c r="I80" t="s">
        <v>46</v>
      </c>
      <c r="J80">
        <v>1206.8801973684201</v>
      </c>
      <c r="K80" t="s">
        <v>49</v>
      </c>
      <c r="L80">
        <v>4.9804661381107597E-2</v>
      </c>
      <c r="M80" t="s">
        <v>45</v>
      </c>
      <c r="N80">
        <v>93.515559504281697</v>
      </c>
      <c r="O80" t="s">
        <v>45</v>
      </c>
      <c r="P80">
        <v>0.95730248731900003</v>
      </c>
      <c r="Q80">
        <v>0.85</v>
      </c>
      <c r="R80" t="s">
        <v>45</v>
      </c>
      <c r="S80">
        <v>0.97150480656799998</v>
      </c>
      <c r="T80" t="s">
        <v>45</v>
      </c>
      <c r="U80">
        <v>0.94372414825200002</v>
      </c>
      <c r="V80" t="s">
        <v>45</v>
      </c>
      <c r="W80">
        <v>0.84094804639099996</v>
      </c>
      <c r="X80" t="s">
        <v>45</v>
      </c>
      <c r="Y80" s="2">
        <v>7.6840874552999995E-5</v>
      </c>
      <c r="Z80" t="s">
        <v>47</v>
      </c>
      <c r="AA80">
        <v>0</v>
      </c>
      <c r="AB80">
        <v>-4.51841460697E-4</v>
      </c>
      <c r="AC80" t="s">
        <v>45</v>
      </c>
      <c r="AD80">
        <v>0</v>
      </c>
      <c r="AE80">
        <v>-3.0010603627200001E-4</v>
      </c>
      <c r="AF80" t="s">
        <v>45</v>
      </c>
      <c r="AG80" t="str">
        <f t="shared" si="15"/>
        <v>pass</v>
      </c>
      <c r="AH80" t="str">
        <f t="shared" si="15"/>
        <v>pass</v>
      </c>
      <c r="AI80" t="str">
        <f t="shared" si="16"/>
        <v>pass</v>
      </c>
      <c r="AJ80" t="str">
        <f t="shared" si="17"/>
        <v>pass</v>
      </c>
      <c r="AL80" t="str">
        <f t="shared" si="10"/>
        <v>same</v>
      </c>
      <c r="AM80" t="str">
        <f t="shared" si="11"/>
        <v>pass</v>
      </c>
      <c r="AN80" s="4" t="str">
        <f t="shared" si="12"/>
        <v>not exceeded</v>
      </c>
      <c r="AO80" s="4" t="str">
        <f t="shared" si="13"/>
        <v>not exceeded</v>
      </c>
      <c r="AP80" t="str">
        <f t="shared" si="18"/>
        <v>same</v>
      </c>
      <c r="AQ80" t="str">
        <f t="shared" si="14"/>
        <v>same</v>
      </c>
      <c r="AR80" t="s">
        <v>255</v>
      </c>
    </row>
    <row r="81" spans="1:44" s="16" customFormat="1" x14ac:dyDescent="0.3">
      <c r="A81" s="16" t="s">
        <v>188</v>
      </c>
      <c r="B81" s="16" t="s">
        <v>64</v>
      </c>
      <c r="C81" s="17">
        <v>42278</v>
      </c>
      <c r="D81" s="16">
        <v>75</v>
      </c>
      <c r="E81" s="16">
        <v>75</v>
      </c>
      <c r="F81" s="16">
        <v>87.379493907599993</v>
      </c>
      <c r="G81" s="16" t="s">
        <v>45</v>
      </c>
      <c r="H81" s="16">
        <v>35725439</v>
      </c>
      <c r="I81" s="16" t="s">
        <v>46</v>
      </c>
      <c r="J81" s="16">
        <v>1504.6950657894699</v>
      </c>
      <c r="K81" s="16" t="s">
        <v>135</v>
      </c>
      <c r="L81" s="16">
        <v>1.7938538758555701E-2</v>
      </c>
      <c r="M81" s="16" t="s">
        <v>45</v>
      </c>
      <c r="N81" s="16">
        <v>86.808097555484196</v>
      </c>
      <c r="O81" s="16" t="s">
        <v>45</v>
      </c>
      <c r="P81" s="16">
        <v>0.93589927826899999</v>
      </c>
      <c r="Q81" s="16">
        <v>0.85</v>
      </c>
      <c r="R81" s="16" t="s">
        <v>45</v>
      </c>
      <c r="S81" s="16">
        <v>0.95658599949800005</v>
      </c>
      <c r="T81" s="16" t="s">
        <v>45</v>
      </c>
      <c r="U81" s="16">
        <v>0.91522155104500003</v>
      </c>
      <c r="V81" s="16" t="s">
        <v>45</v>
      </c>
      <c r="W81" s="16">
        <v>0.84094804639099996</v>
      </c>
      <c r="X81" s="16" t="s">
        <v>45</v>
      </c>
      <c r="Y81" s="20">
        <v>5.6511828382099998E-8</v>
      </c>
      <c r="Z81" s="16" t="s">
        <v>47</v>
      </c>
      <c r="AA81" s="16">
        <v>0</v>
      </c>
      <c r="AB81" s="16">
        <v>-5.8152803099600003E-4</v>
      </c>
      <c r="AC81" s="16" t="s">
        <v>48</v>
      </c>
      <c r="AD81" s="16">
        <v>0</v>
      </c>
      <c r="AE81" s="16">
        <v>-4.5814498265000001E-4</v>
      </c>
      <c r="AF81" s="16" t="s">
        <v>45</v>
      </c>
      <c r="AG81" s="16" t="str">
        <f t="shared" si="15"/>
        <v>fail</v>
      </c>
      <c r="AH81" s="16" t="str">
        <f t="shared" si="15"/>
        <v>fail</v>
      </c>
      <c r="AI81" s="16" t="str">
        <f t="shared" si="16"/>
        <v>pass</v>
      </c>
      <c r="AJ81" s="16" t="str">
        <f t="shared" si="17"/>
        <v>pass</v>
      </c>
      <c r="AL81" s="16" t="str">
        <f t="shared" si="10"/>
        <v>same</v>
      </c>
      <c r="AM81" s="16" t="str">
        <f t="shared" si="11"/>
        <v>pass</v>
      </c>
      <c r="AN81" s="16" t="str">
        <f t="shared" si="12"/>
        <v>not exceeded</v>
      </c>
      <c r="AO81" s="16" t="str">
        <f t="shared" si="13"/>
        <v>not exceeded</v>
      </c>
      <c r="AP81" s="16" t="str">
        <f t="shared" si="18"/>
        <v>same</v>
      </c>
      <c r="AQ81" s="16" t="str">
        <f t="shared" si="14"/>
        <v>diff</v>
      </c>
      <c r="AR81" s="16" t="s">
        <v>272</v>
      </c>
    </row>
    <row r="82" spans="1:44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>
        <v>88.0982518247</v>
      </c>
      <c r="G82" t="s">
        <v>45</v>
      </c>
      <c r="H82">
        <v>23364962</v>
      </c>
      <c r="I82" t="s">
        <v>46</v>
      </c>
      <c r="J82">
        <v>1229.99550446428</v>
      </c>
      <c r="K82" t="s">
        <v>65</v>
      </c>
      <c r="L82">
        <v>4.2475677064355503E-2</v>
      </c>
      <c r="M82" t="s">
        <v>45</v>
      </c>
      <c r="N82">
        <v>87.925053690483693</v>
      </c>
      <c r="O82" t="s">
        <v>45</v>
      </c>
      <c r="P82">
        <v>0.90553362854800001</v>
      </c>
      <c r="Q82">
        <v>0.8</v>
      </c>
      <c r="R82" t="s">
        <v>45</v>
      </c>
      <c r="S82">
        <v>0.93699633812500005</v>
      </c>
      <c r="T82" t="s">
        <v>45</v>
      </c>
      <c r="U82">
        <v>0.87137882721299997</v>
      </c>
      <c r="V82" t="s">
        <v>45</v>
      </c>
      <c r="W82">
        <v>0.84094804639099996</v>
      </c>
      <c r="X82" t="s">
        <v>45</v>
      </c>
      <c r="Y82" s="2">
        <v>1.47732431404E-23</v>
      </c>
      <c r="Z82" s="2">
        <v>1.9238638909399999E-34</v>
      </c>
      <c r="AA82">
        <v>0</v>
      </c>
      <c r="AB82">
        <v>-5.8099067406299995E-4</v>
      </c>
      <c r="AC82" t="s">
        <v>48</v>
      </c>
      <c r="AD82">
        <v>0</v>
      </c>
      <c r="AE82">
        <v>-1.08767650928E-3</v>
      </c>
      <c r="AF82" t="s">
        <v>48</v>
      </c>
      <c r="AG82" t="str">
        <f t="shared" si="15"/>
        <v>fail</v>
      </c>
      <c r="AH82" t="str">
        <f t="shared" si="15"/>
        <v>fail</v>
      </c>
      <c r="AI82" t="str">
        <f t="shared" si="16"/>
        <v>pass</v>
      </c>
      <c r="AJ82" t="str">
        <f t="shared" si="17"/>
        <v>pass</v>
      </c>
      <c r="AL82" t="str">
        <f t="shared" si="10"/>
        <v>same</v>
      </c>
      <c r="AM82" t="str">
        <f t="shared" si="11"/>
        <v>pass</v>
      </c>
      <c r="AN82" s="4" t="str">
        <f t="shared" si="12"/>
        <v>not exceeded</v>
      </c>
      <c r="AO82" s="4" t="str">
        <f t="shared" si="13"/>
        <v>not exceeded</v>
      </c>
      <c r="AP82" t="str">
        <f t="shared" si="18"/>
        <v>same</v>
      </c>
      <c r="AQ82" t="str">
        <f t="shared" si="14"/>
        <v>same</v>
      </c>
      <c r="AR82" t="s">
        <v>263</v>
      </c>
    </row>
    <row r="83" spans="1:44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>
        <v>87.305451817299996</v>
      </c>
      <c r="G83" t="s">
        <v>45</v>
      </c>
      <c r="H83">
        <v>24687917</v>
      </c>
      <c r="I83" t="s">
        <v>46</v>
      </c>
      <c r="J83">
        <v>1048.2613930921</v>
      </c>
      <c r="K83" t="s">
        <v>58</v>
      </c>
      <c r="L83">
        <v>2.4799305656597999E-2</v>
      </c>
      <c r="M83" t="s">
        <v>45</v>
      </c>
      <c r="N83">
        <v>87.080840965749303</v>
      </c>
      <c r="O83" t="s">
        <v>45</v>
      </c>
      <c r="P83">
        <v>0.95594392582700005</v>
      </c>
      <c r="Q83">
        <v>0.85</v>
      </c>
      <c r="R83" t="s">
        <v>45</v>
      </c>
      <c r="S83">
        <v>0.96314052632799996</v>
      </c>
      <c r="T83" t="s">
        <v>45</v>
      </c>
      <c r="U83">
        <v>0.94902281198299998</v>
      </c>
      <c r="V83" t="s">
        <v>45</v>
      </c>
      <c r="W83">
        <v>0.99584488300200003</v>
      </c>
      <c r="X83" t="s">
        <v>45</v>
      </c>
      <c r="Y83">
        <v>0.95838144309399997</v>
      </c>
      <c r="Z83">
        <v>0.16034298505399999</v>
      </c>
      <c r="AA83">
        <v>0</v>
      </c>
      <c r="AB83">
        <v>-4.5146940936800003E-4</v>
      </c>
      <c r="AC83" t="s">
        <v>45</v>
      </c>
      <c r="AD83">
        <v>0</v>
      </c>
      <c r="AE83">
        <v>-3.6922686072500001E-4</v>
      </c>
      <c r="AF83" t="s">
        <v>45</v>
      </c>
      <c r="AG83" t="str">
        <f t="shared" si="15"/>
        <v>fail</v>
      </c>
      <c r="AH83" t="str">
        <f t="shared" si="15"/>
        <v>fail</v>
      </c>
      <c r="AI83" t="str">
        <f t="shared" si="16"/>
        <v>pass</v>
      </c>
      <c r="AJ83" t="str">
        <f t="shared" si="17"/>
        <v>pass</v>
      </c>
      <c r="AL83" t="str">
        <f t="shared" si="10"/>
        <v>same</v>
      </c>
      <c r="AM83" t="str">
        <f t="shared" si="11"/>
        <v>pass</v>
      </c>
      <c r="AN83" s="4" t="str">
        <f t="shared" si="12"/>
        <v>not exceeded</v>
      </c>
      <c r="AO83" s="4" t="str">
        <f t="shared" si="13"/>
        <v>not exceeded</v>
      </c>
      <c r="AP83" t="str">
        <f t="shared" si="18"/>
        <v>same</v>
      </c>
      <c r="AQ83" t="str">
        <f t="shared" si="14"/>
        <v>same</v>
      </c>
      <c r="AR83" t="s">
        <v>255</v>
      </c>
    </row>
    <row r="84" spans="1:44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>
        <v>91.451784934499997</v>
      </c>
      <c r="G84" t="s">
        <v>45</v>
      </c>
      <c r="H84">
        <v>21458630</v>
      </c>
      <c r="I84" t="s">
        <v>46</v>
      </c>
      <c r="J84">
        <v>1123.3538616071401</v>
      </c>
      <c r="K84" t="s">
        <v>49</v>
      </c>
      <c r="L84">
        <v>2.49726746897805E-2</v>
      </c>
      <c r="M84" t="s">
        <v>45</v>
      </c>
      <c r="N84">
        <v>91.276631300799295</v>
      </c>
      <c r="O84" t="s">
        <v>45</v>
      </c>
      <c r="P84">
        <v>0.86712946365099997</v>
      </c>
      <c r="Q84">
        <v>0.8</v>
      </c>
      <c r="R84" t="s">
        <v>45</v>
      </c>
      <c r="S84">
        <v>0.89737288765500001</v>
      </c>
      <c r="T84" t="s">
        <v>45</v>
      </c>
      <c r="U84">
        <v>0.83418655628299998</v>
      </c>
      <c r="V84" t="s">
        <v>45</v>
      </c>
      <c r="W84">
        <v>0.95412926422199995</v>
      </c>
      <c r="X84" t="s">
        <v>45</v>
      </c>
      <c r="Y84" s="2">
        <v>2.2346457300399999E-20</v>
      </c>
      <c r="Z84">
        <v>0</v>
      </c>
      <c r="AA84">
        <v>0</v>
      </c>
      <c r="AB84">
        <v>-2.0800863227200001E-3</v>
      </c>
      <c r="AC84" t="s">
        <v>48</v>
      </c>
      <c r="AD84">
        <v>10</v>
      </c>
      <c r="AE84">
        <v>-2.64279227404E-3</v>
      </c>
      <c r="AF84" t="s">
        <v>48</v>
      </c>
      <c r="AG84" t="str">
        <f t="shared" si="15"/>
        <v>pass</v>
      </c>
      <c r="AH84" t="str">
        <f t="shared" si="15"/>
        <v>pass</v>
      </c>
      <c r="AI84" t="str">
        <f t="shared" si="16"/>
        <v>pass</v>
      </c>
      <c r="AJ84" t="str">
        <f t="shared" si="17"/>
        <v>pass</v>
      </c>
      <c r="AL84" t="str">
        <f t="shared" si="10"/>
        <v>same</v>
      </c>
      <c r="AM84" t="str">
        <f t="shared" si="11"/>
        <v>pass</v>
      </c>
      <c r="AN84" s="4" t="str">
        <f t="shared" si="12"/>
        <v>not exceeded</v>
      </c>
      <c r="AO84" s="4" t="str">
        <f t="shared" si="13"/>
        <v>not exceeded</v>
      </c>
      <c r="AP84" t="str">
        <f t="shared" si="18"/>
        <v>same</v>
      </c>
      <c r="AQ84" t="str">
        <f t="shared" si="14"/>
        <v>same</v>
      </c>
      <c r="AR84" t="s">
        <v>263</v>
      </c>
    </row>
    <row r="85" spans="1:44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>
        <v>93.070733075600003</v>
      </c>
      <c r="G85" t="s">
        <v>45</v>
      </c>
      <c r="H85">
        <v>19894718</v>
      </c>
      <c r="I85" t="s">
        <v>46</v>
      </c>
      <c r="J85">
        <v>1031.81804910714</v>
      </c>
      <c r="K85" t="s">
        <v>49</v>
      </c>
      <c r="L85">
        <v>1.9110714050264099E-2</v>
      </c>
      <c r="M85" t="s">
        <v>45</v>
      </c>
      <c r="N85">
        <v>93.489183313426807</v>
      </c>
      <c r="O85" t="s">
        <v>45</v>
      </c>
      <c r="P85">
        <v>0.88194207887800002</v>
      </c>
      <c r="Q85">
        <v>0.8</v>
      </c>
      <c r="R85" t="s">
        <v>45</v>
      </c>
      <c r="S85">
        <v>0.90914686151699997</v>
      </c>
      <c r="T85" t="s">
        <v>45</v>
      </c>
      <c r="U85">
        <v>0.85233197698499996</v>
      </c>
      <c r="V85" t="s">
        <v>45</v>
      </c>
      <c r="W85">
        <v>0.95412926422199995</v>
      </c>
      <c r="X85" t="s">
        <v>45</v>
      </c>
      <c r="Y85" s="2">
        <v>1.24926407445E-20</v>
      </c>
      <c r="Z85" s="2">
        <v>1.0754973665800001E-37</v>
      </c>
      <c r="AA85">
        <v>0</v>
      </c>
      <c r="AB85">
        <v>-1.9675408325599999E-3</v>
      </c>
      <c r="AC85" t="s">
        <v>48</v>
      </c>
      <c r="AD85">
        <v>8</v>
      </c>
      <c r="AE85">
        <v>-2.6128574244700001E-3</v>
      </c>
      <c r="AF85" t="s">
        <v>48</v>
      </c>
      <c r="AG85" t="str">
        <f t="shared" si="15"/>
        <v>pass</v>
      </c>
      <c r="AH85" t="str">
        <f t="shared" si="15"/>
        <v>pass</v>
      </c>
      <c r="AI85" t="str">
        <f t="shared" si="16"/>
        <v>pass</v>
      </c>
      <c r="AJ85" t="str">
        <f t="shared" si="17"/>
        <v>pass</v>
      </c>
      <c r="AL85" t="str">
        <f t="shared" si="10"/>
        <v>same</v>
      </c>
      <c r="AM85" t="str">
        <f t="shared" si="11"/>
        <v>pass</v>
      </c>
      <c r="AN85" s="4" t="str">
        <f t="shared" si="12"/>
        <v>not exceeded</v>
      </c>
      <c r="AO85" s="4" t="str">
        <f t="shared" si="13"/>
        <v>not exceeded</v>
      </c>
      <c r="AP85" t="str">
        <f t="shared" si="18"/>
        <v>same</v>
      </c>
      <c r="AQ85" t="str">
        <f t="shared" si="14"/>
        <v>same</v>
      </c>
      <c r="AR85" t="s">
        <v>255</v>
      </c>
    </row>
    <row r="86" spans="1:44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>
        <v>90.632365304399997</v>
      </c>
      <c r="G86" t="s">
        <v>45</v>
      </c>
      <c r="H86">
        <v>24425659</v>
      </c>
      <c r="I86" t="s">
        <v>49</v>
      </c>
      <c r="J86">
        <v>1287.4208526785701</v>
      </c>
      <c r="K86" t="s">
        <v>135</v>
      </c>
      <c r="L86">
        <v>1.9011044502747501E-2</v>
      </c>
      <c r="M86" t="s">
        <v>45</v>
      </c>
      <c r="N86">
        <v>90.781568351758395</v>
      </c>
      <c r="O86" t="s">
        <v>45</v>
      </c>
      <c r="P86">
        <v>0.92696108692800006</v>
      </c>
      <c r="Q86">
        <v>0.8</v>
      </c>
      <c r="R86" t="s">
        <v>45</v>
      </c>
      <c r="S86">
        <v>0.94837218500499998</v>
      </c>
      <c r="T86" t="s">
        <v>45</v>
      </c>
      <c r="U86">
        <v>0.90504824325199995</v>
      </c>
      <c r="V86" t="s">
        <v>45</v>
      </c>
      <c r="W86">
        <v>0.95412926422199995</v>
      </c>
      <c r="X86" t="s">
        <v>45</v>
      </c>
      <c r="Y86" s="2">
        <v>6.5136395592100003E-18</v>
      </c>
      <c r="Z86" t="s">
        <v>47</v>
      </c>
      <c r="AA86">
        <v>0</v>
      </c>
      <c r="AB86">
        <v>-4.8910702432800003E-4</v>
      </c>
      <c r="AC86" t="s">
        <v>45</v>
      </c>
      <c r="AD86">
        <v>0</v>
      </c>
      <c r="AE86">
        <v>-8.6418708151200004E-4</v>
      </c>
      <c r="AF86" t="s">
        <v>48</v>
      </c>
      <c r="AG86" t="str">
        <f t="shared" si="15"/>
        <v>fail</v>
      </c>
      <c r="AH86" t="str">
        <f t="shared" si="15"/>
        <v>fail</v>
      </c>
      <c r="AI86" t="str">
        <f t="shared" si="16"/>
        <v>pass</v>
      </c>
      <c r="AJ86" t="str">
        <f t="shared" si="17"/>
        <v>pass</v>
      </c>
      <c r="AL86" t="str">
        <f t="shared" si="10"/>
        <v>same</v>
      </c>
      <c r="AM86" t="str">
        <f t="shared" si="11"/>
        <v>pass</v>
      </c>
      <c r="AN86" s="4" t="str">
        <f t="shared" si="12"/>
        <v>not exceeded</v>
      </c>
      <c r="AO86" s="4" t="str">
        <f t="shared" si="13"/>
        <v>not exceeded</v>
      </c>
      <c r="AP86" t="str">
        <f t="shared" si="18"/>
        <v>same</v>
      </c>
      <c r="AQ86" t="str">
        <f t="shared" si="14"/>
        <v>diff</v>
      </c>
      <c r="AR86" t="s">
        <v>263</v>
      </c>
    </row>
    <row r="87" spans="1:44" s="8" customFormat="1" x14ac:dyDescent="0.3">
      <c r="A87" s="8" t="s">
        <v>110</v>
      </c>
      <c r="B87" s="8" t="s">
        <v>43</v>
      </c>
      <c r="C87" s="13">
        <v>42298</v>
      </c>
      <c r="D87" s="8">
        <v>75</v>
      </c>
      <c r="E87" s="8">
        <v>75</v>
      </c>
      <c r="F87" s="8">
        <v>85.053722239500004</v>
      </c>
      <c r="G87" s="8" t="s">
        <v>45</v>
      </c>
      <c r="H87" s="8">
        <v>24774347</v>
      </c>
      <c r="I87" s="8" t="s">
        <v>46</v>
      </c>
      <c r="J87" s="8">
        <v>1085.76522368421</v>
      </c>
      <c r="K87" s="8" t="s">
        <v>58</v>
      </c>
      <c r="L87" s="8">
        <v>1.3905396432459499E-2</v>
      </c>
      <c r="M87" s="8" t="s">
        <v>45</v>
      </c>
      <c r="N87" s="8">
        <v>84.689691789201504</v>
      </c>
      <c r="O87" s="8" t="s">
        <v>48</v>
      </c>
      <c r="P87" s="8">
        <v>0.94128962040999997</v>
      </c>
      <c r="Q87" s="8">
        <v>0.85</v>
      </c>
      <c r="R87" s="8" t="s">
        <v>45</v>
      </c>
      <c r="S87" s="8">
        <v>0.956457124514</v>
      </c>
      <c r="T87" s="8" t="s">
        <v>45</v>
      </c>
      <c r="U87" s="8">
        <v>0.92590530088800005</v>
      </c>
      <c r="V87" s="8" t="s">
        <v>45</v>
      </c>
      <c r="W87" s="8">
        <v>0.84094804639099996</v>
      </c>
      <c r="X87" s="8" t="s">
        <v>45</v>
      </c>
      <c r="Y87" s="8">
        <v>3.0373657755100002E-3</v>
      </c>
      <c r="Z87" s="15">
        <v>4.0367085157700002E-11</v>
      </c>
      <c r="AA87" s="8">
        <v>0</v>
      </c>
      <c r="AB87" s="8">
        <v>-5.5586955983399997E-4</v>
      </c>
      <c r="AC87" s="8" t="s">
        <v>48</v>
      </c>
      <c r="AD87" s="8">
        <v>0</v>
      </c>
      <c r="AE87" s="8">
        <v>-5.5373560409500001E-4</v>
      </c>
      <c r="AF87" s="8" t="s">
        <v>48</v>
      </c>
      <c r="AG87" s="8" t="str">
        <f t="shared" si="15"/>
        <v>fail</v>
      </c>
      <c r="AH87" s="8" t="str">
        <f t="shared" si="15"/>
        <v>fail</v>
      </c>
      <c r="AI87" s="8" t="str">
        <f t="shared" si="16"/>
        <v>fail</v>
      </c>
      <c r="AJ87" s="8" t="str">
        <f t="shared" si="17"/>
        <v>fail</v>
      </c>
      <c r="AL87" s="8" t="str">
        <f t="shared" si="10"/>
        <v>same</v>
      </c>
      <c r="AM87" s="8" t="str">
        <f t="shared" si="11"/>
        <v>pass</v>
      </c>
      <c r="AN87" s="14" t="str">
        <f t="shared" si="12"/>
        <v>not exceeded</v>
      </c>
      <c r="AO87" s="14" t="str">
        <f t="shared" si="13"/>
        <v>not exceeded</v>
      </c>
      <c r="AP87" s="8" t="str">
        <f t="shared" si="18"/>
        <v>same</v>
      </c>
      <c r="AQ87" s="8" t="str">
        <f t="shared" si="14"/>
        <v>same</v>
      </c>
      <c r="AR87" s="8" t="s">
        <v>255</v>
      </c>
    </row>
    <row r="88" spans="1:44" s="16" customFormat="1" x14ac:dyDescent="0.3">
      <c r="A88" s="16" t="s">
        <v>70</v>
      </c>
      <c r="B88" s="16" t="s">
        <v>64</v>
      </c>
      <c r="C88" s="17">
        <v>42299</v>
      </c>
      <c r="D88" s="16">
        <v>200</v>
      </c>
      <c r="E88" s="16">
        <v>200</v>
      </c>
      <c r="F88" s="16">
        <v>89.646237580199994</v>
      </c>
      <c r="G88" s="16" t="s">
        <v>45</v>
      </c>
      <c r="H88" s="16">
        <v>28861426</v>
      </c>
      <c r="I88" s="16" t="s">
        <v>46</v>
      </c>
      <c r="J88" s="16">
        <v>1217.8502763157801</v>
      </c>
      <c r="K88" s="16" t="s">
        <v>49</v>
      </c>
      <c r="L88" s="16">
        <v>1.05706048901794E-2</v>
      </c>
      <c r="M88" s="16" t="s">
        <v>45</v>
      </c>
      <c r="N88" s="16">
        <v>89.839585931845505</v>
      </c>
      <c r="O88" s="16" t="s">
        <v>45</v>
      </c>
      <c r="P88" s="16">
        <v>0.67585062418499997</v>
      </c>
      <c r="Q88" s="16">
        <v>0.7</v>
      </c>
      <c r="R88" s="18" t="s">
        <v>48</v>
      </c>
      <c r="S88" s="16">
        <v>0.75070085951400001</v>
      </c>
      <c r="T88" s="16" t="s">
        <v>45</v>
      </c>
      <c r="U88" s="16">
        <v>0.59121612182299998</v>
      </c>
      <c r="V88" s="19" t="s">
        <v>48</v>
      </c>
      <c r="W88" s="16">
        <v>0.67793689645199995</v>
      </c>
      <c r="X88" s="16" t="s">
        <v>45</v>
      </c>
      <c r="Y88" s="20">
        <v>4.6203194099900002E-88</v>
      </c>
      <c r="Z88" s="20">
        <v>7.0765538136300001E-116</v>
      </c>
      <c r="AA88" s="16">
        <v>12</v>
      </c>
      <c r="AB88" s="16">
        <v>-3.3974834760299999E-3</v>
      </c>
      <c r="AC88" s="16" t="s">
        <v>48</v>
      </c>
      <c r="AD88" s="16">
        <v>75</v>
      </c>
      <c r="AE88" s="16">
        <v>-4.8318037744200003E-3</v>
      </c>
      <c r="AF88" s="16" t="s">
        <v>48</v>
      </c>
      <c r="AG88" s="16" t="str">
        <f t="shared" si="15"/>
        <v>fail</v>
      </c>
      <c r="AH88" s="16" t="str">
        <f t="shared" si="15"/>
        <v>fail</v>
      </c>
      <c r="AI88" s="16" t="str">
        <f t="shared" si="16"/>
        <v>fail</v>
      </c>
      <c r="AJ88" s="16" t="str">
        <f t="shared" si="17"/>
        <v>fail</v>
      </c>
      <c r="AL88" s="16" t="str">
        <f t="shared" si="10"/>
        <v>diff</v>
      </c>
      <c r="AM88" s="16" t="str">
        <f t="shared" si="11"/>
        <v>pass</v>
      </c>
      <c r="AN88" s="16" t="str">
        <f t="shared" si="12"/>
        <v>not exceeded</v>
      </c>
      <c r="AO88" s="16" t="str">
        <f t="shared" si="13"/>
        <v>exceeded</v>
      </c>
      <c r="AP88" s="16" t="str">
        <f t="shared" si="18"/>
        <v>diff</v>
      </c>
      <c r="AQ88" s="16" t="str">
        <f t="shared" si="14"/>
        <v>same</v>
      </c>
      <c r="AR88" s="16" t="s">
        <v>257</v>
      </c>
    </row>
    <row r="89" spans="1:44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>
        <v>88.318862556900001</v>
      </c>
      <c r="G89" t="s">
        <v>45</v>
      </c>
      <c r="H89">
        <v>18895886</v>
      </c>
      <c r="I89" t="s">
        <v>46</v>
      </c>
      <c r="J89">
        <v>1013.32559821428</v>
      </c>
      <c r="K89" t="s">
        <v>49</v>
      </c>
      <c r="L89">
        <v>3.2208526763948697E-2</v>
      </c>
      <c r="M89" t="s">
        <v>45</v>
      </c>
      <c r="N89">
        <v>89.009317840763799</v>
      </c>
      <c r="O89" t="s">
        <v>45</v>
      </c>
      <c r="P89">
        <v>0.93492999966000001</v>
      </c>
      <c r="Q89">
        <v>0.8</v>
      </c>
      <c r="R89" t="s">
        <v>45</v>
      </c>
      <c r="S89">
        <v>0.95660916886000003</v>
      </c>
      <c r="T89" t="s">
        <v>45</v>
      </c>
      <c r="U89">
        <v>0.91268444421799999</v>
      </c>
      <c r="V89" t="s">
        <v>45</v>
      </c>
      <c r="W89">
        <v>0.84094804639099996</v>
      </c>
      <c r="X89" t="s">
        <v>45</v>
      </c>
      <c r="Y89" s="2">
        <v>9.4967586805500005E-15</v>
      </c>
      <c r="Z89" s="2">
        <v>5.21929762427E-112</v>
      </c>
      <c r="AA89">
        <v>0</v>
      </c>
      <c r="AB89">
        <v>-3.1812679907000001E-4</v>
      </c>
      <c r="AC89" t="s">
        <v>45</v>
      </c>
      <c r="AD89">
        <v>0</v>
      </c>
      <c r="AE89">
        <v>-7.3043028161799998E-4</v>
      </c>
      <c r="AF89" t="s">
        <v>48</v>
      </c>
      <c r="AG89" t="str">
        <f t="shared" si="15"/>
        <v>pass</v>
      </c>
      <c r="AH89" t="str">
        <f t="shared" si="15"/>
        <v>pass</v>
      </c>
      <c r="AI89" t="str">
        <f t="shared" si="16"/>
        <v>pass</v>
      </c>
      <c r="AJ89" t="str">
        <f t="shared" si="17"/>
        <v>pass</v>
      </c>
      <c r="AL89" t="str">
        <f t="shared" si="10"/>
        <v>same</v>
      </c>
      <c r="AM89" t="str">
        <f t="shared" si="11"/>
        <v>pass</v>
      </c>
      <c r="AN89" s="4" t="str">
        <f t="shared" si="12"/>
        <v>not exceeded</v>
      </c>
      <c r="AO89" s="4" t="str">
        <f t="shared" si="13"/>
        <v>not exceeded</v>
      </c>
      <c r="AP89" t="str">
        <f t="shared" si="18"/>
        <v>same</v>
      </c>
      <c r="AQ89" t="str">
        <f t="shared" si="14"/>
        <v>diff</v>
      </c>
      <c r="AR89" t="s">
        <v>255</v>
      </c>
    </row>
    <row r="90" spans="1:44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>
        <v>94.428334764799999</v>
      </c>
      <c r="G90" t="s">
        <v>45</v>
      </c>
      <c r="H90">
        <v>15063309</v>
      </c>
      <c r="I90" t="s">
        <v>46</v>
      </c>
      <c r="J90">
        <v>779.06269419642797</v>
      </c>
      <c r="K90" t="s">
        <v>58</v>
      </c>
      <c r="L90">
        <v>4.8767451934868498E-2</v>
      </c>
      <c r="M90" t="s">
        <v>45</v>
      </c>
      <c r="N90">
        <v>94.829161770053702</v>
      </c>
      <c r="O90" t="s">
        <v>45</v>
      </c>
      <c r="P90">
        <v>0.95449392499499996</v>
      </c>
      <c r="Q90">
        <v>0.8</v>
      </c>
      <c r="R90" t="s">
        <v>45</v>
      </c>
      <c r="S90">
        <v>0.96887458206699995</v>
      </c>
      <c r="T90" t="s">
        <v>45</v>
      </c>
      <c r="U90">
        <v>0.93956473181300004</v>
      </c>
      <c r="V90" t="s">
        <v>45</v>
      </c>
      <c r="W90">
        <v>0.84094804639099996</v>
      </c>
      <c r="X90" t="s">
        <v>45</v>
      </c>
      <c r="Y90" s="2">
        <v>2.4446870255399999E-5</v>
      </c>
      <c r="Z90" s="2">
        <v>2.8037416651999998E-38</v>
      </c>
      <c r="AA90">
        <v>0</v>
      </c>
      <c r="AB90">
        <v>-2.7594553013200003E-4</v>
      </c>
      <c r="AC90" t="s">
        <v>45</v>
      </c>
      <c r="AD90">
        <v>0</v>
      </c>
      <c r="AE90">
        <v>-5.8311188563700002E-4</v>
      </c>
      <c r="AF90" t="s">
        <v>48</v>
      </c>
      <c r="AG90" t="str">
        <f t="shared" si="15"/>
        <v>fail</v>
      </c>
      <c r="AH90" t="str">
        <f t="shared" si="15"/>
        <v>fail</v>
      </c>
      <c r="AI90" t="str">
        <f t="shared" si="16"/>
        <v>pass</v>
      </c>
      <c r="AJ90" t="str">
        <f t="shared" si="17"/>
        <v>pass</v>
      </c>
      <c r="AL90" t="str">
        <f t="shared" si="10"/>
        <v>same</v>
      </c>
      <c r="AM90" t="str">
        <f t="shared" si="11"/>
        <v>pass</v>
      </c>
      <c r="AN90" s="4" t="str">
        <f t="shared" si="12"/>
        <v>not exceeded</v>
      </c>
      <c r="AO90" s="4" t="str">
        <f t="shared" si="13"/>
        <v>not exceeded</v>
      </c>
      <c r="AP90" t="str">
        <f t="shared" si="18"/>
        <v>same</v>
      </c>
      <c r="AQ90" t="str">
        <f t="shared" si="14"/>
        <v>diff</v>
      </c>
      <c r="AR90" t="s">
        <v>255</v>
      </c>
    </row>
    <row r="91" spans="1:44" s="8" customFormat="1" x14ac:dyDescent="0.3">
      <c r="A91" s="8" t="s">
        <v>94</v>
      </c>
      <c r="B91" s="8" t="s">
        <v>43</v>
      </c>
      <c r="C91" s="13">
        <v>42312</v>
      </c>
      <c r="D91" s="8">
        <v>151</v>
      </c>
      <c r="E91" s="8">
        <v>151</v>
      </c>
      <c r="F91" s="8">
        <v>82.696049348100004</v>
      </c>
      <c r="G91" s="8" t="s">
        <v>45</v>
      </c>
      <c r="H91" s="8">
        <v>16143415</v>
      </c>
      <c r="I91" s="8" t="s">
        <v>46</v>
      </c>
      <c r="J91" s="8">
        <v>883.04389955357101</v>
      </c>
      <c r="K91" s="8" t="s">
        <v>46</v>
      </c>
      <c r="L91" s="8">
        <v>6.9791605373826601E-2</v>
      </c>
      <c r="M91" s="8" t="s">
        <v>48</v>
      </c>
      <c r="N91" s="8">
        <v>83.296198678501099</v>
      </c>
      <c r="O91" s="8" t="s">
        <v>48</v>
      </c>
      <c r="P91" s="8">
        <v>0.91934336401700001</v>
      </c>
      <c r="Q91" s="8">
        <v>0.8</v>
      </c>
      <c r="R91" s="8" t="s">
        <v>45</v>
      </c>
      <c r="S91" s="8">
        <v>0.94177151677399995</v>
      </c>
      <c r="T91" s="8" t="s">
        <v>45</v>
      </c>
      <c r="U91" s="8">
        <v>0.89676590889600005</v>
      </c>
      <c r="V91" s="8" t="s">
        <v>45</v>
      </c>
      <c r="W91" s="8">
        <v>0.95412926422199995</v>
      </c>
      <c r="X91" s="8" t="s">
        <v>45</v>
      </c>
      <c r="Y91" s="15">
        <v>1.07527022685E-7</v>
      </c>
      <c r="Z91" s="15">
        <v>5.9859007846400003E-42</v>
      </c>
      <c r="AA91" s="8">
        <v>0</v>
      </c>
      <c r="AB91" s="8">
        <v>-3.5734739252E-4</v>
      </c>
      <c r="AC91" s="8" t="s">
        <v>45</v>
      </c>
      <c r="AD91" s="8">
        <v>0</v>
      </c>
      <c r="AE91" s="8">
        <v>-6.7331280630299997E-4</v>
      </c>
      <c r="AF91" s="8" t="s">
        <v>48</v>
      </c>
      <c r="AG91" s="8" t="str">
        <f t="shared" si="15"/>
        <v>fail</v>
      </c>
      <c r="AH91" s="8" t="str">
        <f t="shared" si="15"/>
        <v>fail</v>
      </c>
      <c r="AI91" s="8" t="str">
        <f t="shared" si="16"/>
        <v>fail</v>
      </c>
      <c r="AJ91" s="8" t="str">
        <f t="shared" si="17"/>
        <v>fail</v>
      </c>
      <c r="AL91" s="8" t="str">
        <f t="shared" si="10"/>
        <v>same</v>
      </c>
      <c r="AM91" s="8" t="str">
        <f t="shared" si="11"/>
        <v>pass</v>
      </c>
      <c r="AN91" s="14" t="str">
        <f t="shared" si="12"/>
        <v>not exceeded</v>
      </c>
      <c r="AO91" s="14" t="str">
        <f t="shared" si="13"/>
        <v>not exceeded</v>
      </c>
      <c r="AP91" s="8" t="str">
        <f t="shared" si="18"/>
        <v>same</v>
      </c>
      <c r="AQ91" s="8" t="str">
        <f t="shared" si="14"/>
        <v>diff</v>
      </c>
      <c r="AR91" s="8" t="s">
        <v>255</v>
      </c>
    </row>
    <row r="92" spans="1:44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>
        <v>89.610363554599999</v>
      </c>
      <c r="G92" t="s">
        <v>45</v>
      </c>
      <c r="H92">
        <v>16168604</v>
      </c>
      <c r="I92" t="s">
        <v>46</v>
      </c>
      <c r="J92">
        <v>863.00956026785695</v>
      </c>
      <c r="K92" t="s">
        <v>46</v>
      </c>
      <c r="L92">
        <v>2.41362860153038E-2</v>
      </c>
      <c r="M92" t="s">
        <v>45</v>
      </c>
      <c r="N92">
        <v>90.782891901471402</v>
      </c>
      <c r="O92" t="s">
        <v>45</v>
      </c>
      <c r="P92">
        <v>0.93170172194900003</v>
      </c>
      <c r="Q92">
        <v>0.8</v>
      </c>
      <c r="R92" t="s">
        <v>45</v>
      </c>
      <c r="S92">
        <v>0.95041029938099997</v>
      </c>
      <c r="T92" t="s">
        <v>45</v>
      </c>
      <c r="U92">
        <v>0.91231656967700003</v>
      </c>
      <c r="V92" t="s">
        <v>45</v>
      </c>
      <c r="W92">
        <v>0.95412926422199995</v>
      </c>
      <c r="X92" t="s">
        <v>45</v>
      </c>
      <c r="Y92" s="2">
        <v>3.0502311230399999E-7</v>
      </c>
      <c r="Z92" s="2">
        <v>1.27639930914E-25</v>
      </c>
      <c r="AA92">
        <v>0</v>
      </c>
      <c r="AB92">
        <v>-4.9714782361699999E-4</v>
      </c>
      <c r="AC92" t="s">
        <v>45</v>
      </c>
      <c r="AD92">
        <v>0</v>
      </c>
      <c r="AE92">
        <v>-5.45691908535E-4</v>
      </c>
      <c r="AF92" t="s">
        <v>48</v>
      </c>
      <c r="AG92" t="str">
        <f t="shared" si="15"/>
        <v>fail</v>
      </c>
      <c r="AH92" t="str">
        <f t="shared" si="15"/>
        <v>fail</v>
      </c>
      <c r="AI92" t="str">
        <f t="shared" si="16"/>
        <v>pass</v>
      </c>
      <c r="AJ92" t="str">
        <f t="shared" si="17"/>
        <v>pass</v>
      </c>
      <c r="AL92" t="str">
        <f t="shared" si="10"/>
        <v>same</v>
      </c>
      <c r="AM92" t="str">
        <f t="shared" si="11"/>
        <v>pass</v>
      </c>
      <c r="AN92" s="4" t="str">
        <f t="shared" si="12"/>
        <v>not exceeded</v>
      </c>
      <c r="AO92" s="4" t="str">
        <f t="shared" si="13"/>
        <v>not exceeded</v>
      </c>
      <c r="AP92" t="str">
        <f t="shared" si="18"/>
        <v>same</v>
      </c>
      <c r="AQ92" t="str">
        <f t="shared" si="14"/>
        <v>diff</v>
      </c>
      <c r="AR92" t="s">
        <v>255</v>
      </c>
    </row>
    <row r="93" spans="1:44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>
        <v>92.8534640604</v>
      </c>
      <c r="G93" t="s">
        <v>45</v>
      </c>
      <c r="H93">
        <v>30208881</v>
      </c>
      <c r="I93" t="s">
        <v>46</v>
      </c>
      <c r="J93">
        <v>1238.2172039473601</v>
      </c>
      <c r="K93" t="s">
        <v>49</v>
      </c>
      <c r="L93">
        <v>2.1331684339158399E-2</v>
      </c>
      <c r="M93" t="s">
        <v>45</v>
      </c>
      <c r="N93">
        <v>93.316017181355505</v>
      </c>
      <c r="O93" t="s">
        <v>45</v>
      </c>
      <c r="P93">
        <v>0.83991270151599995</v>
      </c>
      <c r="Q93">
        <v>0.7</v>
      </c>
      <c r="R93" t="s">
        <v>45</v>
      </c>
      <c r="S93">
        <v>0.87018255740799999</v>
      </c>
      <c r="T93" t="s">
        <v>45</v>
      </c>
      <c r="U93">
        <v>0.80592124911899998</v>
      </c>
      <c r="V93" t="s">
        <v>45</v>
      </c>
      <c r="W93">
        <v>0.50765795335700004</v>
      </c>
      <c r="X93" t="s">
        <v>45</v>
      </c>
      <c r="Y93" s="2">
        <v>8.1048946235500004E-40</v>
      </c>
      <c r="Z93" s="2">
        <v>6.1639538307E-109</v>
      </c>
      <c r="AA93">
        <v>14</v>
      </c>
      <c r="AB93">
        <v>-1.96382230003E-3</v>
      </c>
      <c r="AC93" t="s">
        <v>48</v>
      </c>
      <c r="AD93">
        <v>19</v>
      </c>
      <c r="AE93">
        <v>-2.7646617076000001E-3</v>
      </c>
      <c r="AF93" t="s">
        <v>48</v>
      </c>
      <c r="AG93" t="str">
        <f t="shared" si="15"/>
        <v>pass</v>
      </c>
      <c r="AH93" t="str">
        <f t="shared" si="15"/>
        <v>pass</v>
      </c>
      <c r="AI93" t="str">
        <f t="shared" si="16"/>
        <v>pass</v>
      </c>
      <c r="AJ93" t="str">
        <f t="shared" si="17"/>
        <v>pass</v>
      </c>
      <c r="AL93" t="str">
        <f t="shared" si="10"/>
        <v>same</v>
      </c>
      <c r="AM93" t="str">
        <f t="shared" si="11"/>
        <v>pass</v>
      </c>
      <c r="AN93" s="4" t="str">
        <f t="shared" si="12"/>
        <v>not exceeded</v>
      </c>
      <c r="AO93" s="4" t="str">
        <f t="shared" si="13"/>
        <v>not exceeded</v>
      </c>
      <c r="AP93" t="str">
        <f t="shared" si="18"/>
        <v>same</v>
      </c>
      <c r="AQ93" t="str">
        <f t="shared" si="14"/>
        <v>same</v>
      </c>
      <c r="AR93" t="s">
        <v>255</v>
      </c>
    </row>
    <row r="94" spans="1:44" s="8" customFormat="1" x14ac:dyDescent="0.3">
      <c r="A94" s="8" t="s">
        <v>159</v>
      </c>
      <c r="B94" s="8" t="s">
        <v>43</v>
      </c>
      <c r="C94" s="13">
        <v>42324</v>
      </c>
      <c r="D94" s="8">
        <v>151</v>
      </c>
      <c r="E94" s="8">
        <v>151</v>
      </c>
      <c r="F94" s="8">
        <v>87.937559289000006</v>
      </c>
      <c r="G94" s="8" t="s">
        <v>45</v>
      </c>
      <c r="H94" s="8">
        <v>13835502</v>
      </c>
      <c r="I94" s="8" t="s">
        <v>46</v>
      </c>
      <c r="J94" s="8">
        <v>734.27829241071402</v>
      </c>
      <c r="K94" s="8" t="s">
        <v>58</v>
      </c>
      <c r="L94" s="8">
        <v>5.4577277274870099E-2</v>
      </c>
      <c r="M94" s="8" t="s">
        <v>48</v>
      </c>
      <c r="N94" s="8">
        <v>88.549104543776494</v>
      </c>
      <c r="O94" s="8" t="s">
        <v>45</v>
      </c>
      <c r="P94" s="8">
        <v>0.931299408366</v>
      </c>
      <c r="Q94" s="8">
        <v>0.8</v>
      </c>
      <c r="R94" s="8" t="s">
        <v>45</v>
      </c>
      <c r="S94" s="8">
        <v>0.95109393355399996</v>
      </c>
      <c r="T94" s="8" t="s">
        <v>45</v>
      </c>
      <c r="U94" s="8">
        <v>0.90965516114400002</v>
      </c>
      <c r="V94" s="8" t="s">
        <v>45</v>
      </c>
      <c r="W94" s="8">
        <v>0.95412926422199995</v>
      </c>
      <c r="X94" s="8" t="s">
        <v>45</v>
      </c>
      <c r="Y94" s="15">
        <v>5.1553077166200001E-8</v>
      </c>
      <c r="Z94" s="8" t="s">
        <v>47</v>
      </c>
      <c r="AA94" s="8">
        <v>0</v>
      </c>
      <c r="AB94" s="8">
        <v>-3.36262275881E-4</v>
      </c>
      <c r="AC94" s="8" t="s">
        <v>45</v>
      </c>
      <c r="AD94" s="8">
        <v>0</v>
      </c>
      <c r="AE94" s="8">
        <v>-6.1835592709900001E-4</v>
      </c>
      <c r="AF94" s="8" t="s">
        <v>48</v>
      </c>
      <c r="AG94" s="8" t="str">
        <f t="shared" si="15"/>
        <v>fail</v>
      </c>
      <c r="AH94" s="8" t="str">
        <f t="shared" si="15"/>
        <v>fail</v>
      </c>
      <c r="AI94" s="8" t="str">
        <f t="shared" si="16"/>
        <v>fail</v>
      </c>
      <c r="AJ94" s="8" t="str">
        <f t="shared" si="17"/>
        <v>fail</v>
      </c>
      <c r="AL94" s="8" t="str">
        <f t="shared" si="10"/>
        <v>same</v>
      </c>
      <c r="AM94" s="8" t="str">
        <f t="shared" si="11"/>
        <v>pass</v>
      </c>
      <c r="AN94" s="14" t="str">
        <f t="shared" si="12"/>
        <v>not exceeded</v>
      </c>
      <c r="AO94" s="14" t="str">
        <f t="shared" si="13"/>
        <v>not exceeded</v>
      </c>
      <c r="AP94" s="8" t="str">
        <f t="shared" si="18"/>
        <v>same</v>
      </c>
      <c r="AQ94" s="8" t="str">
        <f t="shared" si="14"/>
        <v>diff</v>
      </c>
      <c r="AR94" s="8" t="s">
        <v>255</v>
      </c>
    </row>
    <row r="95" spans="1:44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>
        <v>94.573268184599996</v>
      </c>
      <c r="G95" t="s">
        <v>45</v>
      </c>
      <c r="H95">
        <v>24895626</v>
      </c>
      <c r="I95" t="s">
        <v>46</v>
      </c>
      <c r="J95">
        <v>1016.2660378289399</v>
      </c>
      <c r="K95" t="s">
        <v>58</v>
      </c>
      <c r="L95">
        <v>2.9336152207227E-2</v>
      </c>
      <c r="M95" t="s">
        <v>45</v>
      </c>
      <c r="N95">
        <v>94.996585637472194</v>
      </c>
      <c r="O95" t="s">
        <v>45</v>
      </c>
      <c r="P95">
        <v>0.96438980836800003</v>
      </c>
      <c r="Q95">
        <v>0.85</v>
      </c>
      <c r="R95" t="s">
        <v>45</v>
      </c>
      <c r="S95">
        <v>0.97782083540800002</v>
      </c>
      <c r="T95" t="s">
        <v>45</v>
      </c>
      <c r="U95">
        <v>0.95208045461500002</v>
      </c>
      <c r="V95" t="s">
        <v>45</v>
      </c>
      <c r="W95">
        <v>0.84094804639099996</v>
      </c>
      <c r="X95" t="s">
        <v>45</v>
      </c>
      <c r="Y95">
        <v>4.4318066267899999E-4</v>
      </c>
      <c r="Z95" s="2">
        <v>1.1266941485600001E-6</v>
      </c>
      <c r="AA95">
        <v>0</v>
      </c>
      <c r="AB95">
        <v>-2.8501386812899998E-4</v>
      </c>
      <c r="AC95" t="s">
        <v>45</v>
      </c>
      <c r="AD95">
        <v>0</v>
      </c>
      <c r="AE95">
        <v>-3.7121986916799999E-4</v>
      </c>
      <c r="AF95" t="s">
        <v>45</v>
      </c>
      <c r="AG95" t="str">
        <f t="shared" si="15"/>
        <v>fail</v>
      </c>
      <c r="AH95" t="str">
        <f t="shared" si="15"/>
        <v>fail</v>
      </c>
      <c r="AI95" t="str">
        <f t="shared" si="16"/>
        <v>pass</v>
      </c>
      <c r="AJ95" t="str">
        <f t="shared" si="17"/>
        <v>pass</v>
      </c>
      <c r="AL95" t="str">
        <f t="shared" si="10"/>
        <v>same</v>
      </c>
      <c r="AM95" t="str">
        <f t="shared" si="11"/>
        <v>pass</v>
      </c>
      <c r="AN95" s="4" t="str">
        <f t="shared" si="12"/>
        <v>not exceeded</v>
      </c>
      <c r="AO95" s="4" t="str">
        <f t="shared" si="13"/>
        <v>not exceeded</v>
      </c>
      <c r="AP95" t="str">
        <f t="shared" si="18"/>
        <v>same</v>
      </c>
      <c r="AQ95" t="str">
        <f t="shared" si="14"/>
        <v>same</v>
      </c>
      <c r="AR95" t="s">
        <v>255</v>
      </c>
    </row>
    <row r="96" spans="1:44" x14ac:dyDescent="0.3">
      <c r="A96" t="s">
        <v>57</v>
      </c>
      <c r="B96" t="s">
        <v>43</v>
      </c>
      <c r="C96" s="1">
        <v>42333</v>
      </c>
      <c r="D96">
        <v>151</v>
      </c>
      <c r="E96">
        <v>151</v>
      </c>
      <c r="F96">
        <v>78.168693190799999</v>
      </c>
      <c r="G96" s="5" t="s">
        <v>48</v>
      </c>
      <c r="H96">
        <v>3563033</v>
      </c>
      <c r="I96" t="s">
        <v>46</v>
      </c>
      <c r="J96">
        <v>150.77393610491001</v>
      </c>
      <c r="K96" t="s">
        <v>58</v>
      </c>
      <c r="L96">
        <v>3.1274277810267599E-2</v>
      </c>
      <c r="M96" t="s">
        <v>45</v>
      </c>
      <c r="N96">
        <v>78.186272087928501</v>
      </c>
      <c r="O96" s="5" t="s">
        <v>48</v>
      </c>
      <c r="P96">
        <v>0.95580404136300001</v>
      </c>
      <c r="Q96">
        <v>0.8</v>
      </c>
      <c r="R96" t="s">
        <v>45</v>
      </c>
      <c r="S96">
        <v>0.96711664747500004</v>
      </c>
      <c r="T96" t="s">
        <v>45</v>
      </c>
      <c r="U96">
        <v>0.94723739001899998</v>
      </c>
      <c r="V96" t="s">
        <v>45</v>
      </c>
      <c r="W96">
        <v>0.95412926422199995</v>
      </c>
      <c r="X96" t="s">
        <v>45</v>
      </c>
      <c r="Y96">
        <v>0.17296536571400001</v>
      </c>
      <c r="Z96">
        <v>1.07282404902E-2</v>
      </c>
      <c r="AA96">
        <v>0</v>
      </c>
      <c r="AB96">
        <v>-2.2353457769600001E-4</v>
      </c>
      <c r="AC96" t="s">
        <v>45</v>
      </c>
      <c r="AD96">
        <v>0</v>
      </c>
      <c r="AE96">
        <v>-4.38968586077E-4</v>
      </c>
      <c r="AF96" t="s">
        <v>45</v>
      </c>
      <c r="AG96" t="str">
        <f t="shared" si="15"/>
        <v>fail</v>
      </c>
      <c r="AH96" t="str">
        <f t="shared" si="15"/>
        <v>fail</v>
      </c>
      <c r="AI96" t="str">
        <f t="shared" si="16"/>
        <v>fail</v>
      </c>
      <c r="AJ96" t="str">
        <f t="shared" si="17"/>
        <v>fail</v>
      </c>
      <c r="AL96" t="str">
        <f t="shared" si="10"/>
        <v>same</v>
      </c>
      <c r="AM96" t="str">
        <f t="shared" si="11"/>
        <v>pass</v>
      </c>
      <c r="AN96" s="4" t="str">
        <f t="shared" si="12"/>
        <v>not exceeded</v>
      </c>
      <c r="AO96" s="4" t="str">
        <f t="shared" si="13"/>
        <v>not exceeded</v>
      </c>
      <c r="AP96" t="str">
        <f t="shared" si="18"/>
        <v>same</v>
      </c>
      <c r="AQ96" t="str">
        <f t="shared" si="14"/>
        <v>same</v>
      </c>
      <c r="AR96" t="s">
        <v>263</v>
      </c>
    </row>
    <row r="97" spans="1:44" s="16" customFormat="1" x14ac:dyDescent="0.3">
      <c r="A97" s="16" t="s">
        <v>177</v>
      </c>
      <c r="B97" s="16" t="s">
        <v>43</v>
      </c>
      <c r="C97" s="17">
        <v>42338</v>
      </c>
      <c r="D97" s="16">
        <v>151</v>
      </c>
      <c r="E97" s="16">
        <v>151</v>
      </c>
      <c r="F97" s="16">
        <v>79.035695553699995</v>
      </c>
      <c r="G97" s="18" t="s">
        <v>48</v>
      </c>
      <c r="H97" s="16">
        <v>21816702</v>
      </c>
      <c r="I97" s="16" t="s">
        <v>46</v>
      </c>
      <c r="J97" s="16">
        <v>1234.72636607142</v>
      </c>
      <c r="K97" s="16" t="s">
        <v>65</v>
      </c>
      <c r="L97" s="16">
        <v>4.3221366885882899E-2</v>
      </c>
      <c r="M97" s="16" t="s">
        <v>45</v>
      </c>
      <c r="N97" s="16">
        <v>79.626852415778401</v>
      </c>
      <c r="O97" s="18" t="s">
        <v>48</v>
      </c>
      <c r="P97" s="16">
        <v>0.91879164040600003</v>
      </c>
      <c r="Q97" s="16">
        <v>0.8</v>
      </c>
      <c r="R97" s="16" t="s">
        <v>45</v>
      </c>
      <c r="S97" s="16">
        <v>0.94269425487699998</v>
      </c>
      <c r="T97" s="16" t="s">
        <v>45</v>
      </c>
      <c r="U97" s="16">
        <v>0.89460344107599998</v>
      </c>
      <c r="V97" s="16" t="s">
        <v>45</v>
      </c>
      <c r="W97" s="16">
        <v>0.95412926422199995</v>
      </c>
      <c r="X97" s="16" t="s">
        <v>45</v>
      </c>
      <c r="Y97" s="20">
        <v>4.5776638148599997E-17</v>
      </c>
      <c r="Z97" s="20">
        <v>3.56820654678E-28</v>
      </c>
      <c r="AA97" s="16">
        <v>0</v>
      </c>
      <c r="AB97" s="16">
        <v>-2.49698141926E-4</v>
      </c>
      <c r="AC97" s="16" t="s">
        <v>45</v>
      </c>
      <c r="AD97" s="16">
        <v>0</v>
      </c>
      <c r="AE97" s="16">
        <v>-4.6641156261E-4</v>
      </c>
      <c r="AF97" s="16" t="s">
        <v>45</v>
      </c>
      <c r="AG97" s="16" t="str">
        <f t="shared" si="15"/>
        <v>fail</v>
      </c>
      <c r="AH97" s="16" t="str">
        <f t="shared" si="15"/>
        <v>fail</v>
      </c>
      <c r="AI97" s="16" t="str">
        <f t="shared" si="16"/>
        <v>fail</v>
      </c>
      <c r="AJ97" s="16" t="str">
        <f t="shared" si="17"/>
        <v>fail</v>
      </c>
      <c r="AL97" s="16" t="str">
        <f t="shared" si="10"/>
        <v>same</v>
      </c>
      <c r="AM97" s="16" t="str">
        <f t="shared" si="11"/>
        <v>pass</v>
      </c>
      <c r="AN97" s="16" t="str">
        <f t="shared" si="12"/>
        <v>not exceeded</v>
      </c>
      <c r="AO97" s="16" t="str">
        <f t="shared" si="13"/>
        <v>not exceeded</v>
      </c>
      <c r="AP97" s="16" t="str">
        <f t="shared" si="18"/>
        <v>same</v>
      </c>
      <c r="AQ97" s="16" t="str">
        <f t="shared" si="14"/>
        <v>same</v>
      </c>
      <c r="AR97" s="16" t="s">
        <v>272</v>
      </c>
    </row>
    <row r="98" spans="1:44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>
        <v>93.701658592100003</v>
      </c>
      <c r="G98" t="s">
        <v>45</v>
      </c>
      <c r="H98">
        <v>25575432</v>
      </c>
      <c r="I98" t="s">
        <v>46</v>
      </c>
      <c r="J98">
        <v>1042.28045394736</v>
      </c>
      <c r="K98" t="s">
        <v>58</v>
      </c>
      <c r="L98">
        <v>3.6677904949680901E-2</v>
      </c>
      <c r="M98" t="s">
        <v>45</v>
      </c>
      <c r="N98">
        <v>94.273630473550995</v>
      </c>
      <c r="O98" t="s">
        <v>45</v>
      </c>
      <c r="P98">
        <v>0.85420616717800002</v>
      </c>
      <c r="Q98">
        <v>0.7</v>
      </c>
      <c r="R98" t="s">
        <v>45</v>
      </c>
      <c r="S98">
        <v>0.880622992996</v>
      </c>
      <c r="T98" t="s">
        <v>45</v>
      </c>
      <c r="U98">
        <v>0.82404161227899997</v>
      </c>
      <c r="V98" t="s">
        <v>45</v>
      </c>
      <c r="W98">
        <v>0.50765795335700004</v>
      </c>
      <c r="X98" t="s">
        <v>45</v>
      </c>
      <c r="Y98" s="2">
        <v>2.32008256615E-29</v>
      </c>
      <c r="Z98" t="s">
        <v>47</v>
      </c>
      <c r="AA98">
        <v>13</v>
      </c>
      <c r="AB98">
        <v>-1.84957915202E-3</v>
      </c>
      <c r="AC98" t="s">
        <v>48</v>
      </c>
      <c r="AD98">
        <v>19</v>
      </c>
      <c r="AE98">
        <v>-2.5864534139000001E-3</v>
      </c>
      <c r="AF98" t="s">
        <v>48</v>
      </c>
      <c r="AG98" t="str">
        <f t="shared" si="15"/>
        <v>fail</v>
      </c>
      <c r="AH98" t="str">
        <f t="shared" si="15"/>
        <v>fail</v>
      </c>
      <c r="AI98" t="str">
        <f t="shared" si="16"/>
        <v>pass</v>
      </c>
      <c r="AJ98" t="str">
        <f t="shared" si="17"/>
        <v>pass</v>
      </c>
      <c r="AL98" t="str">
        <f t="shared" si="10"/>
        <v>same</v>
      </c>
      <c r="AM98" t="str">
        <f t="shared" si="11"/>
        <v>pass</v>
      </c>
      <c r="AN98" s="4" t="str">
        <f t="shared" si="12"/>
        <v>not exceeded</v>
      </c>
      <c r="AO98" s="4" t="str">
        <f t="shared" si="13"/>
        <v>not exceeded</v>
      </c>
      <c r="AP98" t="str">
        <f t="shared" si="18"/>
        <v>same</v>
      </c>
      <c r="AQ98" t="str">
        <f t="shared" si="14"/>
        <v>same</v>
      </c>
      <c r="AR98" t="s">
        <v>263</v>
      </c>
    </row>
    <row r="99" spans="1:44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>
        <v>97.121143793100003</v>
      </c>
      <c r="G99" t="s">
        <v>45</v>
      </c>
      <c r="H99">
        <v>4496775</v>
      </c>
      <c r="I99" t="s">
        <v>46</v>
      </c>
      <c r="J99">
        <v>228.88774497767801</v>
      </c>
      <c r="K99" t="s">
        <v>58</v>
      </c>
      <c r="L99">
        <v>2.5230064164494199E-2</v>
      </c>
      <c r="M99" t="s">
        <v>45</v>
      </c>
      <c r="N99">
        <v>97.107384737952202</v>
      </c>
      <c r="O99" t="s">
        <v>45</v>
      </c>
      <c r="P99">
        <v>0.94501387538399995</v>
      </c>
      <c r="Q99">
        <v>0.8</v>
      </c>
      <c r="R99" t="s">
        <v>45</v>
      </c>
      <c r="S99">
        <v>0.95817366095400003</v>
      </c>
      <c r="T99" t="s">
        <v>45</v>
      </c>
      <c r="U99">
        <v>0.93055488442199996</v>
      </c>
      <c r="V99" t="s">
        <v>45</v>
      </c>
      <c r="W99">
        <v>0.95412926422199995</v>
      </c>
      <c r="X99" t="s">
        <v>45</v>
      </c>
      <c r="Y99">
        <v>8.3232719033800001E-2</v>
      </c>
      <c r="Z99">
        <v>3.37897788637E-3</v>
      </c>
      <c r="AA99">
        <v>0</v>
      </c>
      <c r="AB99">
        <v>-7.0360273805000003E-4</v>
      </c>
      <c r="AC99" t="s">
        <v>48</v>
      </c>
      <c r="AD99">
        <v>0</v>
      </c>
      <c r="AE99">
        <v>-5.8399375773999997E-4</v>
      </c>
      <c r="AF99" t="s">
        <v>48</v>
      </c>
      <c r="AG99" t="str">
        <f t="shared" ref="AG99:AH123" si="19">IF(OR($G99="yes",$K99&lt;&gt;"OK",$M99="yes",$O99="yes",$R99="yes"),"fail","pass")</f>
        <v>fail</v>
      </c>
      <c r="AH99" t="str">
        <f t="shared" si="19"/>
        <v>fail</v>
      </c>
      <c r="AI99" t="str">
        <f t="shared" si="16"/>
        <v>pass</v>
      </c>
      <c r="AJ99" t="str">
        <f t="shared" si="17"/>
        <v>pass</v>
      </c>
      <c r="AL99" t="str">
        <f t="shared" si="10"/>
        <v>same</v>
      </c>
      <c r="AM99" t="str">
        <f t="shared" si="11"/>
        <v>pass</v>
      </c>
      <c r="AN99" s="4" t="str">
        <f t="shared" si="12"/>
        <v>not exceeded</v>
      </c>
      <c r="AO99" s="4" t="str">
        <f t="shared" si="13"/>
        <v>not exceeded</v>
      </c>
      <c r="AP99" t="str">
        <f t="shared" si="18"/>
        <v>same</v>
      </c>
      <c r="AQ99" t="str">
        <f t="shared" si="14"/>
        <v>same</v>
      </c>
      <c r="AR99" t="s">
        <v>263</v>
      </c>
    </row>
    <row r="100" spans="1:44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>
        <v>91.375997720200004</v>
      </c>
      <c r="G100" t="s">
        <v>45</v>
      </c>
      <c r="H100">
        <v>26145512</v>
      </c>
      <c r="I100" t="s">
        <v>46</v>
      </c>
      <c r="J100">
        <v>1086.99721052631</v>
      </c>
      <c r="K100" t="s">
        <v>58</v>
      </c>
      <c r="L100">
        <v>2.1545545848624101E-2</v>
      </c>
      <c r="M100" t="s">
        <v>45</v>
      </c>
      <c r="N100">
        <v>90.893097133259701</v>
      </c>
      <c r="O100" t="s">
        <v>45</v>
      </c>
      <c r="P100">
        <v>0.95599667015099998</v>
      </c>
      <c r="Q100">
        <v>0.85</v>
      </c>
      <c r="R100" t="s">
        <v>45</v>
      </c>
      <c r="S100">
        <v>0.96683925409500004</v>
      </c>
      <c r="T100" t="s">
        <v>45</v>
      </c>
      <c r="U100">
        <v>0.945009070773</v>
      </c>
      <c r="V100" t="s">
        <v>45</v>
      </c>
      <c r="W100">
        <v>0.84094804639099996</v>
      </c>
      <c r="X100" t="s">
        <v>45</v>
      </c>
      <c r="Y100">
        <v>0.102238448853</v>
      </c>
      <c r="Z100">
        <v>1.43667915331E-2</v>
      </c>
      <c r="AA100">
        <v>0</v>
      </c>
      <c r="AB100">
        <v>-5.1080682367200001E-4</v>
      </c>
      <c r="AC100" t="s">
        <v>48</v>
      </c>
      <c r="AD100">
        <v>0</v>
      </c>
      <c r="AE100">
        <v>-4.5939557971499999E-4</v>
      </c>
      <c r="AF100" t="s">
        <v>45</v>
      </c>
      <c r="AG100" t="str">
        <f t="shared" si="19"/>
        <v>fail</v>
      </c>
      <c r="AH100" t="str">
        <f t="shared" si="19"/>
        <v>fail</v>
      </c>
      <c r="AI100" t="str">
        <f t="shared" si="16"/>
        <v>pass</v>
      </c>
      <c r="AJ100" t="str">
        <f t="shared" si="17"/>
        <v>pass</v>
      </c>
      <c r="AL100" t="str">
        <f t="shared" si="10"/>
        <v>same</v>
      </c>
      <c r="AM100" t="str">
        <f t="shared" si="11"/>
        <v>pass</v>
      </c>
      <c r="AN100" s="4" t="str">
        <f t="shared" si="12"/>
        <v>not exceeded</v>
      </c>
      <c r="AO100" s="4" t="str">
        <f t="shared" si="13"/>
        <v>not exceeded</v>
      </c>
      <c r="AP100" t="str">
        <f t="shared" si="18"/>
        <v>same</v>
      </c>
      <c r="AQ100" t="str">
        <f t="shared" si="14"/>
        <v>diff</v>
      </c>
      <c r="AR100" t="s">
        <v>255</v>
      </c>
    </row>
    <row r="101" spans="1:44" s="16" customFormat="1" x14ac:dyDescent="0.3">
      <c r="A101" s="16" t="s">
        <v>129</v>
      </c>
      <c r="B101" s="16" t="s">
        <v>43</v>
      </c>
      <c r="C101" s="17">
        <v>42349</v>
      </c>
      <c r="D101" s="16">
        <v>300</v>
      </c>
      <c r="E101" s="16">
        <v>300</v>
      </c>
      <c r="F101" s="16">
        <v>93.001555057900006</v>
      </c>
      <c r="G101" s="16" t="s">
        <v>45</v>
      </c>
      <c r="H101" s="16">
        <v>21872195</v>
      </c>
      <c r="I101" s="16" t="s">
        <v>46</v>
      </c>
      <c r="J101" s="16">
        <v>891.84054769736804</v>
      </c>
      <c r="K101" s="16" t="s">
        <v>58</v>
      </c>
      <c r="L101" s="16">
        <v>2.3515340547966199E-2</v>
      </c>
      <c r="M101" s="16" t="s">
        <v>45</v>
      </c>
      <c r="N101" s="16">
        <v>93.656568055918001</v>
      </c>
      <c r="O101" s="16" t="s">
        <v>45</v>
      </c>
      <c r="P101" s="16">
        <v>0.54825692854100005</v>
      </c>
      <c r="Q101" s="16">
        <v>0.7</v>
      </c>
      <c r="R101" s="18" t="s">
        <v>48</v>
      </c>
      <c r="S101" s="16">
        <v>0.59108486490099998</v>
      </c>
      <c r="T101" s="19" t="s">
        <v>48</v>
      </c>
      <c r="U101" s="16">
        <v>0.48586326917200001</v>
      </c>
      <c r="V101" s="19" t="s">
        <v>48</v>
      </c>
      <c r="W101" s="16">
        <v>0.24079199341900001</v>
      </c>
      <c r="X101" s="16" t="s">
        <v>45</v>
      </c>
      <c r="Y101" s="20">
        <v>3.3918980556599998E-41</v>
      </c>
      <c r="Z101" s="20">
        <v>2.4542169945799999E-59</v>
      </c>
      <c r="AA101" s="16">
        <v>169</v>
      </c>
      <c r="AB101" s="16">
        <v>-3.5152872577099998E-3</v>
      </c>
      <c r="AC101" s="16" t="s">
        <v>48</v>
      </c>
      <c r="AD101" s="16">
        <v>181</v>
      </c>
      <c r="AE101" s="16">
        <v>-4.2290473020000002E-3</v>
      </c>
      <c r="AF101" s="16" t="s">
        <v>48</v>
      </c>
      <c r="AG101" s="16" t="str">
        <f t="shared" si="19"/>
        <v>fail</v>
      </c>
      <c r="AH101" s="16" t="str">
        <f t="shared" si="19"/>
        <v>fail</v>
      </c>
      <c r="AI101" s="16" t="str">
        <f t="shared" si="16"/>
        <v>fail</v>
      </c>
      <c r="AJ101" s="16" t="str">
        <f t="shared" si="17"/>
        <v>fail</v>
      </c>
      <c r="AL101" s="16" t="str">
        <f t="shared" si="10"/>
        <v>same</v>
      </c>
      <c r="AM101" s="16" t="str">
        <f t="shared" si="11"/>
        <v>pass</v>
      </c>
      <c r="AN101" s="16" t="str">
        <f t="shared" si="12"/>
        <v>exceeded</v>
      </c>
      <c r="AO101" s="16" t="str">
        <f t="shared" si="13"/>
        <v>exceeded</v>
      </c>
      <c r="AP101" s="16" t="str">
        <f t="shared" si="18"/>
        <v>same</v>
      </c>
      <c r="AQ101" s="16" t="str">
        <f t="shared" si="14"/>
        <v>same</v>
      </c>
      <c r="AR101" s="16" t="s">
        <v>257</v>
      </c>
    </row>
    <row r="102" spans="1:44" s="16" customFormat="1" x14ac:dyDescent="0.3">
      <c r="A102" s="16" t="s">
        <v>171</v>
      </c>
      <c r="B102" s="16" t="s">
        <v>43</v>
      </c>
      <c r="C102" s="17">
        <v>42356</v>
      </c>
      <c r="D102" s="16">
        <v>226</v>
      </c>
      <c r="E102" s="16">
        <v>226</v>
      </c>
      <c r="F102" s="16">
        <v>92.0182315518</v>
      </c>
      <c r="G102" s="16" t="s">
        <v>45</v>
      </c>
      <c r="H102" s="16">
        <v>20535429</v>
      </c>
      <c r="I102" s="16" t="s">
        <v>46</v>
      </c>
      <c r="J102" s="16">
        <v>846.68653125000003</v>
      </c>
      <c r="K102" s="16" t="s">
        <v>58</v>
      </c>
      <c r="L102" s="16">
        <v>2.09362800248174E-2</v>
      </c>
      <c r="M102" s="16" t="s">
        <v>45</v>
      </c>
      <c r="N102" s="16">
        <v>91.992614746191805</v>
      </c>
      <c r="O102" s="16" t="s">
        <v>45</v>
      </c>
      <c r="P102" s="16">
        <v>0.57400734304699996</v>
      </c>
      <c r="Q102" s="16">
        <v>0.7</v>
      </c>
      <c r="R102" s="18" t="s">
        <v>48</v>
      </c>
      <c r="S102" s="16">
        <v>0.58212345570199997</v>
      </c>
      <c r="T102" s="19" t="s">
        <v>48</v>
      </c>
      <c r="U102" s="16">
        <v>0.54170717667900004</v>
      </c>
      <c r="V102" s="19" t="s">
        <v>48</v>
      </c>
      <c r="W102" s="16">
        <v>0.67793689645199995</v>
      </c>
      <c r="X102" s="16" t="s">
        <v>45</v>
      </c>
      <c r="Y102" s="20">
        <v>3.7818514526199998E-14</v>
      </c>
      <c r="Z102" s="20">
        <v>8.2184068802800001E-29</v>
      </c>
      <c r="AA102" s="16">
        <v>24</v>
      </c>
      <c r="AB102" s="16">
        <v>-5.1820247975000004E-3</v>
      </c>
      <c r="AC102" s="16" t="s">
        <v>48</v>
      </c>
      <c r="AD102" s="16">
        <v>97</v>
      </c>
      <c r="AE102" s="16">
        <v>-5.5294361066000001E-3</v>
      </c>
      <c r="AF102" s="16" t="s">
        <v>48</v>
      </c>
      <c r="AG102" s="16" t="str">
        <f t="shared" si="19"/>
        <v>fail</v>
      </c>
      <c r="AH102" s="16" t="str">
        <f t="shared" si="19"/>
        <v>fail</v>
      </c>
      <c r="AI102" s="16" t="str">
        <f t="shared" si="16"/>
        <v>fail</v>
      </c>
      <c r="AJ102" s="16" t="str">
        <f t="shared" si="17"/>
        <v>fail</v>
      </c>
      <c r="AL102" s="16" t="str">
        <f t="shared" si="10"/>
        <v>same</v>
      </c>
      <c r="AM102" s="16" t="str">
        <f t="shared" si="11"/>
        <v>pass</v>
      </c>
      <c r="AN102" s="16" t="str">
        <f t="shared" si="12"/>
        <v>exceeded</v>
      </c>
      <c r="AO102" s="16" t="str">
        <f t="shared" si="13"/>
        <v>exceeded</v>
      </c>
      <c r="AP102" s="16" t="str">
        <f t="shared" si="18"/>
        <v>same</v>
      </c>
      <c r="AQ102" s="16" t="str">
        <f t="shared" si="14"/>
        <v>same</v>
      </c>
      <c r="AR102" s="16" t="s">
        <v>257</v>
      </c>
    </row>
    <row r="103" spans="1:44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>
        <v>93.473436560699994</v>
      </c>
      <c r="G103" t="s">
        <v>45</v>
      </c>
      <c r="H103">
        <v>19858211</v>
      </c>
      <c r="I103" t="s">
        <v>46</v>
      </c>
      <c r="J103">
        <v>1030.1336540178499</v>
      </c>
      <c r="K103" t="s">
        <v>49</v>
      </c>
      <c r="L103">
        <v>1.8159995802775199E-2</v>
      </c>
      <c r="M103" t="s">
        <v>45</v>
      </c>
      <c r="N103">
        <v>93.447830352774702</v>
      </c>
      <c r="O103" t="s">
        <v>45</v>
      </c>
      <c r="P103">
        <v>0.95547573722699997</v>
      </c>
      <c r="Q103">
        <v>0.8</v>
      </c>
      <c r="R103" t="s">
        <v>45</v>
      </c>
      <c r="S103">
        <v>0.97027120653200005</v>
      </c>
      <c r="T103" t="s">
        <v>45</v>
      </c>
      <c r="U103">
        <v>0.94346443502800004</v>
      </c>
      <c r="V103" t="s">
        <v>45</v>
      </c>
      <c r="W103">
        <v>0.84094804639099996</v>
      </c>
      <c r="X103" t="s">
        <v>45</v>
      </c>
      <c r="Y103" s="2">
        <v>1.6436416045300001E-5</v>
      </c>
      <c r="Z103" s="2">
        <v>1.1365662394400001E-31</v>
      </c>
      <c r="AA103">
        <v>0</v>
      </c>
      <c r="AB103">
        <v>-2.5903382717400002E-4</v>
      </c>
      <c r="AC103" t="s">
        <v>45</v>
      </c>
      <c r="AD103">
        <v>0</v>
      </c>
      <c r="AE103">
        <v>-1.9241002506200001E-4</v>
      </c>
      <c r="AF103" t="s">
        <v>45</v>
      </c>
      <c r="AG103" t="str">
        <f t="shared" si="19"/>
        <v>pass</v>
      </c>
      <c r="AH103" t="str">
        <f t="shared" si="19"/>
        <v>pass</v>
      </c>
      <c r="AI103" t="str">
        <f t="shared" si="16"/>
        <v>pass</v>
      </c>
      <c r="AJ103" t="str">
        <f t="shared" si="17"/>
        <v>pass</v>
      </c>
      <c r="AL103" t="str">
        <f t="shared" si="10"/>
        <v>same</v>
      </c>
      <c r="AM103" t="str">
        <f t="shared" si="11"/>
        <v>pass</v>
      </c>
      <c r="AN103" s="4" t="str">
        <f t="shared" si="12"/>
        <v>not exceeded</v>
      </c>
      <c r="AO103" s="4" t="str">
        <f t="shared" si="13"/>
        <v>not exceeded</v>
      </c>
      <c r="AP103" t="str">
        <f t="shared" si="18"/>
        <v>same</v>
      </c>
      <c r="AQ103" t="str">
        <f t="shared" si="14"/>
        <v>same</v>
      </c>
      <c r="AR103" t="s">
        <v>255</v>
      </c>
    </row>
    <row r="104" spans="1:44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>
        <v>91.2680859357</v>
      </c>
      <c r="G104" t="s">
        <v>45</v>
      </c>
      <c r="H104">
        <v>14218489</v>
      </c>
      <c r="I104" t="s">
        <v>46</v>
      </c>
      <c r="J104">
        <v>749.22265625</v>
      </c>
      <c r="K104" t="s">
        <v>58</v>
      </c>
      <c r="L104">
        <v>3.6601033989736499E-2</v>
      </c>
      <c r="M104" t="s">
        <v>45</v>
      </c>
      <c r="N104">
        <v>91.465846065946906</v>
      </c>
      <c r="O104" t="s">
        <v>45</v>
      </c>
      <c r="P104">
        <v>0.93032403319800006</v>
      </c>
      <c r="Q104">
        <v>0.8</v>
      </c>
      <c r="R104" t="s">
        <v>45</v>
      </c>
      <c r="S104">
        <v>0.95273415056499999</v>
      </c>
      <c r="T104" t="s">
        <v>45</v>
      </c>
      <c r="U104">
        <v>0.906795259598</v>
      </c>
      <c r="V104" t="s">
        <v>45</v>
      </c>
      <c r="W104">
        <v>0.95412926422199995</v>
      </c>
      <c r="X104" t="s">
        <v>45</v>
      </c>
      <c r="Y104" s="2">
        <v>1.8717838932300001E-11</v>
      </c>
      <c r="Z104" t="s">
        <v>47</v>
      </c>
      <c r="AA104">
        <v>0</v>
      </c>
      <c r="AB104">
        <v>-5.3469042796800001E-4</v>
      </c>
      <c r="AC104" t="s">
        <v>48</v>
      </c>
      <c r="AD104">
        <v>0</v>
      </c>
      <c r="AE104">
        <v>-7.1582611377999999E-4</v>
      </c>
      <c r="AF104" t="s">
        <v>48</v>
      </c>
      <c r="AG104" t="str">
        <f t="shared" si="19"/>
        <v>fail</v>
      </c>
      <c r="AH104" t="str">
        <f t="shared" si="19"/>
        <v>fail</v>
      </c>
      <c r="AI104" t="str">
        <f t="shared" si="16"/>
        <v>pass</v>
      </c>
      <c r="AJ104" t="str">
        <f t="shared" si="17"/>
        <v>pass</v>
      </c>
      <c r="AL104" t="str">
        <f t="shared" si="10"/>
        <v>same</v>
      </c>
      <c r="AM104" t="str">
        <f t="shared" si="11"/>
        <v>pass</v>
      </c>
      <c r="AN104" s="4" t="str">
        <f t="shared" si="12"/>
        <v>not exceeded</v>
      </c>
      <c r="AO104" s="4" t="str">
        <f t="shared" si="13"/>
        <v>not exceeded</v>
      </c>
      <c r="AP104" t="str">
        <f t="shared" si="18"/>
        <v>same</v>
      </c>
      <c r="AQ104" t="str">
        <f t="shared" si="14"/>
        <v>same</v>
      </c>
      <c r="AR104" t="s">
        <v>255</v>
      </c>
    </row>
    <row r="105" spans="1:44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>
        <v>94.162398177499995</v>
      </c>
      <c r="G105" t="s">
        <v>45</v>
      </c>
      <c r="H105">
        <v>24963706</v>
      </c>
      <c r="I105" t="s">
        <v>46</v>
      </c>
      <c r="J105">
        <v>1022.5057088815699</v>
      </c>
      <c r="K105" t="s">
        <v>58</v>
      </c>
      <c r="L105">
        <v>1.7798923126866401E-2</v>
      </c>
      <c r="M105" t="s">
        <v>45</v>
      </c>
      <c r="N105">
        <v>94.550754247886601</v>
      </c>
      <c r="O105" t="s">
        <v>45</v>
      </c>
      <c r="P105">
        <v>0.96939584023199998</v>
      </c>
      <c r="Q105">
        <v>0.85</v>
      </c>
      <c r="R105" t="s">
        <v>45</v>
      </c>
      <c r="S105">
        <v>0.97637109276400003</v>
      </c>
      <c r="T105" t="s">
        <v>45</v>
      </c>
      <c r="U105">
        <v>0.96261370593999995</v>
      </c>
      <c r="V105" t="s">
        <v>45</v>
      </c>
      <c r="W105">
        <v>0.84094804639099996</v>
      </c>
      <c r="X105" t="s">
        <v>45</v>
      </c>
      <c r="Y105">
        <v>0.22798493436799999</v>
      </c>
      <c r="Z105" t="s">
        <v>47</v>
      </c>
      <c r="AA105">
        <v>0</v>
      </c>
      <c r="AB105">
        <v>-2.9643563596900001E-4</v>
      </c>
      <c r="AC105" t="s">
        <v>45</v>
      </c>
      <c r="AD105">
        <v>0</v>
      </c>
      <c r="AE105">
        <v>-3.2502564170299998E-4</v>
      </c>
      <c r="AF105" t="s">
        <v>45</v>
      </c>
      <c r="AG105" t="str">
        <f t="shared" si="19"/>
        <v>fail</v>
      </c>
      <c r="AH105" t="str">
        <f t="shared" si="19"/>
        <v>fail</v>
      </c>
      <c r="AI105" t="str">
        <f t="shared" si="16"/>
        <v>pass</v>
      </c>
      <c r="AJ105" t="str">
        <f t="shared" si="17"/>
        <v>pass</v>
      </c>
      <c r="AL105" t="str">
        <f t="shared" si="10"/>
        <v>same</v>
      </c>
      <c r="AM105" t="str">
        <f t="shared" si="11"/>
        <v>pass</v>
      </c>
      <c r="AN105" s="4" t="str">
        <f t="shared" si="12"/>
        <v>not exceeded</v>
      </c>
      <c r="AO105" s="4" t="str">
        <f t="shared" si="13"/>
        <v>not exceeded</v>
      </c>
      <c r="AP105" t="str">
        <f t="shared" si="18"/>
        <v>same</v>
      </c>
      <c r="AQ105" t="str">
        <f t="shared" si="14"/>
        <v>same</v>
      </c>
      <c r="AR105" t="s">
        <v>255</v>
      </c>
    </row>
    <row r="106" spans="1:44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>
        <v>91.970164111100004</v>
      </c>
      <c r="G106" t="s">
        <v>45</v>
      </c>
      <c r="H106">
        <v>21242610</v>
      </c>
      <c r="I106" t="s">
        <v>46</v>
      </c>
      <c r="J106">
        <v>1109.3897455357101</v>
      </c>
      <c r="K106" t="s">
        <v>49</v>
      </c>
      <c r="L106">
        <v>2.2049496242196199E-2</v>
      </c>
      <c r="M106" t="s">
        <v>45</v>
      </c>
      <c r="N106">
        <v>92.344301658754603</v>
      </c>
      <c r="O106" t="s">
        <v>45</v>
      </c>
      <c r="P106">
        <v>0.85790122135299995</v>
      </c>
      <c r="Q106">
        <v>0.75</v>
      </c>
      <c r="R106" t="s">
        <v>45</v>
      </c>
      <c r="S106">
        <v>0.90283404675800005</v>
      </c>
      <c r="T106" t="s">
        <v>45</v>
      </c>
      <c r="U106">
        <v>0.81011964584399998</v>
      </c>
      <c r="V106" t="s">
        <v>45</v>
      </c>
      <c r="W106">
        <v>0.67793689645199995</v>
      </c>
      <c r="X106" t="s">
        <v>45</v>
      </c>
      <c r="Y106" s="2">
        <v>5.5541744830399996E-59</v>
      </c>
      <c r="Z106" t="s">
        <v>47</v>
      </c>
      <c r="AA106">
        <v>0</v>
      </c>
      <c r="AB106">
        <v>-1.3822811569799999E-3</v>
      </c>
      <c r="AC106" t="s">
        <v>48</v>
      </c>
      <c r="AD106">
        <v>1</v>
      </c>
      <c r="AE106">
        <v>-2.5063104886000002E-3</v>
      </c>
      <c r="AF106" t="s">
        <v>48</v>
      </c>
      <c r="AG106" t="str">
        <f t="shared" si="19"/>
        <v>pass</v>
      </c>
      <c r="AH106" t="str">
        <f t="shared" si="19"/>
        <v>pass</v>
      </c>
      <c r="AI106" t="str">
        <f t="shared" si="16"/>
        <v>pass</v>
      </c>
      <c r="AJ106" t="str">
        <f t="shared" si="17"/>
        <v>pass</v>
      </c>
      <c r="AL106" t="str">
        <f t="shared" si="10"/>
        <v>same</v>
      </c>
      <c r="AM106" t="str">
        <f t="shared" si="11"/>
        <v>pass</v>
      </c>
      <c r="AN106" s="4" t="str">
        <f t="shared" si="12"/>
        <v>not exceeded</v>
      </c>
      <c r="AO106" s="4" t="str">
        <f t="shared" si="13"/>
        <v>not exceeded</v>
      </c>
      <c r="AP106" t="str">
        <f t="shared" si="18"/>
        <v>same</v>
      </c>
      <c r="AQ106" t="str">
        <f t="shared" si="14"/>
        <v>same</v>
      </c>
      <c r="AR106" t="s">
        <v>255</v>
      </c>
    </row>
    <row r="107" spans="1:44" s="8" customFormat="1" x14ac:dyDescent="0.3">
      <c r="A107" s="8" t="s">
        <v>166</v>
      </c>
      <c r="B107" s="8" t="s">
        <v>43</v>
      </c>
      <c r="C107" s="13">
        <v>42384</v>
      </c>
      <c r="D107" s="8">
        <v>151</v>
      </c>
      <c r="E107" s="8">
        <v>151</v>
      </c>
      <c r="F107" s="8">
        <v>83.955660964399996</v>
      </c>
      <c r="G107" s="8" t="s">
        <v>45</v>
      </c>
      <c r="H107" s="8">
        <v>15235349</v>
      </c>
      <c r="I107" s="8" t="s">
        <v>46</v>
      </c>
      <c r="J107" s="8">
        <v>831.54308928571402</v>
      </c>
      <c r="K107" s="8" t="s">
        <v>58</v>
      </c>
      <c r="L107" s="8">
        <v>6.6526883145063095E-2</v>
      </c>
      <c r="M107" s="8" t="s">
        <v>48</v>
      </c>
      <c r="N107" s="8">
        <v>83.476191427191097</v>
      </c>
      <c r="O107" s="8" t="s">
        <v>48</v>
      </c>
      <c r="P107" s="8">
        <v>0.91225845026100005</v>
      </c>
      <c r="Q107" s="8">
        <v>0.8</v>
      </c>
      <c r="R107" s="8" t="s">
        <v>45</v>
      </c>
      <c r="S107" s="8">
        <v>0.93609452083099998</v>
      </c>
      <c r="T107" s="8" t="s">
        <v>45</v>
      </c>
      <c r="U107" s="8">
        <v>0.88439716718600003</v>
      </c>
      <c r="V107" s="8" t="s">
        <v>45</v>
      </c>
      <c r="W107" s="8">
        <v>0.95412926422199995</v>
      </c>
      <c r="X107" s="8" t="s">
        <v>45</v>
      </c>
      <c r="Y107" s="15">
        <v>5.1020052013500001E-9</v>
      </c>
      <c r="Z107" s="8" t="s">
        <v>47</v>
      </c>
      <c r="AA107" s="8">
        <v>0</v>
      </c>
      <c r="AB107" s="8">
        <v>-5.7902800741399996E-4</v>
      </c>
      <c r="AC107" s="8" t="s">
        <v>48</v>
      </c>
      <c r="AD107" s="8">
        <v>0</v>
      </c>
      <c r="AE107" s="8">
        <v>-1.14784761036E-3</v>
      </c>
      <c r="AF107" s="8" t="s">
        <v>48</v>
      </c>
      <c r="AG107" s="8" t="str">
        <f t="shared" si="19"/>
        <v>fail</v>
      </c>
      <c r="AH107" s="8" t="str">
        <f t="shared" si="19"/>
        <v>fail</v>
      </c>
      <c r="AI107" s="8" t="str">
        <f t="shared" si="16"/>
        <v>fail</v>
      </c>
      <c r="AJ107" s="8" t="str">
        <f t="shared" si="17"/>
        <v>fail</v>
      </c>
      <c r="AL107" s="8" t="str">
        <f t="shared" si="10"/>
        <v>same</v>
      </c>
      <c r="AM107" s="8" t="str">
        <f t="shared" si="11"/>
        <v>pass</v>
      </c>
      <c r="AN107" s="14" t="str">
        <f t="shared" si="12"/>
        <v>not exceeded</v>
      </c>
      <c r="AO107" s="14" t="str">
        <f t="shared" si="13"/>
        <v>not exceeded</v>
      </c>
      <c r="AP107" s="8" t="str">
        <f t="shared" si="18"/>
        <v>same</v>
      </c>
      <c r="AQ107" s="8" t="str">
        <f t="shared" si="14"/>
        <v>same</v>
      </c>
      <c r="AR107" s="8" t="s">
        <v>255</v>
      </c>
    </row>
    <row r="108" spans="1:44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>
        <v>98.189819752000005</v>
      </c>
      <c r="G108" t="s">
        <v>45</v>
      </c>
      <c r="H108">
        <v>9321517</v>
      </c>
      <c r="I108" t="s">
        <v>46</v>
      </c>
      <c r="J108">
        <v>373.30447203947301</v>
      </c>
      <c r="K108" t="s">
        <v>58</v>
      </c>
      <c r="L108">
        <v>2.80079722741363E-2</v>
      </c>
      <c r="M108" t="s">
        <v>45</v>
      </c>
      <c r="N108">
        <v>98.373349862793404</v>
      </c>
      <c r="O108" t="s">
        <v>45</v>
      </c>
      <c r="P108">
        <v>0.97492460831500005</v>
      </c>
      <c r="Q108">
        <v>0.85</v>
      </c>
      <c r="R108" t="s">
        <v>45</v>
      </c>
      <c r="S108">
        <v>0.979450098805</v>
      </c>
      <c r="T108" t="s">
        <v>45</v>
      </c>
      <c r="U108">
        <v>0.97382293604500003</v>
      </c>
      <c r="V108" t="s">
        <v>45</v>
      </c>
      <c r="W108">
        <v>0.99998090779100002</v>
      </c>
      <c r="X108" t="s">
        <v>45</v>
      </c>
      <c r="Y108">
        <v>0.99999999972499998</v>
      </c>
      <c r="Z108">
        <v>0.52829707931699998</v>
      </c>
      <c r="AA108">
        <v>0</v>
      </c>
      <c r="AB108">
        <v>-2.2747327507900001E-4</v>
      </c>
      <c r="AC108" t="s">
        <v>45</v>
      </c>
      <c r="AD108">
        <v>0</v>
      </c>
      <c r="AE108">
        <v>-1.57000369105E-4</v>
      </c>
      <c r="AF108" t="s">
        <v>45</v>
      </c>
      <c r="AG108" t="str">
        <f t="shared" si="19"/>
        <v>fail</v>
      </c>
      <c r="AH108" t="str">
        <f t="shared" si="19"/>
        <v>fail</v>
      </c>
      <c r="AI108" t="str">
        <f t="shared" si="16"/>
        <v>pass</v>
      </c>
      <c r="AJ108" t="str">
        <f t="shared" si="17"/>
        <v>pass</v>
      </c>
      <c r="AL108" t="str">
        <f t="shared" si="10"/>
        <v>same</v>
      </c>
      <c r="AM108" t="str">
        <f t="shared" si="11"/>
        <v>pass</v>
      </c>
      <c r="AN108" s="4" t="str">
        <f t="shared" si="12"/>
        <v>not exceeded</v>
      </c>
      <c r="AO108" s="4" t="str">
        <f t="shared" si="13"/>
        <v>not exceeded</v>
      </c>
      <c r="AP108" t="str">
        <f t="shared" si="18"/>
        <v>same</v>
      </c>
      <c r="AQ108" t="str">
        <f t="shared" si="14"/>
        <v>same</v>
      </c>
      <c r="AR108" t="s">
        <v>263</v>
      </c>
    </row>
    <row r="109" spans="1:44" x14ac:dyDescent="0.3">
      <c r="A109" t="s">
        <v>138</v>
      </c>
      <c r="B109" t="s">
        <v>64</v>
      </c>
      <c r="C109" s="1">
        <v>42388</v>
      </c>
      <c r="D109">
        <v>151</v>
      </c>
      <c r="E109">
        <v>151</v>
      </c>
      <c r="F109">
        <v>87.212516817400001</v>
      </c>
      <c r="G109" t="s">
        <v>45</v>
      </c>
      <c r="H109">
        <v>18949772</v>
      </c>
      <c r="I109" t="s">
        <v>46</v>
      </c>
      <c r="J109">
        <v>995.75736607142801</v>
      </c>
      <c r="K109" t="s">
        <v>46</v>
      </c>
      <c r="L109">
        <v>9.1472084413461899E-2</v>
      </c>
      <c r="M109" s="5" t="s">
        <v>48</v>
      </c>
      <c r="N109">
        <v>86.157253622577699</v>
      </c>
      <c r="O109" t="s">
        <v>45</v>
      </c>
      <c r="P109">
        <v>0.90349614578000004</v>
      </c>
      <c r="Q109">
        <v>0.8</v>
      </c>
      <c r="R109" t="s">
        <v>45</v>
      </c>
      <c r="S109">
        <v>0.92594193899199995</v>
      </c>
      <c r="T109" t="s">
        <v>45</v>
      </c>
      <c r="U109">
        <v>0.87789221236500004</v>
      </c>
      <c r="V109" t="s">
        <v>45</v>
      </c>
      <c r="W109">
        <v>0.95412926422199995</v>
      </c>
      <c r="X109" t="s">
        <v>45</v>
      </c>
      <c r="Y109" s="2">
        <v>2.2467137237299998E-8</v>
      </c>
      <c r="Z109" t="s">
        <v>47</v>
      </c>
      <c r="AA109">
        <v>0</v>
      </c>
      <c r="AB109">
        <v>-7.8265580911100004E-4</v>
      </c>
      <c r="AC109" t="s">
        <v>48</v>
      </c>
      <c r="AD109">
        <v>0</v>
      </c>
      <c r="AE109">
        <v>-1.2194539591700001E-3</v>
      </c>
      <c r="AF109" t="s">
        <v>48</v>
      </c>
      <c r="AG109" t="str">
        <f t="shared" si="19"/>
        <v>fail</v>
      </c>
      <c r="AH109" t="str">
        <f t="shared" si="19"/>
        <v>fail</v>
      </c>
      <c r="AI109" t="str">
        <f t="shared" si="16"/>
        <v>fail</v>
      </c>
      <c r="AJ109" t="str">
        <f t="shared" si="17"/>
        <v>fail</v>
      </c>
      <c r="AL109" t="str">
        <f t="shared" si="10"/>
        <v>same</v>
      </c>
      <c r="AM109" t="str">
        <f t="shared" si="11"/>
        <v>pass</v>
      </c>
      <c r="AN109" s="4" t="str">
        <f t="shared" si="12"/>
        <v>not exceeded</v>
      </c>
      <c r="AO109" s="4" t="str">
        <f t="shared" si="13"/>
        <v>not exceeded</v>
      </c>
      <c r="AP109" t="str">
        <f t="shared" si="18"/>
        <v>same</v>
      </c>
      <c r="AQ109" t="str">
        <f t="shared" si="14"/>
        <v>same</v>
      </c>
      <c r="AR109" t="s">
        <v>255</v>
      </c>
    </row>
    <row r="110" spans="1:44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>
        <v>94.421879055199994</v>
      </c>
      <c r="G110" t="s">
        <v>45</v>
      </c>
      <c r="H110">
        <v>16728171</v>
      </c>
      <c r="I110" t="s">
        <v>46</v>
      </c>
      <c r="J110">
        <v>869.44992857142802</v>
      </c>
      <c r="K110" t="s">
        <v>46</v>
      </c>
      <c r="L110">
        <v>2.4493213967578399E-2</v>
      </c>
      <c r="M110" t="s">
        <v>45</v>
      </c>
      <c r="N110">
        <v>94.813085789893293</v>
      </c>
      <c r="O110" t="s">
        <v>45</v>
      </c>
      <c r="P110">
        <v>0.94892131693299997</v>
      </c>
      <c r="Q110">
        <v>0.8</v>
      </c>
      <c r="R110" t="s">
        <v>45</v>
      </c>
      <c r="S110">
        <v>0.95933821982599998</v>
      </c>
      <c r="T110" t="s">
        <v>45</v>
      </c>
      <c r="U110">
        <v>0.93842523576400005</v>
      </c>
      <c r="V110" t="s">
        <v>45</v>
      </c>
      <c r="W110">
        <v>0.95412926422199995</v>
      </c>
      <c r="X110" t="s">
        <v>45</v>
      </c>
      <c r="Y110" s="2">
        <v>5.3787497671800001E-6</v>
      </c>
      <c r="Z110" t="s">
        <v>47</v>
      </c>
      <c r="AA110">
        <v>0</v>
      </c>
      <c r="AB110">
        <v>-4.5838696981300001E-4</v>
      </c>
      <c r="AC110" t="s">
        <v>45</v>
      </c>
      <c r="AD110">
        <v>0</v>
      </c>
      <c r="AE110">
        <v>-6.66958544149E-4</v>
      </c>
      <c r="AF110" t="s">
        <v>48</v>
      </c>
      <c r="AG110" t="str">
        <f t="shared" si="19"/>
        <v>fail</v>
      </c>
      <c r="AH110" t="str">
        <f t="shared" si="19"/>
        <v>fail</v>
      </c>
      <c r="AI110" t="str">
        <f t="shared" si="16"/>
        <v>pass</v>
      </c>
      <c r="AJ110" t="str">
        <f t="shared" si="17"/>
        <v>pass</v>
      </c>
      <c r="AL110" t="str">
        <f t="shared" si="10"/>
        <v>same</v>
      </c>
      <c r="AM110" t="str">
        <f t="shared" si="11"/>
        <v>pass</v>
      </c>
      <c r="AN110" s="4" t="str">
        <f t="shared" si="12"/>
        <v>not exceeded</v>
      </c>
      <c r="AO110" s="4" t="str">
        <f t="shared" si="13"/>
        <v>not exceeded</v>
      </c>
      <c r="AP110" t="str">
        <f t="shared" si="18"/>
        <v>same</v>
      </c>
      <c r="AQ110" t="str">
        <f t="shared" si="14"/>
        <v>diff</v>
      </c>
      <c r="AR110" t="s">
        <v>255</v>
      </c>
    </row>
    <row r="111" spans="1:44" s="16" customFormat="1" x14ac:dyDescent="0.3">
      <c r="A111" s="16" t="s">
        <v>183</v>
      </c>
      <c r="B111" s="16" t="s">
        <v>64</v>
      </c>
      <c r="C111" s="17">
        <v>42396</v>
      </c>
      <c r="D111" s="16">
        <v>75</v>
      </c>
      <c r="E111" s="16">
        <v>75</v>
      </c>
      <c r="F111" s="16">
        <v>76.689987290600001</v>
      </c>
      <c r="G111" s="18" t="s">
        <v>48</v>
      </c>
      <c r="H111" s="16">
        <v>29747487</v>
      </c>
      <c r="I111" s="16" t="s">
        <v>46</v>
      </c>
      <c r="J111" s="16">
        <v>1328.6387269736799</v>
      </c>
      <c r="K111" s="16" t="s">
        <v>49</v>
      </c>
      <c r="L111" s="16">
        <v>9.6918932194959395E-2</v>
      </c>
      <c r="M111" s="18" t="s">
        <v>48</v>
      </c>
      <c r="N111" s="16">
        <v>78.245475684457702</v>
      </c>
      <c r="O111" s="18" t="s">
        <v>48</v>
      </c>
      <c r="P111" s="16">
        <v>0.91415901063500005</v>
      </c>
      <c r="Q111" s="16">
        <v>0.85</v>
      </c>
      <c r="R111" s="16" t="s">
        <v>45</v>
      </c>
      <c r="S111" s="16">
        <v>0.93371092265099997</v>
      </c>
      <c r="T111" s="16" t="s">
        <v>45</v>
      </c>
      <c r="U111" s="16">
        <v>0.893778323303</v>
      </c>
      <c r="V111" s="16" t="s">
        <v>45</v>
      </c>
      <c r="W111" s="16">
        <v>0.84094804639099996</v>
      </c>
      <c r="X111" s="16" t="s">
        <v>45</v>
      </c>
      <c r="Y111" s="16">
        <v>6.2681803095499997E-4</v>
      </c>
      <c r="Z111" s="16" t="s">
        <v>47</v>
      </c>
      <c r="AA111" s="16">
        <v>0</v>
      </c>
      <c r="AB111" s="16">
        <v>-7.4637149061599999E-4</v>
      </c>
      <c r="AC111" s="16" t="s">
        <v>48</v>
      </c>
      <c r="AD111" s="16">
        <v>0</v>
      </c>
      <c r="AE111" s="16">
        <v>-3.73666954741E-4</v>
      </c>
      <c r="AF111" s="16" t="s">
        <v>45</v>
      </c>
      <c r="AG111" s="16" t="str">
        <f t="shared" si="19"/>
        <v>fail</v>
      </c>
      <c r="AH111" s="16" t="str">
        <f t="shared" si="19"/>
        <v>fail</v>
      </c>
      <c r="AI111" s="16" t="str">
        <f t="shared" si="16"/>
        <v>fail</v>
      </c>
      <c r="AJ111" s="16" t="str">
        <f t="shared" si="17"/>
        <v>fail</v>
      </c>
      <c r="AL111" s="16" t="str">
        <f t="shared" si="10"/>
        <v>same</v>
      </c>
      <c r="AM111" s="16" t="str">
        <f t="shared" si="11"/>
        <v>pass</v>
      </c>
      <c r="AN111" s="16" t="str">
        <f t="shared" si="12"/>
        <v>not exceeded</v>
      </c>
      <c r="AO111" s="16" t="str">
        <f t="shared" si="13"/>
        <v>not exceeded</v>
      </c>
      <c r="AP111" s="16" t="str">
        <f t="shared" si="18"/>
        <v>same</v>
      </c>
      <c r="AQ111" s="16" t="str">
        <f t="shared" si="14"/>
        <v>diff</v>
      </c>
      <c r="AR111" s="16" t="s">
        <v>272</v>
      </c>
    </row>
    <row r="112" spans="1:44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>
        <v>88.221346439300007</v>
      </c>
      <c r="G112" t="s">
        <v>45</v>
      </c>
      <c r="H112">
        <v>28975202</v>
      </c>
      <c r="I112" t="s">
        <v>46</v>
      </c>
      <c r="J112">
        <v>1238.6173519736799</v>
      </c>
      <c r="K112" t="s">
        <v>49</v>
      </c>
      <c r="L112">
        <v>8.0530807780672103E-3</v>
      </c>
      <c r="M112" t="s">
        <v>45</v>
      </c>
      <c r="N112">
        <v>88.389790704556404</v>
      </c>
      <c r="O112" t="s">
        <v>45</v>
      </c>
      <c r="P112">
        <v>0.95207110335199996</v>
      </c>
      <c r="Q112">
        <v>0.85</v>
      </c>
      <c r="R112" t="s">
        <v>45</v>
      </c>
      <c r="S112">
        <v>0.961285802483</v>
      </c>
      <c r="T112" t="s">
        <v>45</v>
      </c>
      <c r="U112">
        <v>0.94181234514500001</v>
      </c>
      <c r="V112" t="s">
        <v>45</v>
      </c>
      <c r="W112">
        <v>0.84094804639099996</v>
      </c>
      <c r="X112" t="s">
        <v>45</v>
      </c>
      <c r="Y112">
        <v>7.8658827560499994E-2</v>
      </c>
      <c r="Z112">
        <v>1.2868928796900001E-2</v>
      </c>
      <c r="AA112">
        <v>0</v>
      </c>
      <c r="AB112">
        <v>-4.2109352348900002E-4</v>
      </c>
      <c r="AC112" t="s">
        <v>45</v>
      </c>
      <c r="AD112">
        <v>0</v>
      </c>
      <c r="AE112">
        <v>-4.1040517261299998E-4</v>
      </c>
      <c r="AF112" t="s">
        <v>45</v>
      </c>
      <c r="AG112" t="str">
        <f t="shared" si="19"/>
        <v>pass</v>
      </c>
      <c r="AH112" t="str">
        <f t="shared" si="19"/>
        <v>pass</v>
      </c>
      <c r="AI112" t="str">
        <f t="shared" si="16"/>
        <v>pass</v>
      </c>
      <c r="AJ112" t="str">
        <f t="shared" si="17"/>
        <v>pass</v>
      </c>
      <c r="AL112" t="str">
        <f t="shared" si="10"/>
        <v>same</v>
      </c>
      <c r="AM112" t="str">
        <f t="shared" si="11"/>
        <v>pass</v>
      </c>
      <c r="AN112" s="4" t="str">
        <f t="shared" si="12"/>
        <v>not exceeded</v>
      </c>
      <c r="AO112" s="4" t="str">
        <f t="shared" si="13"/>
        <v>not exceeded</v>
      </c>
      <c r="AP112" t="str">
        <f t="shared" si="18"/>
        <v>same</v>
      </c>
      <c r="AQ112" t="str">
        <f t="shared" si="14"/>
        <v>same</v>
      </c>
      <c r="AR112" t="s">
        <v>255</v>
      </c>
    </row>
    <row r="113" spans="1:44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>
        <v>95.482481540099997</v>
      </c>
      <c r="G113" t="s">
        <v>45</v>
      </c>
      <c r="H113">
        <v>14166224</v>
      </c>
      <c r="I113" t="s">
        <v>46</v>
      </c>
      <c r="J113">
        <v>726.96930803571399</v>
      </c>
      <c r="K113" t="s">
        <v>58</v>
      </c>
      <c r="L113">
        <v>2.1397821816646598E-2</v>
      </c>
      <c r="M113" t="s">
        <v>45</v>
      </c>
      <c r="N113">
        <v>95.369113640586093</v>
      </c>
      <c r="O113" t="s">
        <v>45</v>
      </c>
      <c r="P113">
        <v>0.95549136439299998</v>
      </c>
      <c r="Q113">
        <v>0.8</v>
      </c>
      <c r="R113" t="s">
        <v>45</v>
      </c>
      <c r="S113">
        <v>0.97197174749500004</v>
      </c>
      <c r="T113" t="s">
        <v>45</v>
      </c>
      <c r="U113">
        <v>0.93851687540499995</v>
      </c>
      <c r="V113" t="s">
        <v>45</v>
      </c>
      <c r="W113">
        <v>0.84094804639099996</v>
      </c>
      <c r="X113" t="s">
        <v>45</v>
      </c>
      <c r="Y113" s="2">
        <v>3.1186865871799999E-14</v>
      </c>
      <c r="Z113" s="2">
        <v>2.8940507127800001E-31</v>
      </c>
      <c r="AA113">
        <v>0</v>
      </c>
      <c r="AB113">
        <v>-2.9230836950900002E-4</v>
      </c>
      <c r="AC113" t="s">
        <v>45</v>
      </c>
      <c r="AD113">
        <v>0</v>
      </c>
      <c r="AE113">
        <v>-5.9973046667700003E-4</v>
      </c>
      <c r="AF113" t="s">
        <v>48</v>
      </c>
      <c r="AG113" t="str">
        <f t="shared" si="19"/>
        <v>fail</v>
      </c>
      <c r="AH113" t="str">
        <f t="shared" si="19"/>
        <v>fail</v>
      </c>
      <c r="AI113" t="str">
        <f t="shared" si="16"/>
        <v>pass</v>
      </c>
      <c r="AJ113" t="str">
        <f t="shared" si="17"/>
        <v>pass</v>
      </c>
      <c r="AL113" t="str">
        <f t="shared" si="10"/>
        <v>same</v>
      </c>
      <c r="AM113" t="str">
        <f t="shared" si="11"/>
        <v>pass</v>
      </c>
      <c r="AN113" s="4" t="str">
        <f t="shared" si="12"/>
        <v>not exceeded</v>
      </c>
      <c r="AO113" s="4" t="str">
        <f t="shared" si="13"/>
        <v>not exceeded</v>
      </c>
      <c r="AP113" t="str">
        <f t="shared" si="18"/>
        <v>same</v>
      </c>
      <c r="AQ113" t="str">
        <f t="shared" si="14"/>
        <v>diff</v>
      </c>
      <c r="AR113" t="s">
        <v>255</v>
      </c>
    </row>
    <row r="114" spans="1:44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>
        <v>91.667152975299999</v>
      </c>
      <c r="G114" t="s">
        <v>45</v>
      </c>
      <c r="H114">
        <v>25918178</v>
      </c>
      <c r="I114" t="s">
        <v>46</v>
      </c>
      <c r="J114">
        <v>1060.01012828947</v>
      </c>
      <c r="K114" t="s">
        <v>58</v>
      </c>
      <c r="L114">
        <v>1.5090840054878501E-2</v>
      </c>
      <c r="M114" t="s">
        <v>45</v>
      </c>
      <c r="N114">
        <v>91.566918333923894</v>
      </c>
      <c r="O114" t="s">
        <v>45</v>
      </c>
      <c r="P114">
        <v>0.95246018260400001</v>
      </c>
      <c r="Q114">
        <v>0.85</v>
      </c>
      <c r="R114" t="s">
        <v>45</v>
      </c>
      <c r="S114">
        <v>0.96474555631699999</v>
      </c>
      <c r="T114" t="s">
        <v>45</v>
      </c>
      <c r="U114">
        <v>0.93911710769199996</v>
      </c>
      <c r="V114" t="s">
        <v>45</v>
      </c>
      <c r="W114">
        <v>0.84094804639099996</v>
      </c>
      <c r="X114" t="s">
        <v>45</v>
      </c>
      <c r="Y114">
        <v>2.3857379874999999E-4</v>
      </c>
      <c r="Z114" s="2">
        <v>2.28100272392E-41</v>
      </c>
      <c r="AA114">
        <v>0</v>
      </c>
      <c r="AB114">
        <v>-5.3931363983299998E-4</v>
      </c>
      <c r="AC114" t="s">
        <v>48</v>
      </c>
      <c r="AD114">
        <v>0</v>
      </c>
      <c r="AE114">
        <v>-5.5383739351199995E-4</v>
      </c>
      <c r="AF114" t="s">
        <v>48</v>
      </c>
      <c r="AG114" t="str">
        <f t="shared" si="19"/>
        <v>fail</v>
      </c>
      <c r="AH114" t="str">
        <f t="shared" si="19"/>
        <v>fail</v>
      </c>
      <c r="AI114" t="str">
        <f t="shared" si="16"/>
        <v>pass</v>
      </c>
      <c r="AJ114" t="str">
        <f t="shared" si="17"/>
        <v>pass</v>
      </c>
      <c r="AL114" t="str">
        <f t="shared" si="10"/>
        <v>same</v>
      </c>
      <c r="AM114" t="str">
        <f t="shared" si="11"/>
        <v>pass</v>
      </c>
      <c r="AN114" s="4" t="str">
        <f t="shared" si="12"/>
        <v>not exceeded</v>
      </c>
      <c r="AO114" s="4" t="str">
        <f t="shared" si="13"/>
        <v>not exceeded</v>
      </c>
      <c r="AP114" t="str">
        <f t="shared" si="18"/>
        <v>same</v>
      </c>
      <c r="AQ114" t="str">
        <f t="shared" si="14"/>
        <v>same</v>
      </c>
      <c r="AR114" t="s">
        <v>255</v>
      </c>
    </row>
    <row r="115" spans="1:44" s="16" customFormat="1" x14ac:dyDescent="0.3">
      <c r="A115" s="16" t="s">
        <v>85</v>
      </c>
      <c r="B115" s="16" t="s">
        <v>64</v>
      </c>
      <c r="C115" s="17">
        <v>42405</v>
      </c>
      <c r="D115" s="16">
        <v>75</v>
      </c>
      <c r="E115" s="16">
        <v>75</v>
      </c>
      <c r="F115" s="16">
        <v>81.614946053799997</v>
      </c>
      <c r="G115" s="16" t="s">
        <v>45</v>
      </c>
      <c r="H115" s="16">
        <v>30119640</v>
      </c>
      <c r="I115" s="16" t="s">
        <v>46</v>
      </c>
      <c r="J115" s="16">
        <v>1331.3992368421</v>
      </c>
      <c r="K115" s="16" t="s">
        <v>49</v>
      </c>
      <c r="L115" s="16">
        <v>2.5390580125416898E-2</v>
      </c>
      <c r="M115" s="16" t="s">
        <v>45</v>
      </c>
      <c r="N115" s="16">
        <v>80.905377810625197</v>
      </c>
      <c r="O115" s="18" t="s">
        <v>48</v>
      </c>
      <c r="P115" s="16">
        <v>0.92844209444600001</v>
      </c>
      <c r="Q115" s="16">
        <v>0.85</v>
      </c>
      <c r="R115" s="16" t="s">
        <v>45</v>
      </c>
      <c r="S115" s="16">
        <v>0.94565189800899996</v>
      </c>
      <c r="T115" s="16" t="s">
        <v>45</v>
      </c>
      <c r="U115" s="16">
        <v>0.90982393813499995</v>
      </c>
      <c r="V115" s="16" t="s">
        <v>45</v>
      </c>
      <c r="W115" s="16">
        <v>0.84094804639099996</v>
      </c>
      <c r="X115" s="16" t="s">
        <v>45</v>
      </c>
      <c r="Y115" s="16">
        <v>2.37428537426E-2</v>
      </c>
      <c r="Z115" s="16" t="s">
        <v>47</v>
      </c>
      <c r="AA115" s="16">
        <v>0</v>
      </c>
      <c r="AB115" s="16">
        <v>-4.28701770083E-4</v>
      </c>
      <c r="AC115" s="16" t="s">
        <v>45</v>
      </c>
      <c r="AD115" s="16">
        <v>0</v>
      </c>
      <c r="AE115" s="16">
        <v>-2.7127245815900002E-4</v>
      </c>
      <c r="AF115" s="16" t="s">
        <v>45</v>
      </c>
      <c r="AG115" s="16" t="str">
        <f t="shared" si="19"/>
        <v>fail</v>
      </c>
      <c r="AH115" s="16" t="str">
        <f t="shared" si="19"/>
        <v>fail</v>
      </c>
      <c r="AI115" s="16" t="str">
        <f t="shared" si="16"/>
        <v>fail</v>
      </c>
      <c r="AJ115" s="16" t="str">
        <f t="shared" si="17"/>
        <v>fail</v>
      </c>
      <c r="AL115" s="16" t="str">
        <f t="shared" si="10"/>
        <v>same</v>
      </c>
      <c r="AM115" s="16" t="str">
        <f t="shared" si="11"/>
        <v>pass</v>
      </c>
      <c r="AN115" s="16" t="str">
        <f t="shared" si="12"/>
        <v>not exceeded</v>
      </c>
      <c r="AO115" s="16" t="str">
        <f t="shared" si="13"/>
        <v>not exceeded</v>
      </c>
      <c r="AP115" s="16" t="str">
        <f t="shared" si="18"/>
        <v>same</v>
      </c>
      <c r="AQ115" s="16" t="str">
        <f t="shared" si="14"/>
        <v>same</v>
      </c>
      <c r="AR115" s="16" t="s">
        <v>272</v>
      </c>
    </row>
    <row r="116" spans="1:44" s="16" customFormat="1" x14ac:dyDescent="0.3">
      <c r="A116" s="16" t="s">
        <v>232</v>
      </c>
      <c r="B116" s="16" t="s">
        <v>43</v>
      </c>
      <c r="C116" s="17">
        <v>42408</v>
      </c>
      <c r="D116" s="16">
        <v>75</v>
      </c>
      <c r="E116" s="16">
        <v>75</v>
      </c>
      <c r="F116" s="16">
        <v>85.734564796300006</v>
      </c>
      <c r="G116" s="16" t="s">
        <v>45</v>
      </c>
      <c r="H116" s="16">
        <v>32902642</v>
      </c>
      <c r="I116" s="16" t="s">
        <v>46</v>
      </c>
      <c r="J116" s="16">
        <v>1404.3574078947299</v>
      </c>
      <c r="K116" s="16" t="s">
        <v>65</v>
      </c>
      <c r="L116" s="16">
        <v>1.5626314594569899E-2</v>
      </c>
      <c r="M116" s="16" t="s">
        <v>45</v>
      </c>
      <c r="N116" s="16">
        <v>85.817548157930403</v>
      </c>
      <c r="O116" s="16" t="s">
        <v>45</v>
      </c>
      <c r="P116" s="16">
        <v>0.93493835752200005</v>
      </c>
      <c r="Q116" s="16">
        <v>0.85</v>
      </c>
      <c r="R116" s="16" t="s">
        <v>45</v>
      </c>
      <c r="S116" s="16">
        <v>0.95197788554499996</v>
      </c>
      <c r="T116" s="16" t="s">
        <v>45</v>
      </c>
      <c r="U116" s="16">
        <v>0.91641196310799999</v>
      </c>
      <c r="V116" s="16" t="s">
        <v>45</v>
      </c>
      <c r="W116" s="16">
        <v>0.84094804639099996</v>
      </c>
      <c r="X116" s="16" t="s">
        <v>45</v>
      </c>
      <c r="Y116" s="20">
        <v>1.9761933899800001E-5</v>
      </c>
      <c r="Z116" s="20">
        <v>5.3644965214999998E-8</v>
      </c>
      <c r="AA116" s="16">
        <v>0</v>
      </c>
      <c r="AB116" s="16">
        <v>-6.2873709652700002E-4</v>
      </c>
      <c r="AC116" s="16" t="s">
        <v>48</v>
      </c>
      <c r="AD116" s="16">
        <v>0</v>
      </c>
      <c r="AE116" s="16">
        <v>-5.1978683913300001E-4</v>
      </c>
      <c r="AF116" s="16" t="s">
        <v>48</v>
      </c>
      <c r="AG116" s="16" t="str">
        <f t="shared" si="19"/>
        <v>fail</v>
      </c>
      <c r="AH116" s="16" t="str">
        <f t="shared" si="19"/>
        <v>fail</v>
      </c>
      <c r="AI116" s="16" t="str">
        <f t="shared" si="16"/>
        <v>pass</v>
      </c>
      <c r="AJ116" s="16" t="str">
        <f t="shared" si="17"/>
        <v>pass</v>
      </c>
      <c r="AL116" s="16" t="str">
        <f t="shared" si="10"/>
        <v>same</v>
      </c>
      <c r="AM116" s="16" t="str">
        <f t="shared" si="11"/>
        <v>pass</v>
      </c>
      <c r="AN116" s="16" t="str">
        <f t="shared" si="12"/>
        <v>not exceeded</v>
      </c>
      <c r="AO116" s="16" t="str">
        <f t="shared" si="13"/>
        <v>not exceeded</v>
      </c>
      <c r="AP116" s="16" t="str">
        <f t="shared" si="18"/>
        <v>same</v>
      </c>
      <c r="AQ116" s="16" t="str">
        <f t="shared" si="14"/>
        <v>same</v>
      </c>
      <c r="AR116" s="16" t="s">
        <v>272</v>
      </c>
    </row>
    <row r="117" spans="1:44" s="16" customFormat="1" x14ac:dyDescent="0.3">
      <c r="A117" s="16" t="s">
        <v>164</v>
      </c>
      <c r="B117" s="16" t="s">
        <v>64</v>
      </c>
      <c r="C117" s="17">
        <v>42408</v>
      </c>
      <c r="D117" s="16">
        <v>75</v>
      </c>
      <c r="E117" s="16">
        <v>75</v>
      </c>
      <c r="F117" s="16">
        <v>79.3999080679</v>
      </c>
      <c r="G117" s="18" t="s">
        <v>48</v>
      </c>
      <c r="H117" s="16">
        <v>30335883</v>
      </c>
      <c r="I117" s="16" t="s">
        <v>46</v>
      </c>
      <c r="J117" s="16">
        <v>1362.3447664473599</v>
      </c>
      <c r="K117" s="16" t="s">
        <v>49</v>
      </c>
      <c r="L117" s="16">
        <v>2.2594608403054901E-2</v>
      </c>
      <c r="M117" s="16" t="s">
        <v>45</v>
      </c>
      <c r="N117" s="16">
        <v>80.019403439285199</v>
      </c>
      <c r="O117" s="18" t="s">
        <v>48</v>
      </c>
      <c r="P117" s="16">
        <v>0.908499790433</v>
      </c>
      <c r="Q117" s="16">
        <v>0.85</v>
      </c>
      <c r="R117" s="16" t="s">
        <v>45</v>
      </c>
      <c r="S117" s="16">
        <v>0.93381227681199996</v>
      </c>
      <c r="T117" s="16" t="s">
        <v>45</v>
      </c>
      <c r="U117" s="16">
        <v>0.88186979492200002</v>
      </c>
      <c r="V117" s="16" t="s">
        <v>45</v>
      </c>
      <c r="W117" s="16">
        <v>0.84094804639099996</v>
      </c>
      <c r="X117" s="16" t="s">
        <v>45</v>
      </c>
      <c r="Y117" s="20">
        <v>9.8314280737800001E-8</v>
      </c>
      <c r="Z117" s="20">
        <v>2.2541178509100002E-295</v>
      </c>
      <c r="AA117" s="16">
        <v>0</v>
      </c>
      <c r="AB117" s="16">
        <v>-7.8696231230200001E-4</v>
      </c>
      <c r="AC117" s="16" t="s">
        <v>48</v>
      </c>
      <c r="AD117" s="16">
        <v>0</v>
      </c>
      <c r="AE117" s="16">
        <v>-3.7770889423600001E-4</v>
      </c>
      <c r="AF117" s="16" t="s">
        <v>45</v>
      </c>
      <c r="AG117" s="16" t="str">
        <f t="shared" si="19"/>
        <v>fail</v>
      </c>
      <c r="AH117" s="16" t="str">
        <f t="shared" si="19"/>
        <v>fail</v>
      </c>
      <c r="AI117" s="16" t="str">
        <f t="shared" si="16"/>
        <v>fail</v>
      </c>
      <c r="AJ117" s="16" t="str">
        <f t="shared" si="17"/>
        <v>fail</v>
      </c>
      <c r="AL117" s="16" t="str">
        <f t="shared" si="10"/>
        <v>same</v>
      </c>
      <c r="AM117" s="16" t="str">
        <f t="shared" si="11"/>
        <v>pass</v>
      </c>
      <c r="AN117" s="16" t="str">
        <f t="shared" si="12"/>
        <v>not exceeded</v>
      </c>
      <c r="AO117" s="16" t="str">
        <f t="shared" si="13"/>
        <v>not exceeded</v>
      </c>
      <c r="AP117" s="16" t="str">
        <f t="shared" si="18"/>
        <v>same</v>
      </c>
      <c r="AQ117" s="16" t="str">
        <f t="shared" si="14"/>
        <v>diff</v>
      </c>
      <c r="AR117" s="16" t="s">
        <v>272</v>
      </c>
    </row>
    <row r="118" spans="1:44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>
        <v>89.415990231699993</v>
      </c>
      <c r="G118" t="s">
        <v>45</v>
      </c>
      <c r="H118">
        <v>23928513</v>
      </c>
      <c r="I118" t="s">
        <v>46</v>
      </c>
      <c r="J118">
        <v>1023.47343585526</v>
      </c>
      <c r="K118" t="s">
        <v>58</v>
      </c>
      <c r="L118">
        <v>2.0469760373834401E-2</v>
      </c>
      <c r="M118" t="s">
        <v>45</v>
      </c>
      <c r="N118">
        <v>89.434066515842005</v>
      </c>
      <c r="O118" t="s">
        <v>45</v>
      </c>
      <c r="P118">
        <v>0.95438384467000004</v>
      </c>
      <c r="Q118">
        <v>0.85</v>
      </c>
      <c r="R118" t="s">
        <v>45</v>
      </c>
      <c r="S118">
        <v>0.96439491246300002</v>
      </c>
      <c r="T118" t="s">
        <v>45</v>
      </c>
      <c r="U118">
        <v>0.94402066522100003</v>
      </c>
      <c r="V118" t="s">
        <v>45</v>
      </c>
      <c r="W118">
        <v>0.84094804639099996</v>
      </c>
      <c r="X118" t="s">
        <v>45</v>
      </c>
      <c r="Y118">
        <v>0.15810637990000001</v>
      </c>
      <c r="Z118" s="2">
        <v>4.2222917349999998E-80</v>
      </c>
      <c r="AA118">
        <v>0</v>
      </c>
      <c r="AB118">
        <v>-3.69969573568E-4</v>
      </c>
      <c r="AC118" t="s">
        <v>45</v>
      </c>
      <c r="AD118">
        <v>0</v>
      </c>
      <c r="AE118">
        <v>-3.02720208308E-4</v>
      </c>
      <c r="AF118" t="s">
        <v>45</v>
      </c>
      <c r="AG118" t="str">
        <f t="shared" si="19"/>
        <v>fail</v>
      </c>
      <c r="AH118" t="str">
        <f t="shared" si="19"/>
        <v>fail</v>
      </c>
      <c r="AI118" t="str">
        <f t="shared" si="16"/>
        <v>pass</v>
      </c>
      <c r="AJ118" t="str">
        <f t="shared" si="17"/>
        <v>pass</v>
      </c>
      <c r="AL118" t="str">
        <f t="shared" si="10"/>
        <v>same</v>
      </c>
      <c r="AM118" t="str">
        <f t="shared" si="11"/>
        <v>pass</v>
      </c>
      <c r="AN118" s="4" t="str">
        <f t="shared" si="12"/>
        <v>not exceeded</v>
      </c>
      <c r="AO118" s="4" t="str">
        <f t="shared" si="13"/>
        <v>not exceeded</v>
      </c>
      <c r="AP118" t="str">
        <f t="shared" si="18"/>
        <v>same</v>
      </c>
      <c r="AQ118" t="str">
        <f t="shared" si="14"/>
        <v>same</v>
      </c>
      <c r="AR118" t="s">
        <v>255</v>
      </c>
    </row>
    <row r="119" spans="1:44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>
        <v>93.953597896399998</v>
      </c>
      <c r="G119" t="s">
        <v>45</v>
      </c>
      <c r="H119">
        <v>19770059</v>
      </c>
      <c r="I119" t="s">
        <v>46</v>
      </c>
      <c r="J119">
        <v>818.13940131578897</v>
      </c>
      <c r="K119" t="s">
        <v>58</v>
      </c>
      <c r="L119">
        <v>2.4181289007797799E-2</v>
      </c>
      <c r="M119" t="s">
        <v>45</v>
      </c>
      <c r="N119">
        <v>94.314814537294893</v>
      </c>
      <c r="O119" t="s">
        <v>45</v>
      </c>
      <c r="P119">
        <v>0.972288884297</v>
      </c>
      <c r="Q119">
        <v>0.85</v>
      </c>
      <c r="R119" t="s">
        <v>45</v>
      </c>
      <c r="S119">
        <v>0.97917105457300002</v>
      </c>
      <c r="T119" t="s">
        <v>45</v>
      </c>
      <c r="U119">
        <v>0.96582063209799995</v>
      </c>
      <c r="V119" t="s">
        <v>45</v>
      </c>
      <c r="W119">
        <v>0.95412926422199995</v>
      </c>
      <c r="X119" t="s">
        <v>45</v>
      </c>
      <c r="Y119">
        <v>0.58184263887499998</v>
      </c>
      <c r="Z119" s="2">
        <v>6.9810633909800002E-5</v>
      </c>
      <c r="AA119">
        <v>0</v>
      </c>
      <c r="AB119">
        <v>-2.1376551752000001E-4</v>
      </c>
      <c r="AC119" t="s">
        <v>45</v>
      </c>
      <c r="AD119">
        <v>0</v>
      </c>
      <c r="AE119">
        <v>-2.2484970027E-4</v>
      </c>
      <c r="AF119" t="s">
        <v>45</v>
      </c>
      <c r="AG119" t="str">
        <f t="shared" si="19"/>
        <v>fail</v>
      </c>
      <c r="AH119" t="str">
        <f t="shared" si="19"/>
        <v>fail</v>
      </c>
      <c r="AI119" t="str">
        <f t="shared" si="16"/>
        <v>pass</v>
      </c>
      <c r="AJ119" t="str">
        <f t="shared" si="17"/>
        <v>pass</v>
      </c>
      <c r="AL119" t="str">
        <f t="shared" si="10"/>
        <v>same</v>
      </c>
      <c r="AM119" t="str">
        <f t="shared" si="11"/>
        <v>pass</v>
      </c>
      <c r="AN119" s="4" t="str">
        <f t="shared" si="12"/>
        <v>not exceeded</v>
      </c>
      <c r="AO119" s="4" t="str">
        <f t="shared" si="13"/>
        <v>not exceeded</v>
      </c>
      <c r="AP119" t="str">
        <f t="shared" si="18"/>
        <v>same</v>
      </c>
      <c r="AQ119" t="str">
        <f t="shared" si="14"/>
        <v>same</v>
      </c>
      <c r="AR119" t="s">
        <v>263</v>
      </c>
    </row>
    <row r="120" spans="1:44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>
        <v>87.524404724299998</v>
      </c>
      <c r="G120" t="s">
        <v>45</v>
      </c>
      <c r="H120">
        <v>20878061</v>
      </c>
      <c r="I120" t="s">
        <v>46</v>
      </c>
      <c r="J120">
        <v>1123.9732008928499</v>
      </c>
      <c r="K120" t="s">
        <v>49</v>
      </c>
      <c r="L120">
        <v>2.6804617117824499E-2</v>
      </c>
      <c r="M120" t="s">
        <v>45</v>
      </c>
      <c r="N120">
        <v>87.119372506760698</v>
      </c>
      <c r="O120" t="s">
        <v>45</v>
      </c>
      <c r="P120">
        <v>0.85079360587899999</v>
      </c>
      <c r="Q120">
        <v>0.8</v>
      </c>
      <c r="R120" t="s">
        <v>45</v>
      </c>
      <c r="S120">
        <v>0.89259670793000001</v>
      </c>
      <c r="T120" t="s">
        <v>45</v>
      </c>
      <c r="U120">
        <v>0.80666916180000003</v>
      </c>
      <c r="V120" t="s">
        <v>45</v>
      </c>
      <c r="W120">
        <v>0.84094804639099996</v>
      </c>
      <c r="X120" t="s">
        <v>45</v>
      </c>
      <c r="Y120" s="2">
        <v>5.1097982236600001E-39</v>
      </c>
      <c r="Z120" t="s">
        <v>47</v>
      </c>
      <c r="AA120">
        <v>0</v>
      </c>
      <c r="AB120">
        <v>-2.1659854549700001E-3</v>
      </c>
      <c r="AC120" t="s">
        <v>48</v>
      </c>
      <c r="AD120">
        <v>10</v>
      </c>
      <c r="AE120">
        <v>-3.0426130615400001E-3</v>
      </c>
      <c r="AF120" t="s">
        <v>48</v>
      </c>
      <c r="AG120" t="str">
        <f t="shared" si="19"/>
        <v>pass</v>
      </c>
      <c r="AH120" t="str">
        <f t="shared" si="19"/>
        <v>pass</v>
      </c>
      <c r="AI120" t="str">
        <f t="shared" si="16"/>
        <v>pass</v>
      </c>
      <c r="AJ120" t="str">
        <f t="shared" si="17"/>
        <v>pass</v>
      </c>
      <c r="AL120" t="str">
        <f t="shared" si="10"/>
        <v>same</v>
      </c>
      <c r="AM120" t="str">
        <f t="shared" si="11"/>
        <v>pass</v>
      </c>
      <c r="AN120" s="4" t="str">
        <f t="shared" si="12"/>
        <v>not exceeded</v>
      </c>
      <c r="AO120" s="4" t="str">
        <f t="shared" si="13"/>
        <v>not exceeded</v>
      </c>
      <c r="AP120" t="str">
        <f t="shared" si="18"/>
        <v>same</v>
      </c>
      <c r="AQ120" t="str">
        <f t="shared" si="14"/>
        <v>same</v>
      </c>
      <c r="AR120" t="s">
        <v>263</v>
      </c>
    </row>
    <row r="121" spans="1:44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>
        <v>92.5527321446</v>
      </c>
      <c r="G121" t="s">
        <v>45</v>
      </c>
      <c r="H121">
        <v>17259426</v>
      </c>
      <c r="I121" t="s">
        <v>46</v>
      </c>
      <c r="J121">
        <v>905.00690178571404</v>
      </c>
      <c r="K121" t="s">
        <v>46</v>
      </c>
      <c r="L121">
        <v>1.9187882077033199E-2</v>
      </c>
      <c r="M121" t="s">
        <v>45</v>
      </c>
      <c r="N121">
        <v>93.413602462513197</v>
      </c>
      <c r="O121" t="s">
        <v>45</v>
      </c>
      <c r="P121">
        <v>0.93970470615099999</v>
      </c>
      <c r="Q121">
        <v>0.8</v>
      </c>
      <c r="R121" t="s">
        <v>45</v>
      </c>
      <c r="S121">
        <v>0.96218349485200005</v>
      </c>
      <c r="T121" t="s">
        <v>45</v>
      </c>
      <c r="U121">
        <v>0.91691010922399996</v>
      </c>
      <c r="V121" t="s">
        <v>45</v>
      </c>
      <c r="W121">
        <v>0.67793689645199995</v>
      </c>
      <c r="X121" t="s">
        <v>45</v>
      </c>
      <c r="Y121" s="2">
        <v>4.7356039750200003E-16</v>
      </c>
      <c r="Z121" t="s">
        <v>47</v>
      </c>
      <c r="AA121">
        <v>0</v>
      </c>
      <c r="AB121">
        <v>-3.0350950573599999E-4</v>
      </c>
      <c r="AC121" t="s">
        <v>45</v>
      </c>
      <c r="AD121">
        <v>0</v>
      </c>
      <c r="AE121">
        <v>-7.3347107785400002E-4</v>
      </c>
      <c r="AF121" t="s">
        <v>48</v>
      </c>
      <c r="AG121" t="str">
        <f t="shared" si="19"/>
        <v>fail</v>
      </c>
      <c r="AH121" t="str">
        <f t="shared" si="19"/>
        <v>fail</v>
      </c>
      <c r="AI121" t="str">
        <f t="shared" si="16"/>
        <v>pass</v>
      </c>
      <c r="AJ121" t="str">
        <f t="shared" si="17"/>
        <v>pass</v>
      </c>
      <c r="AL121" t="str">
        <f t="shared" si="10"/>
        <v>same</v>
      </c>
      <c r="AM121" t="str">
        <f t="shared" si="11"/>
        <v>pass</v>
      </c>
      <c r="AN121" s="4" t="str">
        <f t="shared" si="12"/>
        <v>not exceeded</v>
      </c>
      <c r="AO121" s="4" t="str">
        <f t="shared" si="13"/>
        <v>not exceeded</v>
      </c>
      <c r="AP121" t="str">
        <f t="shared" si="18"/>
        <v>same</v>
      </c>
      <c r="AQ121" t="str">
        <f t="shared" si="14"/>
        <v>diff</v>
      </c>
      <c r="AR121" t="s">
        <v>255</v>
      </c>
    </row>
    <row r="122" spans="1:44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>
        <v>90.393825110500003</v>
      </c>
      <c r="G122" t="s">
        <v>45</v>
      </c>
      <c r="H122">
        <v>26783167</v>
      </c>
      <c r="I122" t="s">
        <v>46</v>
      </c>
      <c r="J122">
        <v>1115.67638815789</v>
      </c>
      <c r="K122" t="s">
        <v>46</v>
      </c>
      <c r="L122">
        <v>1.9331443924399401E-2</v>
      </c>
      <c r="M122" t="s">
        <v>45</v>
      </c>
      <c r="N122">
        <v>90.222620555462299</v>
      </c>
      <c r="O122" t="s">
        <v>45</v>
      </c>
      <c r="P122">
        <v>0.95210771514500003</v>
      </c>
      <c r="Q122">
        <v>0.85</v>
      </c>
      <c r="R122" t="s">
        <v>45</v>
      </c>
      <c r="S122">
        <v>0.96432124301599997</v>
      </c>
      <c r="T122" t="s">
        <v>45</v>
      </c>
      <c r="U122">
        <v>0.93856185466499997</v>
      </c>
      <c r="V122" t="s">
        <v>45</v>
      </c>
      <c r="W122">
        <v>0.84094804639099996</v>
      </c>
      <c r="X122" t="s">
        <v>45</v>
      </c>
      <c r="Y122">
        <v>2.86368525666E-3</v>
      </c>
      <c r="Z122">
        <v>2.7101689401399999E-4</v>
      </c>
      <c r="AA122">
        <v>0</v>
      </c>
      <c r="AB122">
        <v>-5.4184474666400004E-4</v>
      </c>
      <c r="AC122" t="s">
        <v>48</v>
      </c>
      <c r="AD122">
        <v>0</v>
      </c>
      <c r="AE122">
        <v>-4.8551577549800002E-4</v>
      </c>
      <c r="AF122" t="s">
        <v>45</v>
      </c>
      <c r="AG122" t="str">
        <f t="shared" si="19"/>
        <v>fail</v>
      </c>
      <c r="AH122" t="str">
        <f t="shared" si="19"/>
        <v>fail</v>
      </c>
      <c r="AI122" t="str">
        <f t="shared" si="16"/>
        <v>pass</v>
      </c>
      <c r="AJ122" t="str">
        <f t="shared" si="17"/>
        <v>pass</v>
      </c>
      <c r="AL122" t="str">
        <f t="shared" si="10"/>
        <v>same</v>
      </c>
      <c r="AM122" t="str">
        <f t="shared" si="11"/>
        <v>pass</v>
      </c>
      <c r="AN122" s="4" t="str">
        <f t="shared" si="12"/>
        <v>not exceeded</v>
      </c>
      <c r="AO122" s="4" t="str">
        <f t="shared" si="13"/>
        <v>not exceeded</v>
      </c>
      <c r="AP122" t="str">
        <f t="shared" si="18"/>
        <v>same</v>
      </c>
      <c r="AQ122" t="str">
        <f t="shared" si="14"/>
        <v>diff</v>
      </c>
      <c r="AR122" t="s">
        <v>255</v>
      </c>
    </row>
    <row r="123" spans="1:44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>
        <v>92.716428560899999</v>
      </c>
      <c r="G123" t="s">
        <v>45</v>
      </c>
      <c r="H123">
        <v>22919923</v>
      </c>
      <c r="I123" t="s">
        <v>46</v>
      </c>
      <c r="J123">
        <v>955.16439144736796</v>
      </c>
      <c r="K123" t="s">
        <v>58</v>
      </c>
      <c r="L123">
        <v>1.00774688647627E-2</v>
      </c>
      <c r="M123" t="s">
        <v>45</v>
      </c>
      <c r="N123">
        <v>92.743546768572202</v>
      </c>
      <c r="O123" t="s">
        <v>45</v>
      </c>
      <c r="P123">
        <v>0.95689190595399998</v>
      </c>
      <c r="Q123">
        <v>0.85</v>
      </c>
      <c r="R123" t="s">
        <v>45</v>
      </c>
      <c r="S123">
        <v>0.973610508785</v>
      </c>
      <c r="T123" t="s">
        <v>45</v>
      </c>
      <c r="U123">
        <v>0.939548732341</v>
      </c>
      <c r="V123" t="s">
        <v>45</v>
      </c>
      <c r="W123">
        <v>0.84094804639099996</v>
      </c>
      <c r="X123" t="s">
        <v>45</v>
      </c>
      <c r="Y123">
        <v>1.9591260788799999E-4</v>
      </c>
      <c r="Z123" t="s">
        <v>47</v>
      </c>
      <c r="AA123">
        <v>0</v>
      </c>
      <c r="AB123">
        <v>-3.1984795478400002E-4</v>
      </c>
      <c r="AC123" t="s">
        <v>45</v>
      </c>
      <c r="AD123">
        <v>0</v>
      </c>
      <c r="AE123">
        <v>-2.2652430234799999E-4</v>
      </c>
      <c r="AF123" t="s">
        <v>45</v>
      </c>
      <c r="AG123" t="str">
        <f t="shared" si="19"/>
        <v>fail</v>
      </c>
      <c r="AH123" t="str">
        <f t="shared" si="19"/>
        <v>fail</v>
      </c>
      <c r="AI123" t="str">
        <f t="shared" si="16"/>
        <v>pass</v>
      </c>
      <c r="AJ123" t="str">
        <f t="shared" si="17"/>
        <v>pass</v>
      </c>
      <c r="AL123" t="str">
        <f t="shared" si="10"/>
        <v>same</v>
      </c>
      <c r="AM123" t="str">
        <f t="shared" si="11"/>
        <v>pass</v>
      </c>
      <c r="AN123" s="4" t="str">
        <f t="shared" si="12"/>
        <v>not exceeded</v>
      </c>
      <c r="AO123" s="4" t="str">
        <f t="shared" si="13"/>
        <v>not exceeded</v>
      </c>
      <c r="AP123" t="str">
        <f t="shared" si="18"/>
        <v>same</v>
      </c>
      <c r="AQ123" t="str">
        <f t="shared" si="14"/>
        <v>same</v>
      </c>
      <c r="AR123" t="s">
        <v>255</v>
      </c>
    </row>
    <row r="124" spans="1:44" x14ac:dyDescent="0.3">
      <c r="B124">
        <f>COUNTIF(B2:B123,"M00766")</f>
        <v>63</v>
      </c>
      <c r="E124" s="3" t="s">
        <v>319</v>
      </c>
      <c r="G124">
        <f>COUNTIF(G2:G123,"yes")</f>
        <v>11</v>
      </c>
      <c r="I124">
        <f>COUNTIF(I2:I123,"low")</f>
        <v>120</v>
      </c>
      <c r="K124">
        <f>COUNTIF(K2:K123,"&lt;&gt;OK")</f>
        <v>89</v>
      </c>
      <c r="M124">
        <f>COUNTIF(M2:M123,"yes")</f>
        <v>10</v>
      </c>
      <c r="O124">
        <f>COUNTIF(O2:O123,"yes")</f>
        <v>19</v>
      </c>
      <c r="R124">
        <f>COUNTIF(R2:R123,"yes")</f>
        <v>9</v>
      </c>
      <c r="T124">
        <f>COUNTIF(T2:T123,"yes")</f>
        <v>5</v>
      </c>
      <c r="V124">
        <f>COUNTIF(V2:V123,"yes")</f>
        <v>16</v>
      </c>
      <c r="X124">
        <f>COUNTIF(X2:X123,"yes")</f>
        <v>0</v>
      </c>
      <c r="AA124">
        <f>COUNTIF(AA2:AA123,"&lt;&gt;0")</f>
        <v>16</v>
      </c>
      <c r="AC124">
        <f>COUNTIF(AC2:AC123,"yes")</f>
        <v>66</v>
      </c>
      <c r="AD124">
        <f>COUNTIF(AD2:AD123,"&lt;&gt;0")</f>
        <v>33</v>
      </c>
      <c r="AF124">
        <f>COUNTIF(AF2:AF123,"yes")</f>
        <v>73</v>
      </c>
      <c r="AG124">
        <f>COUNTIF(AG2:AG123,"fail")</f>
        <v>96</v>
      </c>
      <c r="AH124">
        <f>COUNTIF(AH2:AH123,"fail")</f>
        <v>96</v>
      </c>
      <c r="AI124">
        <f>COUNTIF(AI2:AI123,"fail")</f>
        <v>28</v>
      </c>
      <c r="AJ124">
        <f>COUNTIF(AJ2:AJ123,"fail")</f>
        <v>35</v>
      </c>
      <c r="AL124">
        <f>COUNTIF(AL2:AL123,"diff")</f>
        <v>13</v>
      </c>
      <c r="AM124">
        <f>COUNTIF(AM2:AM123,"fail")</f>
        <v>0</v>
      </c>
      <c r="AP124">
        <f>COUNTIF(AP2:AP123,"diff")</f>
        <v>8</v>
      </c>
      <c r="AQ124">
        <f>COUNTIF(AQ2:AQ123,"diff")</f>
        <v>29</v>
      </c>
    </row>
    <row r="125" spans="1:44" x14ac:dyDescent="0.3">
      <c r="E125" s="3" t="s">
        <v>358</v>
      </c>
      <c r="G125">
        <f>(G124/122)*100</f>
        <v>9.0163934426229506</v>
      </c>
      <c r="I125">
        <f t="shared" ref="I125" si="20">(I124/122)*100</f>
        <v>98.360655737704917</v>
      </c>
      <c r="K125">
        <f t="shared" ref="K125" si="21">(K124/122)*100</f>
        <v>72.950819672131146</v>
      </c>
      <c r="M125">
        <f t="shared" ref="M125" si="22">(M124/122)*100</f>
        <v>8.1967213114754092</v>
      </c>
      <c r="O125">
        <f t="shared" ref="O125" si="23">(O124/122)*100</f>
        <v>15.573770491803279</v>
      </c>
      <c r="R125">
        <f t="shared" ref="R125" si="24">(R124/122)*100</f>
        <v>7.3770491803278686</v>
      </c>
      <c r="T125">
        <f t="shared" ref="T125" si="25">(T124/122)*100</f>
        <v>4.0983606557377046</v>
      </c>
      <c r="V125">
        <f t="shared" ref="V125" si="26">(V124/122)*100</f>
        <v>13.114754098360656</v>
      </c>
      <c r="X125">
        <f t="shared" ref="X125" si="27">(X124/122)*100</f>
        <v>0</v>
      </c>
      <c r="AA125">
        <f t="shared" ref="AA125" si="28">(AA124/122)*100</f>
        <v>13.114754098360656</v>
      </c>
      <c r="AC125">
        <f t="shared" ref="AC125:AD125" si="29">(AC124/122)*100</f>
        <v>54.098360655737707</v>
      </c>
      <c r="AD125">
        <f t="shared" si="29"/>
        <v>27.049180327868854</v>
      </c>
      <c r="AF125">
        <f t="shared" ref="AF125" si="30">(AF124/122)*100</f>
        <v>59.83606557377049</v>
      </c>
      <c r="AG125">
        <f>COUNTIF(AG2:AG123,"pass")</f>
        <v>26</v>
      </c>
      <c r="AH125">
        <f>COUNTIF(AH2:AH123,"pass")</f>
        <v>26</v>
      </c>
      <c r="AI125">
        <f>COUNTIF(AI2:AI123,"pass")</f>
        <v>94</v>
      </c>
      <c r="AJ125">
        <f>COUNTIF(AJ2:AJ123,"pass")</f>
        <v>87</v>
      </c>
    </row>
    <row r="127" spans="1:44" x14ac:dyDescent="0.3">
      <c r="I127" s="3" t="s">
        <v>323</v>
      </c>
    </row>
    <row r="133" spans="3:36" x14ac:dyDescent="0.3">
      <c r="AF133" s="3" t="s">
        <v>332</v>
      </c>
      <c r="AG133" s="3" t="s">
        <v>333</v>
      </c>
      <c r="AH133" s="3" t="s">
        <v>334</v>
      </c>
      <c r="AI133" s="3" t="s">
        <v>356</v>
      </c>
      <c r="AJ133" s="3" t="s">
        <v>357</v>
      </c>
    </row>
    <row r="134" spans="3:36" x14ac:dyDescent="0.3">
      <c r="AF134" t="s">
        <v>255</v>
      </c>
      <c r="AG134">
        <f>COUNTIF(AG2:AG123,"pass")</f>
        <v>26</v>
      </c>
      <c r="AH134">
        <f>COUNTIF(AH2:AH123,"pass")</f>
        <v>26</v>
      </c>
      <c r="AI134">
        <f>COUNTIF(AI2:AI123,"pass")</f>
        <v>94</v>
      </c>
      <c r="AJ134">
        <f>COUNTIF(AJ2:AJ123,"pass")</f>
        <v>87</v>
      </c>
    </row>
    <row r="135" spans="3:36" x14ac:dyDescent="0.3">
      <c r="C135" s="1"/>
      <c r="Y135" s="2"/>
      <c r="Z135" s="2"/>
      <c r="AF135" t="s">
        <v>257</v>
      </c>
      <c r="AG135">
        <f>COUNTIF(AG2:AG123,"fail")</f>
        <v>96</v>
      </c>
      <c r="AH135">
        <f>COUNTIF(AH2:AH123,"fail")</f>
        <v>96</v>
      </c>
      <c r="AI135">
        <f>COUNTIF(AI2:AI123,"fail")</f>
        <v>28</v>
      </c>
      <c r="AJ135">
        <f>COUNTIF(AJ2:AJ123,"fail")</f>
        <v>35</v>
      </c>
    </row>
    <row r="156" spans="3:25" x14ac:dyDescent="0.3">
      <c r="C156" s="1"/>
      <c r="Y15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opLeftCell="A97" zoomScale="75" zoomScaleNormal="75" workbookViewId="0">
      <selection activeCell="A109" sqref="A109:XFD109"/>
    </sheetView>
  </sheetViews>
  <sheetFormatPr defaultRowHeight="14.4" x14ac:dyDescent="0.3"/>
  <cols>
    <col min="1" max="1" width="37.44140625" bestFit="1" customWidth="1"/>
    <col min="2" max="2" width="11.6640625" bestFit="1" customWidth="1"/>
    <col min="3" max="3" width="10.5546875" bestFit="1" customWidth="1"/>
    <col min="4" max="4" width="16.88671875" bestFit="1" customWidth="1"/>
    <col min="5" max="5" width="16.6640625" bestFit="1" customWidth="1"/>
    <col min="6" max="6" width="14.33203125" bestFit="1" customWidth="1"/>
    <col min="7" max="7" width="15.5546875" bestFit="1" customWidth="1"/>
    <col min="8" max="8" width="16.33203125" bestFit="1" customWidth="1"/>
    <col min="9" max="9" width="17.5546875" bestFit="1" customWidth="1"/>
    <col min="10" max="10" width="33" bestFit="1" customWidth="1"/>
    <col min="11" max="12" width="24.5546875" bestFit="1" customWidth="1"/>
    <col min="13" max="13" width="27.6640625" bestFit="1" customWidth="1"/>
    <col min="14" max="14" width="32.33203125" bestFit="1" customWidth="1"/>
    <col min="15" max="15" width="16.33203125" bestFit="1" customWidth="1"/>
    <col min="16" max="16" width="32.33203125" bestFit="1" customWidth="1"/>
    <col min="17" max="17" width="30.6640625" bestFit="1" customWidth="1"/>
    <col min="18" max="18" width="57.33203125" bestFit="1" customWidth="1"/>
    <col min="19" max="19" width="17.33203125" bestFit="1" customWidth="1"/>
    <col min="20" max="20" width="19" bestFit="1" customWidth="1"/>
    <col min="21" max="21" width="33" bestFit="1" customWidth="1"/>
    <col min="22" max="22" width="22.44140625" bestFit="1" customWidth="1"/>
    <col min="23" max="23" width="37.33203125" bestFit="1" customWidth="1"/>
    <col min="24" max="24" width="22.44140625" bestFit="1" customWidth="1"/>
    <col min="25" max="25" width="37.33203125" bestFit="1" customWidth="1"/>
    <col min="26" max="26" width="12" bestFit="1" customWidth="1"/>
    <col min="27" max="27" width="18.5546875" bestFit="1" customWidth="1"/>
    <col min="28" max="28" width="15.109375" bestFit="1" customWidth="1"/>
    <col min="29" max="29" width="16.6640625" bestFit="1" customWidth="1"/>
    <col min="30" max="30" width="45.109375" bestFit="1" customWidth="1"/>
    <col min="31" max="31" width="23.6640625" bestFit="1" customWidth="1"/>
    <col min="32" max="32" width="39.6640625" bestFit="1" customWidth="1"/>
    <col min="33" max="33" width="45.109375" bestFit="1" customWidth="1"/>
    <col min="34" max="34" width="23.6640625" bestFit="1" customWidth="1"/>
    <col min="35" max="35" width="39.6640625" bestFit="1" customWidth="1"/>
    <col min="36" max="36" width="57.33203125" bestFit="1" customWidth="1"/>
    <col min="37" max="37" width="12" bestFit="1" customWidth="1"/>
    <col min="38" max="38" width="26.6640625" bestFit="1" customWidth="1"/>
    <col min="39" max="40" width="42.109375" bestFit="1" customWidth="1"/>
    <col min="41" max="41" width="34.10937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93.687404852499995</v>
      </c>
      <c r="J2" t="s">
        <v>45</v>
      </c>
      <c r="K2">
        <v>14918743</v>
      </c>
      <c r="L2" t="s">
        <v>46</v>
      </c>
      <c r="M2">
        <v>773.03589508928496</v>
      </c>
      <c r="N2" t="s">
        <v>58</v>
      </c>
      <c r="O2">
        <v>2.4643686606280999E-2</v>
      </c>
      <c r="P2" t="s">
        <v>45</v>
      </c>
      <c r="Q2">
        <v>93.667330659995699</v>
      </c>
      <c r="R2" t="s">
        <v>45</v>
      </c>
      <c r="S2">
        <v>0.97121522976800001</v>
      </c>
      <c r="T2">
        <v>0.8</v>
      </c>
      <c r="U2" t="s">
        <v>45</v>
      </c>
      <c r="V2">
        <v>0.980171475422</v>
      </c>
      <c r="W2" t="s">
        <v>45</v>
      </c>
      <c r="X2">
        <v>0.96225898411400002</v>
      </c>
      <c r="Y2" t="s">
        <v>45</v>
      </c>
      <c r="Z2">
        <v>0.84094804639099996</v>
      </c>
      <c r="AA2" t="s">
        <v>45</v>
      </c>
      <c r="AB2">
        <v>2.2684098083500001E-3</v>
      </c>
      <c r="AC2" s="2">
        <v>4.2948447969899996E-6</v>
      </c>
      <c r="AD2">
        <v>0</v>
      </c>
      <c r="AE2">
        <v>-1.38841392056E-4</v>
      </c>
      <c r="AF2" t="s">
        <v>45</v>
      </c>
      <c r="AG2">
        <v>0</v>
      </c>
      <c r="AH2">
        <v>-2.5711235842500001E-4</v>
      </c>
      <c r="AI2" t="s">
        <v>45</v>
      </c>
      <c r="AJ2" t="s">
        <v>101</v>
      </c>
    </row>
    <row r="3" spans="1:42" x14ac:dyDescent="0.3">
      <c r="A3" t="s">
        <v>246</v>
      </c>
      <c r="B3" t="s">
        <v>43</v>
      </c>
      <c r="C3" s="1">
        <v>41402</v>
      </c>
      <c r="D3">
        <v>151</v>
      </c>
      <c r="E3">
        <v>151</v>
      </c>
      <c r="F3" t="s">
        <v>44</v>
      </c>
      <c r="G3" t="s">
        <v>44</v>
      </c>
      <c r="H3" t="s">
        <v>44</v>
      </c>
      <c r="I3">
        <v>89.6950367269</v>
      </c>
      <c r="J3" t="s">
        <v>45</v>
      </c>
      <c r="K3">
        <v>17060727</v>
      </c>
      <c r="L3" t="s">
        <v>46</v>
      </c>
      <c r="M3">
        <v>897.22199107142796</v>
      </c>
      <c r="N3" t="s">
        <v>46</v>
      </c>
      <c r="O3">
        <v>1.3057573672037699E-2</v>
      </c>
      <c r="P3" t="s">
        <v>45</v>
      </c>
      <c r="Q3">
        <v>89.6110966524259</v>
      </c>
      <c r="R3" t="s">
        <v>45</v>
      </c>
      <c r="S3">
        <v>0.92340788781399996</v>
      </c>
      <c r="T3">
        <v>0.8</v>
      </c>
      <c r="U3" t="s">
        <v>45</v>
      </c>
      <c r="V3">
        <v>0.949816208095</v>
      </c>
      <c r="W3" t="s">
        <v>45</v>
      </c>
      <c r="X3">
        <v>0.89785284558900003</v>
      </c>
      <c r="Y3" t="s">
        <v>45</v>
      </c>
      <c r="Z3">
        <v>0.67793689645199995</v>
      </c>
      <c r="AA3" t="s">
        <v>45</v>
      </c>
      <c r="AB3" s="2">
        <v>1.7121650332599999E-13</v>
      </c>
      <c r="AC3" s="2">
        <v>9.1751417150899999E-65</v>
      </c>
      <c r="AD3">
        <v>0</v>
      </c>
      <c r="AE3">
        <v>-6.0464289166199995E-4</v>
      </c>
      <c r="AF3" t="s">
        <v>48</v>
      </c>
      <c r="AG3">
        <v>0</v>
      </c>
      <c r="AH3">
        <v>-9.6570896261599995E-4</v>
      </c>
      <c r="AI3" t="s">
        <v>48</v>
      </c>
      <c r="AJ3" t="s">
        <v>104</v>
      </c>
      <c r="AK3">
        <v>0.155823020314</v>
      </c>
      <c r="AL3" t="s">
        <v>48</v>
      </c>
      <c r="AM3" t="s">
        <v>54</v>
      </c>
      <c r="AN3" t="s">
        <v>55</v>
      </c>
      <c r="AO3" t="s">
        <v>55</v>
      </c>
      <c r="AP3" t="s">
        <v>56</v>
      </c>
    </row>
    <row r="4" spans="1:42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 t="s">
        <v>44</v>
      </c>
      <c r="G4" t="s">
        <v>44</v>
      </c>
      <c r="H4" t="s">
        <v>44</v>
      </c>
      <c r="I4">
        <v>88.514210884500002</v>
      </c>
      <c r="J4" t="s">
        <v>45</v>
      </c>
      <c r="K4">
        <v>18378480</v>
      </c>
      <c r="L4" t="s">
        <v>46</v>
      </c>
      <c r="M4">
        <v>995.25152678571396</v>
      </c>
      <c r="N4" t="s">
        <v>46</v>
      </c>
      <c r="O4">
        <v>1.34837468364666E-2</v>
      </c>
      <c r="P4" t="s">
        <v>45</v>
      </c>
      <c r="Q4">
        <v>88.661059384773395</v>
      </c>
      <c r="R4" t="s">
        <v>45</v>
      </c>
      <c r="S4">
        <v>0.95248550842500002</v>
      </c>
      <c r="T4">
        <v>0.75</v>
      </c>
      <c r="U4" t="s">
        <v>45</v>
      </c>
      <c r="V4">
        <v>0.96867170155500004</v>
      </c>
      <c r="W4" t="s">
        <v>45</v>
      </c>
      <c r="X4">
        <v>0.93501775442500001</v>
      </c>
      <c r="Y4" t="s">
        <v>45</v>
      </c>
      <c r="Z4">
        <v>0.95412926422199995</v>
      </c>
      <c r="AA4" t="s">
        <v>45</v>
      </c>
      <c r="AB4" s="2">
        <v>3.3216437478999998E-8</v>
      </c>
      <c r="AC4" t="s">
        <v>47</v>
      </c>
      <c r="AD4">
        <v>0</v>
      </c>
      <c r="AE4">
        <v>-2.0290178950800001E-4</v>
      </c>
      <c r="AF4" t="s">
        <v>45</v>
      </c>
      <c r="AG4">
        <v>0</v>
      </c>
      <c r="AH4">
        <v>-4.7137632568099999E-4</v>
      </c>
      <c r="AI4" t="s">
        <v>45</v>
      </c>
      <c r="AJ4" t="s">
        <v>49</v>
      </c>
      <c r="AK4">
        <v>0.51666118073400003</v>
      </c>
      <c r="AL4" t="s">
        <v>48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145</v>
      </c>
      <c r="B5" t="s">
        <v>43</v>
      </c>
      <c r="C5" s="1">
        <v>41438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62.234867622599999</v>
      </c>
      <c r="J5" t="s">
        <v>48</v>
      </c>
      <c r="K5">
        <v>14759376</v>
      </c>
      <c r="L5" t="s">
        <v>46</v>
      </c>
      <c r="M5">
        <v>877.44214285714202</v>
      </c>
      <c r="N5" t="s">
        <v>46</v>
      </c>
      <c r="O5">
        <v>5.2548075729634504E-3</v>
      </c>
      <c r="P5" t="s">
        <v>45</v>
      </c>
      <c r="Q5">
        <v>61.648634507146198</v>
      </c>
      <c r="R5" t="s">
        <v>48</v>
      </c>
      <c r="S5">
        <v>0.68298526536500004</v>
      </c>
      <c r="T5">
        <v>0.75</v>
      </c>
      <c r="U5" t="s">
        <v>48</v>
      </c>
      <c r="V5">
        <v>0.76560299069399995</v>
      </c>
      <c r="W5" t="s">
        <v>45</v>
      </c>
      <c r="X5">
        <v>0.58473319061200002</v>
      </c>
      <c r="Y5" t="s">
        <v>48</v>
      </c>
      <c r="Z5">
        <v>0.67793689645199995</v>
      </c>
      <c r="AA5" t="s">
        <v>45</v>
      </c>
      <c r="AB5" s="2">
        <v>5.4171634923399996E-57</v>
      </c>
      <c r="AC5" s="2">
        <v>1.5424898842999999E-86</v>
      </c>
      <c r="AD5">
        <v>28</v>
      </c>
      <c r="AE5">
        <v>-2.0629120489799998E-3</v>
      </c>
      <c r="AF5" t="s">
        <v>48</v>
      </c>
      <c r="AG5">
        <v>55</v>
      </c>
      <c r="AH5">
        <v>-3.3012416788400002E-3</v>
      </c>
      <c r="AI5" t="s">
        <v>48</v>
      </c>
      <c r="AJ5" t="s">
        <v>49</v>
      </c>
      <c r="AK5">
        <v>0.14999902390700001</v>
      </c>
      <c r="AL5" t="s">
        <v>48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154</v>
      </c>
      <c r="B6" t="s">
        <v>43</v>
      </c>
      <c r="C6" s="1">
        <v>41463</v>
      </c>
      <c r="D6">
        <v>151</v>
      </c>
      <c r="E6">
        <v>151</v>
      </c>
      <c r="F6" t="s">
        <v>87</v>
      </c>
      <c r="G6" t="s">
        <v>44</v>
      </c>
      <c r="H6" t="s">
        <v>87</v>
      </c>
      <c r="I6">
        <v>90.908223376500004</v>
      </c>
      <c r="J6" t="s">
        <v>45</v>
      </c>
      <c r="K6">
        <v>8144995</v>
      </c>
      <c r="L6" t="s">
        <v>155</v>
      </c>
      <c r="M6">
        <v>872.09134821428495</v>
      </c>
      <c r="N6" t="s">
        <v>155</v>
      </c>
      <c r="O6">
        <v>1.54554189110116E-2</v>
      </c>
      <c r="P6" t="s">
        <v>45</v>
      </c>
      <c r="Q6">
        <v>90.775721928299603</v>
      </c>
      <c r="R6" t="s">
        <v>45</v>
      </c>
      <c r="S6">
        <v>0.86589036698900002</v>
      </c>
      <c r="T6">
        <v>0.85</v>
      </c>
      <c r="U6" t="s">
        <v>45</v>
      </c>
      <c r="V6">
        <v>0.91798581836600002</v>
      </c>
      <c r="W6" t="s">
        <v>45</v>
      </c>
      <c r="X6">
        <v>0.81046673244699996</v>
      </c>
      <c r="Y6" t="s">
        <v>48</v>
      </c>
      <c r="Z6">
        <v>0.67793689645199995</v>
      </c>
      <c r="AA6" t="s">
        <v>45</v>
      </c>
      <c r="AB6" s="2">
        <v>9.6929261119699996E-19</v>
      </c>
      <c r="AC6" s="2">
        <v>6.9077934279499994E-114</v>
      </c>
      <c r="AD6">
        <v>0</v>
      </c>
      <c r="AE6">
        <v>-1.3571015497999999E-3</v>
      </c>
      <c r="AF6" t="s">
        <v>48</v>
      </c>
      <c r="AG6">
        <v>0</v>
      </c>
      <c r="AH6">
        <v>-3.0958249373699998E-3</v>
      </c>
      <c r="AI6" t="s">
        <v>48</v>
      </c>
      <c r="AJ6" t="s">
        <v>49</v>
      </c>
      <c r="AK6">
        <v>0.106613318042</v>
      </c>
      <c r="AL6" t="s">
        <v>48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 t="s">
        <v>44</v>
      </c>
      <c r="G7" t="s">
        <v>44</v>
      </c>
      <c r="H7" t="s">
        <v>44</v>
      </c>
      <c r="I7">
        <v>92.443883357100006</v>
      </c>
      <c r="J7" t="s">
        <v>45</v>
      </c>
      <c r="K7">
        <v>17107054</v>
      </c>
      <c r="L7" t="s">
        <v>46</v>
      </c>
      <c r="M7">
        <v>889.92175669642802</v>
      </c>
      <c r="N7" t="s">
        <v>46</v>
      </c>
      <c r="O7">
        <v>2.0942747685401698E-2</v>
      </c>
      <c r="P7" t="s">
        <v>45</v>
      </c>
      <c r="Q7">
        <v>92.346661389623705</v>
      </c>
      <c r="R7" t="s">
        <v>45</v>
      </c>
      <c r="S7">
        <v>0.95011791997999995</v>
      </c>
      <c r="T7">
        <v>0.75</v>
      </c>
      <c r="U7" t="s">
        <v>45</v>
      </c>
      <c r="V7">
        <v>0.96778228188299997</v>
      </c>
      <c r="W7" t="s">
        <v>45</v>
      </c>
      <c r="X7">
        <v>0.930939671154</v>
      </c>
      <c r="Y7" t="s">
        <v>45</v>
      </c>
      <c r="Z7">
        <v>0.84094804639099996</v>
      </c>
      <c r="AA7" t="s">
        <v>45</v>
      </c>
      <c r="AB7" s="2">
        <v>1.4736265394600001E-6</v>
      </c>
      <c r="AC7" t="s">
        <v>47</v>
      </c>
      <c r="AD7">
        <v>0</v>
      </c>
      <c r="AE7">
        <v>-2.89345969733E-4</v>
      </c>
      <c r="AF7" t="s">
        <v>45</v>
      </c>
      <c r="AG7">
        <v>1</v>
      </c>
      <c r="AH7">
        <v>-7.2346671826100002E-4</v>
      </c>
      <c r="AI7" t="s">
        <v>48</v>
      </c>
      <c r="AJ7" t="s">
        <v>49</v>
      </c>
      <c r="AK7">
        <v>0.59936566370400002</v>
      </c>
      <c r="AL7" t="s">
        <v>48</v>
      </c>
      <c r="AM7" t="s">
        <v>54</v>
      </c>
      <c r="AN7" t="s">
        <v>55</v>
      </c>
      <c r="AO7" t="s">
        <v>55</v>
      </c>
      <c r="AP7" t="s">
        <v>56</v>
      </c>
    </row>
    <row r="8" spans="1:42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 t="s">
        <v>44</v>
      </c>
      <c r="G8" t="s">
        <v>44</v>
      </c>
      <c r="H8" t="s">
        <v>44</v>
      </c>
      <c r="I8">
        <v>91.820241085899994</v>
      </c>
      <c r="J8" t="s">
        <v>45</v>
      </c>
      <c r="K8">
        <v>17818894</v>
      </c>
      <c r="L8" t="s">
        <v>46</v>
      </c>
      <c r="M8">
        <v>943.06403794642802</v>
      </c>
      <c r="N8" t="s">
        <v>46</v>
      </c>
      <c r="O8">
        <v>1.35314719962518E-2</v>
      </c>
      <c r="P8" t="s">
        <v>45</v>
      </c>
      <c r="Q8">
        <v>91.904264299948096</v>
      </c>
      <c r="R8" t="s">
        <v>45</v>
      </c>
      <c r="S8">
        <v>0.91658619107600003</v>
      </c>
      <c r="T8">
        <v>0.8</v>
      </c>
      <c r="U8" t="s">
        <v>45</v>
      </c>
      <c r="V8">
        <v>0.93843980982700004</v>
      </c>
      <c r="W8" t="s">
        <v>45</v>
      </c>
      <c r="X8">
        <v>0.893232452999</v>
      </c>
      <c r="Y8" t="s">
        <v>45</v>
      </c>
      <c r="Z8">
        <v>0.95412926422199995</v>
      </c>
      <c r="AA8" t="s">
        <v>45</v>
      </c>
      <c r="AB8" s="2">
        <v>2.3926409295499999E-11</v>
      </c>
      <c r="AC8" s="2">
        <v>3.6094936295899997E-18</v>
      </c>
      <c r="AD8">
        <v>0</v>
      </c>
      <c r="AE8">
        <v>-8.3727318194099995E-4</v>
      </c>
      <c r="AF8" t="s">
        <v>48</v>
      </c>
      <c r="AG8">
        <v>0</v>
      </c>
      <c r="AH8">
        <v>-9.5947852060500002E-4</v>
      </c>
      <c r="AI8" t="s">
        <v>48</v>
      </c>
      <c r="AJ8" t="s">
        <v>49</v>
      </c>
      <c r="AK8">
        <v>0.36674052335000001</v>
      </c>
      <c r="AL8" t="s">
        <v>48</v>
      </c>
      <c r="AM8" t="s">
        <v>84</v>
      </c>
      <c r="AN8" t="s">
        <v>84</v>
      </c>
      <c r="AO8" t="s">
        <v>51</v>
      </c>
      <c r="AP8" t="s">
        <v>56</v>
      </c>
    </row>
    <row r="9" spans="1:42" x14ac:dyDescent="0.3">
      <c r="A9" t="s">
        <v>201</v>
      </c>
      <c r="B9" t="s">
        <v>43</v>
      </c>
      <c r="C9" s="1">
        <v>41675</v>
      </c>
      <c r="D9">
        <v>251</v>
      </c>
      <c r="E9">
        <v>251</v>
      </c>
      <c r="F9" t="s">
        <v>44</v>
      </c>
      <c r="G9" t="s">
        <v>44</v>
      </c>
      <c r="H9" t="s">
        <v>44</v>
      </c>
      <c r="I9">
        <v>96.230318401999995</v>
      </c>
      <c r="J9" t="s">
        <v>45</v>
      </c>
      <c r="K9">
        <v>10640092</v>
      </c>
      <c r="L9" t="s">
        <v>46</v>
      </c>
      <c r="M9">
        <v>549.85941294642805</v>
      </c>
      <c r="N9" t="s">
        <v>58</v>
      </c>
      <c r="O9">
        <v>1.55256157796338E-2</v>
      </c>
      <c r="P9" t="s">
        <v>45</v>
      </c>
      <c r="Q9">
        <v>96.242650567789894</v>
      </c>
      <c r="R9" t="s">
        <v>45</v>
      </c>
      <c r="S9">
        <v>0.77553678677000004</v>
      </c>
      <c r="T9">
        <v>0.75</v>
      </c>
      <c r="U9" t="s">
        <v>45</v>
      </c>
      <c r="V9">
        <v>0.82459213653600005</v>
      </c>
      <c r="W9" t="s">
        <v>45</v>
      </c>
      <c r="X9">
        <v>0.72319701604700004</v>
      </c>
      <c r="Y9" t="s">
        <v>48</v>
      </c>
      <c r="Z9">
        <v>0.84094804639099996</v>
      </c>
      <c r="AA9" t="s">
        <v>45</v>
      </c>
      <c r="AB9" s="2">
        <v>3.5805328044199999E-28</v>
      </c>
      <c r="AC9" s="2">
        <v>1.8115363591499999E-29</v>
      </c>
      <c r="AD9">
        <v>1</v>
      </c>
      <c r="AE9">
        <v>-2.3110886036E-3</v>
      </c>
      <c r="AF9" t="s">
        <v>48</v>
      </c>
      <c r="AG9">
        <v>65</v>
      </c>
      <c r="AH9">
        <v>-3.3538204254499999E-3</v>
      </c>
      <c r="AI9" t="s">
        <v>48</v>
      </c>
      <c r="AJ9" t="s">
        <v>104</v>
      </c>
      <c r="AK9">
        <v>0.112191947859</v>
      </c>
      <c r="AL9" t="s">
        <v>48</v>
      </c>
      <c r="AM9" t="s">
        <v>54</v>
      </c>
      <c r="AN9" t="s">
        <v>55</v>
      </c>
      <c r="AO9" t="s">
        <v>55</v>
      </c>
      <c r="AP9" t="s">
        <v>56</v>
      </c>
    </row>
    <row r="10" spans="1:42" x14ac:dyDescent="0.3">
      <c r="A10" t="s">
        <v>131</v>
      </c>
      <c r="B10" t="s">
        <v>43</v>
      </c>
      <c r="C10" s="1">
        <v>41793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80.639165880099995</v>
      </c>
      <c r="J10" t="s">
        <v>45</v>
      </c>
      <c r="K10">
        <v>20279789</v>
      </c>
      <c r="L10" t="s">
        <v>46</v>
      </c>
      <c r="M10">
        <v>1121.2902901785701</v>
      </c>
      <c r="N10" t="s">
        <v>49</v>
      </c>
      <c r="O10">
        <v>2.01848355625391E-2</v>
      </c>
      <c r="P10" t="s">
        <v>45</v>
      </c>
      <c r="Q10">
        <v>81.236311709565101</v>
      </c>
      <c r="R10" t="s">
        <v>48</v>
      </c>
      <c r="S10">
        <v>0.67262306505799996</v>
      </c>
      <c r="T10">
        <v>0.75</v>
      </c>
      <c r="U10" t="s">
        <v>48</v>
      </c>
      <c r="V10">
        <v>0.87095566662000001</v>
      </c>
      <c r="W10" t="s">
        <v>45</v>
      </c>
      <c r="X10">
        <v>0.46478391472000002</v>
      </c>
      <c r="Y10" t="s">
        <v>48</v>
      </c>
      <c r="Z10">
        <v>0.24079199341900001</v>
      </c>
      <c r="AA10" t="s">
        <v>45</v>
      </c>
      <c r="AB10">
        <v>0</v>
      </c>
      <c r="AC10">
        <v>0</v>
      </c>
      <c r="AD10">
        <v>0</v>
      </c>
      <c r="AE10">
        <v>-1.1434636640600001E-3</v>
      </c>
      <c r="AF10" t="s">
        <v>48</v>
      </c>
      <c r="AG10">
        <v>73</v>
      </c>
      <c r="AH10">
        <v>-3.3779059182099998E-3</v>
      </c>
      <c r="AI10" t="s">
        <v>48</v>
      </c>
      <c r="AJ10" t="s">
        <v>49</v>
      </c>
      <c r="AK10">
        <v>0.33214353136000002</v>
      </c>
      <c r="AL10" t="s">
        <v>48</v>
      </c>
      <c r="AM10" t="s">
        <v>54</v>
      </c>
      <c r="AN10" t="s">
        <v>55</v>
      </c>
      <c r="AO10" t="s">
        <v>55</v>
      </c>
      <c r="AP10" t="s">
        <v>56</v>
      </c>
    </row>
    <row r="11" spans="1:42" x14ac:dyDescent="0.3">
      <c r="A11" t="s">
        <v>103</v>
      </c>
      <c r="B11" t="s">
        <v>64</v>
      </c>
      <c r="C11" s="1">
        <v>41810</v>
      </c>
      <c r="D11">
        <v>151</v>
      </c>
      <c r="E11">
        <v>151</v>
      </c>
      <c r="F11" t="s">
        <v>44</v>
      </c>
      <c r="G11" t="s">
        <v>44</v>
      </c>
      <c r="H11" t="s">
        <v>44</v>
      </c>
      <c r="I11">
        <v>95.2324443973</v>
      </c>
      <c r="J11" t="s">
        <v>45</v>
      </c>
      <c r="K11">
        <v>15895393</v>
      </c>
      <c r="L11" t="s">
        <v>46</v>
      </c>
      <c r="M11">
        <v>815.68105357142804</v>
      </c>
      <c r="N11" t="s">
        <v>58</v>
      </c>
      <c r="O11">
        <v>1.0792853127519601E-2</v>
      </c>
      <c r="P11" t="s">
        <v>45</v>
      </c>
      <c r="Q11">
        <v>95.191288588387195</v>
      </c>
      <c r="R11" t="s">
        <v>45</v>
      </c>
      <c r="S11">
        <v>0.92041321110499996</v>
      </c>
      <c r="T11">
        <v>0.8</v>
      </c>
      <c r="U11" t="s">
        <v>45</v>
      </c>
      <c r="V11">
        <v>0.96394147596099999</v>
      </c>
      <c r="W11" t="s">
        <v>45</v>
      </c>
      <c r="X11">
        <v>0.874681245838</v>
      </c>
      <c r="Y11" t="s">
        <v>45</v>
      </c>
      <c r="Z11">
        <v>0.358420132025</v>
      </c>
      <c r="AA11" t="s">
        <v>45</v>
      </c>
      <c r="AB11" s="2">
        <v>5.52482894439E-61</v>
      </c>
      <c r="AC11" t="s">
        <v>47</v>
      </c>
      <c r="AD11">
        <v>0</v>
      </c>
      <c r="AE11">
        <v>-4.1849794234000002E-4</v>
      </c>
      <c r="AF11" t="s">
        <v>45</v>
      </c>
      <c r="AG11">
        <v>0</v>
      </c>
      <c r="AH11">
        <v>-7.0598971023599997E-4</v>
      </c>
      <c r="AI11" t="s">
        <v>48</v>
      </c>
      <c r="AJ11" t="s">
        <v>104</v>
      </c>
      <c r="AK11">
        <v>0.41518298889999999</v>
      </c>
      <c r="AL11" t="s">
        <v>48</v>
      </c>
      <c r="AM11" t="s">
        <v>105</v>
      </c>
      <c r="AN11" t="s">
        <v>105</v>
      </c>
      <c r="AO11" t="s">
        <v>51</v>
      </c>
      <c r="AP11" t="s">
        <v>52</v>
      </c>
    </row>
    <row r="12" spans="1:42" x14ac:dyDescent="0.3">
      <c r="A12" t="s">
        <v>243</v>
      </c>
      <c r="B12" t="s">
        <v>43</v>
      </c>
      <c r="C12" s="1">
        <v>41815</v>
      </c>
      <c r="D12">
        <v>251</v>
      </c>
      <c r="E12">
        <v>251</v>
      </c>
      <c r="F12" t="s">
        <v>44</v>
      </c>
      <c r="G12" t="s">
        <v>44</v>
      </c>
      <c r="H12" t="s">
        <v>44</v>
      </c>
      <c r="I12">
        <v>93.699084513000003</v>
      </c>
      <c r="J12" t="s">
        <v>45</v>
      </c>
      <c r="K12">
        <v>12306226</v>
      </c>
      <c r="L12" t="s">
        <v>46</v>
      </c>
      <c r="M12">
        <v>638.31548437499998</v>
      </c>
      <c r="N12" t="s">
        <v>58</v>
      </c>
      <c r="O12">
        <v>1.59472145586372E-2</v>
      </c>
      <c r="P12" t="s">
        <v>45</v>
      </c>
      <c r="Q12">
        <v>93.551583221770699</v>
      </c>
      <c r="R12" t="s">
        <v>45</v>
      </c>
      <c r="S12">
        <v>0.80793739227100003</v>
      </c>
      <c r="T12">
        <v>0.75</v>
      </c>
      <c r="U12" t="s">
        <v>45</v>
      </c>
      <c r="V12">
        <v>0.83720870281199999</v>
      </c>
      <c r="W12" t="s">
        <v>45</v>
      </c>
      <c r="X12">
        <v>0.77401259009500001</v>
      </c>
      <c r="Y12" t="s">
        <v>45</v>
      </c>
      <c r="Z12">
        <v>0.95412926422199995</v>
      </c>
      <c r="AA12" t="s">
        <v>45</v>
      </c>
      <c r="AB12" s="2">
        <v>1.4460465646199999E-13</v>
      </c>
      <c r="AC12" t="s">
        <v>47</v>
      </c>
      <c r="AD12">
        <v>15</v>
      </c>
      <c r="AE12">
        <v>-2.3265981669600001E-3</v>
      </c>
      <c r="AF12" t="s">
        <v>48</v>
      </c>
      <c r="AG12">
        <v>34</v>
      </c>
      <c r="AH12">
        <v>-2.9216170435099999E-3</v>
      </c>
      <c r="AI12" t="s">
        <v>48</v>
      </c>
      <c r="AJ12" t="s">
        <v>49</v>
      </c>
      <c r="AK12">
        <v>0.121749473286</v>
      </c>
      <c r="AL12" t="s">
        <v>48</v>
      </c>
      <c r="AM12" t="s">
        <v>244</v>
      </c>
      <c r="AN12" t="s">
        <v>244</v>
      </c>
      <c r="AO12" t="s">
        <v>51</v>
      </c>
      <c r="AP12" t="s">
        <v>52</v>
      </c>
    </row>
    <row r="13" spans="1:42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 t="s">
        <v>44</v>
      </c>
      <c r="G13" t="s">
        <v>44</v>
      </c>
      <c r="H13" t="s">
        <v>44</v>
      </c>
      <c r="I13">
        <v>98.302602474099999</v>
      </c>
      <c r="J13" t="s">
        <v>45</v>
      </c>
      <c r="K13">
        <v>5446264</v>
      </c>
      <c r="L13" t="s">
        <v>46</v>
      </c>
      <c r="M13">
        <v>277.54199665178498</v>
      </c>
      <c r="N13" t="s">
        <v>58</v>
      </c>
      <c r="O13">
        <v>2.0978004672168302E-2</v>
      </c>
      <c r="P13" t="s">
        <v>45</v>
      </c>
      <c r="Q13">
        <v>98.426425880937501</v>
      </c>
      <c r="R13" t="s">
        <v>45</v>
      </c>
      <c r="S13">
        <v>0.94494933739200004</v>
      </c>
      <c r="T13">
        <v>0.8</v>
      </c>
      <c r="U13" t="s">
        <v>45</v>
      </c>
      <c r="V13">
        <v>0.95411807199999998</v>
      </c>
      <c r="W13" t="s">
        <v>45</v>
      </c>
      <c r="X13">
        <v>0.93542154197299998</v>
      </c>
      <c r="Y13" t="s">
        <v>45</v>
      </c>
      <c r="Z13">
        <v>0.99584488300200003</v>
      </c>
      <c r="AA13" t="s">
        <v>45</v>
      </c>
      <c r="AB13">
        <v>0.59300442794300001</v>
      </c>
      <c r="AC13">
        <v>7.7423022111899997E-2</v>
      </c>
      <c r="AD13">
        <v>0</v>
      </c>
      <c r="AE13">
        <v>-7.7434096466700002E-4</v>
      </c>
      <c r="AF13" t="s">
        <v>48</v>
      </c>
      <c r="AG13">
        <v>0</v>
      </c>
      <c r="AH13">
        <v>-7.5566711953499997E-4</v>
      </c>
      <c r="AI13" t="s">
        <v>48</v>
      </c>
      <c r="AJ13" t="s">
        <v>49</v>
      </c>
      <c r="AK13">
        <v>0.23315978056600001</v>
      </c>
      <c r="AL13" t="s">
        <v>48</v>
      </c>
      <c r="AM13" t="s">
        <v>224</v>
      </c>
      <c r="AN13" t="s">
        <v>51</v>
      </c>
      <c r="AO13" t="s">
        <v>224</v>
      </c>
      <c r="AP13" t="s">
        <v>52</v>
      </c>
    </row>
    <row r="14" spans="1:42" x14ac:dyDescent="0.3">
      <c r="A14" t="s">
        <v>102</v>
      </c>
      <c r="B14" t="s">
        <v>64</v>
      </c>
      <c r="C14" s="1">
        <v>41855</v>
      </c>
      <c r="D14">
        <v>251</v>
      </c>
      <c r="E14">
        <v>251</v>
      </c>
      <c r="F14" t="s">
        <v>44</v>
      </c>
      <c r="G14" t="s">
        <v>44</v>
      </c>
      <c r="H14" t="s">
        <v>44</v>
      </c>
      <c r="I14">
        <v>92.827780251099995</v>
      </c>
      <c r="J14" t="s">
        <v>45</v>
      </c>
      <c r="K14">
        <v>18236023</v>
      </c>
      <c r="L14" t="s">
        <v>46</v>
      </c>
      <c r="M14">
        <v>947.46307812500004</v>
      </c>
      <c r="N14" t="s">
        <v>46</v>
      </c>
      <c r="O14">
        <v>1.4242002276632399E-2</v>
      </c>
      <c r="P14" t="s">
        <v>45</v>
      </c>
      <c r="Q14">
        <v>92.547333370887003</v>
      </c>
      <c r="R14" t="s">
        <v>45</v>
      </c>
      <c r="S14">
        <v>0.75550786495300004</v>
      </c>
      <c r="T14">
        <v>0.75</v>
      </c>
      <c r="U14" t="s">
        <v>45</v>
      </c>
      <c r="V14">
        <v>0.79908693759100002</v>
      </c>
      <c r="W14" t="s">
        <v>45</v>
      </c>
      <c r="X14">
        <v>0.70632877534899996</v>
      </c>
      <c r="Y14" t="s">
        <v>48</v>
      </c>
      <c r="Z14">
        <v>0.84094804639099996</v>
      </c>
      <c r="AA14" t="s">
        <v>45</v>
      </c>
      <c r="AB14" s="2">
        <v>4.5789684139300001E-31</v>
      </c>
      <c r="AC14" t="s">
        <v>47</v>
      </c>
      <c r="AD14">
        <v>19</v>
      </c>
      <c r="AE14">
        <v>-2.55581199264E-3</v>
      </c>
      <c r="AF14" t="s">
        <v>48</v>
      </c>
      <c r="AG14">
        <v>41</v>
      </c>
      <c r="AH14">
        <v>-3.3381260851899999E-3</v>
      </c>
      <c r="AI14" t="s">
        <v>48</v>
      </c>
      <c r="AJ14" t="s">
        <v>49</v>
      </c>
      <c r="AK14">
        <v>0.156435379589</v>
      </c>
      <c r="AL14" t="s">
        <v>48</v>
      </c>
      <c r="AM14" t="s">
        <v>54</v>
      </c>
      <c r="AN14" t="s">
        <v>55</v>
      </c>
      <c r="AO14" t="s">
        <v>55</v>
      </c>
      <c r="AP14" t="s">
        <v>56</v>
      </c>
    </row>
    <row r="15" spans="1:42" x14ac:dyDescent="0.3">
      <c r="A15" t="s">
        <v>219</v>
      </c>
      <c r="B15" t="s">
        <v>64</v>
      </c>
      <c r="C15" s="1">
        <v>41887</v>
      </c>
      <c r="D15">
        <v>75</v>
      </c>
      <c r="E15">
        <v>75</v>
      </c>
      <c r="F15" t="s">
        <v>44</v>
      </c>
      <c r="G15" t="s">
        <v>44</v>
      </c>
      <c r="H15" t="s">
        <v>44</v>
      </c>
      <c r="I15">
        <v>90.001893655499998</v>
      </c>
      <c r="J15" t="s">
        <v>45</v>
      </c>
      <c r="K15">
        <v>23949422</v>
      </c>
      <c r="L15" t="s">
        <v>46</v>
      </c>
      <c r="M15">
        <v>1015.42399013157</v>
      </c>
      <c r="N15" t="s">
        <v>58</v>
      </c>
      <c r="O15">
        <v>5.5447666632614502E-2</v>
      </c>
      <c r="P15" t="s">
        <v>48</v>
      </c>
      <c r="Q15">
        <v>89.643767364161107</v>
      </c>
      <c r="R15" t="s">
        <v>45</v>
      </c>
      <c r="S15">
        <v>0.95624795417399999</v>
      </c>
      <c r="T15">
        <v>0.85</v>
      </c>
      <c r="U15" t="s">
        <v>45</v>
      </c>
      <c r="V15">
        <v>0.96176022174300002</v>
      </c>
      <c r="W15" t="s">
        <v>45</v>
      </c>
      <c r="X15">
        <v>0.95019188799900001</v>
      </c>
      <c r="Y15" t="s">
        <v>45</v>
      </c>
      <c r="Z15">
        <v>0.99584488300200003</v>
      </c>
      <c r="AA15" t="s">
        <v>45</v>
      </c>
      <c r="AB15">
        <v>0.99831059780700004</v>
      </c>
      <c r="AC15" t="s">
        <v>47</v>
      </c>
      <c r="AD15">
        <v>0</v>
      </c>
      <c r="AE15">
        <v>-4.2771141542100001E-4</v>
      </c>
      <c r="AF15" t="s">
        <v>45</v>
      </c>
      <c r="AG15">
        <v>0</v>
      </c>
      <c r="AH15">
        <v>-2.12450637624E-4</v>
      </c>
      <c r="AI15" t="s">
        <v>45</v>
      </c>
      <c r="AJ15" t="s">
        <v>49</v>
      </c>
      <c r="AK15">
        <v>0.47403567265500002</v>
      </c>
      <c r="AL15" t="s">
        <v>48</v>
      </c>
      <c r="AM15" t="s">
        <v>220</v>
      </c>
      <c r="AN15" t="s">
        <v>51</v>
      </c>
      <c r="AO15" t="s">
        <v>220</v>
      </c>
      <c r="AP15" t="s">
        <v>52</v>
      </c>
    </row>
    <row r="16" spans="1:42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 t="s">
        <v>44</v>
      </c>
      <c r="G16" t="s">
        <v>44</v>
      </c>
      <c r="H16" t="s">
        <v>44</v>
      </c>
      <c r="I16">
        <v>91.585863943500001</v>
      </c>
      <c r="J16" t="s">
        <v>45</v>
      </c>
      <c r="K16">
        <v>24528146</v>
      </c>
      <c r="L16" t="s">
        <v>46</v>
      </c>
      <c r="M16">
        <v>1028.5467993421</v>
      </c>
      <c r="N16" t="s">
        <v>58</v>
      </c>
      <c r="O16">
        <v>3.5153446587776201E-2</v>
      </c>
      <c r="P16" t="s">
        <v>45</v>
      </c>
      <c r="Q16">
        <v>91.523705966678506</v>
      </c>
      <c r="R16" t="s">
        <v>45</v>
      </c>
      <c r="S16">
        <v>0.96229100115800004</v>
      </c>
      <c r="T16">
        <v>0.85</v>
      </c>
      <c r="U16" t="s">
        <v>45</v>
      </c>
      <c r="V16">
        <v>0.96998559559599995</v>
      </c>
      <c r="W16" t="s">
        <v>45</v>
      </c>
      <c r="X16">
        <v>0.95452165307000003</v>
      </c>
      <c r="Y16" t="s">
        <v>45</v>
      </c>
      <c r="Z16">
        <v>0.84094804639099996</v>
      </c>
      <c r="AA16" t="s">
        <v>45</v>
      </c>
      <c r="AB16">
        <v>0.88947293559999996</v>
      </c>
      <c r="AC16" t="s">
        <v>47</v>
      </c>
      <c r="AD16">
        <v>0</v>
      </c>
      <c r="AE16">
        <v>-3.1376304540699999E-4</v>
      </c>
      <c r="AF16" t="s">
        <v>45</v>
      </c>
      <c r="AG16">
        <v>0</v>
      </c>
      <c r="AH16">
        <v>-1.66878767813E-4</v>
      </c>
      <c r="AI16" t="s">
        <v>45</v>
      </c>
      <c r="AJ16" t="s">
        <v>49</v>
      </c>
      <c r="AK16">
        <v>0.27665514792399998</v>
      </c>
      <c r="AL16" t="s">
        <v>48</v>
      </c>
      <c r="AM16" t="s">
        <v>82</v>
      </c>
      <c r="AN16" t="s">
        <v>82</v>
      </c>
      <c r="AO16" t="s">
        <v>51</v>
      </c>
      <c r="AP16" t="s">
        <v>52</v>
      </c>
    </row>
    <row r="17" spans="1:42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 t="s">
        <v>44</v>
      </c>
      <c r="G17" t="s">
        <v>44</v>
      </c>
      <c r="H17" t="s">
        <v>44</v>
      </c>
      <c r="I17">
        <v>94.974795481300006</v>
      </c>
      <c r="J17" t="s">
        <v>45</v>
      </c>
      <c r="K17">
        <v>15281418</v>
      </c>
      <c r="L17" t="s">
        <v>46</v>
      </c>
      <c r="M17">
        <v>794.70289062500001</v>
      </c>
      <c r="N17" t="s">
        <v>58</v>
      </c>
      <c r="O17">
        <v>3.1107559489697401E-2</v>
      </c>
      <c r="P17" t="s">
        <v>45</v>
      </c>
      <c r="Q17">
        <v>95.0898846903265</v>
      </c>
      <c r="R17" t="s">
        <v>45</v>
      </c>
      <c r="S17">
        <v>0.94073476520300003</v>
      </c>
      <c r="T17">
        <v>0.8</v>
      </c>
      <c r="U17" t="s">
        <v>45</v>
      </c>
      <c r="V17">
        <v>0.95744006312600005</v>
      </c>
      <c r="W17" t="s">
        <v>45</v>
      </c>
      <c r="X17">
        <v>0.92358854324899997</v>
      </c>
      <c r="Y17" t="s">
        <v>45</v>
      </c>
      <c r="Z17">
        <v>0.84094804639099996</v>
      </c>
      <c r="AA17" t="s">
        <v>45</v>
      </c>
      <c r="AB17" s="2">
        <v>1.9766344365600001E-8</v>
      </c>
      <c r="AC17" s="2">
        <v>4.7688654295199999E-23</v>
      </c>
      <c r="AD17">
        <v>0</v>
      </c>
      <c r="AE17">
        <v>-5.5662147327500001E-4</v>
      </c>
      <c r="AF17" t="s">
        <v>48</v>
      </c>
      <c r="AG17">
        <v>0</v>
      </c>
      <c r="AH17">
        <v>-6.2808220722399997E-4</v>
      </c>
      <c r="AI17" t="s">
        <v>48</v>
      </c>
      <c r="AJ17" t="s">
        <v>49</v>
      </c>
      <c r="AK17">
        <v>7.7865431319199999E-2</v>
      </c>
      <c r="AL17" t="s">
        <v>48</v>
      </c>
      <c r="AM17" t="s">
        <v>54</v>
      </c>
      <c r="AN17" t="s">
        <v>55</v>
      </c>
      <c r="AO17" t="s">
        <v>55</v>
      </c>
      <c r="AP17" t="s">
        <v>52</v>
      </c>
    </row>
    <row r="18" spans="1:42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97.325318025499996</v>
      </c>
      <c r="J18" t="s">
        <v>45</v>
      </c>
      <c r="K18">
        <v>9834883</v>
      </c>
      <c r="L18" t="s">
        <v>46</v>
      </c>
      <c r="M18">
        <v>502.44406473214201</v>
      </c>
      <c r="N18" t="s">
        <v>58</v>
      </c>
      <c r="O18">
        <v>4.9910670831006497E-2</v>
      </c>
      <c r="P18" t="s">
        <v>45</v>
      </c>
      <c r="Q18">
        <v>97.488672203397499</v>
      </c>
      <c r="R18" t="s">
        <v>45</v>
      </c>
      <c r="S18">
        <v>0.91482904007999999</v>
      </c>
      <c r="T18">
        <v>0.8</v>
      </c>
      <c r="U18" t="s">
        <v>45</v>
      </c>
      <c r="V18">
        <v>0.92801896882099999</v>
      </c>
      <c r="W18" t="s">
        <v>45</v>
      </c>
      <c r="X18">
        <v>0.90037790966599995</v>
      </c>
      <c r="Y18" t="s">
        <v>45</v>
      </c>
      <c r="Z18">
        <v>0.95412926422199995</v>
      </c>
      <c r="AA18" t="s">
        <v>45</v>
      </c>
      <c r="AB18">
        <v>1.52913199613E-4</v>
      </c>
      <c r="AC18">
        <v>0</v>
      </c>
      <c r="AD18">
        <v>0</v>
      </c>
      <c r="AE18">
        <v>-1.31995563116E-3</v>
      </c>
      <c r="AF18" t="s">
        <v>48</v>
      </c>
      <c r="AG18">
        <v>0</v>
      </c>
      <c r="AH18">
        <v>-1.47178238565E-3</v>
      </c>
      <c r="AI18" t="s">
        <v>48</v>
      </c>
      <c r="AJ18" t="s">
        <v>49</v>
      </c>
      <c r="AK18">
        <v>0.73681821448100004</v>
      </c>
      <c r="AL18" t="s">
        <v>48</v>
      </c>
      <c r="AM18" t="s">
        <v>54</v>
      </c>
      <c r="AN18" t="s">
        <v>55</v>
      </c>
      <c r="AO18" t="s">
        <v>55</v>
      </c>
      <c r="AP18" t="s">
        <v>52</v>
      </c>
    </row>
    <row r="19" spans="1:42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 t="s">
        <v>87</v>
      </c>
      <c r="G19" t="s">
        <v>44</v>
      </c>
      <c r="H19" t="s">
        <v>44</v>
      </c>
      <c r="I19">
        <v>94.983047151500003</v>
      </c>
      <c r="J19" t="s">
        <v>45</v>
      </c>
      <c r="K19">
        <v>14809543</v>
      </c>
      <c r="L19" t="s">
        <v>46</v>
      </c>
      <c r="M19">
        <v>762.93670312500001</v>
      </c>
      <c r="N19" t="s">
        <v>58</v>
      </c>
      <c r="O19">
        <v>1.8589336094100999E-2</v>
      </c>
      <c r="P19" t="s">
        <v>45</v>
      </c>
      <c r="Q19">
        <v>95.096371394553302</v>
      </c>
      <c r="R19" t="s">
        <v>45</v>
      </c>
      <c r="S19">
        <v>0.89378960013300002</v>
      </c>
      <c r="T19">
        <v>0.8</v>
      </c>
      <c r="U19" t="s">
        <v>45</v>
      </c>
      <c r="V19">
        <v>0.96311546910300005</v>
      </c>
      <c r="W19" t="s">
        <v>45</v>
      </c>
      <c r="X19">
        <v>0.829773623598</v>
      </c>
      <c r="Y19" t="s">
        <v>45</v>
      </c>
      <c r="Z19">
        <v>0.24079199341900001</v>
      </c>
      <c r="AA19" t="s">
        <v>45</v>
      </c>
      <c r="AB19" s="2">
        <v>2.41172417184E-86</v>
      </c>
      <c r="AC19" t="s">
        <v>47</v>
      </c>
      <c r="AD19">
        <v>0</v>
      </c>
      <c r="AE19">
        <v>-4.1911369545099999E-4</v>
      </c>
      <c r="AF19" t="s">
        <v>45</v>
      </c>
      <c r="AG19">
        <v>4</v>
      </c>
      <c r="AH19">
        <v>-4.2946049507000002E-4</v>
      </c>
      <c r="AI19" t="s">
        <v>45</v>
      </c>
      <c r="AJ19" t="s">
        <v>49</v>
      </c>
      <c r="AK19">
        <v>0.33496834902400002</v>
      </c>
      <c r="AL19" t="s">
        <v>48</v>
      </c>
      <c r="AM19" t="s">
        <v>54</v>
      </c>
      <c r="AN19" t="s">
        <v>55</v>
      </c>
      <c r="AO19" t="s">
        <v>55</v>
      </c>
      <c r="AP19" t="s">
        <v>52</v>
      </c>
    </row>
    <row r="20" spans="1:42" x14ac:dyDescent="0.3">
      <c r="A20" t="s">
        <v>228</v>
      </c>
      <c r="B20" t="s">
        <v>43</v>
      </c>
      <c r="C20" s="1">
        <v>41995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67.765325531000002</v>
      </c>
      <c r="J20" t="s">
        <v>48</v>
      </c>
      <c r="K20">
        <v>14253970</v>
      </c>
      <c r="L20" t="s">
        <v>46</v>
      </c>
      <c r="M20">
        <v>760.39198214285705</v>
      </c>
      <c r="N20" t="s">
        <v>58</v>
      </c>
      <c r="O20">
        <v>2.9815042274699399E-2</v>
      </c>
      <c r="P20" t="s">
        <v>45</v>
      </c>
      <c r="Q20">
        <v>68.187413630285107</v>
      </c>
      <c r="R20" t="s">
        <v>48</v>
      </c>
      <c r="S20">
        <v>0.82139368665300005</v>
      </c>
      <c r="T20">
        <v>0.8</v>
      </c>
      <c r="U20" t="s">
        <v>45</v>
      </c>
      <c r="V20">
        <v>0.85455654002100001</v>
      </c>
      <c r="W20" t="s">
        <v>45</v>
      </c>
      <c r="X20">
        <v>0.78426450468599995</v>
      </c>
      <c r="Y20" t="s">
        <v>48</v>
      </c>
      <c r="Z20">
        <v>0.95412926422199995</v>
      </c>
      <c r="AA20" t="s">
        <v>45</v>
      </c>
      <c r="AB20" s="2">
        <v>3.8282903709100004E-6</v>
      </c>
      <c r="AC20" t="s">
        <v>47</v>
      </c>
      <c r="AD20">
        <v>0</v>
      </c>
      <c r="AE20">
        <v>-2.12026257892E-3</v>
      </c>
      <c r="AF20" t="s">
        <v>48</v>
      </c>
      <c r="AG20">
        <v>11</v>
      </c>
      <c r="AH20">
        <v>-1.3536981139000001E-3</v>
      </c>
      <c r="AI20" t="s">
        <v>48</v>
      </c>
      <c r="AJ20" t="s">
        <v>49</v>
      </c>
      <c r="AK20">
        <v>0.272831581579</v>
      </c>
      <c r="AL20" t="s">
        <v>48</v>
      </c>
      <c r="AM20" t="s">
        <v>54</v>
      </c>
      <c r="AN20" t="s">
        <v>55</v>
      </c>
      <c r="AO20" t="s">
        <v>55</v>
      </c>
      <c r="AP20" t="s">
        <v>52</v>
      </c>
    </row>
    <row r="21" spans="1:42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94.817028142500007</v>
      </c>
      <c r="J21" t="s">
        <v>45</v>
      </c>
      <c r="K21">
        <v>15773684</v>
      </c>
      <c r="L21" t="s">
        <v>46</v>
      </c>
      <c r="M21">
        <v>797.53883035714205</v>
      </c>
      <c r="N21" t="s">
        <v>58</v>
      </c>
      <c r="O21">
        <v>2.85820035135287E-2</v>
      </c>
      <c r="P21" t="s">
        <v>45</v>
      </c>
      <c r="Q21">
        <v>94.989464038557003</v>
      </c>
      <c r="R21" t="s">
        <v>45</v>
      </c>
      <c r="S21">
        <v>0.92451490703000005</v>
      </c>
      <c r="T21">
        <v>0.8</v>
      </c>
      <c r="U21" t="s">
        <v>45</v>
      </c>
      <c r="V21">
        <v>0.93876459925699995</v>
      </c>
      <c r="W21" t="s">
        <v>45</v>
      </c>
      <c r="X21">
        <v>0.90862588826799995</v>
      </c>
      <c r="Y21" t="s">
        <v>45</v>
      </c>
      <c r="Z21">
        <v>0.99584488300200003</v>
      </c>
      <c r="AA21" t="s">
        <v>45</v>
      </c>
      <c r="AB21">
        <v>1.7877284389400001E-4</v>
      </c>
      <c r="AC21" s="2">
        <v>1.2387481366800001E-9</v>
      </c>
      <c r="AD21">
        <v>0</v>
      </c>
      <c r="AE21">
        <v>-9.0844951925400002E-4</v>
      </c>
      <c r="AF21" t="s">
        <v>48</v>
      </c>
      <c r="AG21">
        <v>0</v>
      </c>
      <c r="AH21">
        <v>-8.4941973780199996E-4</v>
      </c>
      <c r="AI21" t="s">
        <v>48</v>
      </c>
      <c r="AJ21" t="s">
        <v>49</v>
      </c>
      <c r="AK21">
        <v>0.205766766697</v>
      </c>
      <c r="AL21" t="s">
        <v>48</v>
      </c>
      <c r="AM21" t="s">
        <v>54</v>
      </c>
      <c r="AN21" t="s">
        <v>55</v>
      </c>
      <c r="AO21" t="s">
        <v>55</v>
      </c>
      <c r="AP21" t="s">
        <v>52</v>
      </c>
    </row>
    <row r="22" spans="1:42" x14ac:dyDescent="0.3">
      <c r="A22" t="s">
        <v>116</v>
      </c>
      <c r="B22" t="s">
        <v>43</v>
      </c>
      <c r="C22" s="1">
        <v>42018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77.826162641600007</v>
      </c>
      <c r="J22" t="s">
        <v>48</v>
      </c>
      <c r="K22">
        <v>20704375</v>
      </c>
      <c r="L22" t="s">
        <v>46</v>
      </c>
      <c r="M22">
        <v>1148.07579910714</v>
      </c>
      <c r="N22" t="s">
        <v>49</v>
      </c>
      <c r="O22">
        <v>2.4397120037052099E-2</v>
      </c>
      <c r="P22" t="s">
        <v>45</v>
      </c>
      <c r="Q22">
        <v>77.331533249025497</v>
      </c>
      <c r="R22" t="s">
        <v>48</v>
      </c>
      <c r="S22">
        <v>0.86380595140700001</v>
      </c>
      <c r="T22">
        <v>0.8</v>
      </c>
      <c r="U22" t="s">
        <v>45</v>
      </c>
      <c r="V22">
        <v>0.91949410442699997</v>
      </c>
      <c r="W22" t="s">
        <v>45</v>
      </c>
      <c r="X22">
        <v>0.81332998204600004</v>
      </c>
      <c r="Y22" t="s">
        <v>45</v>
      </c>
      <c r="Z22">
        <v>0.95412926422199995</v>
      </c>
      <c r="AA22" t="s">
        <v>45</v>
      </c>
      <c r="AB22" s="2">
        <v>2.6747955410399999E-38</v>
      </c>
      <c r="AC22" t="s">
        <v>47</v>
      </c>
      <c r="AD22">
        <v>0</v>
      </c>
      <c r="AE22">
        <v>-6.0681481785900004E-4</v>
      </c>
      <c r="AF22" t="s">
        <v>48</v>
      </c>
      <c r="AG22">
        <v>4</v>
      </c>
      <c r="AH22">
        <v>-5.7587109435700001E-4</v>
      </c>
      <c r="AI22" t="s">
        <v>48</v>
      </c>
      <c r="AJ22" t="s">
        <v>49</v>
      </c>
      <c r="AK22">
        <v>0.18923080488499999</v>
      </c>
      <c r="AL22" t="s">
        <v>48</v>
      </c>
      <c r="AM22" t="s">
        <v>117</v>
      </c>
      <c r="AN22" t="s">
        <v>117</v>
      </c>
      <c r="AO22" t="s">
        <v>51</v>
      </c>
      <c r="AP22" t="s">
        <v>52</v>
      </c>
    </row>
    <row r="23" spans="1:42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 t="s">
        <v>44</v>
      </c>
      <c r="G23" t="s">
        <v>44</v>
      </c>
      <c r="H23" t="s">
        <v>44</v>
      </c>
      <c r="I23">
        <v>86.297014865099996</v>
      </c>
      <c r="J23" t="s">
        <v>45</v>
      </c>
      <c r="K23">
        <v>14147272</v>
      </c>
      <c r="L23" t="s">
        <v>46</v>
      </c>
      <c r="M23">
        <v>752.80145312499997</v>
      </c>
      <c r="N23" t="s">
        <v>58</v>
      </c>
      <c r="O23">
        <v>4.0985689438995901E-2</v>
      </c>
      <c r="P23" t="s">
        <v>45</v>
      </c>
      <c r="Q23">
        <v>86.232202297347499</v>
      </c>
      <c r="R23" t="s">
        <v>45</v>
      </c>
      <c r="S23">
        <v>0.93361873969999998</v>
      </c>
      <c r="T23">
        <v>0.8</v>
      </c>
      <c r="U23" t="s">
        <v>45</v>
      </c>
      <c r="V23">
        <v>0.95794568958500004</v>
      </c>
      <c r="W23" t="s">
        <v>45</v>
      </c>
      <c r="X23">
        <v>0.917690722628</v>
      </c>
      <c r="Y23" t="s">
        <v>45</v>
      </c>
      <c r="Z23">
        <v>0.95412926422199995</v>
      </c>
      <c r="AA23" t="s">
        <v>45</v>
      </c>
      <c r="AB23">
        <v>2.72241379351E-2</v>
      </c>
      <c r="AC23" s="2">
        <v>4.5409067078899997E-7</v>
      </c>
      <c r="AD23">
        <v>0</v>
      </c>
      <c r="AE23">
        <v>-1.43260222712E-4</v>
      </c>
      <c r="AF23" t="s">
        <v>45</v>
      </c>
      <c r="AG23">
        <v>3</v>
      </c>
      <c r="AH23">
        <v>2.2031539779099999E-4</v>
      </c>
      <c r="AI23" t="s">
        <v>45</v>
      </c>
      <c r="AJ23" t="s">
        <v>49</v>
      </c>
      <c r="AK23">
        <v>0.37649279331500002</v>
      </c>
      <c r="AL23" t="s">
        <v>48</v>
      </c>
      <c r="AM23" t="s">
        <v>152</v>
      </c>
      <c r="AN23" t="s">
        <v>152</v>
      </c>
      <c r="AO23" t="s">
        <v>51</v>
      </c>
      <c r="AP23" t="s">
        <v>52</v>
      </c>
    </row>
    <row r="24" spans="1:42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 t="s">
        <v>44</v>
      </c>
      <c r="G24" t="s">
        <v>44</v>
      </c>
      <c r="H24" t="s">
        <v>87</v>
      </c>
      <c r="I24">
        <v>94.257089303100003</v>
      </c>
      <c r="J24" t="s">
        <v>45</v>
      </c>
      <c r="K24">
        <v>17854832</v>
      </c>
      <c r="L24" t="s">
        <v>46</v>
      </c>
      <c r="M24">
        <v>926.07816964285701</v>
      </c>
      <c r="N24" t="s">
        <v>46</v>
      </c>
      <c r="O24">
        <v>2.9510723389893401E-2</v>
      </c>
      <c r="P24" t="s">
        <v>45</v>
      </c>
      <c r="Q24">
        <v>94.343520031095807</v>
      </c>
      <c r="R24" t="s">
        <v>45</v>
      </c>
      <c r="S24">
        <v>0.932572833017</v>
      </c>
      <c r="T24">
        <v>0.8</v>
      </c>
      <c r="U24" t="s">
        <v>45</v>
      </c>
      <c r="V24">
        <v>0.95667638722000004</v>
      </c>
      <c r="W24" t="s">
        <v>45</v>
      </c>
      <c r="X24">
        <v>0.90691363080599996</v>
      </c>
      <c r="Y24" t="s">
        <v>45</v>
      </c>
      <c r="Z24">
        <v>0.67793689645199995</v>
      </c>
      <c r="AA24" t="s">
        <v>45</v>
      </c>
      <c r="AB24" s="2">
        <v>1.1007513319199999E-18</v>
      </c>
      <c r="AC24" s="2">
        <v>1.0312730944799999E-37</v>
      </c>
      <c r="AD24">
        <v>0</v>
      </c>
      <c r="AE24">
        <v>-5.4076023080300002E-4</v>
      </c>
      <c r="AF24" t="s">
        <v>48</v>
      </c>
      <c r="AG24">
        <v>0</v>
      </c>
      <c r="AH24">
        <v>-6.76488197081E-4</v>
      </c>
      <c r="AI24" t="s">
        <v>48</v>
      </c>
      <c r="AJ24" t="s">
        <v>49</v>
      </c>
      <c r="AK24">
        <v>0.23557912143900001</v>
      </c>
      <c r="AL24" t="s">
        <v>48</v>
      </c>
      <c r="AM24" t="s">
        <v>88</v>
      </c>
      <c r="AN24" t="s">
        <v>51</v>
      </c>
      <c r="AO24" t="s">
        <v>88</v>
      </c>
      <c r="AP24" t="s">
        <v>52</v>
      </c>
    </row>
    <row r="25" spans="1:42" x14ac:dyDescent="0.3">
      <c r="A25" t="s">
        <v>134</v>
      </c>
      <c r="B25" t="s">
        <v>43</v>
      </c>
      <c r="C25" s="1">
        <v>42034</v>
      </c>
      <c r="D25">
        <v>251</v>
      </c>
      <c r="E25">
        <v>251</v>
      </c>
      <c r="F25" t="s">
        <v>44</v>
      </c>
      <c r="G25" t="s">
        <v>44</v>
      </c>
      <c r="H25" t="s">
        <v>44</v>
      </c>
      <c r="I25">
        <v>81.278149427599999</v>
      </c>
      <c r="J25" t="s">
        <v>45</v>
      </c>
      <c r="K25">
        <v>23929178</v>
      </c>
      <c r="L25" t="s">
        <v>46</v>
      </c>
      <c r="M25">
        <v>1312.9896383928501</v>
      </c>
      <c r="N25" t="s">
        <v>135</v>
      </c>
      <c r="O25">
        <v>1.7971530512783999E-2</v>
      </c>
      <c r="P25" t="s">
        <v>45</v>
      </c>
      <c r="Q25">
        <v>81.133221488317105</v>
      </c>
      <c r="R25" t="s">
        <v>48</v>
      </c>
      <c r="S25">
        <v>0.66235564380900003</v>
      </c>
      <c r="T25">
        <v>0.75</v>
      </c>
      <c r="U25" t="s">
        <v>48</v>
      </c>
      <c r="V25">
        <v>0.70215580489399998</v>
      </c>
      <c r="W25" t="s">
        <v>48</v>
      </c>
      <c r="X25">
        <v>0.61961563796399999</v>
      </c>
      <c r="Y25" t="s">
        <v>48</v>
      </c>
      <c r="Z25">
        <v>0.84094804639099996</v>
      </c>
      <c r="AA25" t="s">
        <v>45</v>
      </c>
      <c r="AB25" s="2">
        <v>6.7473329589700003E-31</v>
      </c>
      <c r="AC25" t="s">
        <v>47</v>
      </c>
      <c r="AD25">
        <v>47</v>
      </c>
      <c r="AE25">
        <v>-3.3610509280899998E-3</v>
      </c>
      <c r="AF25" t="s">
        <v>48</v>
      </c>
      <c r="AG25">
        <v>64</v>
      </c>
      <c r="AH25">
        <v>-3.4493047011499999E-3</v>
      </c>
      <c r="AI25" t="s">
        <v>48</v>
      </c>
      <c r="AJ25" t="s">
        <v>49</v>
      </c>
      <c r="AK25">
        <v>0.31379849757400002</v>
      </c>
      <c r="AL25" t="s">
        <v>48</v>
      </c>
      <c r="AM25" t="s">
        <v>54</v>
      </c>
      <c r="AN25" t="s">
        <v>55</v>
      </c>
      <c r="AO25" t="s">
        <v>55</v>
      </c>
      <c r="AP25" t="s">
        <v>56</v>
      </c>
    </row>
    <row r="26" spans="1:42" x14ac:dyDescent="0.3">
      <c r="A26" t="s">
        <v>123</v>
      </c>
      <c r="B26" t="s">
        <v>64</v>
      </c>
      <c r="C26" s="1">
        <v>42040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87.571054829600001</v>
      </c>
      <c r="J26" t="s">
        <v>45</v>
      </c>
      <c r="K26">
        <v>18965301</v>
      </c>
      <c r="L26" t="s">
        <v>46</v>
      </c>
      <c r="M26">
        <v>1006.64499107142</v>
      </c>
      <c r="N26" t="s">
        <v>49</v>
      </c>
      <c r="O26">
        <v>1.9073556383678299E-2</v>
      </c>
      <c r="P26" t="s">
        <v>45</v>
      </c>
      <c r="Q26">
        <v>87.682247118405996</v>
      </c>
      <c r="R26" t="s">
        <v>45</v>
      </c>
      <c r="S26">
        <v>0.82979693521099995</v>
      </c>
      <c r="T26">
        <v>0.8</v>
      </c>
      <c r="U26" t="s">
        <v>45</v>
      </c>
      <c r="V26">
        <v>0.86630171253800003</v>
      </c>
      <c r="W26" t="s">
        <v>45</v>
      </c>
      <c r="X26">
        <v>0.79202212817999995</v>
      </c>
      <c r="Y26" t="s">
        <v>48</v>
      </c>
      <c r="Z26">
        <v>0.99584488300200003</v>
      </c>
      <c r="AA26" t="s">
        <v>45</v>
      </c>
      <c r="AB26" s="2">
        <v>1.5184064544899999E-12</v>
      </c>
      <c r="AC26" s="2">
        <v>8.2211200936499999E-115</v>
      </c>
      <c r="AD26">
        <v>0</v>
      </c>
      <c r="AE26">
        <v>-2.2136421374800001E-3</v>
      </c>
      <c r="AF26" t="s">
        <v>48</v>
      </c>
      <c r="AG26">
        <v>2</v>
      </c>
      <c r="AH26">
        <v>-1.8971800201000001E-3</v>
      </c>
      <c r="AI26" t="s">
        <v>48</v>
      </c>
      <c r="AJ26" t="s">
        <v>49</v>
      </c>
      <c r="AK26">
        <v>0.25962771866000001</v>
      </c>
      <c r="AL26" t="s">
        <v>48</v>
      </c>
      <c r="AM26" t="s">
        <v>124</v>
      </c>
      <c r="AN26" t="s">
        <v>124</v>
      </c>
      <c r="AO26" t="s">
        <v>51</v>
      </c>
      <c r="AP26" t="s">
        <v>52</v>
      </c>
    </row>
    <row r="27" spans="1:42" x14ac:dyDescent="0.3">
      <c r="A27" t="s">
        <v>153</v>
      </c>
      <c r="B27" t="s">
        <v>43</v>
      </c>
      <c r="C27" s="1">
        <v>42055</v>
      </c>
      <c r="D27">
        <v>26</v>
      </c>
      <c r="E27">
        <v>26</v>
      </c>
      <c r="F27" t="s">
        <v>44</v>
      </c>
      <c r="G27" t="s">
        <v>44</v>
      </c>
      <c r="H27" t="s">
        <v>44</v>
      </c>
      <c r="I27">
        <v>11.2988503235</v>
      </c>
      <c r="J27" t="s">
        <v>48</v>
      </c>
      <c r="K27">
        <v>3422864</v>
      </c>
      <c r="L27" t="s">
        <v>46</v>
      </c>
      <c r="M27">
        <v>175.39784374999999</v>
      </c>
      <c r="N27" t="s">
        <v>58</v>
      </c>
      <c r="O27">
        <v>6.9387411080795297E-2</v>
      </c>
      <c r="P27" t="s">
        <v>48</v>
      </c>
      <c r="Q27">
        <v>0</v>
      </c>
      <c r="R27" t="s">
        <v>48</v>
      </c>
      <c r="S27">
        <v>0.63210862659699996</v>
      </c>
      <c r="T27">
        <v>0.9</v>
      </c>
      <c r="U27" t="s">
        <v>48</v>
      </c>
      <c r="V27">
        <v>0.88443959839999997</v>
      </c>
      <c r="W27" t="s">
        <v>48</v>
      </c>
      <c r="X27">
        <v>0.47034560486799998</v>
      </c>
      <c r="Y27" t="s">
        <v>48</v>
      </c>
      <c r="Z27">
        <v>0.95412926422199995</v>
      </c>
      <c r="AA27" t="s">
        <v>45</v>
      </c>
      <c r="AB27" s="2">
        <v>6.5681452972500002E-12</v>
      </c>
      <c r="AC27" s="2">
        <v>7.5094367227500002E-13</v>
      </c>
      <c r="AD27">
        <v>0</v>
      </c>
      <c r="AE27">
        <v>0</v>
      </c>
      <c r="AF27" t="s">
        <v>45</v>
      </c>
      <c r="AG27">
        <v>26</v>
      </c>
      <c r="AH27">
        <v>0</v>
      </c>
      <c r="AI27" t="s">
        <v>45</v>
      </c>
      <c r="AJ27" t="s">
        <v>104</v>
      </c>
      <c r="AK27">
        <v>0.64969692996200001</v>
      </c>
      <c r="AL27" t="s">
        <v>48</v>
      </c>
      <c r="AM27" t="s">
        <v>54</v>
      </c>
      <c r="AN27" t="s">
        <v>55</v>
      </c>
      <c r="AO27" t="s">
        <v>55</v>
      </c>
      <c r="AP27" t="s">
        <v>56</v>
      </c>
    </row>
    <row r="28" spans="1:42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 t="s">
        <v>44</v>
      </c>
      <c r="G28" t="s">
        <v>44</v>
      </c>
      <c r="H28" t="s">
        <v>44</v>
      </c>
      <c r="I28">
        <v>91.972252043599994</v>
      </c>
      <c r="J28" t="s">
        <v>45</v>
      </c>
      <c r="K28">
        <v>29954337</v>
      </c>
      <c r="L28" t="s">
        <v>46</v>
      </c>
      <c r="M28">
        <v>1225.6633684210501</v>
      </c>
      <c r="N28" t="s">
        <v>49</v>
      </c>
      <c r="O28">
        <v>1.93860488465144E-2</v>
      </c>
      <c r="P28" t="s">
        <v>45</v>
      </c>
      <c r="Q28">
        <v>91.981582020022103</v>
      </c>
      <c r="R28" t="s">
        <v>45</v>
      </c>
      <c r="S28">
        <v>0.96463537783800002</v>
      </c>
      <c r="T28">
        <v>0.85</v>
      </c>
      <c r="U28" t="s">
        <v>45</v>
      </c>
      <c r="V28">
        <v>0.97371817955200002</v>
      </c>
      <c r="W28" t="s">
        <v>45</v>
      </c>
      <c r="X28">
        <v>0.95481846295999995</v>
      </c>
      <c r="Y28" t="s">
        <v>45</v>
      </c>
      <c r="Z28">
        <v>0.84094804639099996</v>
      </c>
      <c r="AA28" t="s">
        <v>45</v>
      </c>
      <c r="AB28">
        <v>2.88424924735E-2</v>
      </c>
      <c r="AC28" s="2">
        <v>2.0570759886800001E-7</v>
      </c>
      <c r="AD28">
        <v>0</v>
      </c>
      <c r="AE28">
        <v>-3.0048679100300001E-4</v>
      </c>
      <c r="AF28" t="s">
        <v>45</v>
      </c>
      <c r="AG28">
        <v>0</v>
      </c>
      <c r="AH28">
        <v>-3.9374597758599998E-4</v>
      </c>
      <c r="AI28" t="s">
        <v>45</v>
      </c>
      <c r="AJ28" t="s">
        <v>49</v>
      </c>
      <c r="AK28">
        <v>0.18120459125300001</v>
      </c>
      <c r="AL28" t="s">
        <v>48</v>
      </c>
      <c r="AM28" t="s">
        <v>54</v>
      </c>
      <c r="AN28" t="s">
        <v>55</v>
      </c>
      <c r="AO28" t="s">
        <v>55</v>
      </c>
      <c r="AP28" t="s">
        <v>52</v>
      </c>
    </row>
    <row r="29" spans="1:42" x14ac:dyDescent="0.3">
      <c r="A29" t="s">
        <v>174</v>
      </c>
      <c r="B29" t="s">
        <v>64</v>
      </c>
      <c r="C29" s="1">
        <v>42062</v>
      </c>
      <c r="D29">
        <v>75</v>
      </c>
      <c r="E29">
        <v>75</v>
      </c>
      <c r="F29" t="s">
        <v>44</v>
      </c>
      <c r="G29" t="s">
        <v>44</v>
      </c>
      <c r="H29" t="s">
        <v>44</v>
      </c>
      <c r="I29">
        <v>90.294090972299998</v>
      </c>
      <c r="J29" t="s">
        <v>45</v>
      </c>
      <c r="K29">
        <v>25317785</v>
      </c>
      <c r="L29" t="s">
        <v>46</v>
      </c>
      <c r="M29">
        <v>1066.30071546052</v>
      </c>
      <c r="N29" t="s">
        <v>58</v>
      </c>
      <c r="O29">
        <v>7.6375225187212695E-2</v>
      </c>
      <c r="P29" t="s">
        <v>48</v>
      </c>
      <c r="Q29">
        <v>90.519430811575504</v>
      </c>
      <c r="R29" t="s">
        <v>45</v>
      </c>
      <c r="S29">
        <v>0.95731592498399998</v>
      </c>
      <c r="T29">
        <v>0.85</v>
      </c>
      <c r="U29" t="s">
        <v>45</v>
      </c>
      <c r="V29">
        <v>0.96949651111500001</v>
      </c>
      <c r="W29" t="s">
        <v>45</v>
      </c>
      <c r="X29">
        <v>0.94387513757599995</v>
      </c>
      <c r="Y29" t="s">
        <v>45</v>
      </c>
      <c r="Z29">
        <v>0.84094804639099996</v>
      </c>
      <c r="AA29" t="s">
        <v>45</v>
      </c>
      <c r="AB29">
        <v>2.3737066265599998E-3</v>
      </c>
      <c r="AC29" t="s">
        <v>47</v>
      </c>
      <c r="AD29">
        <v>0</v>
      </c>
      <c r="AE29">
        <v>-2.72832275225E-4</v>
      </c>
      <c r="AF29" t="s">
        <v>45</v>
      </c>
      <c r="AG29">
        <v>0</v>
      </c>
      <c r="AH29">
        <v>-3.8603187877300001E-4</v>
      </c>
      <c r="AI29" t="s">
        <v>45</v>
      </c>
      <c r="AJ29" t="s">
        <v>49</v>
      </c>
      <c r="AK29">
        <v>0.80446787097399997</v>
      </c>
      <c r="AL29" t="s">
        <v>48</v>
      </c>
      <c r="AM29" t="s">
        <v>175</v>
      </c>
      <c r="AN29" t="s">
        <v>51</v>
      </c>
      <c r="AO29" t="s">
        <v>175</v>
      </c>
      <c r="AP29" t="s">
        <v>52</v>
      </c>
    </row>
    <row r="30" spans="1:42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86.484709041499997</v>
      </c>
      <c r="J30" t="s">
        <v>45</v>
      </c>
      <c r="K30">
        <v>20383236</v>
      </c>
      <c r="L30" t="s">
        <v>46</v>
      </c>
      <c r="M30">
        <v>1091.5583616071399</v>
      </c>
      <c r="N30" t="s">
        <v>49</v>
      </c>
      <c r="O30">
        <v>9.1316601029124405E-3</v>
      </c>
      <c r="P30" t="s">
        <v>45</v>
      </c>
      <c r="Q30">
        <v>86.422883154965504</v>
      </c>
      <c r="R30" t="s">
        <v>45</v>
      </c>
      <c r="S30">
        <v>0.87940379503800004</v>
      </c>
      <c r="T30">
        <v>0.8</v>
      </c>
      <c r="U30" t="s">
        <v>45</v>
      </c>
      <c r="V30">
        <v>0.92333285662700004</v>
      </c>
      <c r="W30" t="s">
        <v>45</v>
      </c>
      <c r="X30">
        <v>0.83429361050899997</v>
      </c>
      <c r="Y30" t="s">
        <v>45</v>
      </c>
      <c r="Z30">
        <v>0.95412926422199995</v>
      </c>
      <c r="AA30" t="s">
        <v>45</v>
      </c>
      <c r="AB30" s="2">
        <v>4.0711368680899998E-39</v>
      </c>
      <c r="AC30" s="2">
        <v>8.1750098814099997E-86</v>
      </c>
      <c r="AD30">
        <v>0</v>
      </c>
      <c r="AE30">
        <v>-8.5422092404699999E-4</v>
      </c>
      <c r="AF30" t="s">
        <v>48</v>
      </c>
      <c r="AG30">
        <v>0</v>
      </c>
      <c r="AH30">
        <v>-8.0078653309699997E-4</v>
      </c>
      <c r="AI30" t="s">
        <v>48</v>
      </c>
      <c r="AJ30" t="s">
        <v>49</v>
      </c>
      <c r="AK30">
        <v>0.50664371193900004</v>
      </c>
      <c r="AL30" t="s">
        <v>48</v>
      </c>
      <c r="AM30" t="s">
        <v>54</v>
      </c>
      <c r="AN30" t="s">
        <v>55</v>
      </c>
      <c r="AO30" t="s">
        <v>55</v>
      </c>
      <c r="AP30" t="s">
        <v>52</v>
      </c>
    </row>
    <row r="31" spans="1:42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 t="s">
        <v>44</v>
      </c>
      <c r="G31" t="s">
        <v>44</v>
      </c>
      <c r="H31" t="s">
        <v>44</v>
      </c>
      <c r="I31">
        <v>94.106018551600002</v>
      </c>
      <c r="J31" t="s">
        <v>45</v>
      </c>
      <c r="K31">
        <v>26017554</v>
      </c>
      <c r="L31" t="s">
        <v>46</v>
      </c>
      <c r="M31">
        <v>1059.91670394736</v>
      </c>
      <c r="N31" t="s">
        <v>58</v>
      </c>
      <c r="O31">
        <v>2.1419649288924002E-2</v>
      </c>
      <c r="P31" t="s">
        <v>45</v>
      </c>
      <c r="Q31">
        <v>94.168998337677905</v>
      </c>
      <c r="R31" t="s">
        <v>45</v>
      </c>
      <c r="S31">
        <v>0.970083627073</v>
      </c>
      <c r="T31">
        <v>0.85</v>
      </c>
      <c r="U31" t="s">
        <v>45</v>
      </c>
      <c r="V31">
        <v>0.97848799468199998</v>
      </c>
      <c r="W31" t="s">
        <v>45</v>
      </c>
      <c r="X31">
        <v>0.96173280957399998</v>
      </c>
      <c r="Y31" t="s">
        <v>45</v>
      </c>
      <c r="Z31">
        <v>0.84094804639099996</v>
      </c>
      <c r="AA31" t="s">
        <v>45</v>
      </c>
      <c r="AB31">
        <v>7.8514882983700005E-2</v>
      </c>
      <c r="AC31">
        <v>2.97151105089E-4</v>
      </c>
      <c r="AD31">
        <v>0</v>
      </c>
      <c r="AE31">
        <v>-2.8625075810799998E-4</v>
      </c>
      <c r="AF31" t="s">
        <v>45</v>
      </c>
      <c r="AG31">
        <v>0</v>
      </c>
      <c r="AH31">
        <v>-2.3865729131E-4</v>
      </c>
      <c r="AI31" t="s">
        <v>45</v>
      </c>
      <c r="AJ31" t="s">
        <v>49</v>
      </c>
      <c r="AK31">
        <v>0.204045784127</v>
      </c>
      <c r="AL31" t="s">
        <v>48</v>
      </c>
      <c r="AM31" t="s">
        <v>250</v>
      </c>
      <c r="AN31" t="s">
        <v>250</v>
      </c>
      <c r="AO31" t="s">
        <v>51</v>
      </c>
      <c r="AP31" t="s">
        <v>52</v>
      </c>
    </row>
    <row r="32" spans="1:42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 t="s">
        <v>44</v>
      </c>
      <c r="G32" t="s">
        <v>44</v>
      </c>
      <c r="H32" t="s">
        <v>44</v>
      </c>
      <c r="I32">
        <v>91.395465459600004</v>
      </c>
      <c r="J32" t="s">
        <v>45</v>
      </c>
      <c r="K32">
        <v>24975924</v>
      </c>
      <c r="L32" t="s">
        <v>46</v>
      </c>
      <c r="M32">
        <v>1049.1582779605201</v>
      </c>
      <c r="N32" t="s">
        <v>58</v>
      </c>
      <c r="O32">
        <v>6.7807853529107901E-3</v>
      </c>
      <c r="P32" t="s">
        <v>45</v>
      </c>
      <c r="Q32">
        <v>91.296953656128693</v>
      </c>
      <c r="R32" t="s">
        <v>45</v>
      </c>
      <c r="S32">
        <v>0.95123587059799997</v>
      </c>
      <c r="T32">
        <v>0.85</v>
      </c>
      <c r="U32" t="s">
        <v>45</v>
      </c>
      <c r="V32">
        <v>0.97009871586700003</v>
      </c>
      <c r="W32" t="s">
        <v>45</v>
      </c>
      <c r="X32">
        <v>0.93153082731500003</v>
      </c>
      <c r="Y32" t="s">
        <v>45</v>
      </c>
      <c r="Z32">
        <v>0.95412926422199995</v>
      </c>
      <c r="AA32" t="s">
        <v>45</v>
      </c>
      <c r="AB32" s="2">
        <v>3.4326776294999998E-7</v>
      </c>
      <c r="AC32" t="s">
        <v>47</v>
      </c>
      <c r="AD32">
        <v>0</v>
      </c>
      <c r="AE32">
        <v>-4.0766174282399998E-4</v>
      </c>
      <c r="AF32" t="s">
        <v>45</v>
      </c>
      <c r="AG32">
        <v>0</v>
      </c>
      <c r="AH32">
        <v>-8.2529294513500003E-4</v>
      </c>
      <c r="AI32" t="s">
        <v>48</v>
      </c>
      <c r="AJ32" t="s">
        <v>49</v>
      </c>
      <c r="AK32">
        <v>0.17399200122299999</v>
      </c>
      <c r="AL32" t="s">
        <v>48</v>
      </c>
      <c r="AM32" t="s">
        <v>54</v>
      </c>
      <c r="AN32" t="s">
        <v>55</v>
      </c>
      <c r="AO32" t="s">
        <v>55</v>
      </c>
      <c r="AP32" t="s">
        <v>52</v>
      </c>
    </row>
    <row r="33" spans="1:42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94.5095894273</v>
      </c>
      <c r="J33" t="s">
        <v>45</v>
      </c>
      <c r="K33">
        <v>17647098</v>
      </c>
      <c r="L33" t="s">
        <v>46</v>
      </c>
      <c r="M33">
        <v>906.64631250000002</v>
      </c>
      <c r="N33" t="s">
        <v>46</v>
      </c>
      <c r="O33">
        <v>1.7227968461187699E-2</v>
      </c>
      <c r="P33" t="s">
        <v>45</v>
      </c>
      <c r="Q33">
        <v>93.728229908861607</v>
      </c>
      <c r="R33" t="s">
        <v>45</v>
      </c>
      <c r="S33">
        <v>0.94212906426900001</v>
      </c>
      <c r="T33">
        <v>0.8</v>
      </c>
      <c r="U33" t="s">
        <v>45</v>
      </c>
      <c r="V33">
        <v>0.959504039393</v>
      </c>
      <c r="W33" t="s">
        <v>45</v>
      </c>
      <c r="X33">
        <v>0.92420306873299995</v>
      </c>
      <c r="Y33" t="s">
        <v>45</v>
      </c>
      <c r="Z33">
        <v>0.67793689645199995</v>
      </c>
      <c r="AA33" t="s">
        <v>45</v>
      </c>
      <c r="AB33" s="2">
        <v>2.7477950101499999E-10</v>
      </c>
      <c r="AC33" t="s">
        <v>47</v>
      </c>
      <c r="AD33">
        <v>0</v>
      </c>
      <c r="AE33">
        <v>-5.1187844460300004E-4</v>
      </c>
      <c r="AF33" t="s">
        <v>48</v>
      </c>
      <c r="AG33">
        <v>0</v>
      </c>
      <c r="AH33">
        <v>-6.01539202695E-4</v>
      </c>
      <c r="AI33" t="s">
        <v>48</v>
      </c>
      <c r="AJ33" t="s">
        <v>49</v>
      </c>
      <c r="AK33">
        <v>0.115777719971</v>
      </c>
      <c r="AL33" t="s">
        <v>48</v>
      </c>
      <c r="AM33" t="s">
        <v>54</v>
      </c>
      <c r="AN33" t="s">
        <v>55</v>
      </c>
      <c r="AO33" t="s">
        <v>55</v>
      </c>
      <c r="AP33" t="s">
        <v>52</v>
      </c>
    </row>
    <row r="34" spans="1:42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 t="s">
        <v>44</v>
      </c>
      <c r="G34" t="s">
        <v>44</v>
      </c>
      <c r="H34" t="s">
        <v>44</v>
      </c>
      <c r="I34">
        <v>93.044329689799994</v>
      </c>
      <c r="J34" t="s">
        <v>45</v>
      </c>
      <c r="K34">
        <v>26726137</v>
      </c>
      <c r="L34" t="s">
        <v>46</v>
      </c>
      <c r="M34">
        <v>1096.11976644736</v>
      </c>
      <c r="N34" t="s">
        <v>58</v>
      </c>
      <c r="O34">
        <v>2.5085445559048201E-2</v>
      </c>
      <c r="P34" t="s">
        <v>45</v>
      </c>
      <c r="Q34">
        <v>93.5237529823751</v>
      </c>
      <c r="R34" t="s">
        <v>45</v>
      </c>
      <c r="S34">
        <v>0.96479387281100004</v>
      </c>
      <c r="T34">
        <v>0.85</v>
      </c>
      <c r="U34" t="s">
        <v>45</v>
      </c>
      <c r="V34">
        <v>0.97449138771300003</v>
      </c>
      <c r="W34" t="s">
        <v>45</v>
      </c>
      <c r="X34">
        <v>0.95450933892900003</v>
      </c>
      <c r="Y34" t="s">
        <v>45</v>
      </c>
      <c r="Z34">
        <v>0.84094804639099996</v>
      </c>
      <c r="AA34" t="s">
        <v>45</v>
      </c>
      <c r="AB34">
        <v>4.7651333601199997E-2</v>
      </c>
      <c r="AC34">
        <v>7.6142319618400004E-4</v>
      </c>
      <c r="AD34">
        <v>0</v>
      </c>
      <c r="AE34">
        <v>-3.4315153578900001E-4</v>
      </c>
      <c r="AF34" t="s">
        <v>45</v>
      </c>
      <c r="AG34">
        <v>0</v>
      </c>
      <c r="AH34">
        <v>-2.5608793993100001E-4</v>
      </c>
      <c r="AI34" t="s">
        <v>45</v>
      </c>
      <c r="AJ34" t="s">
        <v>49</v>
      </c>
      <c r="AK34">
        <v>0.61699585309899996</v>
      </c>
      <c r="AL34" t="s">
        <v>48</v>
      </c>
      <c r="AM34" t="s">
        <v>54</v>
      </c>
      <c r="AN34" t="s">
        <v>55</v>
      </c>
      <c r="AO34" t="s">
        <v>55</v>
      </c>
      <c r="AP34" t="s">
        <v>52</v>
      </c>
    </row>
    <row r="35" spans="1:42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 t="s">
        <v>44</v>
      </c>
      <c r="G35" t="s">
        <v>44</v>
      </c>
      <c r="H35" t="s">
        <v>44</v>
      </c>
      <c r="I35">
        <v>92.892809563699998</v>
      </c>
      <c r="J35" t="s">
        <v>45</v>
      </c>
      <c r="K35">
        <v>28292154</v>
      </c>
      <c r="L35" t="s">
        <v>46</v>
      </c>
      <c r="M35">
        <v>1150.8931052631499</v>
      </c>
      <c r="N35" t="s">
        <v>46</v>
      </c>
      <c r="O35">
        <v>1.6395715145574499E-2</v>
      </c>
      <c r="P35" t="s">
        <v>45</v>
      </c>
      <c r="Q35">
        <v>92.993351694766602</v>
      </c>
      <c r="R35" t="s">
        <v>45</v>
      </c>
      <c r="S35">
        <v>0.96862785010300001</v>
      </c>
      <c r="T35">
        <v>0.85</v>
      </c>
      <c r="U35" t="s">
        <v>45</v>
      </c>
      <c r="V35">
        <v>0.97441155593899997</v>
      </c>
      <c r="W35" t="s">
        <v>45</v>
      </c>
      <c r="X35">
        <v>0.962599678578</v>
      </c>
      <c r="Y35" t="s">
        <v>45</v>
      </c>
      <c r="Z35">
        <v>0.95412926422199995</v>
      </c>
      <c r="AA35" t="s">
        <v>45</v>
      </c>
      <c r="AB35">
        <v>0.97963427296299999</v>
      </c>
      <c r="AC35" t="s">
        <v>47</v>
      </c>
      <c r="AD35">
        <v>0</v>
      </c>
      <c r="AE35">
        <v>-3.0201877252900001E-4</v>
      </c>
      <c r="AF35" t="s">
        <v>45</v>
      </c>
      <c r="AG35">
        <v>0</v>
      </c>
      <c r="AH35">
        <v>-1.7630621364700001E-4</v>
      </c>
      <c r="AI35" t="s">
        <v>45</v>
      </c>
      <c r="AJ35" t="s">
        <v>49</v>
      </c>
      <c r="AK35">
        <v>0.27086772300299999</v>
      </c>
      <c r="AL35" t="s">
        <v>48</v>
      </c>
      <c r="AM35" t="s">
        <v>54</v>
      </c>
      <c r="AN35" t="s">
        <v>55</v>
      </c>
      <c r="AO35" t="s">
        <v>55</v>
      </c>
      <c r="AP35" t="s">
        <v>52</v>
      </c>
    </row>
    <row r="36" spans="1:42" x14ac:dyDescent="0.3">
      <c r="A36" t="s">
        <v>143</v>
      </c>
      <c r="B36" t="s">
        <v>43</v>
      </c>
      <c r="C36" s="1">
        <v>42095</v>
      </c>
      <c r="D36">
        <v>151</v>
      </c>
      <c r="E36">
        <v>151</v>
      </c>
      <c r="F36" t="s">
        <v>44</v>
      </c>
      <c r="G36" t="s">
        <v>44</v>
      </c>
      <c r="H36" t="s">
        <v>44</v>
      </c>
      <c r="I36">
        <v>90.449370231100005</v>
      </c>
      <c r="J36" t="s">
        <v>45</v>
      </c>
      <c r="K36">
        <v>18801773</v>
      </c>
      <c r="L36" t="s">
        <v>46</v>
      </c>
      <c r="M36">
        <v>986.68171651785701</v>
      </c>
      <c r="N36" t="s">
        <v>46</v>
      </c>
      <c r="O36">
        <v>2.9182373238638599E-2</v>
      </c>
      <c r="P36" t="s">
        <v>45</v>
      </c>
      <c r="Q36">
        <v>90.759123268003194</v>
      </c>
      <c r="R36" t="s">
        <v>45</v>
      </c>
      <c r="S36">
        <v>0.840103937144</v>
      </c>
      <c r="T36">
        <v>0.8</v>
      </c>
      <c r="U36" t="s">
        <v>45</v>
      </c>
      <c r="V36">
        <v>0.87194634419799999</v>
      </c>
      <c r="W36" t="s">
        <v>45</v>
      </c>
      <c r="X36">
        <v>0.80659192714899997</v>
      </c>
      <c r="Y36" t="s">
        <v>45</v>
      </c>
      <c r="Z36">
        <v>0.99584488300200003</v>
      </c>
      <c r="AA36" t="s">
        <v>45</v>
      </c>
      <c r="AB36" s="2">
        <v>6.8105156460000005E-11</v>
      </c>
      <c r="AC36" s="2">
        <v>1.2646067283499999E-33</v>
      </c>
      <c r="AD36">
        <v>0</v>
      </c>
      <c r="AE36">
        <v>-2.2957459632899999E-3</v>
      </c>
      <c r="AF36" t="s">
        <v>48</v>
      </c>
      <c r="AG36">
        <v>6</v>
      </c>
      <c r="AH36">
        <v>-2.2223924826E-3</v>
      </c>
      <c r="AI36" t="s">
        <v>48</v>
      </c>
      <c r="AJ36" t="s">
        <v>104</v>
      </c>
      <c r="AK36">
        <v>2.2560796772699998</v>
      </c>
      <c r="AL36" t="s">
        <v>48</v>
      </c>
      <c r="AM36" t="s">
        <v>144</v>
      </c>
      <c r="AN36" t="s">
        <v>51</v>
      </c>
      <c r="AO36" t="s">
        <v>144</v>
      </c>
      <c r="AP36" t="s">
        <v>52</v>
      </c>
    </row>
    <row r="37" spans="1:42" x14ac:dyDescent="0.3">
      <c r="A37" t="s">
        <v>203</v>
      </c>
      <c r="B37" t="s">
        <v>43</v>
      </c>
      <c r="C37" s="1">
        <v>42101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86.005275961400002</v>
      </c>
      <c r="J37" t="s">
        <v>45</v>
      </c>
      <c r="K37">
        <v>20081955</v>
      </c>
      <c r="L37" t="s">
        <v>46</v>
      </c>
      <c r="M37">
        <v>1075.42610267857</v>
      </c>
      <c r="N37" t="s">
        <v>49</v>
      </c>
      <c r="O37">
        <v>3.1950848405989503E-2</v>
      </c>
      <c r="P37" t="s">
        <v>45</v>
      </c>
      <c r="Q37">
        <v>86.146626495602007</v>
      </c>
      <c r="R37" t="s">
        <v>45</v>
      </c>
      <c r="S37">
        <v>0.80060118664900004</v>
      </c>
      <c r="T37">
        <v>0.8</v>
      </c>
      <c r="U37" t="s">
        <v>45</v>
      </c>
      <c r="V37">
        <v>0.85190015560800003</v>
      </c>
      <c r="W37" t="s">
        <v>45</v>
      </c>
      <c r="X37">
        <v>0.74787998307699999</v>
      </c>
      <c r="Y37" t="s">
        <v>48</v>
      </c>
      <c r="Z37">
        <v>0.95412926422199995</v>
      </c>
      <c r="AA37" t="s">
        <v>45</v>
      </c>
      <c r="AB37" s="2">
        <v>6.3801776910300001E-32</v>
      </c>
      <c r="AC37" t="s">
        <v>47</v>
      </c>
      <c r="AD37">
        <v>0</v>
      </c>
      <c r="AE37">
        <v>-2.36896176924E-3</v>
      </c>
      <c r="AF37" t="s">
        <v>48</v>
      </c>
      <c r="AG37">
        <v>12</v>
      </c>
      <c r="AH37">
        <v>-1.85402107668E-3</v>
      </c>
      <c r="AI37" t="s">
        <v>48</v>
      </c>
      <c r="AJ37" t="s">
        <v>49</v>
      </c>
      <c r="AK37">
        <v>0.62038951505700002</v>
      </c>
      <c r="AL37" t="s">
        <v>48</v>
      </c>
      <c r="AM37" t="s">
        <v>54</v>
      </c>
      <c r="AN37" t="s">
        <v>55</v>
      </c>
      <c r="AO37" t="s">
        <v>55</v>
      </c>
      <c r="AP37" t="s">
        <v>52</v>
      </c>
    </row>
    <row r="38" spans="1:42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 t="s">
        <v>44</v>
      </c>
      <c r="G38" t="s">
        <v>44</v>
      </c>
      <c r="H38" t="s">
        <v>87</v>
      </c>
      <c r="I38">
        <v>94.456326302099995</v>
      </c>
      <c r="J38" t="s">
        <v>45</v>
      </c>
      <c r="K38">
        <v>16861157</v>
      </c>
      <c r="L38" t="s">
        <v>46</v>
      </c>
      <c r="M38">
        <v>867.04124776785704</v>
      </c>
      <c r="N38" t="s">
        <v>46</v>
      </c>
      <c r="O38">
        <v>2.1850830909055902E-2</v>
      </c>
      <c r="P38" t="s">
        <v>45</v>
      </c>
      <c r="Q38">
        <v>94.415229130657394</v>
      </c>
      <c r="R38" t="s">
        <v>45</v>
      </c>
      <c r="S38">
        <v>0.93635784272300004</v>
      </c>
      <c r="T38">
        <v>0.8</v>
      </c>
      <c r="U38" t="s">
        <v>45</v>
      </c>
      <c r="V38">
        <v>0.96720052253400002</v>
      </c>
      <c r="W38" t="s">
        <v>45</v>
      </c>
      <c r="X38">
        <v>0.90877231352700005</v>
      </c>
      <c r="Y38" t="s">
        <v>45</v>
      </c>
      <c r="Z38">
        <v>0.50765795335700004</v>
      </c>
      <c r="AA38" t="s">
        <v>45</v>
      </c>
      <c r="AB38" s="2">
        <v>1.7379902991700001E-17</v>
      </c>
      <c r="AC38" t="s">
        <v>47</v>
      </c>
      <c r="AD38">
        <v>0</v>
      </c>
      <c r="AE38">
        <v>-4.31592805094E-4</v>
      </c>
      <c r="AF38" t="s">
        <v>45</v>
      </c>
      <c r="AG38">
        <v>0</v>
      </c>
      <c r="AH38">
        <v>-1.25695209635E-3</v>
      </c>
      <c r="AI38" t="s">
        <v>48</v>
      </c>
      <c r="AJ38" t="s">
        <v>49</v>
      </c>
      <c r="AK38">
        <v>0.24869133247799999</v>
      </c>
      <c r="AL38" t="s">
        <v>48</v>
      </c>
      <c r="AM38" t="s">
        <v>197</v>
      </c>
      <c r="AN38" t="s">
        <v>197</v>
      </c>
      <c r="AO38" t="s">
        <v>51</v>
      </c>
      <c r="AP38" t="s">
        <v>52</v>
      </c>
    </row>
    <row r="39" spans="1:42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91.969095204300004</v>
      </c>
      <c r="J39" t="s">
        <v>45</v>
      </c>
      <c r="K39">
        <v>30009055</v>
      </c>
      <c r="L39" t="s">
        <v>46</v>
      </c>
      <c r="M39">
        <v>1228.4128618421</v>
      </c>
      <c r="N39" t="s">
        <v>49</v>
      </c>
      <c r="O39">
        <v>2.79566521598703E-2</v>
      </c>
      <c r="P39" t="s">
        <v>45</v>
      </c>
      <c r="Q39">
        <v>92.290467893417102</v>
      </c>
      <c r="R39" t="s">
        <v>45</v>
      </c>
      <c r="S39">
        <v>0.95009581380200003</v>
      </c>
      <c r="T39">
        <v>0.85</v>
      </c>
      <c r="U39" t="s">
        <v>45</v>
      </c>
      <c r="V39">
        <v>0.96725011745099998</v>
      </c>
      <c r="W39" t="s">
        <v>45</v>
      </c>
      <c r="X39">
        <v>0.93305532391299995</v>
      </c>
      <c r="Y39" t="s">
        <v>45</v>
      </c>
      <c r="Z39">
        <v>0.84094804639099996</v>
      </c>
      <c r="AA39" t="s">
        <v>45</v>
      </c>
      <c r="AB39" s="2">
        <v>2.6066464284300001E-6</v>
      </c>
      <c r="AC39" s="2">
        <v>3.4467170667400002E-12</v>
      </c>
      <c r="AD39">
        <v>0</v>
      </c>
      <c r="AE39">
        <v>-4.7254791428600002E-4</v>
      </c>
      <c r="AF39" t="s">
        <v>45</v>
      </c>
      <c r="AG39">
        <v>0</v>
      </c>
      <c r="AH39">
        <v>-4.9099375075600002E-4</v>
      </c>
      <c r="AI39" t="s">
        <v>45</v>
      </c>
      <c r="AJ39" t="s">
        <v>49</v>
      </c>
      <c r="AK39">
        <v>0.53917945247599997</v>
      </c>
      <c r="AL39" t="s">
        <v>48</v>
      </c>
      <c r="AM39" t="s">
        <v>96</v>
      </c>
      <c r="AN39" t="s">
        <v>51</v>
      </c>
      <c r="AO39" t="s">
        <v>96</v>
      </c>
      <c r="AP39" t="s">
        <v>52</v>
      </c>
    </row>
    <row r="40" spans="1:42" x14ac:dyDescent="0.3">
      <c r="A40" t="s">
        <v>63</v>
      </c>
      <c r="B40" t="s">
        <v>64</v>
      </c>
      <c r="C40" s="1">
        <v>42123</v>
      </c>
      <c r="D40">
        <v>75</v>
      </c>
      <c r="E40">
        <v>75</v>
      </c>
      <c r="F40" t="s">
        <v>44</v>
      </c>
      <c r="G40" t="s">
        <v>44</v>
      </c>
      <c r="H40" t="s">
        <v>44</v>
      </c>
      <c r="I40">
        <v>77.8176586509</v>
      </c>
      <c r="J40" t="s">
        <v>48</v>
      </c>
      <c r="K40">
        <v>32906358</v>
      </c>
      <c r="L40" t="s">
        <v>46</v>
      </c>
      <c r="M40">
        <v>1415.04124671052</v>
      </c>
      <c r="N40" t="s">
        <v>65</v>
      </c>
      <c r="O40">
        <v>1.8771023298559401E-2</v>
      </c>
      <c r="P40" t="s">
        <v>45</v>
      </c>
      <c r="Q40">
        <v>78.178048708640603</v>
      </c>
      <c r="R40" t="s">
        <v>48</v>
      </c>
      <c r="S40">
        <v>0.89830459073299995</v>
      </c>
      <c r="T40">
        <v>0.85</v>
      </c>
      <c r="U40" t="s">
        <v>45</v>
      </c>
      <c r="V40">
        <v>0.92025555588200003</v>
      </c>
      <c r="W40" t="s">
        <v>45</v>
      </c>
      <c r="X40">
        <v>0.87593571917000002</v>
      </c>
      <c r="Y40" t="s">
        <v>45</v>
      </c>
      <c r="Z40">
        <v>0.84094804639099996</v>
      </c>
      <c r="AA40" t="s">
        <v>45</v>
      </c>
      <c r="AB40">
        <v>3.39680368342E-4</v>
      </c>
      <c r="AC40" t="s">
        <v>47</v>
      </c>
      <c r="AD40">
        <v>0</v>
      </c>
      <c r="AE40">
        <v>-8.9214740405200001E-4</v>
      </c>
      <c r="AF40" t="s">
        <v>48</v>
      </c>
      <c r="AG40">
        <v>0</v>
      </c>
      <c r="AH40">
        <v>-6.7512923584400004E-4</v>
      </c>
      <c r="AI40" t="s">
        <v>48</v>
      </c>
      <c r="AJ40" t="s">
        <v>49</v>
      </c>
      <c r="AK40">
        <v>0.50312393832299995</v>
      </c>
      <c r="AL40" t="s">
        <v>48</v>
      </c>
      <c r="AM40" t="s">
        <v>54</v>
      </c>
      <c r="AN40" t="s">
        <v>55</v>
      </c>
      <c r="AO40" t="s">
        <v>55</v>
      </c>
      <c r="AP40" t="s">
        <v>52</v>
      </c>
    </row>
    <row r="41" spans="1:42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 t="s">
        <v>44</v>
      </c>
      <c r="G41" t="s">
        <v>44</v>
      </c>
      <c r="H41" t="s">
        <v>44</v>
      </c>
      <c r="I41">
        <v>86.936772503900002</v>
      </c>
      <c r="J41" t="s">
        <v>45</v>
      </c>
      <c r="K41">
        <v>27790413</v>
      </c>
      <c r="L41" t="s">
        <v>46</v>
      </c>
      <c r="M41">
        <v>1196.12447368421</v>
      </c>
      <c r="N41" t="s">
        <v>46</v>
      </c>
      <c r="O41">
        <v>2.29114386847095E-2</v>
      </c>
      <c r="P41" t="s">
        <v>45</v>
      </c>
      <c r="Q41">
        <v>87.462292434970195</v>
      </c>
      <c r="R41" t="s">
        <v>45</v>
      </c>
      <c r="S41">
        <v>0.92905123341200002</v>
      </c>
      <c r="T41">
        <v>0.85</v>
      </c>
      <c r="U41" t="s">
        <v>45</v>
      </c>
      <c r="V41">
        <v>0.95387136659899996</v>
      </c>
      <c r="W41" t="s">
        <v>45</v>
      </c>
      <c r="X41">
        <v>0.90368159408100002</v>
      </c>
      <c r="Y41" t="s">
        <v>45</v>
      </c>
      <c r="Z41">
        <v>0.84094804639099996</v>
      </c>
      <c r="AA41" t="s">
        <v>45</v>
      </c>
      <c r="AB41" s="2">
        <v>1.23937908314E-10</v>
      </c>
      <c r="AC41" s="2">
        <v>1.7232008701899999E-11</v>
      </c>
      <c r="AD41">
        <v>0</v>
      </c>
      <c r="AE41">
        <v>-6.0018395963600001E-4</v>
      </c>
      <c r="AF41" t="s">
        <v>48</v>
      </c>
      <c r="AG41">
        <v>0</v>
      </c>
      <c r="AH41">
        <v>-5.9030270677900003E-4</v>
      </c>
      <c r="AI41" t="s">
        <v>48</v>
      </c>
      <c r="AJ41" t="s">
        <v>49</v>
      </c>
      <c r="AK41">
        <v>0.40479950519399999</v>
      </c>
      <c r="AL41" t="s">
        <v>48</v>
      </c>
      <c r="AM41" t="s">
        <v>54</v>
      </c>
      <c r="AN41" t="s">
        <v>55</v>
      </c>
      <c r="AO41" t="s">
        <v>55</v>
      </c>
      <c r="AP41" t="s">
        <v>52</v>
      </c>
    </row>
    <row r="42" spans="1:42" x14ac:dyDescent="0.3">
      <c r="A42" t="s">
        <v>127</v>
      </c>
      <c r="B42" t="s">
        <v>43</v>
      </c>
      <c r="C42" s="1">
        <v>42125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87.225339608599995</v>
      </c>
      <c r="J42" t="s">
        <v>45</v>
      </c>
      <c r="K42">
        <v>34467195</v>
      </c>
      <c r="L42" t="s">
        <v>46</v>
      </c>
      <c r="M42">
        <v>1450.64610526315</v>
      </c>
      <c r="N42" t="s">
        <v>65</v>
      </c>
      <c r="O42">
        <v>2.2011888618268E-2</v>
      </c>
      <c r="P42" t="s">
        <v>45</v>
      </c>
      <c r="Q42">
        <v>87.019695196842605</v>
      </c>
      <c r="R42" t="s">
        <v>45</v>
      </c>
      <c r="S42">
        <v>0.94138858850100005</v>
      </c>
      <c r="T42">
        <v>0.85</v>
      </c>
      <c r="U42" t="s">
        <v>45</v>
      </c>
      <c r="V42">
        <v>0.95639478950000001</v>
      </c>
      <c r="W42" t="s">
        <v>45</v>
      </c>
      <c r="X42">
        <v>0.92569271273700005</v>
      </c>
      <c r="Y42" t="s">
        <v>45</v>
      </c>
      <c r="Z42">
        <v>0.84094804639099996</v>
      </c>
      <c r="AA42" t="s">
        <v>45</v>
      </c>
      <c r="AB42">
        <v>5.7944796186600001E-4</v>
      </c>
      <c r="AC42" s="2">
        <v>2.9758841346900002E-5</v>
      </c>
      <c r="AD42">
        <v>0</v>
      </c>
      <c r="AE42">
        <v>-5.6761929337199998E-4</v>
      </c>
      <c r="AF42" t="s">
        <v>48</v>
      </c>
      <c r="AG42">
        <v>0</v>
      </c>
      <c r="AH42">
        <v>-5.2431873690799997E-4</v>
      </c>
      <c r="AI42" t="s">
        <v>48</v>
      </c>
      <c r="AJ42" t="s">
        <v>49</v>
      </c>
      <c r="AK42">
        <v>0.38311719925600002</v>
      </c>
      <c r="AL42" t="s">
        <v>48</v>
      </c>
      <c r="AM42" t="s">
        <v>128</v>
      </c>
      <c r="AN42" t="s">
        <v>51</v>
      </c>
      <c r="AO42" t="s">
        <v>128</v>
      </c>
      <c r="AP42" t="s">
        <v>52</v>
      </c>
    </row>
    <row r="43" spans="1:42" x14ac:dyDescent="0.3">
      <c r="A43" t="s">
        <v>245</v>
      </c>
      <c r="B43" t="s">
        <v>64</v>
      </c>
      <c r="C43" s="1">
        <v>42125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80.851932884999997</v>
      </c>
      <c r="J43" t="s">
        <v>45</v>
      </c>
      <c r="K43">
        <v>25913017</v>
      </c>
      <c r="L43" t="s">
        <v>46</v>
      </c>
      <c r="M43">
        <v>1131.0451266447301</v>
      </c>
      <c r="N43" t="s">
        <v>46</v>
      </c>
      <c r="O43">
        <v>1.51255384026244E-2</v>
      </c>
      <c r="P43" t="s">
        <v>45</v>
      </c>
      <c r="Q43">
        <v>81.304084637083207</v>
      </c>
      <c r="R43" t="s">
        <v>48</v>
      </c>
      <c r="S43">
        <v>0.93089279380900003</v>
      </c>
      <c r="T43">
        <v>0.85</v>
      </c>
      <c r="U43" t="s">
        <v>45</v>
      </c>
      <c r="V43">
        <v>0.92991533997499998</v>
      </c>
      <c r="W43" t="s">
        <v>45</v>
      </c>
      <c r="X43">
        <v>0.93268570309700005</v>
      </c>
      <c r="Y43" t="s">
        <v>45</v>
      </c>
      <c r="Z43">
        <v>0.99998090779100002</v>
      </c>
      <c r="AA43" t="s">
        <v>45</v>
      </c>
      <c r="AB43">
        <v>1.3057486852699999E-2</v>
      </c>
      <c r="AC43" t="s">
        <v>47</v>
      </c>
      <c r="AD43">
        <v>0</v>
      </c>
      <c r="AE43">
        <v>-5.4802755123099995E-4</v>
      </c>
      <c r="AF43" t="s">
        <v>48</v>
      </c>
      <c r="AG43">
        <v>0</v>
      </c>
      <c r="AH43">
        <v>-4.1427525303799998E-4</v>
      </c>
      <c r="AI43" t="s">
        <v>45</v>
      </c>
      <c r="AJ43" t="s">
        <v>49</v>
      </c>
      <c r="AK43">
        <v>0.44809836264500003</v>
      </c>
      <c r="AL43" t="s">
        <v>48</v>
      </c>
      <c r="AM43" t="s">
        <v>54</v>
      </c>
      <c r="AN43" t="s">
        <v>55</v>
      </c>
      <c r="AO43" t="s">
        <v>55</v>
      </c>
      <c r="AP43" t="s">
        <v>52</v>
      </c>
    </row>
    <row r="44" spans="1:42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 t="s">
        <v>44</v>
      </c>
      <c r="G44" t="s">
        <v>44</v>
      </c>
      <c r="H44" t="s">
        <v>44</v>
      </c>
      <c r="I44">
        <v>92.665817430399997</v>
      </c>
      <c r="J44" t="s">
        <v>45</v>
      </c>
      <c r="K44">
        <v>27410104</v>
      </c>
      <c r="L44" t="s">
        <v>46</v>
      </c>
      <c r="M44">
        <v>1119.71218092105</v>
      </c>
      <c r="N44" t="s">
        <v>46</v>
      </c>
      <c r="O44">
        <v>3.66027078646795E-2</v>
      </c>
      <c r="P44" t="s">
        <v>45</v>
      </c>
      <c r="Q44">
        <v>93.532743654104095</v>
      </c>
      <c r="R44" t="s">
        <v>45</v>
      </c>
      <c r="S44">
        <v>0.96159251938699997</v>
      </c>
      <c r="T44">
        <v>0.85</v>
      </c>
      <c r="U44" t="s">
        <v>45</v>
      </c>
      <c r="V44">
        <v>0.97409645289900004</v>
      </c>
      <c r="W44" t="s">
        <v>45</v>
      </c>
      <c r="X44">
        <v>0.94953181936099995</v>
      </c>
      <c r="Y44" t="s">
        <v>45</v>
      </c>
      <c r="Z44">
        <v>0.84094804639099996</v>
      </c>
      <c r="AA44" t="s">
        <v>45</v>
      </c>
      <c r="AB44">
        <v>9.9418738553899992E-4</v>
      </c>
      <c r="AC44" s="2">
        <v>8.62597301182E-8</v>
      </c>
      <c r="AD44">
        <v>0</v>
      </c>
      <c r="AE44">
        <v>-3.6389274953800002E-4</v>
      </c>
      <c r="AF44" t="s">
        <v>45</v>
      </c>
      <c r="AG44">
        <v>0</v>
      </c>
      <c r="AH44">
        <v>-4.2845032186900002E-4</v>
      </c>
      <c r="AI44" t="s">
        <v>45</v>
      </c>
      <c r="AJ44" t="s">
        <v>49</v>
      </c>
      <c r="AK44">
        <v>0.29241141832000001</v>
      </c>
      <c r="AL44" t="s">
        <v>48</v>
      </c>
      <c r="AM44" t="s">
        <v>163</v>
      </c>
      <c r="AN44" t="s">
        <v>51</v>
      </c>
      <c r="AO44" t="s">
        <v>163</v>
      </c>
      <c r="AP44" t="s">
        <v>52</v>
      </c>
    </row>
    <row r="45" spans="1:42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92.977529831300004</v>
      </c>
      <c r="J45" t="s">
        <v>45</v>
      </c>
      <c r="K45">
        <v>27595623</v>
      </c>
      <c r="L45" t="s">
        <v>46</v>
      </c>
      <c r="M45">
        <v>1124.35949342105</v>
      </c>
      <c r="N45" t="s">
        <v>46</v>
      </c>
      <c r="O45">
        <v>4.0298000507131303E-2</v>
      </c>
      <c r="P45" t="s">
        <v>45</v>
      </c>
      <c r="Q45">
        <v>93.142408189940994</v>
      </c>
      <c r="R45" t="s">
        <v>45</v>
      </c>
      <c r="S45">
        <v>0.95226500644400003</v>
      </c>
      <c r="T45">
        <v>0.85</v>
      </c>
      <c r="U45" t="s">
        <v>45</v>
      </c>
      <c r="V45">
        <v>0.96980944115699996</v>
      </c>
      <c r="W45" t="s">
        <v>45</v>
      </c>
      <c r="X45">
        <v>0.935556064573</v>
      </c>
      <c r="Y45" t="s">
        <v>45</v>
      </c>
      <c r="Z45">
        <v>0.84094804639099996</v>
      </c>
      <c r="AA45" t="s">
        <v>45</v>
      </c>
      <c r="AB45" s="2">
        <v>9.3852823959999996E-7</v>
      </c>
      <c r="AC45" s="2">
        <v>5.8543982983700004E-20</v>
      </c>
      <c r="AD45">
        <v>0</v>
      </c>
      <c r="AE45">
        <v>-5.3503365828099999E-4</v>
      </c>
      <c r="AF45" t="s">
        <v>48</v>
      </c>
      <c r="AG45">
        <v>0</v>
      </c>
      <c r="AH45">
        <v>-1.81498572976E-4</v>
      </c>
      <c r="AI45" t="s">
        <v>45</v>
      </c>
      <c r="AJ45" t="s">
        <v>49</v>
      </c>
      <c r="AK45">
        <v>0.39452879589399997</v>
      </c>
      <c r="AL45" t="s">
        <v>48</v>
      </c>
      <c r="AM45" t="s">
        <v>54</v>
      </c>
      <c r="AN45" t="s">
        <v>55</v>
      </c>
      <c r="AO45" t="s">
        <v>55</v>
      </c>
      <c r="AP45" t="s">
        <v>52</v>
      </c>
    </row>
    <row r="46" spans="1:42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96.878739952299995</v>
      </c>
      <c r="J46" t="s">
        <v>45</v>
      </c>
      <c r="K46">
        <v>15942131</v>
      </c>
      <c r="L46" t="s">
        <v>46</v>
      </c>
      <c r="M46">
        <v>638.63525328947298</v>
      </c>
      <c r="N46" t="s">
        <v>58</v>
      </c>
      <c r="O46">
        <v>3.0067587490594599E-2</v>
      </c>
      <c r="P46" t="s">
        <v>45</v>
      </c>
      <c r="Q46">
        <v>96.976191523047305</v>
      </c>
      <c r="R46" t="s">
        <v>45</v>
      </c>
      <c r="S46">
        <v>0.97994788427599999</v>
      </c>
      <c r="T46">
        <v>0.85</v>
      </c>
      <c r="U46" t="s">
        <v>45</v>
      </c>
      <c r="V46">
        <v>0.98705443665799997</v>
      </c>
      <c r="W46" t="s">
        <v>45</v>
      </c>
      <c r="X46">
        <v>0.97446354442799998</v>
      </c>
      <c r="Y46" t="s">
        <v>45</v>
      </c>
      <c r="Z46">
        <v>0.84094804639099996</v>
      </c>
      <c r="AA46" t="s">
        <v>45</v>
      </c>
      <c r="AB46">
        <v>0.57571708703799995</v>
      </c>
      <c r="AC46" t="s">
        <v>47</v>
      </c>
      <c r="AD46">
        <v>0</v>
      </c>
      <c r="AE46">
        <v>-2.4398713957799999E-4</v>
      </c>
      <c r="AF46" t="s">
        <v>45</v>
      </c>
      <c r="AG46">
        <v>0</v>
      </c>
      <c r="AH46">
        <v>-1.6041190021E-4</v>
      </c>
      <c r="AI46" t="s">
        <v>45</v>
      </c>
      <c r="AJ46" t="s">
        <v>49</v>
      </c>
      <c r="AK46">
        <v>0.33653630664700002</v>
      </c>
      <c r="AL46" t="s">
        <v>48</v>
      </c>
      <c r="AM46" t="s">
        <v>54</v>
      </c>
      <c r="AN46" t="s">
        <v>55</v>
      </c>
      <c r="AO46" t="s">
        <v>55</v>
      </c>
      <c r="AP46" t="s">
        <v>52</v>
      </c>
    </row>
    <row r="47" spans="1:42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 t="s">
        <v>44</v>
      </c>
      <c r="G47" t="s">
        <v>44</v>
      </c>
      <c r="H47" t="s">
        <v>44</v>
      </c>
      <c r="I47">
        <v>89.612316327900004</v>
      </c>
      <c r="J47" t="s">
        <v>45</v>
      </c>
      <c r="K47">
        <v>7467630</v>
      </c>
      <c r="L47" t="s">
        <v>46</v>
      </c>
      <c r="M47">
        <v>351.221228794642</v>
      </c>
      <c r="N47" t="s">
        <v>58</v>
      </c>
      <c r="O47">
        <v>3.7589722869336401E-2</v>
      </c>
      <c r="P47" t="s">
        <v>45</v>
      </c>
      <c r="Q47">
        <v>88.721632911350994</v>
      </c>
      <c r="R47" t="s">
        <v>45</v>
      </c>
      <c r="S47">
        <v>0.94106264789399996</v>
      </c>
      <c r="T47">
        <v>0.8</v>
      </c>
      <c r="U47" t="s">
        <v>45</v>
      </c>
      <c r="V47">
        <v>0.95572264463000001</v>
      </c>
      <c r="W47" t="s">
        <v>45</v>
      </c>
      <c r="X47">
        <v>0.92586704437099998</v>
      </c>
      <c r="Y47" t="s">
        <v>45</v>
      </c>
      <c r="Z47">
        <v>0.84094804639099996</v>
      </c>
      <c r="AA47" t="s">
        <v>45</v>
      </c>
      <c r="AB47">
        <v>0.55116283585199999</v>
      </c>
      <c r="AC47">
        <v>0.39442730192300002</v>
      </c>
      <c r="AD47">
        <v>0</v>
      </c>
      <c r="AE47">
        <v>-3.7128707226999997E-4</v>
      </c>
      <c r="AF47" t="s">
        <v>45</v>
      </c>
      <c r="AG47">
        <v>0</v>
      </c>
      <c r="AH47">
        <v>-8.4743412385599999E-4</v>
      </c>
      <c r="AI47" t="s">
        <v>48</v>
      </c>
      <c r="AJ47" t="s">
        <v>49</v>
      </c>
      <c r="AK47">
        <v>2.6174883133</v>
      </c>
      <c r="AL47" t="s">
        <v>48</v>
      </c>
      <c r="AM47" t="s">
        <v>142</v>
      </c>
      <c r="AN47" t="s">
        <v>51</v>
      </c>
      <c r="AO47" t="s">
        <v>142</v>
      </c>
      <c r="AP47" t="s">
        <v>52</v>
      </c>
    </row>
    <row r="48" spans="1:42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89.645787332200001</v>
      </c>
      <c r="J48" t="s">
        <v>45</v>
      </c>
      <c r="K48">
        <v>30563261</v>
      </c>
      <c r="L48" t="s">
        <v>46</v>
      </c>
      <c r="M48">
        <v>1273.65916447368</v>
      </c>
      <c r="N48" t="s">
        <v>49</v>
      </c>
      <c r="O48">
        <v>4.3728548314836302E-2</v>
      </c>
      <c r="P48" t="s">
        <v>45</v>
      </c>
      <c r="Q48">
        <v>90.955313283247307</v>
      </c>
      <c r="R48" t="s">
        <v>45</v>
      </c>
      <c r="S48">
        <v>0.95231647234000005</v>
      </c>
      <c r="T48">
        <v>0.85</v>
      </c>
      <c r="U48" t="s">
        <v>45</v>
      </c>
      <c r="V48">
        <v>0.96492157692199998</v>
      </c>
      <c r="W48" t="s">
        <v>45</v>
      </c>
      <c r="X48">
        <v>0.93927429449800004</v>
      </c>
      <c r="Y48" t="s">
        <v>45</v>
      </c>
      <c r="Z48">
        <v>0.84094804639099996</v>
      </c>
      <c r="AA48" t="s">
        <v>45</v>
      </c>
      <c r="AB48">
        <v>9.7477060550299997E-3</v>
      </c>
      <c r="AC48" t="s">
        <v>47</v>
      </c>
      <c r="AD48">
        <v>0</v>
      </c>
      <c r="AE48">
        <v>-5.0705733466500002E-4</v>
      </c>
      <c r="AF48" t="s">
        <v>48</v>
      </c>
      <c r="AG48">
        <v>0</v>
      </c>
      <c r="AH48">
        <v>-4.6026236896100001E-4</v>
      </c>
      <c r="AI48" t="s">
        <v>45</v>
      </c>
      <c r="AJ48" t="s">
        <v>49</v>
      </c>
      <c r="AK48">
        <v>0.35810342921299998</v>
      </c>
      <c r="AL48" t="s">
        <v>48</v>
      </c>
      <c r="AM48" t="s">
        <v>238</v>
      </c>
      <c r="AN48" t="s">
        <v>51</v>
      </c>
      <c r="AO48" t="s">
        <v>238</v>
      </c>
      <c r="AP48" t="s">
        <v>52</v>
      </c>
    </row>
    <row r="49" spans="1:42" x14ac:dyDescent="0.3">
      <c r="A49" t="s">
        <v>209</v>
      </c>
      <c r="B49" t="s">
        <v>64</v>
      </c>
      <c r="C49" s="1">
        <v>42150</v>
      </c>
      <c r="D49">
        <v>200</v>
      </c>
      <c r="E49">
        <v>200</v>
      </c>
      <c r="F49" t="s">
        <v>44</v>
      </c>
      <c r="G49" t="s">
        <v>44</v>
      </c>
      <c r="H49" t="s">
        <v>44</v>
      </c>
      <c r="I49">
        <v>48.420794717600003</v>
      </c>
      <c r="J49" t="s">
        <v>48</v>
      </c>
      <c r="K49">
        <v>7559009</v>
      </c>
      <c r="L49" t="s">
        <v>46</v>
      </c>
      <c r="M49">
        <v>310.83074239309201</v>
      </c>
      <c r="N49" t="s">
        <v>58</v>
      </c>
      <c r="O49">
        <v>0.22964518217920399</v>
      </c>
      <c r="P49" t="s">
        <v>48</v>
      </c>
      <c r="Q49">
        <v>50.556213549289801</v>
      </c>
      <c r="R49" t="s">
        <v>48</v>
      </c>
      <c r="S49">
        <v>0.64122397123899999</v>
      </c>
      <c r="T49">
        <v>0.7</v>
      </c>
      <c r="U49" t="s">
        <v>48</v>
      </c>
      <c r="V49">
        <v>0.51284655634099996</v>
      </c>
      <c r="W49" t="s">
        <v>48</v>
      </c>
      <c r="X49">
        <v>0.75916605338099996</v>
      </c>
      <c r="Y49" t="s">
        <v>45</v>
      </c>
      <c r="Z49">
        <v>0.50765795335700004</v>
      </c>
      <c r="AA49" t="s">
        <v>45</v>
      </c>
      <c r="AB49" s="2">
        <v>1.0758432637799999E-55</v>
      </c>
      <c r="AC49" s="2">
        <v>2.13378664819E-299</v>
      </c>
      <c r="AD49">
        <v>146</v>
      </c>
      <c r="AE49">
        <v>-3.96209490149E-3</v>
      </c>
      <c r="AF49" t="s">
        <v>48</v>
      </c>
      <c r="AG49">
        <v>1</v>
      </c>
      <c r="AH49">
        <v>-1.88605767381E-3</v>
      </c>
      <c r="AI49" t="s">
        <v>48</v>
      </c>
      <c r="AJ49" t="s">
        <v>49</v>
      </c>
      <c r="AK49">
        <v>0.33971806881400002</v>
      </c>
      <c r="AL49" t="s">
        <v>48</v>
      </c>
      <c r="AM49" t="s">
        <v>210</v>
      </c>
      <c r="AN49" t="s">
        <v>51</v>
      </c>
      <c r="AO49" t="s">
        <v>210</v>
      </c>
      <c r="AP49" t="s">
        <v>52</v>
      </c>
    </row>
    <row r="50" spans="1:42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91.409263214399999</v>
      </c>
      <c r="J50" t="s">
        <v>45</v>
      </c>
      <c r="K50">
        <v>30434248</v>
      </c>
      <c r="L50" t="s">
        <v>46</v>
      </c>
      <c r="M50">
        <v>1259.1460197368399</v>
      </c>
      <c r="N50" t="s">
        <v>49</v>
      </c>
      <c r="O50">
        <v>3.30272404987152E-2</v>
      </c>
      <c r="P50" t="s">
        <v>45</v>
      </c>
      <c r="Q50">
        <v>91.415412718392503</v>
      </c>
      <c r="R50" t="s">
        <v>45</v>
      </c>
      <c r="S50">
        <v>0.95909799472799995</v>
      </c>
      <c r="T50">
        <v>0.85</v>
      </c>
      <c r="U50" t="s">
        <v>45</v>
      </c>
      <c r="V50">
        <v>0.96908123987999994</v>
      </c>
      <c r="W50" t="s">
        <v>45</v>
      </c>
      <c r="X50">
        <v>0.94896119003799995</v>
      </c>
      <c r="Y50" t="s">
        <v>45</v>
      </c>
      <c r="Z50">
        <v>0.84094804639099996</v>
      </c>
      <c r="AA50" t="s">
        <v>45</v>
      </c>
      <c r="AB50">
        <v>1.1641494208199999E-2</v>
      </c>
      <c r="AC50" s="2">
        <v>5.5390054500500003E-5</v>
      </c>
      <c r="AD50">
        <v>0</v>
      </c>
      <c r="AE50">
        <v>-4.3917829862899998E-4</v>
      </c>
      <c r="AF50" t="s">
        <v>45</v>
      </c>
      <c r="AG50">
        <v>0</v>
      </c>
      <c r="AH50">
        <v>-3.2915453881900001E-4</v>
      </c>
      <c r="AI50" t="s">
        <v>45</v>
      </c>
      <c r="AJ50" t="s">
        <v>49</v>
      </c>
      <c r="AK50">
        <v>0.43105678210300002</v>
      </c>
      <c r="AL50" t="s">
        <v>48</v>
      </c>
      <c r="AM50" t="s">
        <v>133</v>
      </c>
      <c r="AN50" t="s">
        <v>51</v>
      </c>
      <c r="AO50" t="s">
        <v>133</v>
      </c>
      <c r="AP50" t="s">
        <v>52</v>
      </c>
    </row>
    <row r="51" spans="1:42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 t="s">
        <v>44</v>
      </c>
      <c r="G51" t="s">
        <v>44</v>
      </c>
      <c r="H51" t="s">
        <v>44</v>
      </c>
      <c r="I51">
        <v>88.358861660499997</v>
      </c>
      <c r="J51" t="s">
        <v>45</v>
      </c>
      <c r="K51">
        <v>15502868</v>
      </c>
      <c r="L51" t="s">
        <v>46</v>
      </c>
      <c r="M51">
        <v>806.75779241071405</v>
      </c>
      <c r="N51" t="s">
        <v>58</v>
      </c>
      <c r="O51">
        <v>3.2652658485792803E-2</v>
      </c>
      <c r="P51" t="s">
        <v>45</v>
      </c>
      <c r="Q51">
        <v>89.3692048760701</v>
      </c>
      <c r="R51" t="s">
        <v>45</v>
      </c>
      <c r="S51">
        <v>0.91331248181900004</v>
      </c>
      <c r="T51">
        <v>0.8</v>
      </c>
      <c r="U51" t="s">
        <v>45</v>
      </c>
      <c r="V51">
        <v>0.92662224505799995</v>
      </c>
      <c r="W51" t="s">
        <v>45</v>
      </c>
      <c r="X51">
        <v>0.89823717548500004</v>
      </c>
      <c r="Y51" t="s">
        <v>45</v>
      </c>
      <c r="Z51">
        <v>0.99584488300200003</v>
      </c>
      <c r="AA51" t="s">
        <v>45</v>
      </c>
      <c r="AB51">
        <v>0.34728844251899998</v>
      </c>
      <c r="AC51" s="2">
        <v>5.8530831341200001E-7</v>
      </c>
      <c r="AD51">
        <v>0</v>
      </c>
      <c r="AE51">
        <v>-8.2214161119300005E-4</v>
      </c>
      <c r="AF51" t="s">
        <v>48</v>
      </c>
      <c r="AG51">
        <v>0</v>
      </c>
      <c r="AH51">
        <v>-1.0281958540200001E-3</v>
      </c>
      <c r="AI51" t="s">
        <v>48</v>
      </c>
      <c r="AJ51" t="s">
        <v>49</v>
      </c>
      <c r="AK51">
        <v>0.32148527897000001</v>
      </c>
      <c r="AL51" t="s">
        <v>48</v>
      </c>
      <c r="AM51" t="s">
        <v>242</v>
      </c>
      <c r="AN51" t="s">
        <v>242</v>
      </c>
      <c r="AO51" t="s">
        <v>51</v>
      </c>
      <c r="AP51" t="s">
        <v>52</v>
      </c>
    </row>
    <row r="52" spans="1:42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86.984606682500001</v>
      </c>
      <c r="J52" t="s">
        <v>45</v>
      </c>
      <c r="K52">
        <v>20446753</v>
      </c>
      <c r="L52" t="s">
        <v>46</v>
      </c>
      <c r="M52">
        <v>822.31396710526303</v>
      </c>
      <c r="N52" t="s">
        <v>58</v>
      </c>
      <c r="O52">
        <v>2.6850757556967499E-2</v>
      </c>
      <c r="P52" t="s">
        <v>45</v>
      </c>
      <c r="Q52">
        <v>87.571191344614107</v>
      </c>
      <c r="R52" t="s">
        <v>45</v>
      </c>
      <c r="S52">
        <v>0.93738408542200002</v>
      </c>
      <c r="T52">
        <v>0.85</v>
      </c>
      <c r="U52" t="s">
        <v>45</v>
      </c>
      <c r="V52">
        <v>0.94848506264099997</v>
      </c>
      <c r="W52" t="s">
        <v>45</v>
      </c>
      <c r="X52">
        <v>0.92669215954899997</v>
      </c>
      <c r="Y52" t="s">
        <v>45</v>
      </c>
      <c r="Z52">
        <v>0.95412926422199995</v>
      </c>
      <c r="AA52" t="s">
        <v>45</v>
      </c>
      <c r="AB52">
        <v>0.71981423179600001</v>
      </c>
      <c r="AC52" t="s">
        <v>47</v>
      </c>
      <c r="AD52">
        <v>0</v>
      </c>
      <c r="AE52">
        <v>-6.2226560292999997E-4</v>
      </c>
      <c r="AF52" t="s">
        <v>48</v>
      </c>
      <c r="AG52">
        <v>0</v>
      </c>
      <c r="AH52">
        <v>-4.1515886352099998E-4</v>
      </c>
      <c r="AI52" t="s">
        <v>45</v>
      </c>
      <c r="AJ52" t="s">
        <v>49</v>
      </c>
      <c r="AK52">
        <v>0.38965789755399999</v>
      </c>
      <c r="AL52" t="s">
        <v>48</v>
      </c>
      <c r="AM52" t="s">
        <v>147</v>
      </c>
      <c r="AN52" t="s">
        <v>147</v>
      </c>
      <c r="AO52" t="s">
        <v>51</v>
      </c>
      <c r="AP52" t="s">
        <v>52</v>
      </c>
    </row>
    <row r="53" spans="1:42" x14ac:dyDescent="0.3">
      <c r="A53" t="s">
        <v>136</v>
      </c>
      <c r="B53" t="s">
        <v>64</v>
      </c>
      <c r="C53" s="1">
        <v>42165</v>
      </c>
      <c r="D53">
        <v>75</v>
      </c>
      <c r="E53">
        <v>75</v>
      </c>
      <c r="F53" t="s">
        <v>44</v>
      </c>
      <c r="G53" t="s">
        <v>44</v>
      </c>
      <c r="H53" t="s">
        <v>44</v>
      </c>
      <c r="I53">
        <v>82.302756982099993</v>
      </c>
      <c r="J53" t="s">
        <v>45</v>
      </c>
      <c r="K53">
        <v>25297112</v>
      </c>
      <c r="L53" t="s">
        <v>46</v>
      </c>
      <c r="M53">
        <v>1022.96571217105</v>
      </c>
      <c r="N53" t="s">
        <v>58</v>
      </c>
      <c r="O53">
        <v>2.4105218894569999E-2</v>
      </c>
      <c r="P53" t="s">
        <v>45</v>
      </c>
      <c r="Q53">
        <v>83.080528526157906</v>
      </c>
      <c r="R53" t="s">
        <v>48</v>
      </c>
      <c r="S53">
        <v>0.91102193299400003</v>
      </c>
      <c r="T53">
        <v>0.85</v>
      </c>
      <c r="U53" t="s">
        <v>45</v>
      </c>
      <c r="V53">
        <v>0.93191576440299995</v>
      </c>
      <c r="W53" t="s">
        <v>45</v>
      </c>
      <c r="X53">
        <v>0.89026763476699999</v>
      </c>
      <c r="Y53" t="s">
        <v>45</v>
      </c>
      <c r="Z53">
        <v>0.84094804639099996</v>
      </c>
      <c r="AA53" t="s">
        <v>45</v>
      </c>
      <c r="AB53">
        <v>1.5742315143000001E-4</v>
      </c>
      <c r="AC53" s="2">
        <v>7.1708063077699997E-18</v>
      </c>
      <c r="AD53">
        <v>0</v>
      </c>
      <c r="AE53">
        <v>-7.7998898530000002E-4</v>
      </c>
      <c r="AF53" t="s">
        <v>48</v>
      </c>
      <c r="AG53">
        <v>0</v>
      </c>
      <c r="AH53">
        <v>-6.3882142887100005E-4</v>
      </c>
      <c r="AI53" t="s">
        <v>48</v>
      </c>
      <c r="AJ53" t="s">
        <v>49</v>
      </c>
      <c r="AK53">
        <v>0.52263605872499996</v>
      </c>
      <c r="AL53" t="s">
        <v>48</v>
      </c>
      <c r="AM53" t="s">
        <v>137</v>
      </c>
      <c r="AN53" t="s">
        <v>51</v>
      </c>
      <c r="AO53" t="s">
        <v>137</v>
      </c>
      <c r="AP53" t="s">
        <v>52</v>
      </c>
    </row>
    <row r="54" spans="1:42" x14ac:dyDescent="0.3">
      <c r="A54" t="s">
        <v>211</v>
      </c>
      <c r="B54" t="s">
        <v>43</v>
      </c>
      <c r="C54" s="1">
        <v>42167</v>
      </c>
      <c r="D54">
        <v>75</v>
      </c>
      <c r="E54">
        <v>75</v>
      </c>
      <c r="F54" t="s">
        <v>44</v>
      </c>
      <c r="G54" t="s">
        <v>44</v>
      </c>
      <c r="H54" t="s">
        <v>44</v>
      </c>
      <c r="I54">
        <v>85.276591919500007</v>
      </c>
      <c r="J54" t="s">
        <v>45</v>
      </c>
      <c r="K54">
        <v>34132691</v>
      </c>
      <c r="L54" t="s">
        <v>46</v>
      </c>
      <c r="M54">
        <v>1448.1255493420999</v>
      </c>
      <c r="N54" t="s">
        <v>65</v>
      </c>
      <c r="O54">
        <v>1.9585178926807702E-2</v>
      </c>
      <c r="P54" t="s">
        <v>45</v>
      </c>
      <c r="Q54">
        <v>85.054119625675497</v>
      </c>
      <c r="R54" t="s">
        <v>45</v>
      </c>
      <c r="S54">
        <v>0.93155733037099997</v>
      </c>
      <c r="T54">
        <v>0.85</v>
      </c>
      <c r="U54" t="s">
        <v>45</v>
      </c>
      <c r="V54">
        <v>0.95080653597800002</v>
      </c>
      <c r="W54" t="s">
        <v>45</v>
      </c>
      <c r="X54">
        <v>0.91104729441499999</v>
      </c>
      <c r="Y54" t="s">
        <v>45</v>
      </c>
      <c r="Z54">
        <v>0.84094804639099996</v>
      </c>
      <c r="AA54" t="s">
        <v>45</v>
      </c>
      <c r="AB54" s="2">
        <v>3.19296341928E-6</v>
      </c>
      <c r="AC54" s="2">
        <v>6.9549005331799996E-35</v>
      </c>
      <c r="AD54">
        <v>0</v>
      </c>
      <c r="AE54">
        <v>-6.1029657180700005E-4</v>
      </c>
      <c r="AF54" t="s">
        <v>48</v>
      </c>
      <c r="AG54">
        <v>0</v>
      </c>
      <c r="AH54">
        <v>-6.4343974267199995E-4</v>
      </c>
      <c r="AI54" t="s">
        <v>48</v>
      </c>
      <c r="AJ54" t="s">
        <v>49</v>
      </c>
      <c r="AK54">
        <v>0.42363463801500001</v>
      </c>
      <c r="AL54" t="s">
        <v>48</v>
      </c>
      <c r="AM54" t="s">
        <v>54</v>
      </c>
      <c r="AN54" t="s">
        <v>55</v>
      </c>
      <c r="AO54" t="s">
        <v>55</v>
      </c>
      <c r="AP54" t="s">
        <v>52</v>
      </c>
    </row>
    <row r="55" spans="1:42" x14ac:dyDescent="0.3">
      <c r="A55" t="s">
        <v>194</v>
      </c>
      <c r="B55" t="s">
        <v>64</v>
      </c>
      <c r="C55" s="1">
        <v>42167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79.341048601099999</v>
      </c>
      <c r="J55" t="s">
        <v>48</v>
      </c>
      <c r="K55">
        <v>25070490</v>
      </c>
      <c r="L55" t="s">
        <v>46</v>
      </c>
      <c r="M55">
        <v>1016.95818914473</v>
      </c>
      <c r="N55" t="s">
        <v>58</v>
      </c>
      <c r="O55">
        <v>3.7040124406740101E-2</v>
      </c>
      <c r="P55" t="s">
        <v>45</v>
      </c>
      <c r="Q55">
        <v>80.102242479831304</v>
      </c>
      <c r="R55" t="s">
        <v>48</v>
      </c>
      <c r="S55">
        <v>0.90347332181200002</v>
      </c>
      <c r="T55">
        <v>0.85</v>
      </c>
      <c r="U55" t="s">
        <v>45</v>
      </c>
      <c r="V55">
        <v>0.92645295883699996</v>
      </c>
      <c r="W55" t="s">
        <v>45</v>
      </c>
      <c r="X55">
        <v>0.88019230630599998</v>
      </c>
      <c r="Y55" t="s">
        <v>45</v>
      </c>
      <c r="Z55">
        <v>0.84094804639099996</v>
      </c>
      <c r="AA55" t="s">
        <v>45</v>
      </c>
      <c r="AB55" s="2">
        <v>3.0150766329299999E-5</v>
      </c>
      <c r="AC55" s="2">
        <v>3.0044864037200002E-11</v>
      </c>
      <c r="AD55">
        <v>0</v>
      </c>
      <c r="AE55">
        <v>-7.8583953417299998E-4</v>
      </c>
      <c r="AF55" t="s">
        <v>48</v>
      </c>
      <c r="AG55">
        <v>0</v>
      </c>
      <c r="AH55">
        <v>-6.9581988265399999E-4</v>
      </c>
      <c r="AI55" t="s">
        <v>48</v>
      </c>
      <c r="AJ55" t="s">
        <v>49</v>
      </c>
      <c r="AK55">
        <v>0.44047777960200002</v>
      </c>
      <c r="AL55" t="s">
        <v>48</v>
      </c>
      <c r="AM55" t="s">
        <v>195</v>
      </c>
      <c r="AN55" t="s">
        <v>51</v>
      </c>
      <c r="AO55" t="s">
        <v>195</v>
      </c>
      <c r="AP55" t="s">
        <v>52</v>
      </c>
    </row>
    <row r="56" spans="1:42" x14ac:dyDescent="0.3">
      <c r="A56" t="s">
        <v>178</v>
      </c>
      <c r="B56" t="s">
        <v>43</v>
      </c>
      <c r="C56" s="1">
        <v>42170</v>
      </c>
      <c r="D56">
        <v>251</v>
      </c>
      <c r="E56">
        <v>251</v>
      </c>
      <c r="F56" t="s">
        <v>44</v>
      </c>
      <c r="G56" t="s">
        <v>44</v>
      </c>
      <c r="H56" t="s">
        <v>44</v>
      </c>
      <c r="I56">
        <v>89.383990455499998</v>
      </c>
      <c r="J56" t="s">
        <v>45</v>
      </c>
      <c r="K56">
        <v>20944521</v>
      </c>
      <c r="L56" t="s">
        <v>46</v>
      </c>
      <c r="M56">
        <v>1111.4378906249999</v>
      </c>
      <c r="N56" t="s">
        <v>49</v>
      </c>
      <c r="O56">
        <v>3.7505754882214297E-2</v>
      </c>
      <c r="P56" t="s">
        <v>45</v>
      </c>
      <c r="Q56">
        <v>89.084561974290693</v>
      </c>
      <c r="R56" t="s">
        <v>45</v>
      </c>
      <c r="S56">
        <v>0.71363456735800002</v>
      </c>
      <c r="T56">
        <v>0.75</v>
      </c>
      <c r="U56" t="s">
        <v>48</v>
      </c>
      <c r="V56">
        <v>0.81632423199899995</v>
      </c>
      <c r="W56" t="s">
        <v>45</v>
      </c>
      <c r="X56">
        <v>0.60534775376500005</v>
      </c>
      <c r="Y56" t="s">
        <v>48</v>
      </c>
      <c r="Z56">
        <v>0.50765795335700004</v>
      </c>
      <c r="AA56" t="s">
        <v>45</v>
      </c>
      <c r="AB56" s="2">
        <v>3.3983433582899997E-154</v>
      </c>
      <c r="AC56" s="2">
        <v>5.6080164365399995E-166</v>
      </c>
      <c r="AD56">
        <v>24</v>
      </c>
      <c r="AE56">
        <v>-2.3212971450699998E-3</v>
      </c>
      <c r="AF56" t="s">
        <v>48</v>
      </c>
      <c r="AG56">
        <v>53</v>
      </c>
      <c r="AH56">
        <v>-4.1860302242E-3</v>
      </c>
      <c r="AI56" t="s">
        <v>48</v>
      </c>
      <c r="AJ56" t="s">
        <v>49</v>
      </c>
      <c r="AK56">
        <v>0.114450797544</v>
      </c>
      <c r="AL56" t="s">
        <v>48</v>
      </c>
      <c r="AM56" t="s">
        <v>179</v>
      </c>
      <c r="AN56" t="s">
        <v>51</v>
      </c>
      <c r="AO56" t="s">
        <v>179</v>
      </c>
      <c r="AP56" t="s">
        <v>52</v>
      </c>
    </row>
    <row r="57" spans="1:42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92.156520881500001</v>
      </c>
      <c r="J57" t="s">
        <v>45</v>
      </c>
      <c r="K57">
        <v>28125244</v>
      </c>
      <c r="L57" t="s">
        <v>46</v>
      </c>
      <c r="M57">
        <v>1158.4525657894701</v>
      </c>
      <c r="N57" t="s">
        <v>46</v>
      </c>
      <c r="O57">
        <v>3.4410719761994897E-2</v>
      </c>
      <c r="P57" t="s">
        <v>45</v>
      </c>
      <c r="Q57">
        <v>93.208284355201897</v>
      </c>
      <c r="R57" t="s">
        <v>45</v>
      </c>
      <c r="S57">
        <v>0.95862825563200005</v>
      </c>
      <c r="T57">
        <v>0.85</v>
      </c>
      <c r="U57" t="s">
        <v>45</v>
      </c>
      <c r="V57">
        <v>0.97241669488600002</v>
      </c>
      <c r="W57" t="s">
        <v>45</v>
      </c>
      <c r="X57">
        <v>0.94405779377400001</v>
      </c>
      <c r="Y57" t="s">
        <v>45</v>
      </c>
      <c r="Z57">
        <v>0.84094804639099996</v>
      </c>
      <c r="AA57" t="s">
        <v>45</v>
      </c>
      <c r="AB57">
        <v>1.03092551177E-4</v>
      </c>
      <c r="AC57" t="s">
        <v>47</v>
      </c>
      <c r="AD57">
        <v>0</v>
      </c>
      <c r="AE57">
        <v>-4.1056030528799998E-4</v>
      </c>
      <c r="AF57" t="s">
        <v>45</v>
      </c>
      <c r="AG57">
        <v>0</v>
      </c>
      <c r="AH57">
        <v>-5.8757692622399998E-4</v>
      </c>
      <c r="AI57" t="s">
        <v>48</v>
      </c>
      <c r="AJ57" t="s">
        <v>49</v>
      </c>
      <c r="AK57">
        <v>0.33915593086500001</v>
      </c>
      <c r="AL57" t="s">
        <v>48</v>
      </c>
      <c r="AM57" t="s">
        <v>54</v>
      </c>
      <c r="AN57" t="s">
        <v>55</v>
      </c>
      <c r="AO57" t="s">
        <v>55</v>
      </c>
      <c r="AP57" t="s">
        <v>52</v>
      </c>
    </row>
    <row r="58" spans="1:42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93.287515817400006</v>
      </c>
      <c r="J58" t="s">
        <v>45</v>
      </c>
      <c r="K58">
        <v>26234040</v>
      </c>
      <c r="L58" t="s">
        <v>46</v>
      </c>
      <c r="M58">
        <v>1075.61129769736</v>
      </c>
      <c r="N58" t="s">
        <v>58</v>
      </c>
      <c r="O58">
        <v>2.0578403559508601E-2</v>
      </c>
      <c r="P58" t="s">
        <v>45</v>
      </c>
      <c r="Q58">
        <v>93.407282104752298</v>
      </c>
      <c r="R58" t="s">
        <v>45</v>
      </c>
      <c r="S58">
        <v>0.96472478582200005</v>
      </c>
      <c r="T58">
        <v>0.85</v>
      </c>
      <c r="U58" t="s">
        <v>45</v>
      </c>
      <c r="V58">
        <v>0.97473344961999997</v>
      </c>
      <c r="W58" t="s">
        <v>45</v>
      </c>
      <c r="X58">
        <v>0.95557409330300003</v>
      </c>
      <c r="Y58" t="s">
        <v>45</v>
      </c>
      <c r="Z58">
        <v>0.84094804639099996</v>
      </c>
      <c r="AA58" t="s">
        <v>45</v>
      </c>
      <c r="AB58">
        <v>4.8506988126000003E-2</v>
      </c>
      <c r="AC58">
        <v>7.8432283046300007E-3</v>
      </c>
      <c r="AD58">
        <v>0</v>
      </c>
      <c r="AE58">
        <v>-3.8391187268699999E-4</v>
      </c>
      <c r="AF58" t="s">
        <v>45</v>
      </c>
      <c r="AG58">
        <v>0</v>
      </c>
      <c r="AH58">
        <v>-2.77600676357E-4</v>
      </c>
      <c r="AI58" t="s">
        <v>45</v>
      </c>
      <c r="AJ58" t="s">
        <v>49</v>
      </c>
      <c r="AK58">
        <v>0.38333487043300002</v>
      </c>
      <c r="AL58" t="s">
        <v>48</v>
      </c>
      <c r="AM58" t="s">
        <v>200</v>
      </c>
      <c r="AN58" t="s">
        <v>51</v>
      </c>
      <c r="AO58" t="s">
        <v>200</v>
      </c>
      <c r="AP58" t="s">
        <v>52</v>
      </c>
    </row>
    <row r="59" spans="1:42" x14ac:dyDescent="0.3">
      <c r="A59" t="s">
        <v>191</v>
      </c>
      <c r="B59" t="s">
        <v>43</v>
      </c>
      <c r="C59" s="1">
        <v>42178</v>
      </c>
      <c r="D59">
        <v>151</v>
      </c>
      <c r="E59">
        <v>151</v>
      </c>
      <c r="F59" t="s">
        <v>44</v>
      </c>
      <c r="G59" t="s">
        <v>44</v>
      </c>
      <c r="H59" t="s">
        <v>44</v>
      </c>
      <c r="I59">
        <v>87.702627790199998</v>
      </c>
      <c r="J59" t="s">
        <v>45</v>
      </c>
      <c r="K59">
        <v>20733081</v>
      </c>
      <c r="L59" t="s">
        <v>46</v>
      </c>
      <c r="M59">
        <v>1104.0960625</v>
      </c>
      <c r="N59" t="s">
        <v>49</v>
      </c>
      <c r="O59">
        <v>3.4923208283281999E-2</v>
      </c>
      <c r="P59" t="s">
        <v>45</v>
      </c>
      <c r="Q59">
        <v>86.867146711479094</v>
      </c>
      <c r="R59" t="s">
        <v>45</v>
      </c>
      <c r="S59">
        <v>0.84466080948800004</v>
      </c>
      <c r="T59">
        <v>0.8</v>
      </c>
      <c r="U59" t="s">
        <v>45</v>
      </c>
      <c r="V59">
        <v>0.89266348264399997</v>
      </c>
      <c r="W59" t="s">
        <v>45</v>
      </c>
      <c r="X59">
        <v>0.79387108313499999</v>
      </c>
      <c r="Y59" t="s">
        <v>48</v>
      </c>
      <c r="Z59">
        <v>0.84094804639099996</v>
      </c>
      <c r="AA59" t="s">
        <v>45</v>
      </c>
      <c r="AB59" s="2">
        <v>1.4730235916299999E-43</v>
      </c>
      <c r="AC59" s="2">
        <v>7.7036159901599998E-97</v>
      </c>
      <c r="AD59">
        <v>0</v>
      </c>
      <c r="AE59">
        <v>-1.9267875023899999E-3</v>
      </c>
      <c r="AF59" t="s">
        <v>48</v>
      </c>
      <c r="AG59">
        <v>9</v>
      </c>
      <c r="AH59">
        <v>-2.3623394640799999E-3</v>
      </c>
      <c r="AI59" t="s">
        <v>48</v>
      </c>
      <c r="AJ59" t="s">
        <v>49</v>
      </c>
      <c r="AK59">
        <v>0.427711598586</v>
      </c>
      <c r="AL59" t="s">
        <v>48</v>
      </c>
      <c r="AM59" t="s">
        <v>54</v>
      </c>
      <c r="AN59" t="s">
        <v>55</v>
      </c>
      <c r="AO59" t="s">
        <v>55</v>
      </c>
      <c r="AP59" t="s">
        <v>52</v>
      </c>
    </row>
    <row r="60" spans="1:42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 t="s">
        <v>44</v>
      </c>
      <c r="G60" t="s">
        <v>44</v>
      </c>
      <c r="H60" t="s">
        <v>44</v>
      </c>
      <c r="I60">
        <v>94.422933125599997</v>
      </c>
      <c r="J60" t="s">
        <v>45</v>
      </c>
      <c r="K60">
        <v>16447526</v>
      </c>
      <c r="L60" t="s">
        <v>46</v>
      </c>
      <c r="M60">
        <v>844.14986607142805</v>
      </c>
      <c r="N60" t="s">
        <v>58</v>
      </c>
      <c r="O60">
        <v>1.6367771143122802E-2</v>
      </c>
      <c r="P60" t="s">
        <v>45</v>
      </c>
      <c r="Q60">
        <v>94.552348682731406</v>
      </c>
      <c r="R60" t="s">
        <v>45</v>
      </c>
      <c r="S60">
        <v>0.860411680176</v>
      </c>
      <c r="T60">
        <v>0.75</v>
      </c>
      <c r="U60" t="s">
        <v>45</v>
      </c>
      <c r="V60">
        <v>0.89416320120100001</v>
      </c>
      <c r="W60" t="s">
        <v>45</v>
      </c>
      <c r="X60">
        <v>0.82397171343599995</v>
      </c>
      <c r="Y60" t="s">
        <v>45</v>
      </c>
      <c r="Z60">
        <v>0.84094804639099996</v>
      </c>
      <c r="AA60" t="s">
        <v>45</v>
      </c>
      <c r="AB60" s="2">
        <v>3.1972084792800002E-28</v>
      </c>
      <c r="AC60" t="s">
        <v>47</v>
      </c>
      <c r="AD60">
        <v>1</v>
      </c>
      <c r="AE60">
        <v>-1.53703378083E-3</v>
      </c>
      <c r="AF60" t="s">
        <v>48</v>
      </c>
      <c r="AG60">
        <v>1</v>
      </c>
      <c r="AH60">
        <v>-2.39737548556E-3</v>
      </c>
      <c r="AI60" t="s">
        <v>48</v>
      </c>
      <c r="AJ60" t="s">
        <v>49</v>
      </c>
      <c r="AK60">
        <v>0.17723980445500001</v>
      </c>
      <c r="AL60" t="s">
        <v>48</v>
      </c>
      <c r="AM60" t="s">
        <v>54</v>
      </c>
      <c r="AN60" t="s">
        <v>55</v>
      </c>
      <c r="AO60" t="s">
        <v>55</v>
      </c>
      <c r="AP60" t="s">
        <v>52</v>
      </c>
    </row>
    <row r="61" spans="1:42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 t="s">
        <v>44</v>
      </c>
      <c r="G61" t="s">
        <v>44</v>
      </c>
      <c r="H61" t="s">
        <v>44</v>
      </c>
      <c r="I61">
        <v>91.862017886299995</v>
      </c>
      <c r="J61" t="s">
        <v>45</v>
      </c>
      <c r="K61">
        <v>30439243</v>
      </c>
      <c r="L61" t="s">
        <v>46</v>
      </c>
      <c r="M61">
        <v>1258.6103947368399</v>
      </c>
      <c r="N61" t="s">
        <v>49</v>
      </c>
      <c r="O61">
        <v>1.2085057758412201E-2</v>
      </c>
      <c r="P61" t="s">
        <v>45</v>
      </c>
      <c r="Q61">
        <v>92.398216465334102</v>
      </c>
      <c r="R61" t="s">
        <v>45</v>
      </c>
      <c r="S61">
        <v>0.84427754793999998</v>
      </c>
      <c r="T61">
        <v>0.7</v>
      </c>
      <c r="U61" t="s">
        <v>45</v>
      </c>
      <c r="V61">
        <v>0.87341337808599995</v>
      </c>
      <c r="W61" t="s">
        <v>45</v>
      </c>
      <c r="X61">
        <v>0.81135941718399995</v>
      </c>
      <c r="Y61" t="s">
        <v>45</v>
      </c>
      <c r="Z61">
        <v>0.67793689645199995</v>
      </c>
      <c r="AA61" t="s">
        <v>45</v>
      </c>
      <c r="AB61" s="2">
        <v>1.7872993717E-34</v>
      </c>
      <c r="AC61" s="2">
        <v>2.8556264212100002E-270</v>
      </c>
      <c r="AD61">
        <v>1</v>
      </c>
      <c r="AE61">
        <v>-1.6885170289800001E-3</v>
      </c>
      <c r="AF61" t="s">
        <v>48</v>
      </c>
      <c r="AG61">
        <v>2</v>
      </c>
      <c r="AH61">
        <v>-2.4684024821699999E-3</v>
      </c>
      <c r="AI61" t="s">
        <v>48</v>
      </c>
      <c r="AJ61" t="s">
        <v>49</v>
      </c>
      <c r="AK61">
        <v>0.27014828415100001</v>
      </c>
      <c r="AL61" t="s">
        <v>48</v>
      </c>
      <c r="AM61" t="s">
        <v>126</v>
      </c>
      <c r="AN61" t="s">
        <v>51</v>
      </c>
      <c r="AO61" t="s">
        <v>126</v>
      </c>
      <c r="AP61" t="s">
        <v>52</v>
      </c>
    </row>
    <row r="62" spans="1:42" x14ac:dyDescent="0.3">
      <c r="A62" t="s">
        <v>187</v>
      </c>
      <c r="B62" t="s">
        <v>43</v>
      </c>
      <c r="C62" s="1">
        <v>42215</v>
      </c>
      <c r="D62">
        <v>75</v>
      </c>
      <c r="E62">
        <v>75</v>
      </c>
      <c r="F62" t="s">
        <v>44</v>
      </c>
      <c r="G62" t="s">
        <v>44</v>
      </c>
      <c r="H62" t="s">
        <v>44</v>
      </c>
      <c r="I62">
        <v>94.061072566799993</v>
      </c>
      <c r="J62" t="s">
        <v>45</v>
      </c>
      <c r="K62">
        <v>23945923</v>
      </c>
      <c r="L62" t="s">
        <v>46</v>
      </c>
      <c r="M62">
        <v>972.245371710526</v>
      </c>
      <c r="N62" t="s">
        <v>58</v>
      </c>
      <c r="O62">
        <v>5.2603450704059203E-2</v>
      </c>
      <c r="P62" t="s">
        <v>48</v>
      </c>
      <c r="Q62">
        <v>94.279510962724601</v>
      </c>
      <c r="R62" t="s">
        <v>45</v>
      </c>
      <c r="S62">
        <v>0.96470224872200006</v>
      </c>
      <c r="T62">
        <v>0.85</v>
      </c>
      <c r="U62" t="s">
        <v>45</v>
      </c>
      <c r="V62">
        <v>0.97668335774699999</v>
      </c>
      <c r="W62" t="s">
        <v>45</v>
      </c>
      <c r="X62">
        <v>0.95321846311799996</v>
      </c>
      <c r="Y62" t="s">
        <v>45</v>
      </c>
      <c r="Z62">
        <v>0.84094804639099996</v>
      </c>
      <c r="AA62" t="s">
        <v>45</v>
      </c>
      <c r="AB62">
        <v>7.6657459479100003E-3</v>
      </c>
      <c r="AC62" t="s">
        <v>47</v>
      </c>
      <c r="AD62">
        <v>0</v>
      </c>
      <c r="AE62">
        <v>-3.8192774334700001E-4</v>
      </c>
      <c r="AF62" t="s">
        <v>45</v>
      </c>
      <c r="AG62">
        <v>0</v>
      </c>
      <c r="AH62">
        <v>-3.4590427306399997E-4</v>
      </c>
      <c r="AI62" t="s">
        <v>45</v>
      </c>
      <c r="AJ62" t="s">
        <v>49</v>
      </c>
      <c r="AK62">
        <v>0.34993546345299997</v>
      </c>
      <c r="AL62" t="s">
        <v>48</v>
      </c>
      <c r="AM62" t="s">
        <v>54</v>
      </c>
      <c r="AN62" t="s">
        <v>55</v>
      </c>
      <c r="AO62" t="s">
        <v>55</v>
      </c>
      <c r="AP62" t="s">
        <v>52</v>
      </c>
    </row>
    <row r="63" spans="1:42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89.521226393899994</v>
      </c>
      <c r="J63" t="s">
        <v>45</v>
      </c>
      <c r="K63">
        <v>27660854</v>
      </c>
      <c r="L63" t="s">
        <v>46</v>
      </c>
      <c r="M63">
        <v>1152.6218618421001</v>
      </c>
      <c r="N63" t="s">
        <v>46</v>
      </c>
      <c r="O63">
        <v>3.60035187768123E-2</v>
      </c>
      <c r="P63" t="s">
        <v>45</v>
      </c>
      <c r="Q63">
        <v>89.694236291408203</v>
      </c>
      <c r="R63" t="s">
        <v>45</v>
      </c>
      <c r="S63">
        <v>0.94786973284099996</v>
      </c>
      <c r="T63">
        <v>0.85</v>
      </c>
      <c r="U63" t="s">
        <v>45</v>
      </c>
      <c r="V63">
        <v>0.95439004980300002</v>
      </c>
      <c r="W63" t="s">
        <v>45</v>
      </c>
      <c r="X63">
        <v>0.94055681963600002</v>
      </c>
      <c r="Y63" t="s">
        <v>45</v>
      </c>
      <c r="Z63">
        <v>0.99584488300200003</v>
      </c>
      <c r="AA63" t="s">
        <v>45</v>
      </c>
      <c r="AB63">
        <v>0.98595098131400005</v>
      </c>
      <c r="AC63" t="s">
        <v>47</v>
      </c>
      <c r="AD63">
        <v>0</v>
      </c>
      <c r="AE63">
        <v>-6.2082237692399997E-4</v>
      </c>
      <c r="AF63" t="s">
        <v>48</v>
      </c>
      <c r="AG63">
        <v>0</v>
      </c>
      <c r="AH63">
        <v>-4.14039457855E-4</v>
      </c>
      <c r="AI63" t="s">
        <v>45</v>
      </c>
      <c r="AJ63" t="s">
        <v>49</v>
      </c>
      <c r="AK63">
        <v>0.82507032100699995</v>
      </c>
      <c r="AL63" t="s">
        <v>48</v>
      </c>
      <c r="AM63" t="s">
        <v>50</v>
      </c>
      <c r="AN63" t="s">
        <v>51</v>
      </c>
      <c r="AO63" t="s">
        <v>50</v>
      </c>
      <c r="AP63" t="s">
        <v>52</v>
      </c>
    </row>
    <row r="64" spans="1:42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90.275251098599995</v>
      </c>
      <c r="J64" t="s">
        <v>45</v>
      </c>
      <c r="K64">
        <v>32967275</v>
      </c>
      <c r="L64" t="s">
        <v>46</v>
      </c>
      <c r="M64">
        <v>1364.8960855263099</v>
      </c>
      <c r="N64" t="s">
        <v>49</v>
      </c>
      <c r="O64">
        <v>2.08753487141192E-2</v>
      </c>
      <c r="P64" t="s">
        <v>45</v>
      </c>
      <c r="Q64">
        <v>90.685458141388196</v>
      </c>
      <c r="R64" t="s">
        <v>45</v>
      </c>
      <c r="S64">
        <v>0.94849830051499995</v>
      </c>
      <c r="T64">
        <v>0.85</v>
      </c>
      <c r="U64" t="s">
        <v>45</v>
      </c>
      <c r="V64">
        <v>0.96322179656399998</v>
      </c>
      <c r="W64" t="s">
        <v>45</v>
      </c>
      <c r="X64">
        <v>0.93352804480600005</v>
      </c>
      <c r="Y64" t="s">
        <v>45</v>
      </c>
      <c r="Z64">
        <v>0.84094804639099996</v>
      </c>
      <c r="AA64" t="s">
        <v>45</v>
      </c>
      <c r="AB64">
        <v>2.91061207481E-4</v>
      </c>
      <c r="AC64" s="2">
        <v>1.2671651943600001E-6</v>
      </c>
      <c r="AD64">
        <v>0</v>
      </c>
      <c r="AE64">
        <v>-5.29512877913E-4</v>
      </c>
      <c r="AF64" t="s">
        <v>48</v>
      </c>
      <c r="AG64">
        <v>0</v>
      </c>
      <c r="AH64">
        <v>-4.4328706593500003E-4</v>
      </c>
      <c r="AI64" t="s">
        <v>45</v>
      </c>
      <c r="AJ64" t="s">
        <v>49</v>
      </c>
      <c r="AK64">
        <v>0.29214396103899998</v>
      </c>
      <c r="AL64" t="s">
        <v>48</v>
      </c>
      <c r="AM64" t="s">
        <v>54</v>
      </c>
      <c r="AN64" t="s">
        <v>55</v>
      </c>
      <c r="AO64" t="s">
        <v>55</v>
      </c>
      <c r="AP64" t="s">
        <v>52</v>
      </c>
    </row>
    <row r="65" spans="1:42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96.817195457400004</v>
      </c>
      <c r="J65" t="s">
        <v>45</v>
      </c>
      <c r="K65">
        <v>16466109</v>
      </c>
      <c r="L65" t="s">
        <v>46</v>
      </c>
      <c r="M65">
        <v>661.29879605263102</v>
      </c>
      <c r="N65" t="s">
        <v>58</v>
      </c>
      <c r="O65">
        <v>4.3831478903697201E-2</v>
      </c>
      <c r="P65" t="s">
        <v>45</v>
      </c>
      <c r="Q65">
        <v>97.2033810074267</v>
      </c>
      <c r="R65" t="s">
        <v>45</v>
      </c>
      <c r="S65">
        <v>0.97598730469799999</v>
      </c>
      <c r="T65">
        <v>0.85</v>
      </c>
      <c r="U65" t="s">
        <v>45</v>
      </c>
      <c r="V65">
        <v>0.98257798649700001</v>
      </c>
      <c r="W65" t="s">
        <v>45</v>
      </c>
      <c r="X65">
        <v>0.97146896816999995</v>
      </c>
      <c r="Y65" t="s">
        <v>45</v>
      </c>
      <c r="Z65">
        <v>0.95412926422199995</v>
      </c>
      <c r="AA65" t="s">
        <v>45</v>
      </c>
      <c r="AB65">
        <v>0.81203427593300004</v>
      </c>
      <c r="AC65">
        <v>0.238247364676</v>
      </c>
      <c r="AD65">
        <v>0</v>
      </c>
      <c r="AE65">
        <v>-2.8401065994599999E-4</v>
      </c>
      <c r="AF65" t="s">
        <v>45</v>
      </c>
      <c r="AG65">
        <v>0</v>
      </c>
      <c r="AH65">
        <v>-1.52602676968E-4</v>
      </c>
      <c r="AI65" t="s">
        <v>45</v>
      </c>
      <c r="AJ65" t="s">
        <v>49</v>
      </c>
      <c r="AK65">
        <v>0.35886784923800003</v>
      </c>
      <c r="AL65" t="s">
        <v>48</v>
      </c>
      <c r="AM65" t="s">
        <v>158</v>
      </c>
      <c r="AN65" t="s">
        <v>51</v>
      </c>
      <c r="AO65" t="s">
        <v>158</v>
      </c>
      <c r="AP65" t="s">
        <v>52</v>
      </c>
    </row>
    <row r="66" spans="1:42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89.294459360499999</v>
      </c>
      <c r="J66" t="s">
        <v>45</v>
      </c>
      <c r="K66">
        <v>22283310</v>
      </c>
      <c r="L66" t="s">
        <v>46</v>
      </c>
      <c r="M66">
        <v>1188.9462232142801</v>
      </c>
      <c r="N66" t="s">
        <v>49</v>
      </c>
      <c r="O66">
        <v>1.6194191188456299E-2</v>
      </c>
      <c r="P66" t="s">
        <v>45</v>
      </c>
      <c r="Q66">
        <v>88.936160258208503</v>
      </c>
      <c r="R66" t="s">
        <v>45</v>
      </c>
      <c r="S66">
        <v>0.92177168026800005</v>
      </c>
      <c r="T66">
        <v>0.8</v>
      </c>
      <c r="U66" t="s">
        <v>45</v>
      </c>
      <c r="V66">
        <v>0.95497481988300004</v>
      </c>
      <c r="W66" t="s">
        <v>45</v>
      </c>
      <c r="X66">
        <v>0.88475079295000003</v>
      </c>
      <c r="Y66" t="s">
        <v>45</v>
      </c>
      <c r="Z66">
        <v>0.84094804639099996</v>
      </c>
      <c r="AA66" t="s">
        <v>45</v>
      </c>
      <c r="AB66" s="2">
        <v>2.7092556543199998E-32</v>
      </c>
      <c r="AC66" t="s">
        <v>47</v>
      </c>
      <c r="AD66">
        <v>0</v>
      </c>
      <c r="AE66">
        <v>-3.52431864585E-4</v>
      </c>
      <c r="AF66" t="s">
        <v>45</v>
      </c>
      <c r="AG66">
        <v>0</v>
      </c>
      <c r="AH66">
        <v>-8.3314590530700003E-4</v>
      </c>
      <c r="AI66" t="s">
        <v>48</v>
      </c>
      <c r="AJ66" t="s">
        <v>49</v>
      </c>
      <c r="AK66">
        <v>0.365356046923</v>
      </c>
      <c r="AL66" t="s">
        <v>48</v>
      </c>
      <c r="AM66" t="s">
        <v>122</v>
      </c>
      <c r="AN66" t="s">
        <v>51</v>
      </c>
      <c r="AO66" t="s">
        <v>122</v>
      </c>
      <c r="AP66" t="s">
        <v>52</v>
      </c>
    </row>
    <row r="67" spans="1:42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 t="s">
        <v>44</v>
      </c>
      <c r="G67" t="s">
        <v>44</v>
      </c>
      <c r="H67" t="s">
        <v>44</v>
      </c>
      <c r="I67">
        <v>92.425287017399995</v>
      </c>
      <c r="J67" t="s">
        <v>45</v>
      </c>
      <c r="K67">
        <v>22253985</v>
      </c>
      <c r="L67" t="s">
        <v>46</v>
      </c>
      <c r="M67">
        <v>1160.0949107142801</v>
      </c>
      <c r="N67" t="s">
        <v>49</v>
      </c>
      <c r="O67">
        <v>1.68894533138997E-2</v>
      </c>
      <c r="P67" t="s">
        <v>45</v>
      </c>
      <c r="Q67">
        <v>92.344521341973106</v>
      </c>
      <c r="R67" t="s">
        <v>45</v>
      </c>
      <c r="S67">
        <v>0.90105909991199995</v>
      </c>
      <c r="T67">
        <v>0.8</v>
      </c>
      <c r="U67" t="s">
        <v>45</v>
      </c>
      <c r="V67">
        <v>0.92829931685699996</v>
      </c>
      <c r="W67" t="s">
        <v>45</v>
      </c>
      <c r="X67">
        <v>0.871318826391</v>
      </c>
      <c r="Y67" t="s">
        <v>45</v>
      </c>
      <c r="Z67">
        <v>0.95412926422199995</v>
      </c>
      <c r="AA67" t="s">
        <v>45</v>
      </c>
      <c r="AB67" s="2">
        <v>7.8771762133300003E-25</v>
      </c>
      <c r="AC67" t="s">
        <v>47</v>
      </c>
      <c r="AD67">
        <v>0</v>
      </c>
      <c r="AE67">
        <v>-9.93397660997E-4</v>
      </c>
      <c r="AF67" t="s">
        <v>48</v>
      </c>
      <c r="AG67">
        <v>0</v>
      </c>
      <c r="AH67">
        <v>-1.5020617097300001E-3</v>
      </c>
      <c r="AI67" t="s">
        <v>48</v>
      </c>
      <c r="AJ67" t="s">
        <v>49</v>
      </c>
      <c r="AK67">
        <v>0.173151836181</v>
      </c>
      <c r="AL67" t="s">
        <v>48</v>
      </c>
      <c r="AM67" t="s">
        <v>54</v>
      </c>
      <c r="AN67" t="s">
        <v>55</v>
      </c>
      <c r="AO67" t="s">
        <v>55</v>
      </c>
      <c r="AP67" t="s">
        <v>52</v>
      </c>
    </row>
    <row r="68" spans="1:42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94.121353357000004</v>
      </c>
      <c r="J68" t="s">
        <v>45</v>
      </c>
      <c r="K68">
        <v>26775268</v>
      </c>
      <c r="L68" t="s">
        <v>46</v>
      </c>
      <c r="M68">
        <v>1083.9539506578899</v>
      </c>
      <c r="N68" t="s">
        <v>58</v>
      </c>
      <c r="O68">
        <v>3.2933589085342899E-2</v>
      </c>
      <c r="P68" t="s">
        <v>45</v>
      </c>
      <c r="Q68">
        <v>94.466594921644898</v>
      </c>
      <c r="R68" t="s">
        <v>45</v>
      </c>
      <c r="S68">
        <v>0.96462233285599996</v>
      </c>
      <c r="T68">
        <v>0.85</v>
      </c>
      <c r="U68" t="s">
        <v>45</v>
      </c>
      <c r="V68">
        <v>0.97519107707899999</v>
      </c>
      <c r="W68" t="s">
        <v>45</v>
      </c>
      <c r="X68">
        <v>0.95488851378299999</v>
      </c>
      <c r="Y68" t="s">
        <v>45</v>
      </c>
      <c r="Z68">
        <v>0.84094804639099996</v>
      </c>
      <c r="AA68" t="s">
        <v>45</v>
      </c>
      <c r="AB68">
        <v>1.3870738117999999E-2</v>
      </c>
      <c r="AC68" s="2">
        <v>2.5965573653700001E-9</v>
      </c>
      <c r="AD68">
        <v>0</v>
      </c>
      <c r="AE68">
        <v>-4.1277571155800001E-4</v>
      </c>
      <c r="AF68" t="s">
        <v>45</v>
      </c>
      <c r="AG68">
        <v>0</v>
      </c>
      <c r="AH68">
        <v>-2.5664770346799998E-4</v>
      </c>
      <c r="AI68" t="s">
        <v>45</v>
      </c>
      <c r="AJ68" t="s">
        <v>49</v>
      </c>
      <c r="AK68">
        <v>0.35264182079700002</v>
      </c>
      <c r="AL68" t="s">
        <v>48</v>
      </c>
      <c r="AM68" t="s">
        <v>54</v>
      </c>
      <c r="AN68" t="s">
        <v>55</v>
      </c>
      <c r="AO68" t="s">
        <v>55</v>
      </c>
      <c r="AP68" t="s">
        <v>52</v>
      </c>
    </row>
    <row r="69" spans="1:42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92.767204124499997</v>
      </c>
      <c r="J69" t="s">
        <v>45</v>
      </c>
      <c r="K69">
        <v>28026234</v>
      </c>
      <c r="L69" t="s">
        <v>46</v>
      </c>
      <c r="M69">
        <v>1148.96424671052</v>
      </c>
      <c r="N69" t="s">
        <v>46</v>
      </c>
      <c r="O69">
        <v>2.08526649072222E-2</v>
      </c>
      <c r="P69" t="s">
        <v>45</v>
      </c>
      <c r="Q69">
        <v>93.290400687587194</v>
      </c>
      <c r="R69" t="s">
        <v>45</v>
      </c>
      <c r="S69">
        <v>0.96152219087699997</v>
      </c>
      <c r="T69">
        <v>0.85</v>
      </c>
      <c r="U69" t="s">
        <v>45</v>
      </c>
      <c r="V69">
        <v>0.97405107181600004</v>
      </c>
      <c r="W69" t="s">
        <v>45</v>
      </c>
      <c r="X69">
        <v>0.949017157758</v>
      </c>
      <c r="Y69" t="s">
        <v>45</v>
      </c>
      <c r="Z69">
        <v>0.84094804639099996</v>
      </c>
      <c r="AA69" t="s">
        <v>45</v>
      </c>
      <c r="AB69">
        <v>3.1601976702900001E-4</v>
      </c>
      <c r="AC69" t="s">
        <v>47</v>
      </c>
      <c r="AD69">
        <v>0</v>
      </c>
      <c r="AE69">
        <v>-3.3273288225899999E-4</v>
      </c>
      <c r="AF69" t="s">
        <v>45</v>
      </c>
      <c r="AG69">
        <v>0</v>
      </c>
      <c r="AH69">
        <v>-4.0840236341900001E-4</v>
      </c>
      <c r="AI69" t="s">
        <v>45</v>
      </c>
      <c r="AJ69" t="s">
        <v>49</v>
      </c>
      <c r="AK69">
        <v>0.70143133848700001</v>
      </c>
      <c r="AL69" t="s">
        <v>48</v>
      </c>
      <c r="AM69" t="s">
        <v>54</v>
      </c>
      <c r="AN69" t="s">
        <v>55</v>
      </c>
      <c r="AO69" t="s">
        <v>55</v>
      </c>
      <c r="AP69" t="s">
        <v>52</v>
      </c>
    </row>
    <row r="70" spans="1:42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 t="s">
        <v>44</v>
      </c>
      <c r="G70" t="s">
        <v>44</v>
      </c>
      <c r="H70" t="s">
        <v>44</v>
      </c>
      <c r="I70">
        <v>93.411605617399999</v>
      </c>
      <c r="J70" t="s">
        <v>45</v>
      </c>
      <c r="K70">
        <v>26592471</v>
      </c>
      <c r="L70" t="s">
        <v>46</v>
      </c>
      <c r="M70">
        <v>1089.83613157894</v>
      </c>
      <c r="N70" t="s">
        <v>58</v>
      </c>
      <c r="O70">
        <v>1.51529621914829E-2</v>
      </c>
      <c r="P70" t="s">
        <v>45</v>
      </c>
      <c r="Q70">
        <v>93.745669488532201</v>
      </c>
      <c r="R70" t="s">
        <v>45</v>
      </c>
      <c r="S70">
        <v>0.96481151337399995</v>
      </c>
      <c r="T70">
        <v>0.85</v>
      </c>
      <c r="U70" t="s">
        <v>45</v>
      </c>
      <c r="V70">
        <v>0.97351194128100005</v>
      </c>
      <c r="W70" t="s">
        <v>45</v>
      </c>
      <c r="X70">
        <v>0.95716548943500002</v>
      </c>
      <c r="Y70" t="s">
        <v>45</v>
      </c>
      <c r="Z70">
        <v>0.84094804639099996</v>
      </c>
      <c r="AA70" t="s">
        <v>45</v>
      </c>
      <c r="AB70">
        <v>7.2700618992599997E-2</v>
      </c>
      <c r="AC70">
        <v>1.6305617680299998E-2</v>
      </c>
      <c r="AD70">
        <v>0</v>
      </c>
      <c r="AE70">
        <v>-3.0310715388399999E-4</v>
      </c>
      <c r="AF70" t="s">
        <v>45</v>
      </c>
      <c r="AG70">
        <v>0</v>
      </c>
      <c r="AH70">
        <v>-3.16547894087E-4</v>
      </c>
      <c r="AI70" t="s">
        <v>45</v>
      </c>
      <c r="AJ70" t="s">
        <v>49</v>
      </c>
      <c r="AK70">
        <v>0.26271766188500001</v>
      </c>
      <c r="AL70" t="s">
        <v>48</v>
      </c>
      <c r="AM70" t="s">
        <v>54</v>
      </c>
      <c r="AN70" t="s">
        <v>55</v>
      </c>
      <c r="AO70" t="s">
        <v>55</v>
      </c>
      <c r="AP70" t="s">
        <v>52</v>
      </c>
    </row>
    <row r="71" spans="1:42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 t="s">
        <v>44</v>
      </c>
      <c r="G71" t="s">
        <v>44</v>
      </c>
      <c r="H71" t="s">
        <v>44</v>
      </c>
      <c r="I71">
        <v>96.323205917199999</v>
      </c>
      <c r="J71" t="s">
        <v>45</v>
      </c>
      <c r="K71">
        <v>11702340</v>
      </c>
      <c r="L71" t="s">
        <v>46</v>
      </c>
      <c r="M71">
        <v>597.55539955357096</v>
      </c>
      <c r="N71" t="s">
        <v>58</v>
      </c>
      <c r="O71">
        <v>3.00410488782226E-2</v>
      </c>
      <c r="P71" t="s">
        <v>45</v>
      </c>
      <c r="Q71">
        <v>96.521817934073098</v>
      </c>
      <c r="R71" t="s">
        <v>45</v>
      </c>
      <c r="S71">
        <v>0.961012883431</v>
      </c>
      <c r="T71">
        <v>0.8</v>
      </c>
      <c r="U71" t="s">
        <v>45</v>
      </c>
      <c r="V71">
        <v>0.97032218733099995</v>
      </c>
      <c r="W71" t="s">
        <v>45</v>
      </c>
      <c r="X71">
        <v>0.95085656440900002</v>
      </c>
      <c r="Y71" t="s">
        <v>45</v>
      </c>
      <c r="Z71">
        <v>0.95412926422199995</v>
      </c>
      <c r="AA71" t="s">
        <v>45</v>
      </c>
      <c r="AB71">
        <v>7.0315883748299996E-3</v>
      </c>
      <c r="AC71" t="s">
        <v>47</v>
      </c>
      <c r="AD71">
        <v>0</v>
      </c>
      <c r="AE71">
        <v>-3.4988108960199999E-4</v>
      </c>
      <c r="AF71" t="s">
        <v>45</v>
      </c>
      <c r="AG71">
        <v>0</v>
      </c>
      <c r="AH71">
        <v>-6.0700414490600003E-4</v>
      </c>
      <c r="AI71" t="s">
        <v>48</v>
      </c>
      <c r="AJ71" t="s">
        <v>49</v>
      </c>
      <c r="AK71">
        <v>0.235390677375</v>
      </c>
      <c r="AL71" t="s">
        <v>48</v>
      </c>
      <c r="AM71" t="s">
        <v>54</v>
      </c>
      <c r="AN71" t="s">
        <v>55</v>
      </c>
      <c r="AO71" t="s">
        <v>55</v>
      </c>
      <c r="AP71" t="s">
        <v>52</v>
      </c>
    </row>
    <row r="72" spans="1:42" x14ac:dyDescent="0.3">
      <c r="A72" t="s">
        <v>202</v>
      </c>
      <c r="B72" t="s">
        <v>43</v>
      </c>
      <c r="C72" s="1">
        <v>42249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89.3024633868</v>
      </c>
      <c r="J72" t="s">
        <v>45</v>
      </c>
      <c r="K72">
        <v>21077655</v>
      </c>
      <c r="L72" t="s">
        <v>46</v>
      </c>
      <c r="M72">
        <v>1129.95266071428</v>
      </c>
      <c r="N72" t="s">
        <v>49</v>
      </c>
      <c r="O72">
        <v>1.5245991976807399E-2</v>
      </c>
      <c r="P72" t="s">
        <v>45</v>
      </c>
      <c r="Q72">
        <v>89.188884236138094</v>
      </c>
      <c r="R72" t="s">
        <v>45</v>
      </c>
      <c r="S72">
        <v>0.83273272511100005</v>
      </c>
      <c r="T72">
        <v>0.8</v>
      </c>
      <c r="U72" t="s">
        <v>45</v>
      </c>
      <c r="V72">
        <v>0.88185326722299995</v>
      </c>
      <c r="W72" t="s">
        <v>45</v>
      </c>
      <c r="X72">
        <v>0.78000495898800004</v>
      </c>
      <c r="Y72" t="s">
        <v>48</v>
      </c>
      <c r="Z72">
        <v>0.67793689645199995</v>
      </c>
      <c r="AA72" t="s">
        <v>45</v>
      </c>
      <c r="AB72" s="2">
        <v>7.5007710752800001E-47</v>
      </c>
      <c r="AC72" s="2">
        <v>3.9097477546799998E-271</v>
      </c>
      <c r="AD72">
        <v>2</v>
      </c>
      <c r="AE72">
        <v>-2.2786575418500001E-3</v>
      </c>
      <c r="AF72" t="s">
        <v>48</v>
      </c>
      <c r="AG72">
        <v>13</v>
      </c>
      <c r="AH72">
        <v>-2.80729983136E-3</v>
      </c>
      <c r="AI72" t="s">
        <v>48</v>
      </c>
      <c r="AJ72" t="s">
        <v>49</v>
      </c>
      <c r="AK72">
        <v>0.46846958834000002</v>
      </c>
      <c r="AL72" t="s">
        <v>48</v>
      </c>
      <c r="AM72" t="s">
        <v>54</v>
      </c>
      <c r="AN72" t="s">
        <v>55</v>
      </c>
      <c r="AO72" t="s">
        <v>55</v>
      </c>
      <c r="AP72" t="s">
        <v>52</v>
      </c>
    </row>
    <row r="73" spans="1:42" x14ac:dyDescent="0.3">
      <c r="A73" t="s">
        <v>212</v>
      </c>
      <c r="B73" t="s">
        <v>64</v>
      </c>
      <c r="C73" s="1">
        <v>42251</v>
      </c>
      <c r="D73">
        <v>200</v>
      </c>
      <c r="E73">
        <v>200</v>
      </c>
      <c r="F73" t="s">
        <v>44</v>
      </c>
      <c r="G73" t="s">
        <v>44</v>
      </c>
      <c r="H73" t="s">
        <v>44</v>
      </c>
      <c r="I73">
        <v>90.715646360199997</v>
      </c>
      <c r="J73" t="s">
        <v>45</v>
      </c>
      <c r="K73">
        <v>32586889</v>
      </c>
      <c r="L73" t="s">
        <v>46</v>
      </c>
      <c r="M73">
        <v>1348.7336776315699</v>
      </c>
      <c r="N73" t="s">
        <v>49</v>
      </c>
      <c r="O73">
        <v>8.4128414329827199E-3</v>
      </c>
      <c r="P73" t="s">
        <v>45</v>
      </c>
      <c r="Q73">
        <v>90.883907283150705</v>
      </c>
      <c r="R73" t="s">
        <v>45</v>
      </c>
      <c r="S73">
        <v>0.808419282041</v>
      </c>
      <c r="T73">
        <v>0.7</v>
      </c>
      <c r="U73" t="s">
        <v>45</v>
      </c>
      <c r="V73">
        <v>0.837916954883</v>
      </c>
      <c r="W73" t="s">
        <v>45</v>
      </c>
      <c r="X73">
        <v>0.77399532063300003</v>
      </c>
      <c r="Y73" t="s">
        <v>45</v>
      </c>
      <c r="Z73">
        <v>0.50765795335700004</v>
      </c>
      <c r="AA73" t="s">
        <v>45</v>
      </c>
      <c r="AB73" s="2">
        <v>6.5298977612800002E-46</v>
      </c>
      <c r="AC73" s="2">
        <v>4.3193098564300002E-60</v>
      </c>
      <c r="AD73">
        <v>33</v>
      </c>
      <c r="AE73">
        <v>-2.3849815728399998E-3</v>
      </c>
      <c r="AF73" t="s">
        <v>48</v>
      </c>
      <c r="AG73">
        <v>45</v>
      </c>
      <c r="AH73">
        <v>-2.9542204702799999E-3</v>
      </c>
      <c r="AI73" t="s">
        <v>48</v>
      </c>
      <c r="AJ73" t="s">
        <v>49</v>
      </c>
      <c r="AK73">
        <v>0.26214334528599997</v>
      </c>
      <c r="AL73" t="s">
        <v>48</v>
      </c>
      <c r="AM73" t="s">
        <v>213</v>
      </c>
      <c r="AN73" t="s">
        <v>51</v>
      </c>
      <c r="AO73" t="s">
        <v>213</v>
      </c>
      <c r="AP73" t="s">
        <v>52</v>
      </c>
    </row>
    <row r="74" spans="1:42" x14ac:dyDescent="0.3">
      <c r="A74" t="s">
        <v>106</v>
      </c>
      <c r="B74" t="s">
        <v>64</v>
      </c>
      <c r="C74" s="1">
        <v>42257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89.555382761199994</v>
      </c>
      <c r="J74" t="s">
        <v>45</v>
      </c>
      <c r="K74">
        <v>20794433</v>
      </c>
      <c r="L74" t="s">
        <v>46</v>
      </c>
      <c r="M74">
        <v>1100.4879732142799</v>
      </c>
      <c r="N74" t="s">
        <v>49</v>
      </c>
      <c r="O74">
        <v>2.38400526773982E-2</v>
      </c>
      <c r="P74" t="s">
        <v>45</v>
      </c>
      <c r="Q74">
        <v>88.867187311838293</v>
      </c>
      <c r="R74" t="s">
        <v>45</v>
      </c>
      <c r="S74">
        <v>0.85358843941100004</v>
      </c>
      <c r="T74">
        <v>0.8</v>
      </c>
      <c r="U74" t="s">
        <v>45</v>
      </c>
      <c r="V74">
        <v>0.88667867746100004</v>
      </c>
      <c r="W74" t="s">
        <v>45</v>
      </c>
      <c r="X74">
        <v>0.81835082609999998</v>
      </c>
      <c r="Y74" t="s">
        <v>45</v>
      </c>
      <c r="Z74">
        <v>0.95412926422199995</v>
      </c>
      <c r="AA74" t="s">
        <v>45</v>
      </c>
      <c r="AB74" s="2">
        <v>2.3038717744599998E-18</v>
      </c>
      <c r="AC74" t="s">
        <v>47</v>
      </c>
      <c r="AD74">
        <v>0</v>
      </c>
      <c r="AE74">
        <v>-2.13091225562E-3</v>
      </c>
      <c r="AF74" t="s">
        <v>48</v>
      </c>
      <c r="AG74">
        <v>9</v>
      </c>
      <c r="AH74">
        <v>-2.4175850624999998E-3</v>
      </c>
      <c r="AI74" t="s">
        <v>48</v>
      </c>
      <c r="AJ74" t="s">
        <v>49</v>
      </c>
      <c r="AK74">
        <v>0.923714358658</v>
      </c>
      <c r="AL74" t="s">
        <v>48</v>
      </c>
      <c r="AM74" t="s">
        <v>107</v>
      </c>
      <c r="AN74" t="s">
        <v>51</v>
      </c>
      <c r="AO74" t="s">
        <v>107</v>
      </c>
      <c r="AP74" t="s">
        <v>52</v>
      </c>
    </row>
    <row r="75" spans="1:42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 t="s">
        <v>44</v>
      </c>
      <c r="G75" t="s">
        <v>44</v>
      </c>
      <c r="H75" t="s">
        <v>44</v>
      </c>
      <c r="I75">
        <v>91.866919196200001</v>
      </c>
      <c r="J75" t="s">
        <v>45</v>
      </c>
      <c r="K75">
        <v>29894066</v>
      </c>
      <c r="L75" t="s">
        <v>46</v>
      </c>
      <c r="M75">
        <v>1233.1842171052599</v>
      </c>
      <c r="N75" t="s">
        <v>49</v>
      </c>
      <c r="O75">
        <v>1.72565594117161E-2</v>
      </c>
      <c r="P75" t="s">
        <v>45</v>
      </c>
      <c r="Q75">
        <v>92.001154427092501</v>
      </c>
      <c r="R75" t="s">
        <v>45</v>
      </c>
      <c r="S75">
        <v>0.95953547089299995</v>
      </c>
      <c r="T75">
        <v>0.85</v>
      </c>
      <c r="U75" t="s">
        <v>45</v>
      </c>
      <c r="V75">
        <v>0.97065294942900004</v>
      </c>
      <c r="W75" t="s">
        <v>45</v>
      </c>
      <c r="X75">
        <v>0.94871606558999999</v>
      </c>
      <c r="Y75" t="s">
        <v>45</v>
      </c>
      <c r="Z75">
        <v>0.84094804639099996</v>
      </c>
      <c r="AA75" t="s">
        <v>45</v>
      </c>
      <c r="AB75">
        <v>3.6196375063100002E-3</v>
      </c>
      <c r="AC75">
        <v>2.9275015602499998E-4</v>
      </c>
      <c r="AD75">
        <v>0</v>
      </c>
      <c r="AE75">
        <v>-4.2910248485100001E-4</v>
      </c>
      <c r="AF75" t="s">
        <v>45</v>
      </c>
      <c r="AG75">
        <v>0</v>
      </c>
      <c r="AH75">
        <v>-3.1438298082000002E-4</v>
      </c>
      <c r="AI75" t="s">
        <v>45</v>
      </c>
      <c r="AJ75" t="s">
        <v>49</v>
      </c>
      <c r="AK75">
        <v>0.30964337569200001</v>
      </c>
      <c r="AL75" t="s">
        <v>48</v>
      </c>
      <c r="AM75" t="s">
        <v>54</v>
      </c>
      <c r="AN75" t="s">
        <v>55</v>
      </c>
      <c r="AO75" t="s">
        <v>55</v>
      </c>
      <c r="AP75" t="s">
        <v>52</v>
      </c>
    </row>
    <row r="76" spans="1:42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 t="s">
        <v>87</v>
      </c>
      <c r="G76" t="s">
        <v>44</v>
      </c>
      <c r="H76" t="s">
        <v>44</v>
      </c>
      <c r="I76">
        <v>91.388573971400007</v>
      </c>
      <c r="J76" t="s">
        <v>45</v>
      </c>
      <c r="K76">
        <v>20193785</v>
      </c>
      <c r="L76" t="s">
        <v>46</v>
      </c>
      <c r="M76">
        <v>1043.64624553571</v>
      </c>
      <c r="N76" t="s">
        <v>49</v>
      </c>
      <c r="O76">
        <v>2.6601298706157399E-2</v>
      </c>
      <c r="P76" t="s">
        <v>45</v>
      </c>
      <c r="Q76">
        <v>91.138114010508502</v>
      </c>
      <c r="R76" t="s">
        <v>45</v>
      </c>
      <c r="S76">
        <v>0.85975784325299998</v>
      </c>
      <c r="T76">
        <v>0.8</v>
      </c>
      <c r="U76" t="s">
        <v>45</v>
      </c>
      <c r="V76">
        <v>0.89101794838299997</v>
      </c>
      <c r="W76" t="s">
        <v>45</v>
      </c>
      <c r="X76">
        <v>0.82693767000899998</v>
      </c>
      <c r="Y76" t="s">
        <v>45</v>
      </c>
      <c r="Z76">
        <v>0.84094804639099996</v>
      </c>
      <c r="AA76" t="s">
        <v>45</v>
      </c>
      <c r="AB76" s="2">
        <v>4.1997205206000002E-18</v>
      </c>
      <c r="AC76" t="s">
        <v>47</v>
      </c>
      <c r="AD76">
        <v>0</v>
      </c>
      <c r="AE76">
        <v>-2.0334566935699999E-3</v>
      </c>
      <c r="AF76" t="s">
        <v>48</v>
      </c>
      <c r="AG76">
        <v>5</v>
      </c>
      <c r="AH76">
        <v>-2.1409463718999999E-3</v>
      </c>
      <c r="AI76" t="s">
        <v>48</v>
      </c>
      <c r="AJ76" t="s">
        <v>49</v>
      </c>
      <c r="AK76">
        <v>0.64105638681199995</v>
      </c>
      <c r="AL76" t="s">
        <v>48</v>
      </c>
      <c r="AM76" t="s">
        <v>173</v>
      </c>
      <c r="AN76" t="s">
        <v>51</v>
      </c>
      <c r="AO76" t="s">
        <v>173</v>
      </c>
      <c r="AP76" t="s">
        <v>52</v>
      </c>
    </row>
    <row r="77" spans="1:42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86.889152223799996</v>
      </c>
      <c r="J77" t="s">
        <v>45</v>
      </c>
      <c r="K77">
        <v>3991745</v>
      </c>
      <c r="L77" t="s">
        <v>46</v>
      </c>
      <c r="M77">
        <v>184.47766796875001</v>
      </c>
      <c r="N77" t="s">
        <v>58</v>
      </c>
      <c r="O77">
        <v>1.26105445095371E-2</v>
      </c>
      <c r="P77" t="s">
        <v>45</v>
      </c>
      <c r="Q77">
        <v>87.677006873771703</v>
      </c>
      <c r="R77" t="s">
        <v>45</v>
      </c>
      <c r="S77">
        <v>0.95123639083099998</v>
      </c>
      <c r="T77">
        <v>0.8</v>
      </c>
      <c r="U77" t="s">
        <v>45</v>
      </c>
      <c r="V77">
        <v>0.96221322117800001</v>
      </c>
      <c r="W77" t="s">
        <v>45</v>
      </c>
      <c r="X77">
        <v>0.94056435624599999</v>
      </c>
      <c r="Y77" t="s">
        <v>45</v>
      </c>
      <c r="Z77">
        <v>0.95412926422199995</v>
      </c>
      <c r="AA77" t="s">
        <v>45</v>
      </c>
      <c r="AB77">
        <v>0.17881357352400001</v>
      </c>
      <c r="AC77">
        <v>9.2674152669799999E-3</v>
      </c>
      <c r="AD77">
        <v>0</v>
      </c>
      <c r="AE77">
        <v>-3.59992762274E-4</v>
      </c>
      <c r="AF77" t="s">
        <v>45</v>
      </c>
      <c r="AG77">
        <v>0</v>
      </c>
      <c r="AH77">
        <v>-8.6178261072000003E-4</v>
      </c>
      <c r="AI77" t="s">
        <v>48</v>
      </c>
      <c r="AJ77" t="s">
        <v>49</v>
      </c>
      <c r="AK77">
        <v>0.34856988950899997</v>
      </c>
      <c r="AL77" t="s">
        <v>48</v>
      </c>
      <c r="AM77" t="s">
        <v>235</v>
      </c>
      <c r="AN77" t="s">
        <v>235</v>
      </c>
      <c r="AO77" t="s">
        <v>51</v>
      </c>
      <c r="AP77" t="s">
        <v>52</v>
      </c>
    </row>
    <row r="78" spans="1:42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95.061774949599993</v>
      </c>
      <c r="J78" t="s">
        <v>45</v>
      </c>
      <c r="K78">
        <v>24906667</v>
      </c>
      <c r="L78" t="s">
        <v>46</v>
      </c>
      <c r="M78">
        <v>1010.38699342105</v>
      </c>
      <c r="N78" t="s">
        <v>58</v>
      </c>
      <c r="O78">
        <v>1.77501724364163E-2</v>
      </c>
      <c r="P78" t="s">
        <v>45</v>
      </c>
      <c r="Q78">
        <v>95.409620054782707</v>
      </c>
      <c r="R78" t="s">
        <v>45</v>
      </c>
      <c r="S78">
        <v>0.96734082677900002</v>
      </c>
      <c r="T78">
        <v>0.85</v>
      </c>
      <c r="U78" t="s">
        <v>45</v>
      </c>
      <c r="V78">
        <v>0.97861100885200003</v>
      </c>
      <c r="W78" t="s">
        <v>45</v>
      </c>
      <c r="X78">
        <v>0.95783739671000001</v>
      </c>
      <c r="Y78" t="s">
        <v>45</v>
      </c>
      <c r="Z78">
        <v>0.84094804639099996</v>
      </c>
      <c r="AA78" t="s">
        <v>45</v>
      </c>
      <c r="AB78">
        <v>7.0481874332500001E-3</v>
      </c>
      <c r="AC78" s="2">
        <v>1.54494916785E-9</v>
      </c>
      <c r="AD78">
        <v>0</v>
      </c>
      <c r="AE78">
        <v>-3.5962840841400001E-4</v>
      </c>
      <c r="AF78" t="s">
        <v>45</v>
      </c>
      <c r="AG78">
        <v>0</v>
      </c>
      <c r="AH78">
        <v>-2.27657207915E-4</v>
      </c>
      <c r="AI78" t="s">
        <v>45</v>
      </c>
      <c r="AJ78" t="s">
        <v>49</v>
      </c>
      <c r="AK78">
        <v>0.33048677285299999</v>
      </c>
      <c r="AL78" t="s">
        <v>48</v>
      </c>
      <c r="AM78" t="s">
        <v>54</v>
      </c>
      <c r="AN78" t="s">
        <v>55</v>
      </c>
      <c r="AO78" t="s">
        <v>55</v>
      </c>
      <c r="AP78" t="s">
        <v>52</v>
      </c>
    </row>
    <row r="79" spans="1:42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 t="s">
        <v>44</v>
      </c>
      <c r="G79" t="s">
        <v>44</v>
      </c>
      <c r="H79" t="s">
        <v>44</v>
      </c>
      <c r="I79">
        <v>93.7729894175</v>
      </c>
      <c r="J79" t="s">
        <v>45</v>
      </c>
      <c r="K79">
        <v>28292454</v>
      </c>
      <c r="L79" t="s">
        <v>46</v>
      </c>
      <c r="M79">
        <v>1144.95948026315</v>
      </c>
      <c r="N79" t="s">
        <v>46</v>
      </c>
      <c r="O79">
        <v>2.1422857270383299E-2</v>
      </c>
      <c r="P79" t="s">
        <v>45</v>
      </c>
      <c r="Q79">
        <v>93.529517777632506</v>
      </c>
      <c r="R79" t="s">
        <v>45</v>
      </c>
      <c r="S79">
        <v>0.96266007912700002</v>
      </c>
      <c r="T79">
        <v>0.85</v>
      </c>
      <c r="U79" t="s">
        <v>45</v>
      </c>
      <c r="V79">
        <v>0.97492699973399999</v>
      </c>
      <c r="W79" t="s">
        <v>45</v>
      </c>
      <c r="X79">
        <v>0.95191404558500003</v>
      </c>
      <c r="Y79" t="s">
        <v>45</v>
      </c>
      <c r="Z79">
        <v>0.84094804639099996</v>
      </c>
      <c r="AA79" t="s">
        <v>45</v>
      </c>
      <c r="AB79">
        <v>1.2642659552699999E-2</v>
      </c>
      <c r="AC79" t="s">
        <v>47</v>
      </c>
      <c r="AD79">
        <v>0</v>
      </c>
      <c r="AE79">
        <v>-4.1356190896500001E-4</v>
      </c>
      <c r="AF79" t="s">
        <v>45</v>
      </c>
      <c r="AG79">
        <v>0</v>
      </c>
      <c r="AH79">
        <v>-2.6611347164400001E-4</v>
      </c>
      <c r="AI79" t="s">
        <v>45</v>
      </c>
      <c r="AJ79" t="s">
        <v>49</v>
      </c>
      <c r="AK79">
        <v>0.28349661013100003</v>
      </c>
      <c r="AL79" t="s">
        <v>48</v>
      </c>
      <c r="AM79" t="s">
        <v>54</v>
      </c>
      <c r="AN79" t="s">
        <v>55</v>
      </c>
      <c r="AO79" t="s">
        <v>55</v>
      </c>
      <c r="AP79" t="s">
        <v>52</v>
      </c>
    </row>
    <row r="80" spans="1:42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 t="s">
        <v>44</v>
      </c>
      <c r="G80" t="s">
        <v>44</v>
      </c>
      <c r="H80" t="s">
        <v>44</v>
      </c>
      <c r="I80">
        <v>93.323392145</v>
      </c>
      <c r="J80" t="s">
        <v>45</v>
      </c>
      <c r="K80">
        <v>29303547</v>
      </c>
      <c r="L80" t="s">
        <v>46</v>
      </c>
      <c r="M80">
        <v>1206.8801973684201</v>
      </c>
      <c r="N80" t="s">
        <v>49</v>
      </c>
      <c r="O80">
        <v>4.9804661381107597E-2</v>
      </c>
      <c r="P80" t="s">
        <v>45</v>
      </c>
      <c r="Q80">
        <v>93.515559504281697</v>
      </c>
      <c r="R80" t="s">
        <v>45</v>
      </c>
      <c r="S80">
        <v>0.95730248731900003</v>
      </c>
      <c r="T80">
        <v>0.85</v>
      </c>
      <c r="U80" t="s">
        <v>45</v>
      </c>
      <c r="V80">
        <v>0.97150480656799998</v>
      </c>
      <c r="W80" t="s">
        <v>45</v>
      </c>
      <c r="X80">
        <v>0.94372414825200002</v>
      </c>
      <c r="Y80" t="s">
        <v>45</v>
      </c>
      <c r="Z80">
        <v>0.84094804639099996</v>
      </c>
      <c r="AA80" t="s">
        <v>45</v>
      </c>
      <c r="AB80" s="2">
        <v>7.6840874552999995E-5</v>
      </c>
      <c r="AC80" t="s">
        <v>47</v>
      </c>
      <c r="AD80">
        <v>0</v>
      </c>
      <c r="AE80">
        <v>-4.51841460697E-4</v>
      </c>
      <c r="AF80" t="s">
        <v>45</v>
      </c>
      <c r="AG80">
        <v>0</v>
      </c>
      <c r="AH80">
        <v>-3.0010603627200001E-4</v>
      </c>
      <c r="AI80" t="s">
        <v>45</v>
      </c>
      <c r="AJ80" t="s">
        <v>49</v>
      </c>
      <c r="AK80">
        <v>0.51260970833300001</v>
      </c>
      <c r="AL80" t="s">
        <v>48</v>
      </c>
      <c r="AM80" t="s">
        <v>54</v>
      </c>
      <c r="AN80" t="s">
        <v>55</v>
      </c>
      <c r="AO80" t="s">
        <v>55</v>
      </c>
      <c r="AP80" t="s">
        <v>52</v>
      </c>
    </row>
    <row r="81" spans="1:42" x14ac:dyDescent="0.3">
      <c r="A81" t="s">
        <v>188</v>
      </c>
      <c r="B81" t="s">
        <v>64</v>
      </c>
      <c r="C81" s="1">
        <v>42278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87.379493907599993</v>
      </c>
      <c r="J81" t="s">
        <v>45</v>
      </c>
      <c r="K81">
        <v>35725439</v>
      </c>
      <c r="L81" t="s">
        <v>46</v>
      </c>
      <c r="M81">
        <v>1504.6950657894699</v>
      </c>
      <c r="N81" t="s">
        <v>135</v>
      </c>
      <c r="O81">
        <v>1.7938538758555701E-2</v>
      </c>
      <c r="P81" t="s">
        <v>45</v>
      </c>
      <c r="Q81">
        <v>86.808097555484196</v>
      </c>
      <c r="R81" t="s">
        <v>45</v>
      </c>
      <c r="S81">
        <v>0.93589927826899999</v>
      </c>
      <c r="T81">
        <v>0.85</v>
      </c>
      <c r="U81" t="s">
        <v>45</v>
      </c>
      <c r="V81">
        <v>0.95658599949800005</v>
      </c>
      <c r="W81" t="s">
        <v>45</v>
      </c>
      <c r="X81">
        <v>0.91522155104500003</v>
      </c>
      <c r="Y81" t="s">
        <v>45</v>
      </c>
      <c r="Z81">
        <v>0.84094804639099996</v>
      </c>
      <c r="AA81" t="s">
        <v>45</v>
      </c>
      <c r="AB81" s="2">
        <v>5.6511828382099998E-8</v>
      </c>
      <c r="AC81" t="s">
        <v>47</v>
      </c>
      <c r="AD81">
        <v>0</v>
      </c>
      <c r="AE81">
        <v>-5.8152803099600003E-4</v>
      </c>
      <c r="AF81" t="s">
        <v>48</v>
      </c>
      <c r="AG81">
        <v>0</v>
      </c>
      <c r="AH81">
        <v>-4.5814498265000001E-4</v>
      </c>
      <c r="AI81" t="s">
        <v>45</v>
      </c>
      <c r="AJ81" t="s">
        <v>49</v>
      </c>
      <c r="AK81">
        <v>0.38331003802300001</v>
      </c>
      <c r="AL81" t="s">
        <v>48</v>
      </c>
      <c r="AM81" t="s">
        <v>54</v>
      </c>
      <c r="AN81" t="s">
        <v>55</v>
      </c>
      <c r="AO81" t="s">
        <v>55</v>
      </c>
      <c r="AP81" t="s">
        <v>52</v>
      </c>
    </row>
    <row r="82" spans="1:42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 t="s">
        <v>44</v>
      </c>
      <c r="G82" t="s">
        <v>44</v>
      </c>
      <c r="H82" t="s">
        <v>44</v>
      </c>
      <c r="I82">
        <v>88.0982518247</v>
      </c>
      <c r="J82" t="s">
        <v>45</v>
      </c>
      <c r="K82">
        <v>23364962</v>
      </c>
      <c r="L82" t="s">
        <v>46</v>
      </c>
      <c r="M82">
        <v>1229.99550446428</v>
      </c>
      <c r="N82" t="s">
        <v>65</v>
      </c>
      <c r="O82">
        <v>4.2475677064355503E-2</v>
      </c>
      <c r="P82" t="s">
        <v>45</v>
      </c>
      <c r="Q82">
        <v>87.925053690483693</v>
      </c>
      <c r="R82" t="s">
        <v>45</v>
      </c>
      <c r="S82">
        <v>0.90553362854800001</v>
      </c>
      <c r="T82">
        <v>0.8</v>
      </c>
      <c r="U82" t="s">
        <v>45</v>
      </c>
      <c r="V82">
        <v>0.93699633812500005</v>
      </c>
      <c r="W82" t="s">
        <v>45</v>
      </c>
      <c r="X82">
        <v>0.87137882721299997</v>
      </c>
      <c r="Y82" t="s">
        <v>45</v>
      </c>
      <c r="Z82">
        <v>0.84094804639099996</v>
      </c>
      <c r="AA82" t="s">
        <v>45</v>
      </c>
      <c r="AB82" s="2">
        <v>1.47732431404E-23</v>
      </c>
      <c r="AC82" s="2">
        <v>1.9238638909399999E-34</v>
      </c>
      <c r="AD82">
        <v>0</v>
      </c>
      <c r="AE82">
        <v>-5.8099067406299995E-4</v>
      </c>
      <c r="AF82" t="s">
        <v>48</v>
      </c>
      <c r="AG82">
        <v>0</v>
      </c>
      <c r="AH82">
        <v>-1.08767650928E-3</v>
      </c>
      <c r="AI82" t="s">
        <v>48</v>
      </c>
      <c r="AJ82" t="s">
        <v>49</v>
      </c>
      <c r="AK82">
        <v>0.544279834071</v>
      </c>
      <c r="AL82" t="s">
        <v>48</v>
      </c>
      <c r="AM82" t="s">
        <v>120</v>
      </c>
      <c r="AN82" t="s">
        <v>51</v>
      </c>
      <c r="AO82" t="s">
        <v>120</v>
      </c>
      <c r="AP82" t="s">
        <v>52</v>
      </c>
    </row>
    <row r="83" spans="1:42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 t="s">
        <v>44</v>
      </c>
      <c r="G83" t="s">
        <v>44</v>
      </c>
      <c r="H83" t="s">
        <v>44</v>
      </c>
      <c r="I83">
        <v>87.305451817299996</v>
      </c>
      <c r="J83" t="s">
        <v>45</v>
      </c>
      <c r="K83">
        <v>24687917</v>
      </c>
      <c r="L83" t="s">
        <v>46</v>
      </c>
      <c r="M83">
        <v>1048.2613930921</v>
      </c>
      <c r="N83" t="s">
        <v>58</v>
      </c>
      <c r="O83">
        <v>2.4799305656597999E-2</v>
      </c>
      <c r="P83" t="s">
        <v>45</v>
      </c>
      <c r="Q83">
        <v>87.080840965749303</v>
      </c>
      <c r="R83" t="s">
        <v>45</v>
      </c>
      <c r="S83">
        <v>0.95594392582700005</v>
      </c>
      <c r="T83">
        <v>0.85</v>
      </c>
      <c r="U83" t="s">
        <v>45</v>
      </c>
      <c r="V83">
        <v>0.96314052632799996</v>
      </c>
      <c r="W83" t="s">
        <v>45</v>
      </c>
      <c r="X83">
        <v>0.94902281198299998</v>
      </c>
      <c r="Y83" t="s">
        <v>45</v>
      </c>
      <c r="Z83">
        <v>0.99584488300200003</v>
      </c>
      <c r="AA83" t="s">
        <v>45</v>
      </c>
      <c r="AB83">
        <v>0.95838144309399997</v>
      </c>
      <c r="AC83">
        <v>0.16034298505399999</v>
      </c>
      <c r="AD83">
        <v>0</v>
      </c>
      <c r="AE83">
        <v>-4.5146940936800003E-4</v>
      </c>
      <c r="AF83" t="s">
        <v>45</v>
      </c>
      <c r="AG83">
        <v>0</v>
      </c>
      <c r="AH83">
        <v>-3.6922686072500001E-4</v>
      </c>
      <c r="AI83" t="s">
        <v>45</v>
      </c>
      <c r="AJ83" t="s">
        <v>49</v>
      </c>
      <c r="AK83">
        <v>0.42250183766299998</v>
      </c>
      <c r="AL83" t="s">
        <v>48</v>
      </c>
      <c r="AM83" t="s">
        <v>182</v>
      </c>
      <c r="AN83" t="s">
        <v>182</v>
      </c>
      <c r="AO83" t="s">
        <v>51</v>
      </c>
      <c r="AP83" t="s">
        <v>52</v>
      </c>
    </row>
    <row r="84" spans="1:42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91.451784934499997</v>
      </c>
      <c r="J84" t="s">
        <v>45</v>
      </c>
      <c r="K84">
        <v>21458630</v>
      </c>
      <c r="L84" t="s">
        <v>46</v>
      </c>
      <c r="M84">
        <v>1123.3538616071401</v>
      </c>
      <c r="N84" t="s">
        <v>49</v>
      </c>
      <c r="O84">
        <v>2.49726746897805E-2</v>
      </c>
      <c r="P84" t="s">
        <v>45</v>
      </c>
      <c r="Q84">
        <v>91.276631300799295</v>
      </c>
      <c r="R84" t="s">
        <v>45</v>
      </c>
      <c r="S84">
        <v>0.86712946365099997</v>
      </c>
      <c r="T84">
        <v>0.8</v>
      </c>
      <c r="U84" t="s">
        <v>45</v>
      </c>
      <c r="V84">
        <v>0.89737288765500001</v>
      </c>
      <c r="W84" t="s">
        <v>45</v>
      </c>
      <c r="X84">
        <v>0.83418655628299998</v>
      </c>
      <c r="Y84" t="s">
        <v>45</v>
      </c>
      <c r="Z84">
        <v>0.95412926422199995</v>
      </c>
      <c r="AA84" t="s">
        <v>45</v>
      </c>
      <c r="AB84" s="2">
        <v>2.2346457300399999E-20</v>
      </c>
      <c r="AC84">
        <v>0</v>
      </c>
      <c r="AD84">
        <v>0</v>
      </c>
      <c r="AE84">
        <v>-2.0800863227200001E-3</v>
      </c>
      <c r="AF84" t="s">
        <v>48</v>
      </c>
      <c r="AG84">
        <v>10</v>
      </c>
      <c r="AH84">
        <v>-2.64279227404E-3</v>
      </c>
      <c r="AI84" t="s">
        <v>48</v>
      </c>
      <c r="AJ84" t="s">
        <v>49</v>
      </c>
      <c r="AK84">
        <v>0.89911170704400001</v>
      </c>
      <c r="AL84" t="s">
        <v>48</v>
      </c>
      <c r="AM84" t="s">
        <v>222</v>
      </c>
      <c r="AN84" t="s">
        <v>51</v>
      </c>
      <c r="AO84" t="s">
        <v>222</v>
      </c>
      <c r="AP84" t="s">
        <v>52</v>
      </c>
    </row>
    <row r="85" spans="1:42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93.070733075600003</v>
      </c>
      <c r="J85" t="s">
        <v>45</v>
      </c>
      <c r="K85">
        <v>19894718</v>
      </c>
      <c r="L85" t="s">
        <v>46</v>
      </c>
      <c r="M85">
        <v>1031.81804910714</v>
      </c>
      <c r="N85" t="s">
        <v>49</v>
      </c>
      <c r="O85">
        <v>1.9110714050264099E-2</v>
      </c>
      <c r="P85" t="s">
        <v>45</v>
      </c>
      <c r="Q85">
        <v>93.489183313426807</v>
      </c>
      <c r="R85" t="s">
        <v>45</v>
      </c>
      <c r="S85">
        <v>0.88194207887800002</v>
      </c>
      <c r="T85">
        <v>0.8</v>
      </c>
      <c r="U85" t="s">
        <v>45</v>
      </c>
      <c r="V85">
        <v>0.90914686151699997</v>
      </c>
      <c r="W85" t="s">
        <v>45</v>
      </c>
      <c r="X85">
        <v>0.85233197698499996</v>
      </c>
      <c r="Y85" t="s">
        <v>45</v>
      </c>
      <c r="Z85">
        <v>0.95412926422199995</v>
      </c>
      <c r="AA85" t="s">
        <v>45</v>
      </c>
      <c r="AB85" s="2">
        <v>1.24926407445E-20</v>
      </c>
      <c r="AC85" s="2">
        <v>1.0754973665800001E-37</v>
      </c>
      <c r="AD85">
        <v>0</v>
      </c>
      <c r="AE85">
        <v>-1.9675408325599999E-3</v>
      </c>
      <c r="AF85" t="s">
        <v>48</v>
      </c>
      <c r="AG85">
        <v>8</v>
      </c>
      <c r="AH85">
        <v>-2.6128574244700001E-3</v>
      </c>
      <c r="AI85" t="s">
        <v>48</v>
      </c>
      <c r="AJ85" t="s">
        <v>49</v>
      </c>
      <c r="AK85">
        <v>0.458944495851</v>
      </c>
      <c r="AL85" t="s">
        <v>48</v>
      </c>
      <c r="AM85" t="s">
        <v>185</v>
      </c>
      <c r="AN85" t="s">
        <v>51</v>
      </c>
      <c r="AO85" t="s">
        <v>185</v>
      </c>
      <c r="AP85" t="s">
        <v>52</v>
      </c>
    </row>
    <row r="86" spans="1:42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90.632365304399997</v>
      </c>
      <c r="J86" t="s">
        <v>45</v>
      </c>
      <c r="K86">
        <v>24425659</v>
      </c>
      <c r="L86" t="s">
        <v>49</v>
      </c>
      <c r="M86">
        <v>1287.4208526785701</v>
      </c>
      <c r="N86" t="s">
        <v>135</v>
      </c>
      <c r="O86">
        <v>1.9011044502747501E-2</v>
      </c>
      <c r="P86" t="s">
        <v>45</v>
      </c>
      <c r="Q86">
        <v>90.781568351758395</v>
      </c>
      <c r="R86" t="s">
        <v>45</v>
      </c>
      <c r="S86">
        <v>0.92696108692800006</v>
      </c>
      <c r="T86">
        <v>0.8</v>
      </c>
      <c r="U86" t="s">
        <v>45</v>
      </c>
      <c r="V86">
        <v>0.94837218500499998</v>
      </c>
      <c r="W86" t="s">
        <v>45</v>
      </c>
      <c r="X86">
        <v>0.90504824325199995</v>
      </c>
      <c r="Y86" t="s">
        <v>45</v>
      </c>
      <c r="Z86">
        <v>0.95412926422199995</v>
      </c>
      <c r="AA86" t="s">
        <v>45</v>
      </c>
      <c r="AB86" s="2">
        <v>6.5136395592100003E-18</v>
      </c>
      <c r="AC86" t="s">
        <v>47</v>
      </c>
      <c r="AD86">
        <v>0</v>
      </c>
      <c r="AE86">
        <v>-4.8910702432800003E-4</v>
      </c>
      <c r="AF86" t="s">
        <v>45</v>
      </c>
      <c r="AG86">
        <v>0</v>
      </c>
      <c r="AH86">
        <v>-8.6418708151200004E-4</v>
      </c>
      <c r="AI86" t="s">
        <v>48</v>
      </c>
      <c r="AJ86" t="s">
        <v>49</v>
      </c>
      <c r="AK86">
        <v>0.45516881302399997</v>
      </c>
      <c r="AL86" t="s">
        <v>48</v>
      </c>
      <c r="AM86" t="s">
        <v>193</v>
      </c>
      <c r="AN86" t="s">
        <v>193</v>
      </c>
      <c r="AO86" t="s">
        <v>51</v>
      </c>
      <c r="AP86" t="s">
        <v>52</v>
      </c>
    </row>
    <row r="87" spans="1:42" x14ac:dyDescent="0.3">
      <c r="A87" t="s">
        <v>110</v>
      </c>
      <c r="B87" t="s">
        <v>43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85.053722239500004</v>
      </c>
      <c r="J87" t="s">
        <v>45</v>
      </c>
      <c r="K87">
        <v>24774347</v>
      </c>
      <c r="L87" t="s">
        <v>46</v>
      </c>
      <c r="M87">
        <v>1085.76522368421</v>
      </c>
      <c r="N87" t="s">
        <v>58</v>
      </c>
      <c r="O87">
        <v>1.3905396432459499E-2</v>
      </c>
      <c r="P87" t="s">
        <v>45</v>
      </c>
      <c r="Q87">
        <v>84.689691789201504</v>
      </c>
      <c r="R87" t="s">
        <v>48</v>
      </c>
      <c r="S87">
        <v>0.94128962040999997</v>
      </c>
      <c r="T87">
        <v>0.85</v>
      </c>
      <c r="U87" t="s">
        <v>45</v>
      </c>
      <c r="V87">
        <v>0.956457124514</v>
      </c>
      <c r="W87" t="s">
        <v>45</v>
      </c>
      <c r="X87">
        <v>0.92590530088800005</v>
      </c>
      <c r="Y87" t="s">
        <v>45</v>
      </c>
      <c r="Z87">
        <v>0.84094804639099996</v>
      </c>
      <c r="AA87" t="s">
        <v>45</v>
      </c>
      <c r="AB87">
        <v>3.0373657755100002E-3</v>
      </c>
      <c r="AC87" s="2">
        <v>4.0367085157700002E-11</v>
      </c>
      <c r="AD87">
        <v>0</v>
      </c>
      <c r="AE87">
        <v>-5.5586955983399997E-4</v>
      </c>
      <c r="AF87" t="s">
        <v>48</v>
      </c>
      <c r="AG87">
        <v>0</v>
      </c>
      <c r="AH87">
        <v>-5.5373560409500001E-4</v>
      </c>
      <c r="AI87" t="s">
        <v>48</v>
      </c>
      <c r="AJ87" t="s">
        <v>49</v>
      </c>
      <c r="AK87">
        <v>0.46616608560200001</v>
      </c>
      <c r="AL87" t="s">
        <v>48</v>
      </c>
      <c r="AM87" t="s">
        <v>111</v>
      </c>
      <c r="AN87" t="s">
        <v>111</v>
      </c>
      <c r="AO87" t="s">
        <v>51</v>
      </c>
      <c r="AP87" t="s">
        <v>52</v>
      </c>
    </row>
    <row r="88" spans="1:42" x14ac:dyDescent="0.3">
      <c r="A88" t="s">
        <v>70</v>
      </c>
      <c r="B88" t="s">
        <v>64</v>
      </c>
      <c r="C88" s="1">
        <v>42299</v>
      </c>
      <c r="D88">
        <v>200</v>
      </c>
      <c r="E88">
        <v>200</v>
      </c>
      <c r="F88" t="s">
        <v>44</v>
      </c>
      <c r="G88" t="s">
        <v>44</v>
      </c>
      <c r="H88" t="s">
        <v>44</v>
      </c>
      <c r="I88">
        <v>89.646237580199994</v>
      </c>
      <c r="J88" t="s">
        <v>45</v>
      </c>
      <c r="K88">
        <v>28861426</v>
      </c>
      <c r="L88" t="s">
        <v>46</v>
      </c>
      <c r="M88">
        <v>1217.8502763157801</v>
      </c>
      <c r="N88" t="s">
        <v>49</v>
      </c>
      <c r="O88">
        <v>1.05706048901794E-2</v>
      </c>
      <c r="P88" t="s">
        <v>45</v>
      </c>
      <c r="Q88">
        <v>89.839585931845505</v>
      </c>
      <c r="R88" t="s">
        <v>45</v>
      </c>
      <c r="S88">
        <v>0.67585062418499997</v>
      </c>
      <c r="T88">
        <v>0.7</v>
      </c>
      <c r="U88" t="s">
        <v>48</v>
      </c>
      <c r="V88">
        <v>0.75070085951400001</v>
      </c>
      <c r="W88" t="s">
        <v>45</v>
      </c>
      <c r="X88">
        <v>0.59121612182299998</v>
      </c>
      <c r="Y88" t="s">
        <v>48</v>
      </c>
      <c r="Z88">
        <v>0.67793689645199995</v>
      </c>
      <c r="AA88" t="s">
        <v>45</v>
      </c>
      <c r="AB88" s="2">
        <v>4.6203194099900002E-88</v>
      </c>
      <c r="AC88" s="2">
        <v>7.0765538136300001E-116</v>
      </c>
      <c r="AD88">
        <v>12</v>
      </c>
      <c r="AE88">
        <v>-3.3974834760299999E-3</v>
      </c>
      <c r="AF88" t="s">
        <v>48</v>
      </c>
      <c r="AG88">
        <v>75</v>
      </c>
      <c r="AH88">
        <v>-4.8318037744200003E-3</v>
      </c>
      <c r="AI88" t="s">
        <v>48</v>
      </c>
      <c r="AJ88" t="s">
        <v>49</v>
      </c>
      <c r="AK88">
        <v>0.263477750871</v>
      </c>
      <c r="AL88" t="s">
        <v>48</v>
      </c>
      <c r="AM88" t="s">
        <v>71</v>
      </c>
      <c r="AN88" t="s">
        <v>51</v>
      </c>
      <c r="AO88" t="s">
        <v>71</v>
      </c>
      <c r="AP88" t="s">
        <v>52</v>
      </c>
    </row>
    <row r="89" spans="1:42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88.318862556900001</v>
      </c>
      <c r="J89" t="s">
        <v>45</v>
      </c>
      <c r="K89">
        <v>18895886</v>
      </c>
      <c r="L89" t="s">
        <v>46</v>
      </c>
      <c r="M89">
        <v>1013.32559821428</v>
      </c>
      <c r="N89" t="s">
        <v>49</v>
      </c>
      <c r="O89">
        <v>3.2208526763948697E-2</v>
      </c>
      <c r="P89" t="s">
        <v>45</v>
      </c>
      <c r="Q89">
        <v>89.009317840763799</v>
      </c>
      <c r="R89" t="s">
        <v>45</v>
      </c>
      <c r="S89">
        <v>0.93492999966000001</v>
      </c>
      <c r="T89">
        <v>0.8</v>
      </c>
      <c r="U89" t="s">
        <v>45</v>
      </c>
      <c r="V89">
        <v>0.95660916886000003</v>
      </c>
      <c r="W89" t="s">
        <v>45</v>
      </c>
      <c r="X89">
        <v>0.91268444421799999</v>
      </c>
      <c r="Y89" t="s">
        <v>45</v>
      </c>
      <c r="Z89">
        <v>0.84094804639099996</v>
      </c>
      <c r="AA89" t="s">
        <v>45</v>
      </c>
      <c r="AB89" s="2">
        <v>9.4967586805500005E-15</v>
      </c>
      <c r="AC89" s="2">
        <v>5.21929762427E-112</v>
      </c>
      <c r="AD89">
        <v>0</v>
      </c>
      <c r="AE89">
        <v>-3.1812679907000001E-4</v>
      </c>
      <c r="AF89" t="s">
        <v>45</v>
      </c>
      <c r="AG89">
        <v>0</v>
      </c>
      <c r="AH89">
        <v>-7.3043028161799998E-4</v>
      </c>
      <c r="AI89" t="s">
        <v>48</v>
      </c>
      <c r="AJ89" t="s">
        <v>49</v>
      </c>
      <c r="AK89">
        <v>0.28355015475099998</v>
      </c>
      <c r="AL89" t="s">
        <v>48</v>
      </c>
      <c r="AM89" t="s">
        <v>190</v>
      </c>
      <c r="AN89" t="s">
        <v>51</v>
      </c>
      <c r="AO89" t="s">
        <v>190</v>
      </c>
      <c r="AP89" t="s">
        <v>52</v>
      </c>
    </row>
    <row r="90" spans="1:42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94.428334764799999</v>
      </c>
      <c r="J90" t="s">
        <v>45</v>
      </c>
      <c r="K90">
        <v>15063309</v>
      </c>
      <c r="L90" t="s">
        <v>46</v>
      </c>
      <c r="M90">
        <v>779.06269419642797</v>
      </c>
      <c r="N90" t="s">
        <v>58</v>
      </c>
      <c r="O90">
        <v>4.8767451934868498E-2</v>
      </c>
      <c r="P90" t="s">
        <v>45</v>
      </c>
      <c r="Q90">
        <v>94.829161770053702</v>
      </c>
      <c r="R90" t="s">
        <v>45</v>
      </c>
      <c r="S90">
        <v>0.95449392499499996</v>
      </c>
      <c r="T90">
        <v>0.8</v>
      </c>
      <c r="U90" t="s">
        <v>45</v>
      </c>
      <c r="V90">
        <v>0.96887458206699995</v>
      </c>
      <c r="W90" t="s">
        <v>45</v>
      </c>
      <c r="X90">
        <v>0.93956473181300004</v>
      </c>
      <c r="Y90" t="s">
        <v>45</v>
      </c>
      <c r="Z90">
        <v>0.84094804639099996</v>
      </c>
      <c r="AA90" t="s">
        <v>45</v>
      </c>
      <c r="AB90" s="2">
        <v>2.4446870255399999E-5</v>
      </c>
      <c r="AC90" s="2">
        <v>2.8037416651999998E-38</v>
      </c>
      <c r="AD90">
        <v>0</v>
      </c>
      <c r="AE90">
        <v>-2.7594553013200003E-4</v>
      </c>
      <c r="AF90" t="s">
        <v>45</v>
      </c>
      <c r="AG90">
        <v>0</v>
      </c>
      <c r="AH90">
        <v>-5.8311188563700002E-4</v>
      </c>
      <c r="AI90" t="s">
        <v>48</v>
      </c>
      <c r="AJ90" t="s">
        <v>49</v>
      </c>
      <c r="AK90">
        <v>0.18495164105799999</v>
      </c>
      <c r="AL90" t="s">
        <v>48</v>
      </c>
      <c r="AM90" t="s">
        <v>206</v>
      </c>
      <c r="AN90" t="s">
        <v>207</v>
      </c>
      <c r="AO90" t="s">
        <v>208</v>
      </c>
      <c r="AP90" t="s">
        <v>52</v>
      </c>
    </row>
    <row r="91" spans="1:42" x14ac:dyDescent="0.3">
      <c r="A91" t="s">
        <v>94</v>
      </c>
      <c r="B91" t="s">
        <v>43</v>
      </c>
      <c r="C91" s="1">
        <v>42312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82.696049348100004</v>
      </c>
      <c r="J91" t="s">
        <v>45</v>
      </c>
      <c r="K91">
        <v>16143415</v>
      </c>
      <c r="L91" t="s">
        <v>46</v>
      </c>
      <c r="M91">
        <v>883.04389955357101</v>
      </c>
      <c r="N91" t="s">
        <v>46</v>
      </c>
      <c r="O91">
        <v>6.9791605373826601E-2</v>
      </c>
      <c r="P91" t="s">
        <v>48</v>
      </c>
      <c r="Q91">
        <v>83.296198678501099</v>
      </c>
      <c r="R91" t="s">
        <v>48</v>
      </c>
      <c r="S91">
        <v>0.91934336401700001</v>
      </c>
      <c r="T91">
        <v>0.8</v>
      </c>
      <c r="U91" t="s">
        <v>45</v>
      </c>
      <c r="V91">
        <v>0.94177151677399995</v>
      </c>
      <c r="W91" t="s">
        <v>45</v>
      </c>
      <c r="X91">
        <v>0.89676590889600005</v>
      </c>
      <c r="Y91" t="s">
        <v>45</v>
      </c>
      <c r="Z91">
        <v>0.95412926422199995</v>
      </c>
      <c r="AA91" t="s">
        <v>45</v>
      </c>
      <c r="AB91" s="2">
        <v>1.07527022685E-7</v>
      </c>
      <c r="AC91" s="2">
        <v>5.9859007846400003E-42</v>
      </c>
      <c r="AD91">
        <v>0</v>
      </c>
      <c r="AE91">
        <v>-3.5734739252E-4</v>
      </c>
      <c r="AF91" t="s">
        <v>45</v>
      </c>
      <c r="AG91">
        <v>0</v>
      </c>
      <c r="AH91">
        <v>-6.7331280630299997E-4</v>
      </c>
      <c r="AI91" t="s">
        <v>48</v>
      </c>
      <c r="AJ91" t="s">
        <v>49</v>
      </c>
      <c r="AK91">
        <v>0.40846398463099998</v>
      </c>
      <c r="AL91" t="s">
        <v>48</v>
      </c>
      <c r="AM91" t="s">
        <v>54</v>
      </c>
      <c r="AN91" t="s">
        <v>55</v>
      </c>
      <c r="AO91" t="s">
        <v>55</v>
      </c>
      <c r="AP91" t="s">
        <v>52</v>
      </c>
    </row>
    <row r="92" spans="1:42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 t="s">
        <v>44</v>
      </c>
      <c r="G92" t="s">
        <v>44</v>
      </c>
      <c r="H92" t="s">
        <v>44</v>
      </c>
      <c r="I92">
        <v>89.610363554599999</v>
      </c>
      <c r="J92" t="s">
        <v>45</v>
      </c>
      <c r="K92">
        <v>16168604</v>
      </c>
      <c r="L92" t="s">
        <v>46</v>
      </c>
      <c r="M92">
        <v>863.00956026785695</v>
      </c>
      <c r="N92" t="s">
        <v>46</v>
      </c>
      <c r="O92">
        <v>2.41362860153038E-2</v>
      </c>
      <c r="P92" t="s">
        <v>45</v>
      </c>
      <c r="Q92">
        <v>90.782891901471402</v>
      </c>
      <c r="R92" t="s">
        <v>45</v>
      </c>
      <c r="S92">
        <v>0.93170172194900003</v>
      </c>
      <c r="T92">
        <v>0.8</v>
      </c>
      <c r="U92" t="s">
        <v>45</v>
      </c>
      <c r="V92">
        <v>0.95041029938099997</v>
      </c>
      <c r="W92" t="s">
        <v>45</v>
      </c>
      <c r="X92">
        <v>0.91231656967700003</v>
      </c>
      <c r="Y92" t="s">
        <v>45</v>
      </c>
      <c r="Z92">
        <v>0.95412926422199995</v>
      </c>
      <c r="AA92" t="s">
        <v>45</v>
      </c>
      <c r="AB92" s="2">
        <v>3.0502311230399999E-7</v>
      </c>
      <c r="AC92" s="2">
        <v>1.27639930914E-25</v>
      </c>
      <c r="AD92">
        <v>0</v>
      </c>
      <c r="AE92">
        <v>-4.9714782361699999E-4</v>
      </c>
      <c r="AF92" t="s">
        <v>45</v>
      </c>
      <c r="AG92">
        <v>0</v>
      </c>
      <c r="AH92">
        <v>-5.45691908535E-4</v>
      </c>
      <c r="AI92" t="s">
        <v>48</v>
      </c>
      <c r="AJ92" t="s">
        <v>49</v>
      </c>
      <c r="AK92">
        <v>0.26734027971399998</v>
      </c>
      <c r="AL92" t="s">
        <v>48</v>
      </c>
      <c r="AM92" t="s">
        <v>215</v>
      </c>
      <c r="AN92" t="s">
        <v>216</v>
      </c>
      <c r="AO92" t="s">
        <v>217</v>
      </c>
      <c r="AP92" t="s">
        <v>52</v>
      </c>
    </row>
    <row r="93" spans="1:42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 t="s">
        <v>44</v>
      </c>
      <c r="G93" t="s">
        <v>44</v>
      </c>
      <c r="H93" t="s">
        <v>44</v>
      </c>
      <c r="I93">
        <v>92.8534640604</v>
      </c>
      <c r="J93" t="s">
        <v>45</v>
      </c>
      <c r="K93">
        <v>30208881</v>
      </c>
      <c r="L93" t="s">
        <v>46</v>
      </c>
      <c r="M93">
        <v>1238.2172039473601</v>
      </c>
      <c r="N93" t="s">
        <v>49</v>
      </c>
      <c r="O93">
        <v>2.1331684339158399E-2</v>
      </c>
      <c r="P93" t="s">
        <v>45</v>
      </c>
      <c r="Q93">
        <v>93.316017181355505</v>
      </c>
      <c r="R93" t="s">
        <v>45</v>
      </c>
      <c r="S93">
        <v>0.83991270151599995</v>
      </c>
      <c r="T93">
        <v>0.7</v>
      </c>
      <c r="U93" t="s">
        <v>45</v>
      </c>
      <c r="V93">
        <v>0.87018255740799999</v>
      </c>
      <c r="W93" t="s">
        <v>45</v>
      </c>
      <c r="X93">
        <v>0.80592124911899998</v>
      </c>
      <c r="Y93" t="s">
        <v>45</v>
      </c>
      <c r="Z93">
        <v>0.50765795335700004</v>
      </c>
      <c r="AA93" t="s">
        <v>45</v>
      </c>
      <c r="AB93" s="2">
        <v>8.1048946235500004E-40</v>
      </c>
      <c r="AC93" s="2">
        <v>6.1639538307E-109</v>
      </c>
      <c r="AD93">
        <v>14</v>
      </c>
      <c r="AE93">
        <v>-1.96382230003E-3</v>
      </c>
      <c r="AF93" t="s">
        <v>48</v>
      </c>
      <c r="AG93">
        <v>19</v>
      </c>
      <c r="AH93">
        <v>-2.7646617076000001E-3</v>
      </c>
      <c r="AI93" t="s">
        <v>48</v>
      </c>
      <c r="AJ93" t="s">
        <v>49</v>
      </c>
      <c r="AK93">
        <v>0.28742966763400002</v>
      </c>
      <c r="AL93" t="s">
        <v>48</v>
      </c>
      <c r="AM93" t="s">
        <v>114</v>
      </c>
      <c r="AN93" t="s">
        <v>51</v>
      </c>
      <c r="AO93" t="s">
        <v>114</v>
      </c>
      <c r="AP93" t="s">
        <v>52</v>
      </c>
    </row>
    <row r="94" spans="1:42" x14ac:dyDescent="0.3">
      <c r="A94" t="s">
        <v>159</v>
      </c>
      <c r="B94" t="s">
        <v>43</v>
      </c>
      <c r="C94" s="1">
        <v>42324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87.937559289000006</v>
      </c>
      <c r="J94" t="s">
        <v>45</v>
      </c>
      <c r="K94">
        <v>13835502</v>
      </c>
      <c r="L94" t="s">
        <v>46</v>
      </c>
      <c r="M94">
        <v>734.27829241071402</v>
      </c>
      <c r="N94" t="s">
        <v>58</v>
      </c>
      <c r="O94">
        <v>5.4577277274870099E-2</v>
      </c>
      <c r="P94" t="s">
        <v>48</v>
      </c>
      <c r="Q94">
        <v>88.549104543776494</v>
      </c>
      <c r="R94" t="s">
        <v>45</v>
      </c>
      <c r="S94">
        <v>0.931299408366</v>
      </c>
      <c r="T94">
        <v>0.8</v>
      </c>
      <c r="U94" t="s">
        <v>45</v>
      </c>
      <c r="V94">
        <v>0.95109393355399996</v>
      </c>
      <c r="W94" t="s">
        <v>45</v>
      </c>
      <c r="X94">
        <v>0.90965516114400002</v>
      </c>
      <c r="Y94" t="s">
        <v>45</v>
      </c>
      <c r="Z94">
        <v>0.95412926422199995</v>
      </c>
      <c r="AA94" t="s">
        <v>45</v>
      </c>
      <c r="AB94" s="2">
        <v>5.1553077166200001E-8</v>
      </c>
      <c r="AC94" t="s">
        <v>47</v>
      </c>
      <c r="AD94">
        <v>0</v>
      </c>
      <c r="AE94">
        <v>-3.36262275881E-4</v>
      </c>
      <c r="AF94" t="s">
        <v>45</v>
      </c>
      <c r="AG94">
        <v>0</v>
      </c>
      <c r="AH94">
        <v>-6.1835592709900001E-4</v>
      </c>
      <c r="AI94" t="s">
        <v>48</v>
      </c>
      <c r="AJ94" t="s">
        <v>49</v>
      </c>
      <c r="AK94">
        <v>0.25181038000299999</v>
      </c>
      <c r="AL94" t="s">
        <v>48</v>
      </c>
      <c r="AM94" t="s">
        <v>160</v>
      </c>
      <c r="AN94" t="s">
        <v>160</v>
      </c>
      <c r="AO94" t="s">
        <v>51</v>
      </c>
      <c r="AP94" t="s">
        <v>52</v>
      </c>
    </row>
    <row r="95" spans="1:42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 t="s">
        <v>44</v>
      </c>
      <c r="G95" t="s">
        <v>44</v>
      </c>
      <c r="H95" t="s">
        <v>87</v>
      </c>
      <c r="I95">
        <v>94.573268184599996</v>
      </c>
      <c r="J95" t="s">
        <v>45</v>
      </c>
      <c r="K95">
        <v>24895626</v>
      </c>
      <c r="L95" t="s">
        <v>46</v>
      </c>
      <c r="M95">
        <v>1016.2660378289399</v>
      </c>
      <c r="N95" t="s">
        <v>58</v>
      </c>
      <c r="O95">
        <v>2.9336152207227E-2</v>
      </c>
      <c r="P95" t="s">
        <v>45</v>
      </c>
      <c r="Q95">
        <v>94.996585637472194</v>
      </c>
      <c r="R95" t="s">
        <v>45</v>
      </c>
      <c r="S95">
        <v>0.96438980836800003</v>
      </c>
      <c r="T95">
        <v>0.85</v>
      </c>
      <c r="U95" t="s">
        <v>45</v>
      </c>
      <c r="V95">
        <v>0.97782083540800002</v>
      </c>
      <c r="W95" t="s">
        <v>45</v>
      </c>
      <c r="X95">
        <v>0.95208045461500002</v>
      </c>
      <c r="Y95" t="s">
        <v>45</v>
      </c>
      <c r="Z95">
        <v>0.84094804639099996</v>
      </c>
      <c r="AA95" t="s">
        <v>45</v>
      </c>
      <c r="AB95">
        <v>4.4318066267899999E-4</v>
      </c>
      <c r="AC95" s="2">
        <v>1.1266941485600001E-6</v>
      </c>
      <c r="AD95">
        <v>0</v>
      </c>
      <c r="AE95">
        <v>-2.8501386812899998E-4</v>
      </c>
      <c r="AF95" t="s">
        <v>45</v>
      </c>
      <c r="AG95">
        <v>0</v>
      </c>
      <c r="AH95">
        <v>-3.7121986916799999E-4</v>
      </c>
      <c r="AI95" t="s">
        <v>45</v>
      </c>
      <c r="AJ95" t="s">
        <v>49</v>
      </c>
      <c r="AK95">
        <v>0.33895528468699998</v>
      </c>
      <c r="AL95" t="s">
        <v>48</v>
      </c>
      <c r="AM95" t="s">
        <v>54</v>
      </c>
      <c r="AN95" t="s">
        <v>55</v>
      </c>
      <c r="AO95" t="s">
        <v>55</v>
      </c>
      <c r="AP95" t="s">
        <v>52</v>
      </c>
    </row>
    <row r="96" spans="1:42" x14ac:dyDescent="0.3">
      <c r="A96" t="s">
        <v>57</v>
      </c>
      <c r="B96" t="s">
        <v>43</v>
      </c>
      <c r="C96" s="1">
        <v>42333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78.168693190799999</v>
      </c>
      <c r="J96" t="s">
        <v>48</v>
      </c>
      <c r="K96">
        <v>3563033</v>
      </c>
      <c r="L96" t="s">
        <v>46</v>
      </c>
      <c r="M96">
        <v>150.77393610491001</v>
      </c>
      <c r="N96" t="s">
        <v>58</v>
      </c>
      <c r="O96">
        <v>3.1274277810267599E-2</v>
      </c>
      <c r="P96" t="s">
        <v>45</v>
      </c>
      <c r="Q96">
        <v>78.186272087928501</v>
      </c>
      <c r="R96" t="s">
        <v>48</v>
      </c>
      <c r="S96">
        <v>0.95580404136300001</v>
      </c>
      <c r="T96">
        <v>0.8</v>
      </c>
      <c r="U96" t="s">
        <v>45</v>
      </c>
      <c r="V96">
        <v>0.96711664747500004</v>
      </c>
      <c r="W96" t="s">
        <v>45</v>
      </c>
      <c r="X96">
        <v>0.94723739001899998</v>
      </c>
      <c r="Y96" t="s">
        <v>45</v>
      </c>
      <c r="Z96">
        <v>0.95412926422199995</v>
      </c>
      <c r="AA96" t="s">
        <v>45</v>
      </c>
      <c r="AB96">
        <v>0.17296536571400001</v>
      </c>
      <c r="AC96">
        <v>1.07282404902E-2</v>
      </c>
      <c r="AD96">
        <v>0</v>
      </c>
      <c r="AE96">
        <v>-2.2353457769600001E-4</v>
      </c>
      <c r="AF96" t="s">
        <v>45</v>
      </c>
      <c r="AG96">
        <v>0</v>
      </c>
      <c r="AH96">
        <v>-4.38968586077E-4</v>
      </c>
      <c r="AI96" t="s">
        <v>45</v>
      </c>
      <c r="AJ96" t="s">
        <v>49</v>
      </c>
      <c r="AK96">
        <v>0.293677074471</v>
      </c>
      <c r="AL96" t="s">
        <v>48</v>
      </c>
      <c r="AM96" t="s">
        <v>59</v>
      </c>
      <c r="AN96" t="s">
        <v>60</v>
      </c>
      <c r="AO96" t="s">
        <v>61</v>
      </c>
      <c r="AP96" t="s">
        <v>52</v>
      </c>
    </row>
    <row r="97" spans="1:42" x14ac:dyDescent="0.3">
      <c r="A97" t="s">
        <v>177</v>
      </c>
      <c r="B97" t="s">
        <v>43</v>
      </c>
      <c r="C97" s="1">
        <v>42338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79.035695553699995</v>
      </c>
      <c r="J97" t="s">
        <v>48</v>
      </c>
      <c r="K97">
        <v>21816702</v>
      </c>
      <c r="L97" t="s">
        <v>46</v>
      </c>
      <c r="M97">
        <v>1234.72636607142</v>
      </c>
      <c r="N97" t="s">
        <v>65</v>
      </c>
      <c r="O97">
        <v>4.3221366885882899E-2</v>
      </c>
      <c r="P97" t="s">
        <v>45</v>
      </c>
      <c r="Q97">
        <v>79.626852415778401</v>
      </c>
      <c r="R97" t="s">
        <v>48</v>
      </c>
      <c r="S97">
        <v>0.91879164040600003</v>
      </c>
      <c r="T97">
        <v>0.8</v>
      </c>
      <c r="U97" t="s">
        <v>45</v>
      </c>
      <c r="V97">
        <v>0.94269425487699998</v>
      </c>
      <c r="W97" t="s">
        <v>45</v>
      </c>
      <c r="X97">
        <v>0.89460344107599998</v>
      </c>
      <c r="Y97" t="s">
        <v>45</v>
      </c>
      <c r="Z97">
        <v>0.95412926422199995</v>
      </c>
      <c r="AA97" t="s">
        <v>45</v>
      </c>
      <c r="AB97" s="2">
        <v>4.5776638148599997E-17</v>
      </c>
      <c r="AC97" s="2">
        <v>3.56820654678E-28</v>
      </c>
      <c r="AD97">
        <v>0</v>
      </c>
      <c r="AE97">
        <v>-2.49698141926E-4</v>
      </c>
      <c r="AF97" t="s">
        <v>45</v>
      </c>
      <c r="AG97">
        <v>0</v>
      </c>
      <c r="AH97">
        <v>-4.6641156261E-4</v>
      </c>
      <c r="AI97" t="s">
        <v>45</v>
      </c>
      <c r="AJ97" t="s">
        <v>49</v>
      </c>
      <c r="AK97">
        <v>0.378717279061</v>
      </c>
      <c r="AL97" t="s">
        <v>48</v>
      </c>
      <c r="AM97" t="s">
        <v>59</v>
      </c>
      <c r="AN97" t="s">
        <v>60</v>
      </c>
      <c r="AO97" t="s">
        <v>61</v>
      </c>
      <c r="AP97" t="s">
        <v>52</v>
      </c>
    </row>
    <row r="98" spans="1:42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 t="s">
        <v>44</v>
      </c>
      <c r="G98" t="s">
        <v>44</v>
      </c>
      <c r="H98" t="s">
        <v>44</v>
      </c>
      <c r="I98">
        <v>93.701658592100003</v>
      </c>
      <c r="J98" t="s">
        <v>45</v>
      </c>
      <c r="K98">
        <v>25575432</v>
      </c>
      <c r="L98" t="s">
        <v>46</v>
      </c>
      <c r="M98">
        <v>1042.28045394736</v>
      </c>
      <c r="N98" t="s">
        <v>58</v>
      </c>
      <c r="O98">
        <v>3.6677904949680901E-2</v>
      </c>
      <c r="P98" t="s">
        <v>45</v>
      </c>
      <c r="Q98">
        <v>94.273630473550995</v>
      </c>
      <c r="R98" t="s">
        <v>45</v>
      </c>
      <c r="S98">
        <v>0.85420616717800002</v>
      </c>
      <c r="T98">
        <v>0.7</v>
      </c>
      <c r="U98" t="s">
        <v>45</v>
      </c>
      <c r="V98">
        <v>0.880622992996</v>
      </c>
      <c r="W98" t="s">
        <v>45</v>
      </c>
      <c r="X98">
        <v>0.82404161227899997</v>
      </c>
      <c r="Y98" t="s">
        <v>45</v>
      </c>
      <c r="Z98">
        <v>0.50765795335700004</v>
      </c>
      <c r="AA98" t="s">
        <v>45</v>
      </c>
      <c r="AB98" s="2">
        <v>2.32008256615E-29</v>
      </c>
      <c r="AC98" t="s">
        <v>47</v>
      </c>
      <c r="AD98">
        <v>13</v>
      </c>
      <c r="AE98">
        <v>-1.84957915202E-3</v>
      </c>
      <c r="AF98" t="s">
        <v>48</v>
      </c>
      <c r="AG98">
        <v>19</v>
      </c>
      <c r="AH98">
        <v>-2.5864534139000001E-3</v>
      </c>
      <c r="AI98" t="s">
        <v>48</v>
      </c>
      <c r="AJ98" t="s">
        <v>49</v>
      </c>
      <c r="AK98">
        <v>0.151302304208</v>
      </c>
      <c r="AL98" t="s">
        <v>48</v>
      </c>
      <c r="AM98" t="s">
        <v>90</v>
      </c>
      <c r="AN98" t="s">
        <v>51</v>
      </c>
      <c r="AO98" t="s">
        <v>90</v>
      </c>
      <c r="AP98" t="s">
        <v>52</v>
      </c>
    </row>
    <row r="99" spans="1:42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 t="s">
        <v>44</v>
      </c>
      <c r="G99" t="s">
        <v>44</v>
      </c>
      <c r="H99" t="s">
        <v>44</v>
      </c>
      <c r="I99">
        <v>97.121143793100003</v>
      </c>
      <c r="J99" t="s">
        <v>45</v>
      </c>
      <c r="K99">
        <v>4496775</v>
      </c>
      <c r="L99" t="s">
        <v>46</v>
      </c>
      <c r="M99">
        <v>228.88774497767801</v>
      </c>
      <c r="N99" t="s">
        <v>58</v>
      </c>
      <c r="O99">
        <v>2.5230064164494199E-2</v>
      </c>
      <c r="P99" t="s">
        <v>45</v>
      </c>
      <c r="Q99">
        <v>97.107384737952202</v>
      </c>
      <c r="R99" t="s">
        <v>45</v>
      </c>
      <c r="S99">
        <v>0.94501387538399995</v>
      </c>
      <c r="T99">
        <v>0.8</v>
      </c>
      <c r="U99" t="s">
        <v>45</v>
      </c>
      <c r="V99">
        <v>0.95817366095400003</v>
      </c>
      <c r="W99" t="s">
        <v>45</v>
      </c>
      <c r="X99">
        <v>0.93055488442199996</v>
      </c>
      <c r="Y99" t="s">
        <v>45</v>
      </c>
      <c r="Z99">
        <v>0.95412926422199995</v>
      </c>
      <c r="AA99" t="s">
        <v>45</v>
      </c>
      <c r="AB99">
        <v>8.3232719033800001E-2</v>
      </c>
      <c r="AC99">
        <v>3.37897788637E-3</v>
      </c>
      <c r="AD99">
        <v>0</v>
      </c>
      <c r="AE99">
        <v>-7.0360273805000003E-4</v>
      </c>
      <c r="AF99" t="s">
        <v>48</v>
      </c>
      <c r="AG99">
        <v>0</v>
      </c>
      <c r="AH99">
        <v>-5.8399375773999997E-4</v>
      </c>
      <c r="AI99" t="s">
        <v>48</v>
      </c>
      <c r="AJ99" t="s">
        <v>49</v>
      </c>
      <c r="AK99">
        <v>0.58595281969900004</v>
      </c>
      <c r="AL99" t="s">
        <v>48</v>
      </c>
      <c r="AM99" t="s">
        <v>80</v>
      </c>
      <c r="AN99" t="s">
        <v>51</v>
      </c>
      <c r="AO99" t="s">
        <v>80</v>
      </c>
      <c r="AP99" t="s">
        <v>52</v>
      </c>
    </row>
    <row r="100" spans="1:42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91.375997720200004</v>
      </c>
      <c r="J100" t="s">
        <v>45</v>
      </c>
      <c r="K100">
        <v>26145512</v>
      </c>
      <c r="L100" t="s">
        <v>46</v>
      </c>
      <c r="M100">
        <v>1086.99721052631</v>
      </c>
      <c r="N100" t="s">
        <v>58</v>
      </c>
      <c r="O100">
        <v>2.1545545848624101E-2</v>
      </c>
      <c r="P100" t="s">
        <v>45</v>
      </c>
      <c r="Q100">
        <v>90.893097133259701</v>
      </c>
      <c r="R100" t="s">
        <v>45</v>
      </c>
      <c r="S100">
        <v>0.95599667015099998</v>
      </c>
      <c r="T100">
        <v>0.85</v>
      </c>
      <c r="U100" t="s">
        <v>45</v>
      </c>
      <c r="V100">
        <v>0.96683925409500004</v>
      </c>
      <c r="W100" t="s">
        <v>45</v>
      </c>
      <c r="X100">
        <v>0.945009070773</v>
      </c>
      <c r="Y100" t="s">
        <v>45</v>
      </c>
      <c r="Z100">
        <v>0.84094804639099996</v>
      </c>
      <c r="AA100" t="s">
        <v>45</v>
      </c>
      <c r="AB100">
        <v>0.102238448853</v>
      </c>
      <c r="AC100">
        <v>1.43667915331E-2</v>
      </c>
      <c r="AD100">
        <v>0</v>
      </c>
      <c r="AE100">
        <v>-5.1080682367200001E-4</v>
      </c>
      <c r="AF100" t="s">
        <v>48</v>
      </c>
      <c r="AG100">
        <v>0</v>
      </c>
      <c r="AH100">
        <v>-4.5939557971499999E-4</v>
      </c>
      <c r="AI100" t="s">
        <v>45</v>
      </c>
      <c r="AJ100" t="s">
        <v>49</v>
      </c>
      <c r="AK100">
        <v>0.40350235539200002</v>
      </c>
      <c r="AL100" t="s">
        <v>48</v>
      </c>
      <c r="AM100" t="s">
        <v>74</v>
      </c>
      <c r="AN100" t="s">
        <v>74</v>
      </c>
      <c r="AO100" t="s">
        <v>51</v>
      </c>
      <c r="AP100" t="s">
        <v>52</v>
      </c>
    </row>
    <row r="101" spans="1:42" x14ac:dyDescent="0.3">
      <c r="A101" t="s">
        <v>129</v>
      </c>
      <c r="B101" t="s">
        <v>43</v>
      </c>
      <c r="C101" s="1">
        <v>42349</v>
      </c>
      <c r="D101">
        <v>300</v>
      </c>
      <c r="E101">
        <v>300</v>
      </c>
      <c r="F101" t="s">
        <v>44</v>
      </c>
      <c r="G101" t="s">
        <v>44</v>
      </c>
      <c r="H101" t="s">
        <v>44</v>
      </c>
      <c r="I101">
        <v>93.001555057900006</v>
      </c>
      <c r="J101" t="s">
        <v>45</v>
      </c>
      <c r="K101">
        <v>21872195</v>
      </c>
      <c r="L101" t="s">
        <v>46</v>
      </c>
      <c r="M101">
        <v>891.84054769736804</v>
      </c>
      <c r="N101" t="s">
        <v>58</v>
      </c>
      <c r="O101">
        <v>2.3515340547966199E-2</v>
      </c>
      <c r="P101" t="s">
        <v>45</v>
      </c>
      <c r="Q101">
        <v>93.656568055918001</v>
      </c>
      <c r="R101" t="s">
        <v>45</v>
      </c>
      <c r="S101">
        <v>0.54825692854100005</v>
      </c>
      <c r="T101">
        <v>0.7</v>
      </c>
      <c r="U101" t="s">
        <v>48</v>
      </c>
      <c r="V101">
        <v>0.59108486490099998</v>
      </c>
      <c r="W101" t="s">
        <v>48</v>
      </c>
      <c r="X101">
        <v>0.48586326917200001</v>
      </c>
      <c r="Y101" t="s">
        <v>48</v>
      </c>
      <c r="Z101">
        <v>0.24079199341900001</v>
      </c>
      <c r="AA101" t="s">
        <v>45</v>
      </c>
      <c r="AB101" s="2">
        <v>3.3918980556599998E-41</v>
      </c>
      <c r="AC101" s="2">
        <v>2.4542169945799999E-59</v>
      </c>
      <c r="AD101">
        <v>169</v>
      </c>
      <c r="AE101">
        <v>-3.5152872577099998E-3</v>
      </c>
      <c r="AF101" t="s">
        <v>48</v>
      </c>
      <c r="AG101">
        <v>181</v>
      </c>
      <c r="AH101">
        <v>-4.2290473020000002E-3</v>
      </c>
      <c r="AI101" t="s">
        <v>48</v>
      </c>
      <c r="AJ101" t="s">
        <v>49</v>
      </c>
      <c r="AK101">
        <v>0.21949106313700001</v>
      </c>
      <c r="AL101" t="s">
        <v>48</v>
      </c>
      <c r="AM101" t="s">
        <v>130</v>
      </c>
      <c r="AN101" t="s">
        <v>51</v>
      </c>
      <c r="AO101" t="s">
        <v>130</v>
      </c>
      <c r="AP101" t="s">
        <v>52</v>
      </c>
    </row>
    <row r="102" spans="1:42" x14ac:dyDescent="0.3">
      <c r="A102" t="s">
        <v>171</v>
      </c>
      <c r="B102" t="s">
        <v>43</v>
      </c>
      <c r="C102" s="1">
        <v>42356</v>
      </c>
      <c r="D102">
        <v>226</v>
      </c>
      <c r="E102">
        <v>226</v>
      </c>
      <c r="F102" t="s">
        <v>44</v>
      </c>
      <c r="G102" t="s">
        <v>44</v>
      </c>
      <c r="H102" t="s">
        <v>44</v>
      </c>
      <c r="I102">
        <v>92.0182315518</v>
      </c>
      <c r="J102" t="s">
        <v>45</v>
      </c>
      <c r="K102">
        <v>20535429</v>
      </c>
      <c r="L102" t="s">
        <v>46</v>
      </c>
      <c r="M102">
        <v>846.68653125000003</v>
      </c>
      <c r="N102" t="s">
        <v>58</v>
      </c>
      <c r="O102">
        <v>2.09362800248174E-2</v>
      </c>
      <c r="P102" t="s">
        <v>45</v>
      </c>
      <c r="Q102">
        <v>91.992614746191805</v>
      </c>
      <c r="R102" t="s">
        <v>45</v>
      </c>
      <c r="S102">
        <v>0.57400734304699996</v>
      </c>
      <c r="T102">
        <v>0.7</v>
      </c>
      <c r="U102" t="s">
        <v>48</v>
      </c>
      <c r="V102">
        <v>0.58212345570199997</v>
      </c>
      <c r="W102" t="s">
        <v>48</v>
      </c>
      <c r="X102">
        <v>0.54170717667900004</v>
      </c>
      <c r="Y102" t="s">
        <v>48</v>
      </c>
      <c r="Z102">
        <v>0.67793689645199995</v>
      </c>
      <c r="AA102" t="s">
        <v>45</v>
      </c>
      <c r="AB102" s="2">
        <v>3.7818514526199998E-14</v>
      </c>
      <c r="AC102" s="2">
        <v>8.2184068802800001E-29</v>
      </c>
      <c r="AD102">
        <v>24</v>
      </c>
      <c r="AE102">
        <v>-5.1820247975000004E-3</v>
      </c>
      <c r="AF102" t="s">
        <v>48</v>
      </c>
      <c r="AG102">
        <v>97</v>
      </c>
      <c r="AH102">
        <v>-5.5294361066000001E-3</v>
      </c>
      <c r="AI102" t="s">
        <v>48</v>
      </c>
      <c r="AJ102" t="s">
        <v>49</v>
      </c>
      <c r="AK102">
        <v>0.25590854067500002</v>
      </c>
      <c r="AL102" t="s">
        <v>48</v>
      </c>
      <c r="AM102" t="s">
        <v>54</v>
      </c>
      <c r="AN102" t="s">
        <v>55</v>
      </c>
      <c r="AO102" t="s">
        <v>55</v>
      </c>
      <c r="AP102" t="s">
        <v>52</v>
      </c>
    </row>
    <row r="103" spans="1:42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 t="s">
        <v>44</v>
      </c>
      <c r="G103" t="s">
        <v>44</v>
      </c>
      <c r="H103" t="s">
        <v>44</v>
      </c>
      <c r="I103">
        <v>93.473436560699994</v>
      </c>
      <c r="J103" t="s">
        <v>45</v>
      </c>
      <c r="K103">
        <v>19858211</v>
      </c>
      <c r="L103" t="s">
        <v>46</v>
      </c>
      <c r="M103">
        <v>1030.1336540178499</v>
      </c>
      <c r="N103" t="s">
        <v>49</v>
      </c>
      <c r="O103">
        <v>1.8159995802775199E-2</v>
      </c>
      <c r="P103" t="s">
        <v>45</v>
      </c>
      <c r="Q103">
        <v>93.447830352774702</v>
      </c>
      <c r="R103" t="s">
        <v>45</v>
      </c>
      <c r="S103">
        <v>0.95547573722699997</v>
      </c>
      <c r="T103">
        <v>0.8</v>
      </c>
      <c r="U103" t="s">
        <v>45</v>
      </c>
      <c r="V103">
        <v>0.97027120653200005</v>
      </c>
      <c r="W103" t="s">
        <v>45</v>
      </c>
      <c r="X103">
        <v>0.94346443502800004</v>
      </c>
      <c r="Y103" t="s">
        <v>45</v>
      </c>
      <c r="Z103">
        <v>0.84094804639099996</v>
      </c>
      <c r="AA103" t="s">
        <v>45</v>
      </c>
      <c r="AB103" s="2">
        <v>1.6436416045300001E-5</v>
      </c>
      <c r="AC103" s="2">
        <v>1.1365662394400001E-31</v>
      </c>
      <c r="AD103">
        <v>0</v>
      </c>
      <c r="AE103">
        <v>-2.5903382717400002E-4</v>
      </c>
      <c r="AF103" t="s">
        <v>45</v>
      </c>
      <c r="AG103">
        <v>0</v>
      </c>
      <c r="AH103">
        <v>-1.9241002506200001E-4</v>
      </c>
      <c r="AI103" t="s">
        <v>45</v>
      </c>
      <c r="AJ103" t="s">
        <v>49</v>
      </c>
      <c r="AK103">
        <v>0.31625645843599998</v>
      </c>
      <c r="AL103" t="s">
        <v>48</v>
      </c>
      <c r="AM103" t="s">
        <v>226</v>
      </c>
      <c r="AN103" t="s">
        <v>51</v>
      </c>
      <c r="AO103" t="s">
        <v>226</v>
      </c>
      <c r="AP103" t="s">
        <v>52</v>
      </c>
    </row>
    <row r="104" spans="1:42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91.2680859357</v>
      </c>
      <c r="J104" t="s">
        <v>45</v>
      </c>
      <c r="K104">
        <v>14218489</v>
      </c>
      <c r="L104" t="s">
        <v>46</v>
      </c>
      <c r="M104">
        <v>749.22265625</v>
      </c>
      <c r="N104" t="s">
        <v>58</v>
      </c>
      <c r="O104">
        <v>3.6601033989736499E-2</v>
      </c>
      <c r="P104" t="s">
        <v>45</v>
      </c>
      <c r="Q104">
        <v>91.465846065946906</v>
      </c>
      <c r="R104" t="s">
        <v>45</v>
      </c>
      <c r="S104">
        <v>0.93032403319800006</v>
      </c>
      <c r="T104">
        <v>0.8</v>
      </c>
      <c r="U104" t="s">
        <v>45</v>
      </c>
      <c r="V104">
        <v>0.95273415056499999</v>
      </c>
      <c r="W104" t="s">
        <v>45</v>
      </c>
      <c r="X104">
        <v>0.906795259598</v>
      </c>
      <c r="Y104" t="s">
        <v>45</v>
      </c>
      <c r="Z104">
        <v>0.95412926422199995</v>
      </c>
      <c r="AA104" t="s">
        <v>45</v>
      </c>
      <c r="AB104" s="2">
        <v>1.8717838932300001E-11</v>
      </c>
      <c r="AC104" t="s">
        <v>47</v>
      </c>
      <c r="AD104">
        <v>0</v>
      </c>
      <c r="AE104">
        <v>-5.3469042796800001E-4</v>
      </c>
      <c r="AF104" t="s">
        <v>48</v>
      </c>
      <c r="AG104">
        <v>0</v>
      </c>
      <c r="AH104">
        <v>-7.1582611377999999E-4</v>
      </c>
      <c r="AI104" t="s">
        <v>48</v>
      </c>
      <c r="AJ104" t="s">
        <v>49</v>
      </c>
      <c r="AK104">
        <v>0.63317303755800003</v>
      </c>
      <c r="AL104" t="s">
        <v>48</v>
      </c>
      <c r="AM104" t="s">
        <v>80</v>
      </c>
      <c r="AN104" t="s">
        <v>51</v>
      </c>
      <c r="AO104" t="s">
        <v>80</v>
      </c>
      <c r="AP104" t="s">
        <v>52</v>
      </c>
    </row>
    <row r="105" spans="1:42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 t="s">
        <v>44</v>
      </c>
      <c r="G105" t="s">
        <v>44</v>
      </c>
      <c r="H105" t="s">
        <v>44</v>
      </c>
      <c r="I105">
        <v>94.162398177499995</v>
      </c>
      <c r="J105" t="s">
        <v>45</v>
      </c>
      <c r="K105">
        <v>24963706</v>
      </c>
      <c r="L105" t="s">
        <v>46</v>
      </c>
      <c r="M105">
        <v>1022.5057088815699</v>
      </c>
      <c r="N105" t="s">
        <v>58</v>
      </c>
      <c r="O105">
        <v>1.7798923126866401E-2</v>
      </c>
      <c r="P105" t="s">
        <v>45</v>
      </c>
      <c r="Q105">
        <v>94.550754247886601</v>
      </c>
      <c r="R105" t="s">
        <v>45</v>
      </c>
      <c r="S105">
        <v>0.96939584023199998</v>
      </c>
      <c r="T105">
        <v>0.85</v>
      </c>
      <c r="U105" t="s">
        <v>45</v>
      </c>
      <c r="V105">
        <v>0.97637109276400003</v>
      </c>
      <c r="W105" t="s">
        <v>45</v>
      </c>
      <c r="X105">
        <v>0.96261370593999995</v>
      </c>
      <c r="Y105" t="s">
        <v>45</v>
      </c>
      <c r="Z105">
        <v>0.84094804639099996</v>
      </c>
      <c r="AA105" t="s">
        <v>45</v>
      </c>
      <c r="AB105">
        <v>0.22798493436799999</v>
      </c>
      <c r="AC105" t="s">
        <v>47</v>
      </c>
      <c r="AD105">
        <v>0</v>
      </c>
      <c r="AE105">
        <v>-2.9643563596900001E-4</v>
      </c>
      <c r="AF105" t="s">
        <v>45</v>
      </c>
      <c r="AG105">
        <v>0</v>
      </c>
      <c r="AH105">
        <v>-3.2502564170299998E-4</v>
      </c>
      <c r="AI105" t="s">
        <v>45</v>
      </c>
      <c r="AJ105" t="s">
        <v>49</v>
      </c>
      <c r="AK105">
        <v>0.51228133822599997</v>
      </c>
      <c r="AL105" t="s">
        <v>48</v>
      </c>
      <c r="AM105" t="s">
        <v>54</v>
      </c>
      <c r="AN105" t="s">
        <v>55</v>
      </c>
      <c r="AO105" t="s">
        <v>55</v>
      </c>
      <c r="AP105" t="s">
        <v>52</v>
      </c>
    </row>
    <row r="106" spans="1:42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 t="s">
        <v>44</v>
      </c>
      <c r="G106" t="s">
        <v>44</v>
      </c>
      <c r="H106" t="s">
        <v>44</v>
      </c>
      <c r="I106">
        <v>91.970164111100004</v>
      </c>
      <c r="J106" t="s">
        <v>45</v>
      </c>
      <c r="K106">
        <v>21242610</v>
      </c>
      <c r="L106" t="s">
        <v>46</v>
      </c>
      <c r="M106">
        <v>1109.3897455357101</v>
      </c>
      <c r="N106" t="s">
        <v>49</v>
      </c>
      <c r="O106">
        <v>2.2049496242196199E-2</v>
      </c>
      <c r="P106" t="s">
        <v>45</v>
      </c>
      <c r="Q106">
        <v>92.344301658754603</v>
      </c>
      <c r="R106" t="s">
        <v>45</v>
      </c>
      <c r="S106">
        <v>0.85790122135299995</v>
      </c>
      <c r="T106">
        <v>0.75</v>
      </c>
      <c r="U106" t="s">
        <v>45</v>
      </c>
      <c r="V106">
        <v>0.90283404675800005</v>
      </c>
      <c r="W106" t="s">
        <v>45</v>
      </c>
      <c r="X106">
        <v>0.81011964584399998</v>
      </c>
      <c r="Y106" t="s">
        <v>45</v>
      </c>
      <c r="Z106">
        <v>0.67793689645199995</v>
      </c>
      <c r="AA106" t="s">
        <v>45</v>
      </c>
      <c r="AB106" s="2">
        <v>5.5541744830399996E-59</v>
      </c>
      <c r="AC106" t="s">
        <v>47</v>
      </c>
      <c r="AD106">
        <v>0</v>
      </c>
      <c r="AE106">
        <v>-1.3822811569799999E-3</v>
      </c>
      <c r="AF106" t="s">
        <v>48</v>
      </c>
      <c r="AG106">
        <v>1</v>
      </c>
      <c r="AH106">
        <v>-2.5063104886000002E-3</v>
      </c>
      <c r="AI106" t="s">
        <v>48</v>
      </c>
      <c r="AJ106" t="s">
        <v>49</v>
      </c>
      <c r="AK106">
        <v>0.31713640548599997</v>
      </c>
      <c r="AL106" t="s">
        <v>48</v>
      </c>
      <c r="AM106" t="s">
        <v>226</v>
      </c>
      <c r="AN106" t="s">
        <v>51</v>
      </c>
      <c r="AO106" t="s">
        <v>226</v>
      </c>
      <c r="AP106" t="s">
        <v>52</v>
      </c>
    </row>
    <row r="107" spans="1:42" x14ac:dyDescent="0.3">
      <c r="A107" t="s">
        <v>166</v>
      </c>
      <c r="B107" t="s">
        <v>43</v>
      </c>
      <c r="C107" s="1">
        <v>42384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83.955660964399996</v>
      </c>
      <c r="J107" t="s">
        <v>45</v>
      </c>
      <c r="K107">
        <v>15235349</v>
      </c>
      <c r="L107" t="s">
        <v>46</v>
      </c>
      <c r="M107">
        <v>831.54308928571402</v>
      </c>
      <c r="N107" t="s">
        <v>58</v>
      </c>
      <c r="O107">
        <v>6.6526883145063095E-2</v>
      </c>
      <c r="P107" t="s">
        <v>48</v>
      </c>
      <c r="Q107">
        <v>83.476191427191097</v>
      </c>
      <c r="R107" t="s">
        <v>48</v>
      </c>
      <c r="S107">
        <v>0.91225845026100005</v>
      </c>
      <c r="T107">
        <v>0.8</v>
      </c>
      <c r="U107" t="s">
        <v>45</v>
      </c>
      <c r="V107">
        <v>0.93609452083099998</v>
      </c>
      <c r="W107" t="s">
        <v>45</v>
      </c>
      <c r="X107">
        <v>0.88439716718600003</v>
      </c>
      <c r="Y107" t="s">
        <v>45</v>
      </c>
      <c r="Z107">
        <v>0.95412926422199995</v>
      </c>
      <c r="AA107" t="s">
        <v>45</v>
      </c>
      <c r="AB107" s="2">
        <v>5.1020052013500001E-9</v>
      </c>
      <c r="AC107" t="s">
        <v>47</v>
      </c>
      <c r="AD107">
        <v>0</v>
      </c>
      <c r="AE107">
        <v>-5.7902800741399996E-4</v>
      </c>
      <c r="AF107" t="s">
        <v>48</v>
      </c>
      <c r="AG107">
        <v>0</v>
      </c>
      <c r="AH107">
        <v>-1.14784761036E-3</v>
      </c>
      <c r="AI107" t="s">
        <v>48</v>
      </c>
      <c r="AJ107" t="s">
        <v>49</v>
      </c>
      <c r="AK107">
        <v>0.31465537537100002</v>
      </c>
      <c r="AL107" t="s">
        <v>48</v>
      </c>
      <c r="AM107" t="s">
        <v>167</v>
      </c>
      <c r="AN107" t="s">
        <v>167</v>
      </c>
      <c r="AO107" t="s">
        <v>51</v>
      </c>
      <c r="AP107" t="s">
        <v>52</v>
      </c>
    </row>
    <row r="108" spans="1:42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98.189819752000005</v>
      </c>
      <c r="J108" t="s">
        <v>45</v>
      </c>
      <c r="K108">
        <v>9321517</v>
      </c>
      <c r="L108" t="s">
        <v>46</v>
      </c>
      <c r="M108">
        <v>373.30447203947301</v>
      </c>
      <c r="N108" t="s">
        <v>58</v>
      </c>
      <c r="O108">
        <v>2.80079722741363E-2</v>
      </c>
      <c r="P108" t="s">
        <v>45</v>
      </c>
      <c r="Q108">
        <v>98.373349862793404</v>
      </c>
      <c r="R108" t="s">
        <v>45</v>
      </c>
      <c r="S108">
        <v>0.97492460831500005</v>
      </c>
      <c r="T108">
        <v>0.85</v>
      </c>
      <c r="U108" t="s">
        <v>45</v>
      </c>
      <c r="V108">
        <v>0.979450098805</v>
      </c>
      <c r="W108" t="s">
        <v>45</v>
      </c>
      <c r="X108">
        <v>0.97382293604500003</v>
      </c>
      <c r="Y108" t="s">
        <v>45</v>
      </c>
      <c r="Z108">
        <v>0.99998090779100002</v>
      </c>
      <c r="AA108" t="s">
        <v>45</v>
      </c>
      <c r="AB108">
        <v>0.99999999972499998</v>
      </c>
      <c r="AC108">
        <v>0.52829707931699998</v>
      </c>
      <c r="AD108">
        <v>0</v>
      </c>
      <c r="AE108">
        <v>-2.2747327507900001E-4</v>
      </c>
      <c r="AF108" t="s">
        <v>45</v>
      </c>
      <c r="AG108">
        <v>0</v>
      </c>
      <c r="AH108">
        <v>-1.57000369105E-4</v>
      </c>
      <c r="AI108" t="s">
        <v>45</v>
      </c>
      <c r="AJ108" t="s">
        <v>49</v>
      </c>
      <c r="AK108">
        <v>0.35790945918700001</v>
      </c>
      <c r="AL108" t="s">
        <v>48</v>
      </c>
      <c r="AM108" t="s">
        <v>74</v>
      </c>
      <c r="AN108" t="s">
        <v>74</v>
      </c>
      <c r="AO108" t="s">
        <v>51</v>
      </c>
      <c r="AP108" t="s">
        <v>52</v>
      </c>
    </row>
    <row r="109" spans="1:42" x14ac:dyDescent="0.3">
      <c r="A109" t="s">
        <v>138</v>
      </c>
      <c r="B109" t="s">
        <v>64</v>
      </c>
      <c r="C109" s="1">
        <v>42388</v>
      </c>
      <c r="D109">
        <v>151</v>
      </c>
      <c r="E109">
        <v>151</v>
      </c>
      <c r="F109" t="s">
        <v>44</v>
      </c>
      <c r="G109" t="s">
        <v>44</v>
      </c>
      <c r="H109" t="s">
        <v>44</v>
      </c>
      <c r="I109">
        <v>87.212516817400001</v>
      </c>
      <c r="J109" t="s">
        <v>45</v>
      </c>
      <c r="K109">
        <v>18949772</v>
      </c>
      <c r="L109" t="s">
        <v>46</v>
      </c>
      <c r="M109">
        <v>995.75736607142801</v>
      </c>
      <c r="N109" t="s">
        <v>46</v>
      </c>
      <c r="O109">
        <v>9.1472084413461899E-2</v>
      </c>
      <c r="P109" t="s">
        <v>48</v>
      </c>
      <c r="Q109">
        <v>86.157253622577699</v>
      </c>
      <c r="R109" t="s">
        <v>45</v>
      </c>
      <c r="S109">
        <v>0.90349614578000004</v>
      </c>
      <c r="T109">
        <v>0.8</v>
      </c>
      <c r="U109" t="s">
        <v>45</v>
      </c>
      <c r="V109">
        <v>0.92594193899199995</v>
      </c>
      <c r="W109" t="s">
        <v>45</v>
      </c>
      <c r="X109">
        <v>0.87789221236500004</v>
      </c>
      <c r="Y109" t="s">
        <v>45</v>
      </c>
      <c r="Z109">
        <v>0.95412926422199995</v>
      </c>
      <c r="AA109" t="s">
        <v>45</v>
      </c>
      <c r="AB109" s="2">
        <v>2.2467137237299998E-8</v>
      </c>
      <c r="AC109" t="s">
        <v>47</v>
      </c>
      <c r="AD109">
        <v>0</v>
      </c>
      <c r="AE109">
        <v>-7.8265580911100004E-4</v>
      </c>
      <c r="AF109" t="s">
        <v>48</v>
      </c>
      <c r="AG109">
        <v>0</v>
      </c>
      <c r="AH109">
        <v>-1.2194539591700001E-3</v>
      </c>
      <c r="AI109" t="s">
        <v>48</v>
      </c>
      <c r="AJ109" t="s">
        <v>49</v>
      </c>
      <c r="AK109">
        <v>0.31982276411299998</v>
      </c>
      <c r="AL109" t="s">
        <v>48</v>
      </c>
      <c r="AM109" t="s">
        <v>139</v>
      </c>
      <c r="AN109" t="s">
        <v>51</v>
      </c>
      <c r="AO109" t="s">
        <v>139</v>
      </c>
      <c r="AP109" t="s">
        <v>52</v>
      </c>
    </row>
    <row r="110" spans="1:42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 t="s">
        <v>44</v>
      </c>
      <c r="G110" t="s">
        <v>44</v>
      </c>
      <c r="H110" t="s">
        <v>44</v>
      </c>
      <c r="I110">
        <v>94.421879055199994</v>
      </c>
      <c r="J110" t="s">
        <v>45</v>
      </c>
      <c r="K110">
        <v>16728171</v>
      </c>
      <c r="L110" t="s">
        <v>46</v>
      </c>
      <c r="M110">
        <v>869.44992857142802</v>
      </c>
      <c r="N110" t="s">
        <v>46</v>
      </c>
      <c r="O110">
        <v>2.4493213967578399E-2</v>
      </c>
      <c r="P110" t="s">
        <v>45</v>
      </c>
      <c r="Q110">
        <v>94.813085789893293</v>
      </c>
      <c r="R110" t="s">
        <v>45</v>
      </c>
      <c r="S110">
        <v>0.94892131693299997</v>
      </c>
      <c r="T110">
        <v>0.8</v>
      </c>
      <c r="U110" t="s">
        <v>45</v>
      </c>
      <c r="V110">
        <v>0.95933821982599998</v>
      </c>
      <c r="W110" t="s">
        <v>45</v>
      </c>
      <c r="X110">
        <v>0.93842523576400005</v>
      </c>
      <c r="Y110" t="s">
        <v>45</v>
      </c>
      <c r="Z110">
        <v>0.95412926422199995</v>
      </c>
      <c r="AA110" t="s">
        <v>45</v>
      </c>
      <c r="AB110" s="2">
        <v>5.3787497671800001E-6</v>
      </c>
      <c r="AC110" t="s">
        <v>47</v>
      </c>
      <c r="AD110">
        <v>0</v>
      </c>
      <c r="AE110">
        <v>-4.5838696981300001E-4</v>
      </c>
      <c r="AF110" t="s">
        <v>45</v>
      </c>
      <c r="AG110">
        <v>0</v>
      </c>
      <c r="AH110">
        <v>-6.66958544149E-4</v>
      </c>
      <c r="AI110" t="s">
        <v>48</v>
      </c>
      <c r="AJ110" t="s">
        <v>49</v>
      </c>
      <c r="AK110">
        <v>0.97346963273800002</v>
      </c>
      <c r="AL110" t="s">
        <v>48</v>
      </c>
      <c r="AM110" t="s">
        <v>54</v>
      </c>
      <c r="AN110" t="s">
        <v>55</v>
      </c>
      <c r="AO110" t="s">
        <v>55</v>
      </c>
      <c r="AP110" t="s">
        <v>52</v>
      </c>
    </row>
    <row r="111" spans="1:42" x14ac:dyDescent="0.3">
      <c r="A111" t="s">
        <v>183</v>
      </c>
      <c r="B111" t="s">
        <v>64</v>
      </c>
      <c r="C111" s="1">
        <v>42396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76.689987290600001</v>
      </c>
      <c r="J111" t="s">
        <v>48</v>
      </c>
      <c r="K111">
        <v>29747487</v>
      </c>
      <c r="L111" t="s">
        <v>46</v>
      </c>
      <c r="M111">
        <v>1328.6387269736799</v>
      </c>
      <c r="N111" t="s">
        <v>49</v>
      </c>
      <c r="O111">
        <v>9.6918932194959395E-2</v>
      </c>
      <c r="P111" t="s">
        <v>48</v>
      </c>
      <c r="Q111">
        <v>78.245475684457702</v>
      </c>
      <c r="R111" t="s">
        <v>48</v>
      </c>
      <c r="S111">
        <v>0.91415901063500005</v>
      </c>
      <c r="T111">
        <v>0.85</v>
      </c>
      <c r="U111" t="s">
        <v>45</v>
      </c>
      <c r="V111">
        <v>0.93371092265099997</v>
      </c>
      <c r="W111" t="s">
        <v>45</v>
      </c>
      <c r="X111">
        <v>0.893778323303</v>
      </c>
      <c r="Y111" t="s">
        <v>45</v>
      </c>
      <c r="Z111">
        <v>0.84094804639099996</v>
      </c>
      <c r="AA111" t="s">
        <v>45</v>
      </c>
      <c r="AB111">
        <v>6.2681803095499997E-4</v>
      </c>
      <c r="AC111" t="s">
        <v>47</v>
      </c>
      <c r="AD111">
        <v>0</v>
      </c>
      <c r="AE111">
        <v>-7.4637149061599999E-4</v>
      </c>
      <c r="AF111" t="s">
        <v>48</v>
      </c>
      <c r="AG111">
        <v>0</v>
      </c>
      <c r="AH111">
        <v>-3.73666954741E-4</v>
      </c>
      <c r="AI111" t="s">
        <v>45</v>
      </c>
      <c r="AJ111" t="s">
        <v>49</v>
      </c>
      <c r="AK111">
        <v>0.52106851764100004</v>
      </c>
      <c r="AL111" t="s">
        <v>48</v>
      </c>
      <c r="AM111" t="s">
        <v>54</v>
      </c>
      <c r="AN111" t="s">
        <v>55</v>
      </c>
      <c r="AO111" t="s">
        <v>55</v>
      </c>
      <c r="AP111" t="s">
        <v>52</v>
      </c>
    </row>
    <row r="112" spans="1:42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88.221346439300007</v>
      </c>
      <c r="J112" t="s">
        <v>45</v>
      </c>
      <c r="K112">
        <v>28975202</v>
      </c>
      <c r="L112" t="s">
        <v>46</v>
      </c>
      <c r="M112">
        <v>1238.6173519736799</v>
      </c>
      <c r="N112" t="s">
        <v>49</v>
      </c>
      <c r="O112">
        <v>8.0530807780672103E-3</v>
      </c>
      <c r="P112" t="s">
        <v>45</v>
      </c>
      <c r="Q112">
        <v>88.389790704556404</v>
      </c>
      <c r="R112" t="s">
        <v>45</v>
      </c>
      <c r="S112">
        <v>0.95207110335199996</v>
      </c>
      <c r="T112">
        <v>0.85</v>
      </c>
      <c r="U112" t="s">
        <v>45</v>
      </c>
      <c r="V112">
        <v>0.961285802483</v>
      </c>
      <c r="W112" t="s">
        <v>45</v>
      </c>
      <c r="X112">
        <v>0.94181234514500001</v>
      </c>
      <c r="Y112" t="s">
        <v>45</v>
      </c>
      <c r="Z112">
        <v>0.84094804639099996</v>
      </c>
      <c r="AA112" t="s">
        <v>45</v>
      </c>
      <c r="AB112">
        <v>7.8658827560499994E-2</v>
      </c>
      <c r="AC112">
        <v>1.2868928796900001E-2</v>
      </c>
      <c r="AD112">
        <v>0</v>
      </c>
      <c r="AE112">
        <v>-4.2109352348900002E-4</v>
      </c>
      <c r="AF112" t="s">
        <v>45</v>
      </c>
      <c r="AG112">
        <v>0</v>
      </c>
      <c r="AH112">
        <v>-4.1040517261299998E-4</v>
      </c>
      <c r="AI112" t="s">
        <v>45</v>
      </c>
      <c r="AJ112" t="s">
        <v>49</v>
      </c>
      <c r="AK112">
        <v>0.33633915798899999</v>
      </c>
      <c r="AL112" t="s">
        <v>48</v>
      </c>
      <c r="AM112" t="s">
        <v>54</v>
      </c>
      <c r="AN112" t="s">
        <v>55</v>
      </c>
      <c r="AO112" t="s">
        <v>55</v>
      </c>
      <c r="AP112" t="s">
        <v>52</v>
      </c>
    </row>
    <row r="113" spans="1:42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 t="s">
        <v>44</v>
      </c>
      <c r="G113" t="s">
        <v>44</v>
      </c>
      <c r="H113" t="s">
        <v>44</v>
      </c>
      <c r="I113">
        <v>95.482481540099997</v>
      </c>
      <c r="J113" t="s">
        <v>45</v>
      </c>
      <c r="K113">
        <v>14166224</v>
      </c>
      <c r="L113" t="s">
        <v>46</v>
      </c>
      <c r="M113">
        <v>726.96930803571399</v>
      </c>
      <c r="N113" t="s">
        <v>58</v>
      </c>
      <c r="O113">
        <v>2.1397821816646598E-2</v>
      </c>
      <c r="P113" t="s">
        <v>45</v>
      </c>
      <c r="Q113">
        <v>95.369113640586093</v>
      </c>
      <c r="R113" t="s">
        <v>45</v>
      </c>
      <c r="S113">
        <v>0.95549136439299998</v>
      </c>
      <c r="T113">
        <v>0.8</v>
      </c>
      <c r="U113" t="s">
        <v>45</v>
      </c>
      <c r="V113">
        <v>0.97197174749500004</v>
      </c>
      <c r="W113" t="s">
        <v>45</v>
      </c>
      <c r="X113">
        <v>0.93851687540499995</v>
      </c>
      <c r="Y113" t="s">
        <v>45</v>
      </c>
      <c r="Z113">
        <v>0.84094804639099996</v>
      </c>
      <c r="AA113" t="s">
        <v>45</v>
      </c>
      <c r="AB113" s="2">
        <v>3.1186865871799999E-14</v>
      </c>
      <c r="AC113" s="2">
        <v>2.8940507127800001E-31</v>
      </c>
      <c r="AD113">
        <v>0</v>
      </c>
      <c r="AE113">
        <v>-2.9230836950900002E-4</v>
      </c>
      <c r="AF113" t="s">
        <v>45</v>
      </c>
      <c r="AG113">
        <v>0</v>
      </c>
      <c r="AH113">
        <v>-5.9973046667700003E-4</v>
      </c>
      <c r="AI113" t="s">
        <v>48</v>
      </c>
      <c r="AJ113" t="s">
        <v>49</v>
      </c>
      <c r="AK113">
        <v>0.566916319976</v>
      </c>
      <c r="AL113" t="s">
        <v>48</v>
      </c>
      <c r="AM113" t="s">
        <v>149</v>
      </c>
      <c r="AN113" t="s">
        <v>51</v>
      </c>
      <c r="AO113" t="s">
        <v>149</v>
      </c>
      <c r="AP113" t="s">
        <v>52</v>
      </c>
    </row>
    <row r="114" spans="1:42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91.667152975299999</v>
      </c>
      <c r="J114" t="s">
        <v>45</v>
      </c>
      <c r="K114">
        <v>25918178</v>
      </c>
      <c r="L114" t="s">
        <v>46</v>
      </c>
      <c r="M114">
        <v>1060.01012828947</v>
      </c>
      <c r="N114" t="s">
        <v>58</v>
      </c>
      <c r="O114">
        <v>1.5090840054878501E-2</v>
      </c>
      <c r="P114" t="s">
        <v>45</v>
      </c>
      <c r="Q114">
        <v>91.566918333923894</v>
      </c>
      <c r="R114" t="s">
        <v>45</v>
      </c>
      <c r="S114">
        <v>0.95246018260400001</v>
      </c>
      <c r="T114">
        <v>0.85</v>
      </c>
      <c r="U114" t="s">
        <v>45</v>
      </c>
      <c r="V114">
        <v>0.96474555631699999</v>
      </c>
      <c r="W114" t="s">
        <v>45</v>
      </c>
      <c r="X114">
        <v>0.93911710769199996</v>
      </c>
      <c r="Y114" t="s">
        <v>45</v>
      </c>
      <c r="Z114">
        <v>0.84094804639099996</v>
      </c>
      <c r="AA114" t="s">
        <v>45</v>
      </c>
      <c r="AB114">
        <v>2.3857379874999999E-4</v>
      </c>
      <c r="AC114" s="2">
        <v>2.28100272392E-41</v>
      </c>
      <c r="AD114">
        <v>0</v>
      </c>
      <c r="AE114">
        <v>-5.3931363983299998E-4</v>
      </c>
      <c r="AF114" t="s">
        <v>48</v>
      </c>
      <c r="AG114">
        <v>0</v>
      </c>
      <c r="AH114">
        <v>-5.5383739351199995E-4</v>
      </c>
      <c r="AI114" t="s">
        <v>48</v>
      </c>
      <c r="AJ114" t="s">
        <v>49</v>
      </c>
      <c r="AK114">
        <v>0.326173584061</v>
      </c>
      <c r="AL114" t="s">
        <v>48</v>
      </c>
      <c r="AM114" t="s">
        <v>54</v>
      </c>
      <c r="AN114" t="s">
        <v>55</v>
      </c>
      <c r="AO114" t="s">
        <v>55</v>
      </c>
      <c r="AP114" t="s">
        <v>52</v>
      </c>
    </row>
    <row r="115" spans="1:42" x14ac:dyDescent="0.3">
      <c r="A115" t="s">
        <v>85</v>
      </c>
      <c r="B115" t="s">
        <v>64</v>
      </c>
      <c r="C115" s="1">
        <v>42405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81.614946053799997</v>
      </c>
      <c r="J115" t="s">
        <v>45</v>
      </c>
      <c r="K115">
        <v>30119640</v>
      </c>
      <c r="L115" t="s">
        <v>46</v>
      </c>
      <c r="M115">
        <v>1331.3992368421</v>
      </c>
      <c r="N115" t="s">
        <v>49</v>
      </c>
      <c r="O115">
        <v>2.5390580125416898E-2</v>
      </c>
      <c r="P115" t="s">
        <v>45</v>
      </c>
      <c r="Q115">
        <v>80.905377810625197</v>
      </c>
      <c r="R115" t="s">
        <v>48</v>
      </c>
      <c r="S115">
        <v>0.92844209444600001</v>
      </c>
      <c r="T115">
        <v>0.85</v>
      </c>
      <c r="U115" t="s">
        <v>45</v>
      </c>
      <c r="V115">
        <v>0.94565189800899996</v>
      </c>
      <c r="W115" t="s">
        <v>45</v>
      </c>
      <c r="X115">
        <v>0.90982393813499995</v>
      </c>
      <c r="Y115" t="s">
        <v>45</v>
      </c>
      <c r="Z115">
        <v>0.84094804639099996</v>
      </c>
      <c r="AA115" t="s">
        <v>45</v>
      </c>
      <c r="AB115">
        <v>2.37428537426E-2</v>
      </c>
      <c r="AC115" t="s">
        <v>47</v>
      </c>
      <c r="AD115">
        <v>0</v>
      </c>
      <c r="AE115">
        <v>-4.28701770083E-4</v>
      </c>
      <c r="AF115" t="s">
        <v>45</v>
      </c>
      <c r="AG115">
        <v>0</v>
      </c>
      <c r="AH115">
        <v>-2.7127245815900002E-4</v>
      </c>
      <c r="AI115" t="s">
        <v>45</v>
      </c>
      <c r="AJ115" t="s">
        <v>49</v>
      </c>
      <c r="AK115">
        <v>0.37123224441199998</v>
      </c>
      <c r="AL115" t="s">
        <v>48</v>
      </c>
      <c r="AM115" t="s">
        <v>54</v>
      </c>
      <c r="AN115" t="s">
        <v>55</v>
      </c>
      <c r="AO115" t="s">
        <v>55</v>
      </c>
      <c r="AP115" t="s">
        <v>52</v>
      </c>
    </row>
    <row r="116" spans="1:42" x14ac:dyDescent="0.3">
      <c r="A116" t="s">
        <v>232</v>
      </c>
      <c r="B116" t="s">
        <v>43</v>
      </c>
      <c r="C116" s="1">
        <v>42408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85.734564796300006</v>
      </c>
      <c r="J116" t="s">
        <v>45</v>
      </c>
      <c r="K116">
        <v>32902642</v>
      </c>
      <c r="L116" t="s">
        <v>46</v>
      </c>
      <c r="M116">
        <v>1404.3574078947299</v>
      </c>
      <c r="N116" t="s">
        <v>65</v>
      </c>
      <c r="O116">
        <v>1.5626314594569899E-2</v>
      </c>
      <c r="P116" t="s">
        <v>45</v>
      </c>
      <c r="Q116">
        <v>85.817548157930403</v>
      </c>
      <c r="R116" t="s">
        <v>45</v>
      </c>
      <c r="S116">
        <v>0.93493835752200005</v>
      </c>
      <c r="T116">
        <v>0.85</v>
      </c>
      <c r="U116" t="s">
        <v>45</v>
      </c>
      <c r="V116">
        <v>0.95197788554499996</v>
      </c>
      <c r="W116" t="s">
        <v>45</v>
      </c>
      <c r="X116">
        <v>0.91641196310799999</v>
      </c>
      <c r="Y116" t="s">
        <v>45</v>
      </c>
      <c r="Z116">
        <v>0.84094804639099996</v>
      </c>
      <c r="AA116" t="s">
        <v>45</v>
      </c>
      <c r="AB116" s="2">
        <v>1.9761933899800001E-5</v>
      </c>
      <c r="AC116" s="2">
        <v>5.3644965214999998E-8</v>
      </c>
      <c r="AD116">
        <v>0</v>
      </c>
      <c r="AE116">
        <v>-6.2873709652700002E-4</v>
      </c>
      <c r="AF116" t="s">
        <v>48</v>
      </c>
      <c r="AG116">
        <v>0</v>
      </c>
      <c r="AH116">
        <v>-5.1978683913300001E-4</v>
      </c>
      <c r="AI116" t="s">
        <v>48</v>
      </c>
      <c r="AJ116" t="s">
        <v>49</v>
      </c>
      <c r="AK116">
        <v>0.40774418395200002</v>
      </c>
      <c r="AL116" t="s">
        <v>48</v>
      </c>
      <c r="AM116" t="s">
        <v>233</v>
      </c>
      <c r="AN116" t="s">
        <v>233</v>
      </c>
      <c r="AO116" t="s">
        <v>51</v>
      </c>
      <c r="AP116" t="s">
        <v>52</v>
      </c>
    </row>
    <row r="117" spans="1:42" x14ac:dyDescent="0.3">
      <c r="A117" t="s">
        <v>164</v>
      </c>
      <c r="B117" t="s">
        <v>64</v>
      </c>
      <c r="C117" s="1">
        <v>42408</v>
      </c>
      <c r="D117">
        <v>75</v>
      </c>
      <c r="E117">
        <v>75</v>
      </c>
      <c r="F117" t="s">
        <v>44</v>
      </c>
      <c r="G117" t="s">
        <v>44</v>
      </c>
      <c r="H117" t="s">
        <v>44</v>
      </c>
      <c r="I117">
        <v>79.3999080679</v>
      </c>
      <c r="J117" t="s">
        <v>48</v>
      </c>
      <c r="K117">
        <v>30335883</v>
      </c>
      <c r="L117" t="s">
        <v>46</v>
      </c>
      <c r="M117">
        <v>1362.3447664473599</v>
      </c>
      <c r="N117" t="s">
        <v>49</v>
      </c>
      <c r="O117">
        <v>2.2594608403054901E-2</v>
      </c>
      <c r="P117" t="s">
        <v>45</v>
      </c>
      <c r="Q117">
        <v>80.019403439285199</v>
      </c>
      <c r="R117" t="s">
        <v>48</v>
      </c>
      <c r="S117">
        <v>0.908499790433</v>
      </c>
      <c r="T117">
        <v>0.85</v>
      </c>
      <c r="U117" t="s">
        <v>45</v>
      </c>
      <c r="V117">
        <v>0.93381227681199996</v>
      </c>
      <c r="W117" t="s">
        <v>45</v>
      </c>
      <c r="X117">
        <v>0.88186979492200002</v>
      </c>
      <c r="Y117" t="s">
        <v>45</v>
      </c>
      <c r="Z117">
        <v>0.84094804639099996</v>
      </c>
      <c r="AA117" t="s">
        <v>45</v>
      </c>
      <c r="AB117" s="2">
        <v>9.8314280737800001E-8</v>
      </c>
      <c r="AC117" s="2">
        <v>2.2541178509100002E-295</v>
      </c>
      <c r="AD117">
        <v>0</v>
      </c>
      <c r="AE117">
        <v>-7.8696231230200001E-4</v>
      </c>
      <c r="AF117" t="s">
        <v>48</v>
      </c>
      <c r="AG117">
        <v>0</v>
      </c>
      <c r="AH117">
        <v>-3.7770889423600001E-4</v>
      </c>
      <c r="AI117" t="s">
        <v>45</v>
      </c>
      <c r="AJ117" t="s">
        <v>49</v>
      </c>
      <c r="AK117">
        <v>0.35899512782999998</v>
      </c>
      <c r="AL117" t="s">
        <v>48</v>
      </c>
      <c r="AM117" t="s">
        <v>165</v>
      </c>
      <c r="AN117" t="s">
        <v>51</v>
      </c>
      <c r="AO117" t="s">
        <v>165</v>
      </c>
      <c r="AP117" t="s">
        <v>52</v>
      </c>
    </row>
    <row r="118" spans="1:42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89.415990231699993</v>
      </c>
      <c r="J118" t="s">
        <v>45</v>
      </c>
      <c r="K118">
        <v>23928513</v>
      </c>
      <c r="L118" t="s">
        <v>46</v>
      </c>
      <c r="M118">
        <v>1023.47343585526</v>
      </c>
      <c r="N118" t="s">
        <v>58</v>
      </c>
      <c r="O118">
        <v>2.0469760373834401E-2</v>
      </c>
      <c r="P118" t="s">
        <v>45</v>
      </c>
      <c r="Q118">
        <v>89.434066515842005</v>
      </c>
      <c r="R118" t="s">
        <v>45</v>
      </c>
      <c r="S118">
        <v>0.95438384467000004</v>
      </c>
      <c r="T118">
        <v>0.85</v>
      </c>
      <c r="U118" t="s">
        <v>45</v>
      </c>
      <c r="V118">
        <v>0.96439491246300002</v>
      </c>
      <c r="W118" t="s">
        <v>45</v>
      </c>
      <c r="X118">
        <v>0.94402066522100003</v>
      </c>
      <c r="Y118" t="s">
        <v>45</v>
      </c>
      <c r="Z118">
        <v>0.84094804639099996</v>
      </c>
      <c r="AA118" t="s">
        <v>45</v>
      </c>
      <c r="AB118">
        <v>0.15810637990000001</v>
      </c>
      <c r="AC118" s="2">
        <v>4.2222917349999998E-80</v>
      </c>
      <c r="AD118">
        <v>0</v>
      </c>
      <c r="AE118">
        <v>-3.69969573568E-4</v>
      </c>
      <c r="AF118" t="s">
        <v>45</v>
      </c>
      <c r="AG118">
        <v>0</v>
      </c>
      <c r="AH118">
        <v>-3.02720208308E-4</v>
      </c>
      <c r="AI118" t="s">
        <v>45</v>
      </c>
      <c r="AJ118" t="s">
        <v>49</v>
      </c>
      <c r="AK118">
        <v>0.284612001409</v>
      </c>
      <c r="AL118" t="s">
        <v>48</v>
      </c>
      <c r="AM118" t="s">
        <v>78</v>
      </c>
      <c r="AN118" t="s">
        <v>51</v>
      </c>
      <c r="AO118" t="s">
        <v>78</v>
      </c>
      <c r="AP118" t="s">
        <v>52</v>
      </c>
    </row>
    <row r="119" spans="1:42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 t="s">
        <v>44</v>
      </c>
      <c r="G119" t="s">
        <v>44</v>
      </c>
      <c r="H119" t="s">
        <v>44</v>
      </c>
      <c r="I119">
        <v>93.953597896399998</v>
      </c>
      <c r="J119" t="s">
        <v>45</v>
      </c>
      <c r="K119">
        <v>19770059</v>
      </c>
      <c r="L119" t="s">
        <v>46</v>
      </c>
      <c r="M119">
        <v>818.13940131578897</v>
      </c>
      <c r="N119" t="s">
        <v>58</v>
      </c>
      <c r="O119">
        <v>2.4181289007797799E-2</v>
      </c>
      <c r="P119" t="s">
        <v>45</v>
      </c>
      <c r="Q119">
        <v>94.314814537294893</v>
      </c>
      <c r="R119" t="s">
        <v>45</v>
      </c>
      <c r="S119">
        <v>0.972288884297</v>
      </c>
      <c r="T119">
        <v>0.85</v>
      </c>
      <c r="U119" t="s">
        <v>45</v>
      </c>
      <c r="V119">
        <v>0.97917105457300002</v>
      </c>
      <c r="W119" t="s">
        <v>45</v>
      </c>
      <c r="X119">
        <v>0.96582063209799995</v>
      </c>
      <c r="Y119" t="s">
        <v>45</v>
      </c>
      <c r="Z119">
        <v>0.95412926422199995</v>
      </c>
      <c r="AA119" t="s">
        <v>45</v>
      </c>
      <c r="AB119">
        <v>0.58184263887499998</v>
      </c>
      <c r="AC119" s="2">
        <v>6.9810633909800002E-5</v>
      </c>
      <c r="AD119">
        <v>0</v>
      </c>
      <c r="AE119">
        <v>-2.1376551752000001E-4</v>
      </c>
      <c r="AF119" t="s">
        <v>45</v>
      </c>
      <c r="AG119">
        <v>0</v>
      </c>
      <c r="AH119">
        <v>-2.2484970027E-4</v>
      </c>
      <c r="AI119" t="s">
        <v>45</v>
      </c>
      <c r="AJ119" t="s">
        <v>49</v>
      </c>
      <c r="AK119">
        <v>0.54079351201899994</v>
      </c>
      <c r="AL119" t="s">
        <v>48</v>
      </c>
      <c r="AM119" t="s">
        <v>54</v>
      </c>
      <c r="AN119" t="s">
        <v>55</v>
      </c>
      <c r="AO119" t="s">
        <v>55</v>
      </c>
      <c r="AP119" t="s">
        <v>52</v>
      </c>
    </row>
    <row r="120" spans="1:42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 t="s">
        <v>44</v>
      </c>
      <c r="G120" t="s">
        <v>44</v>
      </c>
      <c r="H120" t="s">
        <v>44</v>
      </c>
      <c r="I120">
        <v>87.524404724299998</v>
      </c>
      <c r="J120" t="s">
        <v>45</v>
      </c>
      <c r="K120">
        <v>20878061</v>
      </c>
      <c r="L120" t="s">
        <v>46</v>
      </c>
      <c r="M120">
        <v>1123.9732008928499</v>
      </c>
      <c r="N120" t="s">
        <v>49</v>
      </c>
      <c r="O120">
        <v>2.6804617117824499E-2</v>
      </c>
      <c r="P120" t="s">
        <v>45</v>
      </c>
      <c r="Q120">
        <v>87.119372506760698</v>
      </c>
      <c r="R120" t="s">
        <v>45</v>
      </c>
      <c r="S120">
        <v>0.85079360587899999</v>
      </c>
      <c r="T120">
        <v>0.8</v>
      </c>
      <c r="U120" t="s">
        <v>45</v>
      </c>
      <c r="V120">
        <v>0.89259670793000001</v>
      </c>
      <c r="W120" t="s">
        <v>45</v>
      </c>
      <c r="X120">
        <v>0.80666916180000003</v>
      </c>
      <c r="Y120" t="s">
        <v>45</v>
      </c>
      <c r="Z120">
        <v>0.84094804639099996</v>
      </c>
      <c r="AA120" t="s">
        <v>45</v>
      </c>
      <c r="AB120" s="2">
        <v>5.1097982236600001E-39</v>
      </c>
      <c r="AC120" t="s">
        <v>47</v>
      </c>
      <c r="AD120">
        <v>0</v>
      </c>
      <c r="AE120">
        <v>-2.1659854549700001E-3</v>
      </c>
      <c r="AF120" t="s">
        <v>48</v>
      </c>
      <c r="AG120">
        <v>10</v>
      </c>
      <c r="AH120">
        <v>-3.0426130615400001E-3</v>
      </c>
      <c r="AI120" t="s">
        <v>48</v>
      </c>
      <c r="AJ120" t="s">
        <v>49</v>
      </c>
      <c r="AK120">
        <v>0.42812561741499999</v>
      </c>
      <c r="AL120" t="s">
        <v>48</v>
      </c>
      <c r="AM120" t="s">
        <v>92</v>
      </c>
      <c r="AN120" t="s">
        <v>92</v>
      </c>
      <c r="AO120" t="s">
        <v>51</v>
      </c>
      <c r="AP120" t="s">
        <v>52</v>
      </c>
    </row>
    <row r="121" spans="1:42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92.5527321446</v>
      </c>
      <c r="J121" t="s">
        <v>45</v>
      </c>
      <c r="K121">
        <v>17259426</v>
      </c>
      <c r="L121" t="s">
        <v>46</v>
      </c>
      <c r="M121">
        <v>905.00690178571404</v>
      </c>
      <c r="N121" t="s">
        <v>46</v>
      </c>
      <c r="O121">
        <v>1.9187882077033199E-2</v>
      </c>
      <c r="P121" t="s">
        <v>45</v>
      </c>
      <c r="Q121">
        <v>93.413602462513197</v>
      </c>
      <c r="R121" t="s">
        <v>45</v>
      </c>
      <c r="S121">
        <v>0.93970470615099999</v>
      </c>
      <c r="T121">
        <v>0.8</v>
      </c>
      <c r="U121" t="s">
        <v>45</v>
      </c>
      <c r="V121">
        <v>0.96218349485200005</v>
      </c>
      <c r="W121" t="s">
        <v>45</v>
      </c>
      <c r="X121">
        <v>0.91691010922399996</v>
      </c>
      <c r="Y121" t="s">
        <v>45</v>
      </c>
      <c r="Z121">
        <v>0.67793689645199995</v>
      </c>
      <c r="AA121" t="s">
        <v>45</v>
      </c>
      <c r="AB121" s="2">
        <v>4.7356039750200003E-16</v>
      </c>
      <c r="AC121" t="s">
        <v>47</v>
      </c>
      <c r="AD121">
        <v>0</v>
      </c>
      <c r="AE121">
        <v>-3.0350950573599999E-4</v>
      </c>
      <c r="AF121" t="s">
        <v>45</v>
      </c>
      <c r="AG121">
        <v>0</v>
      </c>
      <c r="AH121">
        <v>-7.3347107785400002E-4</v>
      </c>
      <c r="AI121" t="s">
        <v>48</v>
      </c>
      <c r="AJ121" t="s">
        <v>49</v>
      </c>
      <c r="AK121">
        <v>0.44782215492400002</v>
      </c>
      <c r="AL121" t="s">
        <v>48</v>
      </c>
      <c r="AM121" t="s">
        <v>169</v>
      </c>
      <c r="AN121" t="s">
        <v>169</v>
      </c>
      <c r="AO121" t="s">
        <v>51</v>
      </c>
      <c r="AP121" t="s">
        <v>52</v>
      </c>
    </row>
    <row r="122" spans="1:42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 t="s">
        <v>44</v>
      </c>
      <c r="G122" t="s">
        <v>44</v>
      </c>
      <c r="H122" t="s">
        <v>44</v>
      </c>
      <c r="I122">
        <v>90.393825110500003</v>
      </c>
      <c r="J122" t="s">
        <v>45</v>
      </c>
      <c r="K122">
        <v>26783167</v>
      </c>
      <c r="L122" t="s">
        <v>46</v>
      </c>
      <c r="M122">
        <v>1115.67638815789</v>
      </c>
      <c r="N122" t="s">
        <v>46</v>
      </c>
      <c r="O122">
        <v>1.9331443924399401E-2</v>
      </c>
      <c r="P122" t="s">
        <v>45</v>
      </c>
      <c r="Q122">
        <v>90.222620555462299</v>
      </c>
      <c r="R122" t="s">
        <v>45</v>
      </c>
      <c r="S122">
        <v>0.95210771514500003</v>
      </c>
      <c r="T122">
        <v>0.85</v>
      </c>
      <c r="U122" t="s">
        <v>45</v>
      </c>
      <c r="V122">
        <v>0.96432124301599997</v>
      </c>
      <c r="W122" t="s">
        <v>45</v>
      </c>
      <c r="X122">
        <v>0.93856185466499997</v>
      </c>
      <c r="Y122" t="s">
        <v>45</v>
      </c>
      <c r="Z122">
        <v>0.84094804639099996</v>
      </c>
      <c r="AA122" t="s">
        <v>45</v>
      </c>
      <c r="AB122">
        <v>2.86368525666E-3</v>
      </c>
      <c r="AC122">
        <v>2.7101689401399999E-4</v>
      </c>
      <c r="AD122">
        <v>0</v>
      </c>
      <c r="AE122">
        <v>-5.4184474666400004E-4</v>
      </c>
      <c r="AF122" t="s">
        <v>48</v>
      </c>
      <c r="AG122">
        <v>0</v>
      </c>
      <c r="AH122">
        <v>-4.8551577549800002E-4</v>
      </c>
      <c r="AI122" t="s">
        <v>45</v>
      </c>
      <c r="AJ122" t="s">
        <v>49</v>
      </c>
      <c r="AK122">
        <v>0.32057398447300001</v>
      </c>
      <c r="AL122" t="s">
        <v>48</v>
      </c>
      <c r="AM122" t="s">
        <v>67</v>
      </c>
      <c r="AN122" t="s">
        <v>51</v>
      </c>
      <c r="AO122" t="s">
        <v>67</v>
      </c>
      <c r="AP122" t="s">
        <v>52</v>
      </c>
    </row>
    <row r="123" spans="1:42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 t="s">
        <v>44</v>
      </c>
      <c r="G123" t="s">
        <v>44</v>
      </c>
      <c r="H123" t="s">
        <v>44</v>
      </c>
      <c r="I123">
        <v>92.716428560899999</v>
      </c>
      <c r="J123" t="s">
        <v>45</v>
      </c>
      <c r="K123">
        <v>22919923</v>
      </c>
      <c r="L123" t="s">
        <v>46</v>
      </c>
      <c r="M123">
        <v>955.16439144736796</v>
      </c>
      <c r="N123" t="s">
        <v>58</v>
      </c>
      <c r="O123">
        <v>1.00774688647627E-2</v>
      </c>
      <c r="P123" t="s">
        <v>45</v>
      </c>
      <c r="Q123">
        <v>92.743546768572202</v>
      </c>
      <c r="R123" t="s">
        <v>45</v>
      </c>
      <c r="S123">
        <v>0.95689190595399998</v>
      </c>
      <c r="T123">
        <v>0.85</v>
      </c>
      <c r="U123" t="s">
        <v>45</v>
      </c>
      <c r="V123">
        <v>0.973610508785</v>
      </c>
      <c r="W123" t="s">
        <v>45</v>
      </c>
      <c r="X123">
        <v>0.939548732341</v>
      </c>
      <c r="Y123" t="s">
        <v>45</v>
      </c>
      <c r="Z123">
        <v>0.84094804639099996</v>
      </c>
      <c r="AA123" t="s">
        <v>45</v>
      </c>
      <c r="AB123">
        <v>1.9591260788799999E-4</v>
      </c>
      <c r="AC123" t="s">
        <v>47</v>
      </c>
      <c r="AD123">
        <v>0</v>
      </c>
      <c r="AE123">
        <v>-3.1984795478400002E-4</v>
      </c>
      <c r="AF123" t="s">
        <v>45</v>
      </c>
      <c r="AG123">
        <v>0</v>
      </c>
      <c r="AH123">
        <v>-2.2652430234799999E-4</v>
      </c>
      <c r="AI123" t="s">
        <v>45</v>
      </c>
      <c r="AJ123" t="s">
        <v>49</v>
      </c>
      <c r="AK123">
        <v>0.487388620286</v>
      </c>
      <c r="AL123" t="s">
        <v>48</v>
      </c>
      <c r="AM123" t="s">
        <v>54</v>
      </c>
      <c r="AN123" t="s">
        <v>55</v>
      </c>
      <c r="AO123" t="s">
        <v>55</v>
      </c>
      <c r="AP123" t="s">
        <v>52</v>
      </c>
    </row>
    <row r="124" spans="1:42" x14ac:dyDescent="0.3">
      <c r="B124">
        <f>COUNTIF(B2:B123,"M00766")</f>
        <v>63</v>
      </c>
      <c r="E124" s="3" t="s">
        <v>319</v>
      </c>
      <c r="F124">
        <f>COUNTIF(F2:F123,"out of date")</f>
        <v>3</v>
      </c>
      <c r="G124">
        <f>COUNTIF(G2:G123,"out of date")</f>
        <v>0</v>
      </c>
      <c r="H124">
        <f>COUNTIF(H2:H123,"out of date")</f>
        <v>4</v>
      </c>
      <c r="J124">
        <f>COUNTIF(J2:J123,"yes")</f>
        <v>11</v>
      </c>
      <c r="L124">
        <f>COUNTIF(L2:L123,"low")</f>
        <v>120</v>
      </c>
      <c r="N124">
        <f>COUNTIF(N2:N123,"&lt;&gt;OK")</f>
        <v>89</v>
      </c>
      <c r="P124">
        <f>COUNTIF(P2:P123,"yes")</f>
        <v>10</v>
      </c>
      <c r="R124">
        <f>COUNTIF(R2:R123,"yes")</f>
        <v>19</v>
      </c>
      <c r="U124">
        <f>COUNTIF(U2:U123,"yes")</f>
        <v>9</v>
      </c>
      <c r="W124">
        <f>COUNTIF(W2:W123,"yes")</f>
        <v>5</v>
      </c>
      <c r="Y124">
        <f>COUNTIF(Y2:Y123,"yes")</f>
        <v>16</v>
      </c>
      <c r="AA124">
        <f>COUNTIF(AA2:AA123,"yes")</f>
        <v>0</v>
      </c>
      <c r="AD124">
        <f>COUNTIF(AD2:AD123,"&lt;&gt;0")</f>
        <v>16</v>
      </c>
      <c r="AF124">
        <f>COUNTIF(AF2:AF123,"yes")</f>
        <v>66</v>
      </c>
      <c r="AG124">
        <f>COUNTIF(AG2:AG123,"&lt;&gt;0")</f>
        <v>33</v>
      </c>
      <c r="AI124">
        <f>COUNTIF(AI2:AI123,"yes")</f>
        <v>73</v>
      </c>
      <c r="AJ124">
        <f>COUNTIF(AJ2:AJ123,"High")</f>
        <v>5</v>
      </c>
      <c r="AL124">
        <f>COUNTIF(AL2:AL123, "yes")</f>
        <v>121</v>
      </c>
      <c r="AM124">
        <f>COUNTIFS(AM2:AM123,"&lt;&gt;no outlying indexes",AM2:AM123, "&lt;&gt; ",AN2:AN123,"&lt;&gt;")</f>
        <v>66</v>
      </c>
      <c r="AN124">
        <f>COUNTIFS(AN2:AN123,"&lt;&gt; ",AN2:AN123,"&lt;&gt;[]",AN2:AN123,"&lt;&gt;")</f>
        <v>26</v>
      </c>
      <c r="AO124">
        <f>COUNTIFS(AO2:AO123,"&lt;&gt; ",AO2:AO123,"&lt;&gt;[]",AO2:AO123,"&lt;&gt;")</f>
        <v>44</v>
      </c>
      <c r="AP124">
        <f>COUNTIF(AP2:AP123, "high NTC")</f>
        <v>0</v>
      </c>
    </row>
  </sheetData>
  <sortState ref="A2:AP124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28" zoomScale="75" zoomScaleNormal="75" workbookViewId="0">
      <selection activeCell="H7" sqref="H6:H7"/>
    </sheetView>
  </sheetViews>
  <sheetFormatPr defaultRowHeight="14.4" x14ac:dyDescent="0.3"/>
  <cols>
    <col min="1" max="1" width="38.44140625" bestFit="1" customWidth="1"/>
    <col min="2" max="2" width="13.5546875" bestFit="1" customWidth="1"/>
    <col min="3" max="3" width="38" bestFit="1" customWidth="1"/>
    <col min="4" max="5" width="38.88671875" bestFit="1" customWidth="1"/>
  </cols>
  <sheetData>
    <row r="1" spans="1:5" x14ac:dyDescent="0.3">
      <c r="A1" t="s">
        <v>349</v>
      </c>
      <c r="B1" t="s">
        <v>350</v>
      </c>
      <c r="C1" t="s">
        <v>351</v>
      </c>
      <c r="D1" t="s">
        <v>352</v>
      </c>
      <c r="E1" t="s">
        <v>353</v>
      </c>
    </row>
    <row r="2" spans="1:5" x14ac:dyDescent="0.3">
      <c r="A2" t="str">
        <f>IF(AnalysisDataTestSorted!F2="out of date",AnalysisDataTestSorted!A2,"no")</f>
        <v>no</v>
      </c>
      <c r="B2" t="str">
        <f>IF(AnalysisDataTestSorted!G2="out of date",AnalysisDataTestSorted!B2,"no")</f>
        <v>no</v>
      </c>
      <c r="C2" t="str">
        <f>IF(AnalysisDataTestSorted!H2="out of date",AnalysisDataTestSorted!A2,"no")</f>
        <v>no</v>
      </c>
      <c r="D2">
        <f>IF(OR(BadRunsEye!$D2="Fail",BadRunsEye!$D2="Borderline Fail"),BadRunsEye!$A2,0)</f>
        <v>0</v>
      </c>
      <c r="E2" t="str">
        <f>IF(AnalyData!$AG2="fail",AnalyData!$A2,0)</f>
        <v>130417_M00766_0007_000000000-A3R1F</v>
      </c>
    </row>
    <row r="3" spans="1:5" x14ac:dyDescent="0.3">
      <c r="A3" t="str">
        <f>IF(AnalysisDataTestSorted!F3="out of date",AnalysisDataTestSorted!A3,"no")</f>
        <v>no</v>
      </c>
      <c r="B3" t="str">
        <f>IF(AnalysisDataTestSorted!G3="out of date",AnalysisDataTestSorted!B3,"no")</f>
        <v>no</v>
      </c>
      <c r="C3" t="str">
        <f>IF(AnalysisDataTestSorted!H3="out of date",AnalysisDataTestSorted!A3,"no")</f>
        <v>no</v>
      </c>
      <c r="D3">
        <f>IF(OR(BadRunsEye!$D3="Fail",BadRunsEye!$D3="Borderline Fail"),BadRunsEye!$A3,0)</f>
        <v>0</v>
      </c>
      <c r="E3">
        <f>IF(AnalyData!$AG3="fail",AnalyData!$A3,0)</f>
        <v>0</v>
      </c>
    </row>
    <row r="4" spans="1:5" x14ac:dyDescent="0.3">
      <c r="A4" t="str">
        <f>IF(AnalysisDataTestSorted!F4="out of date",AnalysisDataTestSorted!A4,"no")</f>
        <v>no</v>
      </c>
      <c r="B4" t="str">
        <f>IF(AnalysisDataTestSorted!G4="out of date",AnalysisDataTestSorted!B4,"no")</f>
        <v>no</v>
      </c>
      <c r="C4" t="str">
        <f>IF(AnalysisDataTestSorted!H4="out of date",AnalysisDataTestSorted!A4,"no")</f>
        <v>no</v>
      </c>
      <c r="D4">
        <f>IF(OR(BadRunsEye!$D4="Fail",BadRunsEye!$D4="Borderline Fail"),BadRunsEye!$A4,0)</f>
        <v>0</v>
      </c>
      <c r="E4">
        <f>IF(AnalyData!$AG4="fail",AnalyData!$A4,0)</f>
        <v>0</v>
      </c>
    </row>
    <row r="5" spans="1:5" x14ac:dyDescent="0.3">
      <c r="A5" t="str">
        <f>IF(AnalysisDataTestSorted!F5="out of date",AnalysisDataTestSorted!A5,"no")</f>
        <v>no</v>
      </c>
      <c r="B5" t="str">
        <f>IF(AnalysisDataTestSorted!G5="out of date",AnalysisDataTestSorted!B5,"no")</f>
        <v>no</v>
      </c>
      <c r="C5" t="str">
        <f>IF(AnalysisDataTestSorted!H5="out of date",AnalysisDataTestSorted!A5,"no")</f>
        <v>no</v>
      </c>
      <c r="D5" t="str">
        <f>IF(OR(BadRunsEye!$D5="Fail",BadRunsEye!$D5="Borderline Fail"),BadRunsEye!$A5,0)</f>
        <v>130613_M00766_0018_000000000-A4FN3</v>
      </c>
      <c r="E5" t="str">
        <f>IF(AnalyData!$AG5="fail",AnalyData!$A5,0)</f>
        <v>130613_M00766_0018_000000000-A4FN3</v>
      </c>
    </row>
    <row r="6" spans="1:5" x14ac:dyDescent="0.3">
      <c r="A6" t="str">
        <f>IF(AnalysisDataTestSorted!F6="out of date",AnalysisDataTestSorted!A6,"no")</f>
        <v>130708_M00766_0023_000000000-A20R8</v>
      </c>
      <c r="B6" t="str">
        <f>IF(AnalysisDataTestSorted!G6="out of date",AnalysisDataTestSorted!B6,"no")</f>
        <v>no</v>
      </c>
      <c r="C6" t="str">
        <f>IF(AnalysisDataTestSorted!H6="out of date",AnalysisDataTestSorted!A6,"no")</f>
        <v>130708_M00766_0023_000000000-A20R8</v>
      </c>
      <c r="D6">
        <f>IF(OR(BadRunsEye!$D6="Fail",BadRunsEye!$D6="Borderline Fail"),BadRunsEye!$A6,0)</f>
        <v>0</v>
      </c>
      <c r="E6">
        <f>IF(AnalyData!$AG6="fail",AnalyData!$A6,0)</f>
        <v>0</v>
      </c>
    </row>
    <row r="7" spans="1:5" x14ac:dyDescent="0.3">
      <c r="A7" t="str">
        <f>IF(AnalysisDataTestSorted!F7="out of date",AnalysisDataTestSorted!A7,"no")</f>
        <v>no</v>
      </c>
      <c r="B7" t="str">
        <f>IF(AnalysisDataTestSorted!G7="out of date",AnalysisDataTestSorted!B7,"no")</f>
        <v>no</v>
      </c>
      <c r="C7" t="str">
        <f>IF(AnalysisDataTestSorted!H7="out of date",AnalysisDataTestSorted!A7,"no")</f>
        <v>no</v>
      </c>
      <c r="D7">
        <f>IF(OR(BadRunsEye!$D7="Fail",BadRunsEye!$D7="Borderline Fail"),BadRunsEye!$A7,0)</f>
        <v>0</v>
      </c>
      <c r="E7">
        <f>IF(AnalyData!$AG7="fail",AnalyData!$A7,0)</f>
        <v>0</v>
      </c>
    </row>
    <row r="8" spans="1:5" x14ac:dyDescent="0.3">
      <c r="A8" t="str">
        <f>IF(AnalysisDataTestSorted!F8="out of date",AnalysisDataTestSorted!A8,"no")</f>
        <v>no</v>
      </c>
      <c r="B8" t="str">
        <f>IF(AnalysisDataTestSorted!G8="out of date",AnalysisDataTestSorted!B8,"no")</f>
        <v>no</v>
      </c>
      <c r="C8" t="str">
        <f>IF(AnalysisDataTestSorted!H8="out of date",AnalysisDataTestSorted!A8,"no")</f>
        <v>no</v>
      </c>
      <c r="D8">
        <f>IF(OR(BadRunsEye!$D8="Fail",BadRunsEye!$D8="Borderline Fail"),BadRunsEye!$A8,0)</f>
        <v>0</v>
      </c>
      <c r="E8">
        <f>IF(AnalyData!$AG8="fail",AnalyData!$A8,0)</f>
        <v>0</v>
      </c>
    </row>
    <row r="9" spans="1:5" x14ac:dyDescent="0.3">
      <c r="A9" t="str">
        <f>IF(AnalysisDataTestSorted!F9="out of date",AnalysisDataTestSorted!A9,"no")</f>
        <v>no</v>
      </c>
      <c r="B9" t="str">
        <f>IF(AnalysisDataTestSorted!G9="out of date",AnalysisDataTestSorted!B9,"no")</f>
        <v>no</v>
      </c>
      <c r="C9" t="str">
        <f>IF(AnalysisDataTestSorted!H9="out of date",AnalysisDataTestSorted!A9,"no")</f>
        <v>no</v>
      </c>
      <c r="D9" t="str">
        <f>IF(OR(BadRunsEye!$D9="Fail",BadRunsEye!$D9="Borderline Fail"),BadRunsEye!$A9,0)</f>
        <v>140205_M00766_0021_000000000-A7RVR</v>
      </c>
      <c r="E9" t="str">
        <f>IF(AnalyData!$AG9="fail",AnalyData!$A9,0)</f>
        <v>140205_M00766_0021_000000000-A7RVR</v>
      </c>
    </row>
    <row r="10" spans="1:5" x14ac:dyDescent="0.3">
      <c r="A10" t="str">
        <f>IF(AnalysisDataTestSorted!F10="out of date",AnalysisDataTestSorted!A10,"no")</f>
        <v>no</v>
      </c>
      <c r="B10" t="str">
        <f>IF(AnalysisDataTestSorted!G10="out of date",AnalysisDataTestSorted!B10,"no")</f>
        <v>no</v>
      </c>
      <c r="C10" t="str">
        <f>IF(AnalysisDataTestSorted!H10="out of date",AnalysisDataTestSorted!A10,"no")</f>
        <v>no</v>
      </c>
      <c r="D10" t="str">
        <f>IF(OR(BadRunsEye!$D10="Fail",BadRunsEye!$D10="Borderline Fail"),BadRunsEye!$A10,0)</f>
        <v>140603_M00766_0037_000000000-A7WU9</v>
      </c>
      <c r="E10" t="str">
        <f>IF(AnalyData!$AG10="fail",AnalyData!$A10,0)</f>
        <v>140603_M00766_0037_000000000-A7WU9</v>
      </c>
    </row>
    <row r="11" spans="1:5" x14ac:dyDescent="0.3">
      <c r="A11" t="str">
        <f>IF(AnalysisDataTestSorted!F11="out of date",AnalysisDataTestSorted!A11,"no")</f>
        <v>no</v>
      </c>
      <c r="B11" t="str">
        <f>IF(AnalysisDataTestSorted!G11="out of date",AnalysisDataTestSorted!B11,"no")</f>
        <v>no</v>
      </c>
      <c r="C11" t="str">
        <f>IF(AnalysisDataTestSorted!H11="out of date",AnalysisDataTestSorted!A11,"no")</f>
        <v>no</v>
      </c>
      <c r="D11">
        <f>IF(OR(BadRunsEye!$D11="Fail",BadRunsEye!$D11="Borderline Fail"),BadRunsEye!$A11,0)</f>
        <v>0</v>
      </c>
      <c r="E11" t="str">
        <f>IF(AnalyData!$AG11="fail",AnalyData!$A11,0)</f>
        <v>140620_M02641_0004_000000000-A8R7V</v>
      </c>
    </row>
    <row r="12" spans="1:5" x14ac:dyDescent="0.3">
      <c r="A12" t="str">
        <f>IF(AnalysisDataTestSorted!F12="out of date",AnalysisDataTestSorted!A12,"no")</f>
        <v>no</v>
      </c>
      <c r="B12" t="str">
        <f>IF(AnalysisDataTestSorted!G12="out of date",AnalysisDataTestSorted!B12,"no")</f>
        <v>no</v>
      </c>
      <c r="C12" t="str">
        <f>IF(AnalysisDataTestSorted!H12="out of date",AnalysisDataTestSorted!A12,"no")</f>
        <v>no</v>
      </c>
      <c r="D12" t="str">
        <f>IF(OR(BadRunsEye!$D12="Fail",BadRunsEye!$D12="Borderline Fail"),BadRunsEye!$A12,0)</f>
        <v>140625_M00766_0041_000000000-A8P78</v>
      </c>
      <c r="E12" t="str">
        <f>IF(AnalyData!$AG12="fail",AnalyData!$A12,0)</f>
        <v>140625_M00766_0041_000000000-A8P78</v>
      </c>
    </row>
    <row r="13" spans="1:5" x14ac:dyDescent="0.3">
      <c r="A13" t="str">
        <f>IF(AnalysisDataTestSorted!F13="out of date",AnalysisDataTestSorted!A13,"no")</f>
        <v>no</v>
      </c>
      <c r="B13" t="str">
        <f>IF(AnalysisDataTestSorted!G13="out of date",AnalysisDataTestSorted!B13,"no")</f>
        <v>no</v>
      </c>
      <c r="C13" t="str">
        <f>IF(AnalysisDataTestSorted!H13="out of date",AnalysisDataTestSorted!A13,"no")</f>
        <v>no</v>
      </c>
      <c r="D13">
        <f>IF(OR(BadRunsEye!$D13="Fail",BadRunsEye!$D13="Borderline Fail"),BadRunsEye!$A13,0)</f>
        <v>0</v>
      </c>
      <c r="E13" t="str">
        <f>IF(AnalyData!$AG13="fail",AnalyData!$A13,0)</f>
        <v>140715_M02641_0008_000000000-A8P81</v>
      </c>
    </row>
    <row r="14" spans="1:5" x14ac:dyDescent="0.3">
      <c r="A14" t="str">
        <f>IF(AnalysisDataTestSorted!F14="out of date",AnalysisDataTestSorted!A14,"no")</f>
        <v>no</v>
      </c>
      <c r="B14" t="str">
        <f>IF(AnalysisDataTestSorted!G14="out of date",AnalysisDataTestSorted!B14,"no")</f>
        <v>no</v>
      </c>
      <c r="C14" t="str">
        <f>IF(AnalysisDataTestSorted!H14="out of date",AnalysisDataTestSorted!A14,"no")</f>
        <v>no</v>
      </c>
      <c r="D14" t="str">
        <f>IF(OR(BadRunsEye!$D14="Fail",BadRunsEye!$D14="Borderline Fail"),BadRunsEye!$A14,0)</f>
        <v>140804_M02641_0011_000000000-AAD6A</v>
      </c>
      <c r="E14">
        <f>IF(AnalyData!$AG14="fail",AnalyData!$A14,0)</f>
        <v>0</v>
      </c>
    </row>
    <row r="15" spans="1:5" x14ac:dyDescent="0.3">
      <c r="A15" t="str">
        <f>IF(AnalysisDataTestSorted!F15="out of date",AnalysisDataTestSorted!A15,"no")</f>
        <v>no</v>
      </c>
      <c r="B15" t="str">
        <f>IF(AnalysisDataTestSorted!G15="out of date",AnalysisDataTestSorted!B15,"no")</f>
        <v>no</v>
      </c>
      <c r="C15" t="str">
        <f>IF(AnalysisDataTestSorted!H15="out of date",AnalysisDataTestSorted!A15,"no")</f>
        <v>no</v>
      </c>
      <c r="D15">
        <f>IF(OR(BadRunsEye!$D15="Fail",BadRunsEye!$D15="Borderline Fail"),BadRunsEye!$A15,0)</f>
        <v>0</v>
      </c>
      <c r="E15" t="str">
        <f>IF(AnalyData!$AG15="fail",AnalyData!$A15,0)</f>
        <v>140905_M02641_0017_000000000-AA3FN</v>
      </c>
    </row>
    <row r="16" spans="1:5" x14ac:dyDescent="0.3">
      <c r="A16" t="str">
        <f>IF(AnalysisDataTestSorted!F16="out of date",AnalysisDataTestSorted!A16,"no")</f>
        <v>no</v>
      </c>
      <c r="B16" t="str">
        <f>IF(AnalysisDataTestSorted!G16="out of date",AnalysisDataTestSorted!B16,"no")</f>
        <v>no</v>
      </c>
      <c r="C16" t="str">
        <f>IF(AnalysisDataTestSorted!H16="out of date",AnalysisDataTestSorted!A16,"no")</f>
        <v>no</v>
      </c>
      <c r="D16">
        <f>IF(OR(BadRunsEye!$D16="Fail",BadRunsEye!$D16="Borderline Fail"),BadRunsEye!$A16,0)</f>
        <v>0</v>
      </c>
      <c r="E16" t="str">
        <f>IF(AnalyData!$AG16="fail",AnalyData!$A16,0)</f>
        <v>140917_M02641_0018_000000000-AA3H7</v>
      </c>
    </row>
    <row r="17" spans="1:5" x14ac:dyDescent="0.3">
      <c r="A17" t="str">
        <f>IF(AnalysisDataTestSorted!F17="out of date",AnalysisDataTestSorted!A17,"no")</f>
        <v>no</v>
      </c>
      <c r="B17" t="str">
        <f>IF(AnalysisDataTestSorted!G17="out of date",AnalysisDataTestSorted!B17,"no")</f>
        <v>no</v>
      </c>
      <c r="C17" t="str">
        <f>IF(AnalysisDataTestSorted!H17="out of date",AnalysisDataTestSorted!A17,"no")</f>
        <v>no</v>
      </c>
      <c r="D17">
        <f>IF(OR(BadRunsEye!$D17="Fail",BadRunsEye!$D17="Borderline Fail"),BadRunsEye!$A17,0)</f>
        <v>0</v>
      </c>
      <c r="E17" t="str">
        <f>IF(AnalyData!$AG17="fail",AnalyData!$A17,0)</f>
        <v>141024_M02641_0024_000000000-A8P84</v>
      </c>
    </row>
    <row r="18" spans="1:5" x14ac:dyDescent="0.3">
      <c r="A18" t="str">
        <f>IF(AnalysisDataTestSorted!F18="out of date",AnalysisDataTestSorted!A18,"no")</f>
        <v>no</v>
      </c>
      <c r="B18" t="str">
        <f>IF(AnalysisDataTestSorted!G18="out of date",AnalysisDataTestSorted!B18,"no")</f>
        <v>no</v>
      </c>
      <c r="C18" t="str">
        <f>IF(AnalysisDataTestSorted!H18="out of date",AnalysisDataTestSorted!A18,"no")</f>
        <v>no</v>
      </c>
      <c r="D18">
        <f>IF(OR(BadRunsEye!$D18="Fail",BadRunsEye!$D18="Borderline Fail"),BadRunsEye!$A18,0)</f>
        <v>0</v>
      </c>
      <c r="E18" t="str">
        <f>IF(AnalyData!$AG18="fail",AnalyData!$A18,0)</f>
        <v>141113_M02641_0025_000000000-A8RTY</v>
      </c>
    </row>
    <row r="19" spans="1:5" x14ac:dyDescent="0.3">
      <c r="A19" t="str">
        <f>IF(AnalysisDataTestSorted!F19="out of date",AnalysisDataTestSorted!A19,"no")</f>
        <v>141125_M00766_0062_000000000-A7BKW</v>
      </c>
      <c r="B19" t="str">
        <f>IF(AnalysisDataTestSorted!G19="out of date",AnalysisDataTestSorted!B19,"no")</f>
        <v>no</v>
      </c>
      <c r="C19" t="str">
        <f>IF(AnalysisDataTestSorted!H19="out of date",AnalysisDataTestSorted!A19,"no")</f>
        <v>no</v>
      </c>
      <c r="D19">
        <f>IF(OR(BadRunsEye!$D19="Fail",BadRunsEye!$D19="Borderline Fail"),BadRunsEye!$A19,0)</f>
        <v>0</v>
      </c>
      <c r="E19" t="str">
        <f>IF(AnalyData!$AG19="fail",AnalyData!$A19,0)</f>
        <v>141125_M00766_0062_000000000-A7BKW</v>
      </c>
    </row>
    <row r="20" spans="1:5" x14ac:dyDescent="0.3">
      <c r="A20" t="str">
        <f>IF(AnalysisDataTestSorted!F20="out of date",AnalysisDataTestSorted!A20,"no")</f>
        <v>no</v>
      </c>
      <c r="B20" t="str">
        <f>IF(AnalysisDataTestSorted!G20="out of date",AnalysisDataTestSorted!B20,"no")</f>
        <v>no</v>
      </c>
      <c r="C20" t="str">
        <f>IF(AnalysisDataTestSorted!H20="out of date",AnalysisDataTestSorted!A20,"no")</f>
        <v>no</v>
      </c>
      <c r="D20" t="str">
        <f>IF(OR(BadRunsEye!$D20="Fail",BadRunsEye!$D20="Borderline Fail"),BadRunsEye!$A20,0)</f>
        <v>141222_M00766_0067_000000000-ACCB3</v>
      </c>
      <c r="E20" t="str">
        <f>IF(AnalyData!$AG20="fail",AnalyData!$A20,0)</f>
        <v>141222_M00766_0067_000000000-ACCB3</v>
      </c>
    </row>
    <row r="21" spans="1:5" x14ac:dyDescent="0.3">
      <c r="A21" t="str">
        <f>IF(AnalysisDataTestSorted!F21="out of date",AnalysisDataTestSorted!A21,"no")</f>
        <v>no</v>
      </c>
      <c r="B21" t="str">
        <f>IF(AnalysisDataTestSorted!G21="out of date",AnalysisDataTestSorted!B21,"no")</f>
        <v>no</v>
      </c>
      <c r="C21" t="str">
        <f>IF(AnalysisDataTestSorted!H21="out of date",AnalysisDataTestSorted!A21,"no")</f>
        <v>no</v>
      </c>
      <c r="D21">
        <f>IF(OR(BadRunsEye!$D21="Fail",BadRunsEye!$D21="Borderline Fail"),BadRunsEye!$A21,0)</f>
        <v>0</v>
      </c>
      <c r="E21" t="str">
        <f>IF(AnalyData!$AG21="fail",AnalyData!$A21,0)</f>
        <v>150112_M00766_0068_000000000-A8PD8</v>
      </c>
    </row>
    <row r="22" spans="1:5" x14ac:dyDescent="0.3">
      <c r="A22" t="str">
        <f>IF(AnalysisDataTestSorted!F22="out of date",AnalysisDataTestSorted!A22,"no")</f>
        <v>no</v>
      </c>
      <c r="B22" t="str">
        <f>IF(AnalysisDataTestSorted!G22="out of date",AnalysisDataTestSorted!B22,"no")</f>
        <v>no</v>
      </c>
      <c r="C22" t="str">
        <f>IF(AnalysisDataTestSorted!H22="out of date",AnalysisDataTestSorted!A22,"no")</f>
        <v>no</v>
      </c>
      <c r="D22" t="str">
        <f>IF(OR(BadRunsEye!$D22="Fail",BadRunsEye!$D22="Borderline Fail"),BadRunsEye!$A22,0)</f>
        <v>150114_M00766_0069_000000000-AA68B</v>
      </c>
      <c r="E22" t="str">
        <f>IF(AnalyData!$AG22="fail",AnalyData!$A22,0)</f>
        <v>150114_M00766_0069_000000000-AA68B</v>
      </c>
    </row>
    <row r="23" spans="1:5" x14ac:dyDescent="0.3">
      <c r="A23" t="str">
        <f>IF(AnalysisDataTestSorted!F23="out of date",AnalysisDataTestSorted!A23,"no")</f>
        <v>no</v>
      </c>
      <c r="B23" t="str">
        <f>IF(AnalysisDataTestSorted!G23="out of date",AnalysisDataTestSorted!B23,"no")</f>
        <v>no</v>
      </c>
      <c r="C23" t="str">
        <f>IF(AnalysisDataTestSorted!H23="out of date",AnalysisDataTestSorted!A23,"no")</f>
        <v>no</v>
      </c>
      <c r="D23">
        <f>IF(OR(BadRunsEye!$D23="Fail",BadRunsEye!$D23="Borderline Fail"),BadRunsEye!$A23,0)</f>
        <v>0</v>
      </c>
      <c r="E23" t="str">
        <f>IF(AnalyData!$AG23="fail",AnalyData!$A23,0)</f>
        <v>150116_M00766_0070_000000000-ACC3G</v>
      </c>
    </row>
    <row r="24" spans="1:5" x14ac:dyDescent="0.3">
      <c r="A24" t="str">
        <f>IF(AnalysisDataTestSorted!F24="out of date",AnalysisDataTestSorted!A24,"no")</f>
        <v>no</v>
      </c>
      <c r="B24" t="str">
        <f>IF(AnalysisDataTestSorted!G24="out of date",AnalysisDataTestSorted!B24,"no")</f>
        <v>no</v>
      </c>
      <c r="C24" t="str">
        <f>IF(AnalysisDataTestSorted!H24="out of date",AnalysisDataTestSorted!A24,"no")</f>
        <v>150127_M00766_0072_000000000-ABRK7</v>
      </c>
      <c r="D24">
        <f>IF(OR(BadRunsEye!$D24="Fail",BadRunsEye!$D24="Borderline Fail"),BadRunsEye!$A24,0)</f>
        <v>0</v>
      </c>
      <c r="E24">
        <f>IF(AnalyData!$AG24="fail",AnalyData!$A24,0)</f>
        <v>0</v>
      </c>
    </row>
    <row r="25" spans="1:5" x14ac:dyDescent="0.3">
      <c r="A25" t="str">
        <f>IF(AnalysisDataTestSorted!F25="out of date",AnalysisDataTestSorted!A25,"no")</f>
        <v>no</v>
      </c>
      <c r="B25" t="str">
        <f>IF(AnalysisDataTestSorted!G25="out of date",AnalysisDataTestSorted!B25,"no")</f>
        <v>no</v>
      </c>
      <c r="C25" t="str">
        <f>IF(AnalysisDataTestSorted!H25="out of date",AnalysisDataTestSorted!A25,"no")</f>
        <v>no</v>
      </c>
      <c r="D25" t="str">
        <f>IF(OR(BadRunsEye!$D25="Fail",BadRunsEye!$D25="Borderline Fail"),BadRunsEye!$A25,0)</f>
        <v>150130_M00766_0073_000000000-ACBVB</v>
      </c>
      <c r="E25" t="str">
        <f>IF(AnalyData!$AG25="fail",AnalyData!$A25,0)</f>
        <v>150130_M00766_0073_000000000-ACBVB</v>
      </c>
    </row>
    <row r="26" spans="1:5" x14ac:dyDescent="0.3">
      <c r="A26" t="str">
        <f>IF(AnalysisDataTestSorted!F26="out of date",AnalysisDataTestSorted!A26,"no")</f>
        <v>no</v>
      </c>
      <c r="B26" t="str">
        <f>IF(AnalysisDataTestSorted!G26="out of date",AnalysisDataTestSorted!B26,"no")</f>
        <v>no</v>
      </c>
      <c r="C26" t="str">
        <f>IF(AnalysisDataTestSorted!H26="out of date",AnalysisDataTestSorted!A26,"no")</f>
        <v>no</v>
      </c>
      <c r="D26" t="str">
        <f>IF(OR(BadRunsEye!$D26="Fail",BadRunsEye!$D26="Borderline Fail"),BadRunsEye!$A26,0)</f>
        <v>150205_M02641_0029_000000000-ACCE2</v>
      </c>
      <c r="E26">
        <f>IF(AnalyData!$AG26="fail",AnalyData!$A26,0)</f>
        <v>0</v>
      </c>
    </row>
    <row r="27" spans="1:5" x14ac:dyDescent="0.3">
      <c r="A27" t="str">
        <f>IF(AnalysisDataTestSorted!F27="out of date",AnalysisDataTestSorted!A27,"no")</f>
        <v>no</v>
      </c>
      <c r="B27" t="str">
        <f>IF(AnalysisDataTestSorted!G27="out of date",AnalysisDataTestSorted!B27,"no")</f>
        <v>no</v>
      </c>
      <c r="C27" t="str">
        <f>IF(AnalysisDataTestSorted!H27="out of date",AnalysisDataTestSorted!A27,"no")</f>
        <v>no</v>
      </c>
      <c r="D27" t="str">
        <f>IF(OR(BadRunsEye!$D27="Fail",BadRunsEye!$D27="Borderline Fail"),BadRunsEye!$A27,0)</f>
        <v>150220_M00766_0077_000000000-AA2U8</v>
      </c>
      <c r="E27" t="str">
        <f>IF(AnalyData!$AG27="fail",AnalyData!$A27,0)</f>
        <v>150220_M00766_0077_000000000-AA2U8</v>
      </c>
    </row>
    <row r="28" spans="1:5" x14ac:dyDescent="0.3">
      <c r="A28" t="str">
        <f>IF(AnalysisDataTestSorted!F28="out of date",AnalysisDataTestSorted!A28,"no")</f>
        <v>no</v>
      </c>
      <c r="B28" t="str">
        <f>IF(AnalysisDataTestSorted!G28="out of date",AnalysisDataTestSorted!B28,"no")</f>
        <v>no</v>
      </c>
      <c r="C28" t="str">
        <f>IF(AnalysisDataTestSorted!H28="out of date",AnalysisDataTestSorted!A28,"no")</f>
        <v>no</v>
      </c>
      <c r="D28">
        <f>IF(OR(BadRunsEye!$D28="Fail",BadRunsEye!$D28="Borderline Fail"),BadRunsEye!$A28,0)</f>
        <v>0</v>
      </c>
      <c r="E28">
        <f>IF(AnalyData!$AG28="fail",AnalyData!$A28,0)</f>
        <v>0</v>
      </c>
    </row>
    <row r="29" spans="1:5" x14ac:dyDescent="0.3">
      <c r="A29" t="str">
        <f>IF(AnalysisDataTestSorted!F29="out of date",AnalysisDataTestSorted!A29,"no")</f>
        <v>no</v>
      </c>
      <c r="B29" t="str">
        <f>IF(AnalysisDataTestSorted!G29="out of date",AnalysisDataTestSorted!B29,"no")</f>
        <v>no</v>
      </c>
      <c r="C29" t="str">
        <f>IF(AnalysisDataTestSorted!H29="out of date",AnalysisDataTestSorted!A29,"no")</f>
        <v>no</v>
      </c>
      <c r="D29">
        <f>IF(OR(BadRunsEye!$D29="Fail",BadRunsEye!$D29="Borderline Fail"),BadRunsEye!$A29,0)</f>
        <v>0</v>
      </c>
      <c r="E29" t="str">
        <f>IF(AnalyData!$AG29="fail",AnalyData!$A29,0)</f>
        <v>150227_M02641_0032_000000000-ACNF3</v>
      </c>
    </row>
    <row r="30" spans="1:5" x14ac:dyDescent="0.3">
      <c r="A30" t="str">
        <f>IF(AnalysisDataTestSorted!F30="out of date",AnalysisDataTestSorted!A30,"no")</f>
        <v>no</v>
      </c>
      <c r="B30" t="str">
        <f>IF(AnalysisDataTestSorted!G30="out of date",AnalysisDataTestSorted!B30,"no")</f>
        <v>no</v>
      </c>
      <c r="C30" t="str">
        <f>IF(AnalysisDataTestSorted!H30="out of date",AnalysisDataTestSorted!A30,"no")</f>
        <v>no</v>
      </c>
      <c r="D30">
        <f>IF(OR(BadRunsEye!$D30="Fail",BadRunsEye!$D30="Borderline Fail"),BadRunsEye!$A30,0)</f>
        <v>0</v>
      </c>
      <c r="E30">
        <f>IF(AnalyData!$AG30="fail",AnalyData!$A30,0)</f>
        <v>0</v>
      </c>
    </row>
    <row r="31" spans="1:5" x14ac:dyDescent="0.3">
      <c r="A31" t="str">
        <f>IF(AnalysisDataTestSorted!F31="out of date",AnalysisDataTestSorted!A31,"no")</f>
        <v>no</v>
      </c>
      <c r="B31" t="str">
        <f>IF(AnalysisDataTestSorted!G31="out of date",AnalysisDataTestSorted!B31,"no")</f>
        <v>no</v>
      </c>
      <c r="C31" t="str">
        <f>IF(AnalysisDataTestSorted!H31="out of date",AnalysisDataTestSorted!A31,"no")</f>
        <v>no</v>
      </c>
      <c r="D31">
        <f>IF(OR(BadRunsEye!$D31="Fail",BadRunsEye!$D31="Borderline Fail"),BadRunsEye!$A31,0)</f>
        <v>0</v>
      </c>
      <c r="E31" t="str">
        <f>IF(AnalyData!$AG31="fail",AnalyData!$A31,0)</f>
        <v>150306_M00766_0080_000000000-ACNEP</v>
      </c>
    </row>
    <row r="32" spans="1:5" x14ac:dyDescent="0.3">
      <c r="A32" t="str">
        <f>IF(AnalysisDataTestSorted!F32="out of date",AnalysisDataTestSorted!A32,"no")</f>
        <v>no</v>
      </c>
      <c r="B32" t="str">
        <f>IF(AnalysisDataTestSorted!G32="out of date",AnalysisDataTestSorted!B32,"no")</f>
        <v>no</v>
      </c>
      <c r="C32" t="str">
        <f>IF(AnalysisDataTestSorted!H32="out of date",AnalysisDataTestSorted!A32,"no")</f>
        <v>no</v>
      </c>
      <c r="D32">
        <f>IF(OR(BadRunsEye!$D32="Fail",BadRunsEye!$D32="Borderline Fail"),BadRunsEye!$A32,0)</f>
        <v>0</v>
      </c>
      <c r="E32" t="str">
        <f>IF(AnalyData!$AG32="fail",AnalyData!$A32,0)</f>
        <v>150306_M02641_0034_000000000-ACRUF</v>
      </c>
    </row>
    <row r="33" spans="1:5" x14ac:dyDescent="0.3">
      <c r="A33" t="str">
        <f>IF(AnalysisDataTestSorted!F33="out of date",AnalysisDataTestSorted!A33,"no")</f>
        <v>no</v>
      </c>
      <c r="B33" t="str">
        <f>IF(AnalysisDataTestSorted!G33="out of date",AnalysisDataTestSorted!B33,"no")</f>
        <v>no</v>
      </c>
      <c r="C33" t="str">
        <f>IF(AnalysisDataTestSorted!H33="out of date",AnalysisDataTestSorted!A33,"no")</f>
        <v>no</v>
      </c>
      <c r="D33">
        <f>IF(OR(BadRunsEye!$D33="Fail",BadRunsEye!$D33="Borderline Fail"),BadRunsEye!$A33,0)</f>
        <v>0</v>
      </c>
      <c r="E33">
        <f>IF(AnalyData!$AG33="fail",AnalyData!$A33,0)</f>
        <v>0</v>
      </c>
    </row>
    <row r="34" spans="1:5" x14ac:dyDescent="0.3">
      <c r="A34" t="str">
        <f>IF(AnalysisDataTestSorted!F34="out of date",AnalysisDataTestSorted!A34,"no")</f>
        <v>no</v>
      </c>
      <c r="B34" t="str">
        <f>IF(AnalysisDataTestSorted!G34="out of date",AnalysisDataTestSorted!B34,"no")</f>
        <v>no</v>
      </c>
      <c r="C34" t="str">
        <f>IF(AnalysisDataTestSorted!H34="out of date",AnalysisDataTestSorted!A34,"no")</f>
        <v>no</v>
      </c>
      <c r="D34">
        <f>IF(OR(BadRunsEye!$D34="Fail",BadRunsEye!$D34="Borderline Fail"),BadRunsEye!$A34,0)</f>
        <v>0</v>
      </c>
      <c r="E34" t="str">
        <f>IF(AnalyData!$AG34="fail",AnalyData!$A34,0)</f>
        <v>150325_M00766_0084_000000000-AD8KN</v>
      </c>
    </row>
    <row r="35" spans="1:5" x14ac:dyDescent="0.3">
      <c r="A35" t="str">
        <f>IF(AnalysisDataTestSorted!F35="out of date",AnalysisDataTestSorted!A35,"no")</f>
        <v>no</v>
      </c>
      <c r="B35" t="str">
        <f>IF(AnalysisDataTestSorted!G35="out of date",AnalysisDataTestSorted!B35,"no")</f>
        <v>no</v>
      </c>
      <c r="C35" t="str">
        <f>IF(AnalysisDataTestSorted!H35="out of date",AnalysisDataTestSorted!A35,"no")</f>
        <v>no</v>
      </c>
      <c r="D35">
        <f>IF(OR(BadRunsEye!$D35="Fail",BadRunsEye!$D35="Borderline Fail"),BadRunsEye!$A35,0)</f>
        <v>0</v>
      </c>
      <c r="E35">
        <f>IF(AnalyData!$AG35="fail",AnalyData!$A35,0)</f>
        <v>0</v>
      </c>
    </row>
    <row r="36" spans="1:5" x14ac:dyDescent="0.3">
      <c r="A36" t="str">
        <f>IF(AnalysisDataTestSorted!F36="out of date",AnalysisDataTestSorted!A36,"no")</f>
        <v>no</v>
      </c>
      <c r="B36" t="str">
        <f>IF(AnalysisDataTestSorted!G36="out of date",AnalysisDataTestSorted!B36,"no")</f>
        <v>no</v>
      </c>
      <c r="C36" t="str">
        <f>IF(AnalysisDataTestSorted!H36="out of date",AnalysisDataTestSorted!A36,"no")</f>
        <v>no</v>
      </c>
      <c r="D36">
        <f>IF(OR(BadRunsEye!$D36="Fail",BadRunsEye!$D36="Borderline Fail"),BadRunsEye!$A36,0)</f>
        <v>0</v>
      </c>
      <c r="E36">
        <f>IF(AnalyData!$AG36="fail",AnalyData!$A36,0)</f>
        <v>0</v>
      </c>
    </row>
    <row r="37" spans="1:5" x14ac:dyDescent="0.3">
      <c r="A37" t="str">
        <f>IF(AnalysisDataTestSorted!F37="out of date",AnalysisDataTestSorted!A37,"no")</f>
        <v>no</v>
      </c>
      <c r="B37" t="str">
        <f>IF(AnalysisDataTestSorted!G37="out of date",AnalysisDataTestSorted!B37,"no")</f>
        <v>no</v>
      </c>
      <c r="C37" t="str">
        <f>IF(AnalysisDataTestSorted!H37="out of date",AnalysisDataTestSorted!A37,"no")</f>
        <v>no</v>
      </c>
      <c r="D37" t="str">
        <f>IF(OR(BadRunsEye!$D37="Fail",BadRunsEye!$D37="Borderline Fail"),BadRunsEye!$A37,0)</f>
        <v>150407_M00766_0088_000000000-ACCAT</v>
      </c>
      <c r="E37">
        <f>IF(AnalyData!$AG37="fail",AnalyData!$A37,0)</f>
        <v>0</v>
      </c>
    </row>
    <row r="38" spans="1:5" x14ac:dyDescent="0.3">
      <c r="A38" t="str">
        <f>IF(AnalysisDataTestSorted!F38="out of date",AnalysisDataTestSorted!A38,"no")</f>
        <v>no</v>
      </c>
      <c r="B38" t="str">
        <f>IF(AnalysisDataTestSorted!G38="out of date",AnalysisDataTestSorted!B38,"no")</f>
        <v>no</v>
      </c>
      <c r="C38" t="str">
        <f>IF(AnalysisDataTestSorted!H38="out of date",AnalysisDataTestSorted!A38,"no")</f>
        <v>150410_M00766_0089_000000000-ACBU4</v>
      </c>
      <c r="D38">
        <f>IF(OR(BadRunsEye!$D38="Fail",BadRunsEye!$D38="Borderline Fail"),BadRunsEye!$A38,0)</f>
        <v>0</v>
      </c>
      <c r="E38">
        <f>IF(AnalyData!$AG38="fail",AnalyData!$A38,0)</f>
        <v>0</v>
      </c>
    </row>
    <row r="39" spans="1:5" x14ac:dyDescent="0.3">
      <c r="A39" t="str">
        <f>IF(AnalysisDataTestSorted!F39="out of date",AnalysisDataTestSorted!A39,"no")</f>
        <v>no</v>
      </c>
      <c r="B39" t="str">
        <f>IF(AnalysisDataTestSorted!G39="out of date",AnalysisDataTestSorted!B39,"no")</f>
        <v>no</v>
      </c>
      <c r="C39" t="str">
        <f>IF(AnalysisDataTestSorted!H39="out of date",AnalysisDataTestSorted!A39,"no")</f>
        <v>no</v>
      </c>
      <c r="D39">
        <f>IF(OR(BadRunsEye!$D39="Fail",BadRunsEye!$D39="Borderline Fail"),BadRunsEye!$A39,0)</f>
        <v>0</v>
      </c>
      <c r="E39">
        <f>IF(AnalyData!$AG39="fail",AnalyData!$A39,0)</f>
        <v>0</v>
      </c>
    </row>
    <row r="40" spans="1:5" x14ac:dyDescent="0.3">
      <c r="A40" t="str">
        <f>IF(AnalysisDataTestSorted!F40="out of date",AnalysisDataTestSorted!A40,"no")</f>
        <v>no</v>
      </c>
      <c r="B40" t="str">
        <f>IF(AnalysisDataTestSorted!G40="out of date",AnalysisDataTestSorted!B40,"no")</f>
        <v>no</v>
      </c>
      <c r="C40" t="str">
        <f>IF(AnalysisDataTestSorted!H40="out of date",AnalysisDataTestSorted!A40,"no")</f>
        <v>no</v>
      </c>
      <c r="D40" t="str">
        <f>IF(OR(BadRunsEye!$D40="Fail",BadRunsEye!$D40="Borderline Fail"),BadRunsEye!$A40,0)</f>
        <v>150429_M02641_0043_000000000-AD8KJ</v>
      </c>
      <c r="E40" t="str">
        <f>IF(AnalyData!$AG40="fail",AnalyData!$A40,0)</f>
        <v>150429_M02641_0043_000000000-AD8KJ</v>
      </c>
    </row>
    <row r="41" spans="1:5" x14ac:dyDescent="0.3">
      <c r="A41" t="str">
        <f>IF(AnalysisDataTestSorted!F41="out of date",AnalysisDataTestSorted!A41,"no")</f>
        <v>no</v>
      </c>
      <c r="B41" t="str">
        <f>IF(AnalysisDataTestSorted!G41="out of date",AnalysisDataTestSorted!B41,"no")</f>
        <v>no</v>
      </c>
      <c r="C41" t="str">
        <f>IF(AnalysisDataTestSorted!H41="out of date",AnalysisDataTestSorted!A41,"no")</f>
        <v>no</v>
      </c>
      <c r="D41">
        <f>IF(OR(BadRunsEye!$D41="Fail",BadRunsEye!$D41="Borderline Fail"),BadRunsEye!$A41,0)</f>
        <v>0</v>
      </c>
      <c r="E41">
        <f>IF(AnalyData!$AG41="fail",AnalyData!$A41,0)</f>
        <v>0</v>
      </c>
    </row>
    <row r="42" spans="1:5" x14ac:dyDescent="0.3">
      <c r="A42" t="str">
        <f>IF(AnalysisDataTestSorted!F42="out of date",AnalysisDataTestSorted!A42,"no")</f>
        <v>no</v>
      </c>
      <c r="B42" t="str">
        <f>IF(AnalysisDataTestSorted!G42="out of date",AnalysisDataTestSorted!B42,"no")</f>
        <v>no</v>
      </c>
      <c r="C42" t="str">
        <f>IF(AnalysisDataTestSorted!H42="out of date",AnalysisDataTestSorted!A42,"no")</f>
        <v>no</v>
      </c>
      <c r="D42" t="str">
        <f>IF(OR(BadRunsEye!$D42="Fail",BadRunsEye!$D42="Borderline Fail"),BadRunsEye!$A42,0)</f>
        <v>150501_M00766_0093_000000000-AF9MH</v>
      </c>
      <c r="E42">
        <f>IF(AnalyData!$AG42="fail",AnalyData!$A42,0)</f>
        <v>0</v>
      </c>
    </row>
    <row r="43" spans="1:5" x14ac:dyDescent="0.3">
      <c r="A43" t="str">
        <f>IF(AnalysisDataTestSorted!F43="out of date",AnalysisDataTestSorted!A43,"no")</f>
        <v>no</v>
      </c>
      <c r="B43" t="str">
        <f>IF(AnalysisDataTestSorted!G43="out of date",AnalysisDataTestSorted!B43,"no")</f>
        <v>no</v>
      </c>
      <c r="C43" t="str">
        <f>IF(AnalysisDataTestSorted!H43="out of date",AnalysisDataTestSorted!A43,"no")</f>
        <v>no</v>
      </c>
      <c r="D43">
        <f>IF(OR(BadRunsEye!$D43="Fail",BadRunsEye!$D43="Borderline Fail"),BadRunsEye!$A43,0)</f>
        <v>0</v>
      </c>
      <c r="E43" t="str">
        <f>IF(AnalyData!$AG43="fail",AnalyData!$A43,0)</f>
        <v>150501_M02641_0045_000000000-AD6UA</v>
      </c>
    </row>
    <row r="44" spans="1:5" x14ac:dyDescent="0.3">
      <c r="A44" t="str">
        <f>IF(AnalysisDataTestSorted!F44="out of date",AnalysisDataTestSorted!A44,"no")</f>
        <v>no</v>
      </c>
      <c r="B44" t="str">
        <f>IF(AnalysisDataTestSorted!G44="out of date",AnalysisDataTestSorted!B44,"no")</f>
        <v>no</v>
      </c>
      <c r="C44" t="str">
        <f>IF(AnalysisDataTestSorted!H44="out of date",AnalysisDataTestSorted!A44,"no")</f>
        <v>no</v>
      </c>
      <c r="D44">
        <f>IF(OR(BadRunsEye!$D44="Fail",BadRunsEye!$D44="Borderline Fail"),BadRunsEye!$A44,0)</f>
        <v>0</v>
      </c>
      <c r="E44">
        <f>IF(AnalyData!$AG44="fail",AnalyData!$A44,0)</f>
        <v>0</v>
      </c>
    </row>
    <row r="45" spans="1:5" x14ac:dyDescent="0.3">
      <c r="A45" t="str">
        <f>IF(AnalysisDataTestSorted!F45="out of date",AnalysisDataTestSorted!A45,"no")</f>
        <v>no</v>
      </c>
      <c r="B45" t="str">
        <f>IF(AnalysisDataTestSorted!G45="out of date",AnalysisDataTestSorted!B45,"no")</f>
        <v>no</v>
      </c>
      <c r="C45" t="str">
        <f>IF(AnalysisDataTestSorted!H45="out of date",AnalysisDataTestSorted!A45,"no")</f>
        <v>no</v>
      </c>
      <c r="D45">
        <f>IF(OR(BadRunsEye!$D45="Fail",BadRunsEye!$D45="Borderline Fail"),BadRunsEye!$A45,0)</f>
        <v>0</v>
      </c>
      <c r="E45">
        <f>IF(AnalyData!$AG45="fail",AnalyData!$A45,0)</f>
        <v>0</v>
      </c>
    </row>
    <row r="46" spans="1:5" x14ac:dyDescent="0.3">
      <c r="A46" t="str">
        <f>IF(AnalysisDataTestSorted!F46="out of date",AnalysisDataTestSorted!A46,"no")</f>
        <v>no</v>
      </c>
      <c r="B46" t="str">
        <f>IF(AnalysisDataTestSorted!G46="out of date",AnalysisDataTestSorted!B46,"no")</f>
        <v>no</v>
      </c>
      <c r="C46" t="str">
        <f>IF(AnalysisDataTestSorted!H46="out of date",AnalysisDataTestSorted!A46,"no")</f>
        <v>no</v>
      </c>
      <c r="D46">
        <f>IF(OR(BadRunsEye!$D46="Fail",BadRunsEye!$D46="Borderline Fail"),BadRunsEye!$A46,0)</f>
        <v>0</v>
      </c>
      <c r="E46" t="str">
        <f>IF(AnalyData!$AG46="fail",AnalyData!$A46,0)</f>
        <v>150515_M00766_0098_000000000-AF9ND</v>
      </c>
    </row>
    <row r="47" spans="1:5" x14ac:dyDescent="0.3">
      <c r="A47" t="str">
        <f>IF(AnalysisDataTestSorted!F47="out of date",AnalysisDataTestSorted!A47,"no")</f>
        <v>no</v>
      </c>
      <c r="B47" t="str">
        <f>IF(AnalysisDataTestSorted!G47="out of date",AnalysisDataTestSorted!B47,"no")</f>
        <v>no</v>
      </c>
      <c r="C47" t="str">
        <f>IF(AnalysisDataTestSorted!H47="out of date",AnalysisDataTestSorted!A47,"no")</f>
        <v>no</v>
      </c>
      <c r="D47">
        <f>IF(OR(BadRunsEye!$D47="Fail",BadRunsEye!$D47="Borderline Fail"),BadRunsEye!$A47,0)</f>
        <v>0</v>
      </c>
      <c r="E47" t="str">
        <f>IF(AnalyData!$AG47="fail",AnalyData!$A47,0)</f>
        <v>150518_M00766_0100_000000000-AATJ7</v>
      </c>
    </row>
    <row r="48" spans="1:5" x14ac:dyDescent="0.3">
      <c r="A48" t="str">
        <f>IF(AnalysisDataTestSorted!F48="out of date",AnalysisDataTestSorted!A48,"no")</f>
        <v>no</v>
      </c>
      <c r="B48" t="str">
        <f>IF(AnalysisDataTestSorted!G48="out of date",AnalysisDataTestSorted!B48,"no")</f>
        <v>no</v>
      </c>
      <c r="C48" t="str">
        <f>IF(AnalysisDataTestSorted!H48="out of date",AnalysisDataTestSorted!A48,"no")</f>
        <v>no</v>
      </c>
      <c r="D48">
        <f>IF(OR(BadRunsEye!$D48="Fail",BadRunsEye!$D48="Borderline Fail"),BadRunsEye!$A48,0)</f>
        <v>0</v>
      </c>
      <c r="E48">
        <f>IF(AnalyData!$AG48="fail",AnalyData!$A48,0)</f>
        <v>0</v>
      </c>
    </row>
    <row r="49" spans="1:5" x14ac:dyDescent="0.3">
      <c r="A49" t="str">
        <f>IF(AnalysisDataTestSorted!F49="out of date",AnalysisDataTestSorted!A49,"no")</f>
        <v>no</v>
      </c>
      <c r="B49" t="str">
        <f>IF(AnalysisDataTestSorted!G49="out of date",AnalysisDataTestSorted!B49,"no")</f>
        <v>no</v>
      </c>
      <c r="C49" t="str">
        <f>IF(AnalysisDataTestSorted!H49="out of date",AnalysisDataTestSorted!A49,"no")</f>
        <v>no</v>
      </c>
      <c r="D49" t="str">
        <f>IF(OR(BadRunsEye!$D49="Fail",BadRunsEye!$D49="Borderline Fail"),BadRunsEye!$A49,0)</f>
        <v>150526_M02641_0053_000000000-AFHDV</v>
      </c>
      <c r="E49" t="str">
        <f>IF(AnalyData!$AG49="fail",AnalyData!$A49,0)</f>
        <v>150526_M02641_0053_000000000-AFHDV</v>
      </c>
    </row>
    <row r="50" spans="1:5" x14ac:dyDescent="0.3">
      <c r="A50" t="str">
        <f>IF(AnalysisDataTestSorted!F50="out of date",AnalysisDataTestSorted!A50,"no")</f>
        <v>no</v>
      </c>
      <c r="B50" t="str">
        <f>IF(AnalysisDataTestSorted!G50="out of date",AnalysisDataTestSorted!B50,"no")</f>
        <v>no</v>
      </c>
      <c r="C50" t="str">
        <f>IF(AnalysisDataTestSorted!H50="out of date",AnalysisDataTestSorted!A50,"no")</f>
        <v>no</v>
      </c>
      <c r="D50">
        <f>IF(OR(BadRunsEye!$D50="Fail",BadRunsEye!$D50="Borderline Fail"),BadRunsEye!$A50,0)</f>
        <v>0</v>
      </c>
      <c r="E50">
        <f>IF(AnalyData!$AG50="fail",AnalyData!$A50,0)</f>
        <v>0</v>
      </c>
    </row>
    <row r="51" spans="1:5" x14ac:dyDescent="0.3">
      <c r="A51" t="str">
        <f>IF(AnalysisDataTestSorted!F51="out of date",AnalysisDataTestSorted!A51,"no")</f>
        <v>no</v>
      </c>
      <c r="B51" t="str">
        <f>IF(AnalysisDataTestSorted!G51="out of date",AnalysisDataTestSorted!B51,"no")</f>
        <v>no</v>
      </c>
      <c r="C51" t="str">
        <f>IF(AnalysisDataTestSorted!H51="out of date",AnalysisDataTestSorted!A51,"no")</f>
        <v>no</v>
      </c>
      <c r="D51">
        <f>IF(OR(BadRunsEye!$D51="Fail",BadRunsEye!$D51="Borderline Fail"),BadRunsEye!$A51,0)</f>
        <v>0</v>
      </c>
      <c r="E51" t="str">
        <f>IF(AnalyData!$AG51="fail",AnalyData!$A51,0)</f>
        <v>150529_M00766_0106_000000000-AEVP5</v>
      </c>
    </row>
    <row r="52" spans="1:5" x14ac:dyDescent="0.3">
      <c r="A52" t="str">
        <f>IF(AnalysisDataTestSorted!F52="out of date",AnalysisDataTestSorted!A52,"no")</f>
        <v>no</v>
      </c>
      <c r="B52" t="str">
        <f>IF(AnalysisDataTestSorted!G52="out of date",AnalysisDataTestSorted!B52,"no")</f>
        <v>no</v>
      </c>
      <c r="C52" t="str">
        <f>IF(AnalysisDataTestSorted!H52="out of date",AnalysisDataTestSorted!A52,"no")</f>
        <v>no</v>
      </c>
      <c r="D52">
        <f>IF(OR(BadRunsEye!$D52="Fail",BadRunsEye!$D52="Borderline Fail"),BadRunsEye!$A52,0)</f>
        <v>0</v>
      </c>
      <c r="E52" t="str">
        <f>IF(AnalyData!$AG52="fail",AnalyData!$A52,0)</f>
        <v>150605_M02641_0058_000000000-AFF15</v>
      </c>
    </row>
    <row r="53" spans="1:5" x14ac:dyDescent="0.3">
      <c r="A53" t="str">
        <f>IF(AnalysisDataTestSorted!F53="out of date",AnalysisDataTestSorted!A53,"no")</f>
        <v>no</v>
      </c>
      <c r="B53" t="str">
        <f>IF(AnalysisDataTestSorted!G53="out of date",AnalysisDataTestSorted!B53,"no")</f>
        <v>no</v>
      </c>
      <c r="C53" t="str">
        <f>IF(AnalysisDataTestSorted!H53="out of date",AnalysisDataTestSorted!A53,"no")</f>
        <v>no</v>
      </c>
      <c r="D53">
        <f>IF(OR(BadRunsEye!$D53="Fail",BadRunsEye!$D53="Borderline Fail"),BadRunsEye!$A53,0)</f>
        <v>0</v>
      </c>
      <c r="E53" t="str">
        <f>IF(AnalyData!$AG53="fail",AnalyData!$A53,0)</f>
        <v>150610_M02641_0059_000000000-AFN4H</v>
      </c>
    </row>
    <row r="54" spans="1:5" x14ac:dyDescent="0.3">
      <c r="A54" t="str">
        <f>IF(AnalysisDataTestSorted!F54="out of date",AnalysisDataTestSorted!A54,"no")</f>
        <v>no</v>
      </c>
      <c r="B54" t="str">
        <f>IF(AnalysisDataTestSorted!G54="out of date",AnalysisDataTestSorted!B54,"no")</f>
        <v>no</v>
      </c>
      <c r="C54" t="str">
        <f>IF(AnalysisDataTestSorted!H54="out of date",AnalysisDataTestSorted!A54,"no")</f>
        <v>no</v>
      </c>
      <c r="D54" t="str">
        <f>IF(OR(BadRunsEye!$D54="Fail",BadRunsEye!$D54="Borderline Fail"),BadRunsEye!$A54,0)</f>
        <v>150612_M00766_0112_000000000-AFMW5</v>
      </c>
      <c r="E54">
        <f>IF(AnalyData!$AG54="fail",AnalyData!$A54,0)</f>
        <v>0</v>
      </c>
    </row>
    <row r="55" spans="1:5" x14ac:dyDescent="0.3">
      <c r="A55" t="str">
        <f>IF(AnalysisDataTestSorted!F55="out of date",AnalysisDataTestSorted!A55,"no")</f>
        <v>no</v>
      </c>
      <c r="B55" t="str">
        <f>IF(AnalysisDataTestSorted!G55="out of date",AnalysisDataTestSorted!B55,"no")</f>
        <v>no</v>
      </c>
      <c r="C55" t="str">
        <f>IF(AnalysisDataTestSorted!H55="out of date",AnalysisDataTestSorted!A55,"no")</f>
        <v>no</v>
      </c>
      <c r="D55">
        <f>IF(OR(BadRunsEye!$D55="Fail",BadRunsEye!$D55="Borderline Fail"),BadRunsEye!$A55,0)</f>
        <v>0</v>
      </c>
      <c r="E55" t="str">
        <f>IF(AnalyData!$AG55="fail",AnalyData!$A55,0)</f>
        <v>150612_M02641_0061_000000000-AFMVT</v>
      </c>
    </row>
    <row r="56" spans="1:5" x14ac:dyDescent="0.3">
      <c r="A56" t="str">
        <f>IF(AnalysisDataTestSorted!F56="out of date",AnalysisDataTestSorted!A56,"no")</f>
        <v>no</v>
      </c>
      <c r="B56" t="str">
        <f>IF(AnalysisDataTestSorted!G56="out of date",AnalysisDataTestSorted!B56,"no")</f>
        <v>no</v>
      </c>
      <c r="C56" t="str">
        <f>IF(AnalysisDataTestSorted!H56="out of date",AnalysisDataTestSorted!A56,"no")</f>
        <v>no</v>
      </c>
      <c r="D56" t="str">
        <f>IF(OR(BadRunsEye!$D56="Fail",BadRunsEye!$D56="Borderline Fail"),BadRunsEye!$A56,0)</f>
        <v>150615_M00766_0113_000000000-AFBH3</v>
      </c>
      <c r="E56" t="str">
        <f>IF(AnalyData!$AG56="fail",AnalyData!$A56,0)</f>
        <v>150615_M00766_0113_000000000-AFBH3</v>
      </c>
    </row>
    <row r="57" spans="1:5" x14ac:dyDescent="0.3">
      <c r="A57" t="str">
        <f>IF(AnalysisDataTestSorted!F57="out of date",AnalysisDataTestSorted!A57,"no")</f>
        <v>no</v>
      </c>
      <c r="B57" t="str">
        <f>IF(AnalysisDataTestSorted!G57="out of date",AnalysisDataTestSorted!B57,"no")</f>
        <v>no</v>
      </c>
      <c r="C57" t="str">
        <f>IF(AnalysisDataTestSorted!H57="out of date",AnalysisDataTestSorted!A57,"no")</f>
        <v>no</v>
      </c>
      <c r="D57">
        <f>IF(OR(BadRunsEye!$D57="Fail",BadRunsEye!$D57="Borderline Fail"),BadRunsEye!$A57,0)</f>
        <v>0</v>
      </c>
      <c r="E57">
        <f>IF(AnalyData!$AG57="fail",AnalyData!$A57,0)</f>
        <v>0</v>
      </c>
    </row>
    <row r="58" spans="1:5" x14ac:dyDescent="0.3">
      <c r="A58" t="str">
        <f>IF(AnalysisDataTestSorted!F58="out of date",AnalysisDataTestSorted!A58,"no")</f>
        <v>no</v>
      </c>
      <c r="B58" t="str">
        <f>IF(AnalysisDataTestSorted!G58="out of date",AnalysisDataTestSorted!B58,"no")</f>
        <v>no</v>
      </c>
      <c r="C58" t="str">
        <f>IF(AnalysisDataTestSorted!H58="out of date",AnalysisDataTestSorted!A58,"no")</f>
        <v>no</v>
      </c>
      <c r="D58">
        <f>IF(OR(BadRunsEye!$D58="Fail",BadRunsEye!$D58="Borderline Fail"),BadRunsEye!$A58,0)</f>
        <v>0</v>
      </c>
      <c r="E58" t="str">
        <f>IF(AnalyData!$AG58="fail",AnalyData!$A58,0)</f>
        <v>150622_M00766_0115_000000000-AFN2H</v>
      </c>
    </row>
    <row r="59" spans="1:5" x14ac:dyDescent="0.3">
      <c r="A59" t="str">
        <f>IF(AnalysisDataTestSorted!F59="out of date",AnalysisDataTestSorted!A59,"no")</f>
        <v>no</v>
      </c>
      <c r="B59" t="str">
        <f>IF(AnalysisDataTestSorted!G59="out of date",AnalysisDataTestSorted!B59,"no")</f>
        <v>no</v>
      </c>
      <c r="C59" t="str">
        <f>IF(AnalysisDataTestSorted!H59="out of date",AnalysisDataTestSorted!A59,"no")</f>
        <v>no</v>
      </c>
      <c r="D59">
        <f>IF(OR(BadRunsEye!$D59="Fail",BadRunsEye!$D59="Borderline Fail"),BadRunsEye!$A59,0)</f>
        <v>0</v>
      </c>
      <c r="E59">
        <f>IF(AnalyData!$AG59="fail",AnalyData!$A59,0)</f>
        <v>0</v>
      </c>
    </row>
    <row r="60" spans="1:5" x14ac:dyDescent="0.3">
      <c r="A60" t="str">
        <f>IF(AnalysisDataTestSorted!F60="out of date",AnalysisDataTestSorted!A60,"no")</f>
        <v>no</v>
      </c>
      <c r="B60" t="str">
        <f>IF(AnalysisDataTestSorted!G60="out of date",AnalysisDataTestSorted!B60,"no")</f>
        <v>no</v>
      </c>
      <c r="C60" t="str">
        <f>IF(AnalysisDataTestSorted!H60="out of date",AnalysisDataTestSorted!A60,"no")</f>
        <v>no</v>
      </c>
      <c r="D60">
        <f>IF(OR(BadRunsEye!$D60="Fail",BadRunsEye!$D60="Borderline Fail"),BadRunsEye!$A60,0)</f>
        <v>0</v>
      </c>
      <c r="E60" t="str">
        <f>IF(AnalyData!$AG60="fail",AnalyData!$A60,0)</f>
        <v>150706_M00766_0118_000000000-AF512</v>
      </c>
    </row>
    <row r="61" spans="1:5" x14ac:dyDescent="0.3">
      <c r="A61" t="str">
        <f>IF(AnalysisDataTestSorted!F61="out of date",AnalysisDataTestSorted!A61,"no")</f>
        <v>no</v>
      </c>
      <c r="B61" t="str">
        <f>IF(AnalysisDataTestSorted!G61="out of date",AnalysisDataTestSorted!B61,"no")</f>
        <v>no</v>
      </c>
      <c r="C61" t="str">
        <f>IF(AnalysisDataTestSorted!H61="out of date",AnalysisDataTestSorted!A61,"no")</f>
        <v>no</v>
      </c>
      <c r="D61">
        <f>IF(OR(BadRunsEye!$D61="Fail",BadRunsEye!$D61="Borderline Fail"),BadRunsEye!$A61,0)</f>
        <v>0</v>
      </c>
      <c r="E61">
        <f>IF(AnalyData!$AG61="fail",AnalyData!$A61,0)</f>
        <v>0</v>
      </c>
    </row>
    <row r="62" spans="1:5" x14ac:dyDescent="0.3">
      <c r="A62" t="str">
        <f>IF(AnalysisDataTestSorted!F62="out of date",AnalysisDataTestSorted!A62,"no")</f>
        <v>no</v>
      </c>
      <c r="B62" t="str">
        <f>IF(AnalysisDataTestSorted!G62="out of date",AnalysisDataTestSorted!B62,"no")</f>
        <v>no</v>
      </c>
      <c r="C62" t="str">
        <f>IF(AnalysisDataTestSorted!H62="out of date",AnalysisDataTestSorted!A62,"no")</f>
        <v>no</v>
      </c>
      <c r="D62">
        <f>IF(OR(BadRunsEye!$D62="Fail",BadRunsEye!$D62="Borderline Fail"),BadRunsEye!$A62,0)</f>
        <v>0</v>
      </c>
      <c r="E62" t="str">
        <f>IF(AnalyData!$AG62="fail",AnalyData!$A62,0)</f>
        <v>150730_M00766_0120_000000000-AFN4E</v>
      </c>
    </row>
    <row r="63" spans="1:5" x14ac:dyDescent="0.3">
      <c r="A63" t="str">
        <f>IF(AnalysisDataTestSorted!F63="out of date",AnalysisDataTestSorted!A63,"no")</f>
        <v>no</v>
      </c>
      <c r="B63" t="str">
        <f>IF(AnalysisDataTestSorted!G63="out of date",AnalysisDataTestSorted!B63,"no")</f>
        <v>no</v>
      </c>
      <c r="C63" t="str">
        <f>IF(AnalysisDataTestSorted!H63="out of date",AnalysisDataTestSorted!A63,"no")</f>
        <v>no</v>
      </c>
      <c r="D63">
        <f>IF(OR(BadRunsEye!$D63="Fail",BadRunsEye!$D63="Borderline Fail"),BadRunsEye!$A63,0)</f>
        <v>0</v>
      </c>
      <c r="E63">
        <f>IF(AnalyData!$AG63="fail",AnalyData!$A63,0)</f>
        <v>0</v>
      </c>
    </row>
    <row r="64" spans="1:5" x14ac:dyDescent="0.3">
      <c r="A64" t="str">
        <f>IF(AnalysisDataTestSorted!F64="out of date",AnalysisDataTestSorted!A64,"no")</f>
        <v>no</v>
      </c>
      <c r="B64" t="str">
        <f>IF(AnalysisDataTestSorted!G64="out of date",AnalysisDataTestSorted!B64,"no")</f>
        <v>no</v>
      </c>
      <c r="C64" t="str">
        <f>IF(AnalysisDataTestSorted!H64="out of date",AnalysisDataTestSorted!A64,"no")</f>
        <v>no</v>
      </c>
      <c r="D64">
        <f>IF(OR(BadRunsEye!$D64="Fail",BadRunsEye!$D64="Borderline Fail"),BadRunsEye!$A64,0)</f>
        <v>0</v>
      </c>
      <c r="E64">
        <f>IF(AnalyData!$AG64="fail",AnalyData!$A64,0)</f>
        <v>0</v>
      </c>
    </row>
    <row r="65" spans="1:5" x14ac:dyDescent="0.3">
      <c r="A65" t="str">
        <f>IF(AnalysisDataTestSorted!F65="out of date",AnalysisDataTestSorted!A65,"no")</f>
        <v>no</v>
      </c>
      <c r="B65" t="str">
        <f>IF(AnalysisDataTestSorted!G65="out of date",AnalysisDataTestSorted!B65,"no")</f>
        <v>no</v>
      </c>
      <c r="C65" t="str">
        <f>IF(AnalysisDataTestSorted!H65="out of date",AnalysisDataTestSorted!A65,"no")</f>
        <v>no</v>
      </c>
      <c r="D65">
        <f>IF(OR(BadRunsEye!$D65="Fail",BadRunsEye!$D65="Borderline Fail"),BadRunsEye!$A65,0)</f>
        <v>0</v>
      </c>
      <c r="E65" t="str">
        <f>IF(AnalyData!$AG65="fail",AnalyData!$A65,0)</f>
        <v>150807_M02641_0012_000000000-AFMYT</v>
      </c>
    </row>
    <row r="66" spans="1:5" x14ac:dyDescent="0.3">
      <c r="A66" t="str">
        <f>IF(AnalysisDataTestSorted!F66="out of date",AnalysisDataTestSorted!A66,"no")</f>
        <v>no</v>
      </c>
      <c r="B66" t="str">
        <f>IF(AnalysisDataTestSorted!G66="out of date",AnalysisDataTestSorted!B66,"no")</f>
        <v>no</v>
      </c>
      <c r="C66" t="str">
        <f>IF(AnalysisDataTestSorted!H66="out of date",AnalysisDataTestSorted!A66,"no")</f>
        <v>no</v>
      </c>
      <c r="D66">
        <f>IF(OR(BadRunsEye!$D66="Fail",BadRunsEye!$D66="Borderline Fail"),BadRunsEye!$A66,0)</f>
        <v>0</v>
      </c>
      <c r="E66">
        <f>IF(AnalyData!$AG66="fail",AnalyData!$A66,0)</f>
        <v>0</v>
      </c>
    </row>
    <row r="67" spans="1:5" x14ac:dyDescent="0.3">
      <c r="A67" t="str">
        <f>IF(AnalysisDataTestSorted!F67="out of date",AnalysisDataTestSorted!A67,"no")</f>
        <v>no</v>
      </c>
      <c r="B67" t="str">
        <f>IF(AnalysisDataTestSorted!G67="out of date",AnalysisDataTestSorted!B67,"no")</f>
        <v>no</v>
      </c>
      <c r="C67" t="str">
        <f>IF(AnalysisDataTestSorted!H67="out of date",AnalysisDataTestSorted!A67,"no")</f>
        <v>no</v>
      </c>
      <c r="D67">
        <f>IF(OR(BadRunsEye!$D67="Fail",BadRunsEye!$D67="Borderline Fail"),BadRunsEye!$A67,0)</f>
        <v>0</v>
      </c>
      <c r="E67">
        <f>IF(AnalyData!$AG67="fail",AnalyData!$A67,0)</f>
        <v>0</v>
      </c>
    </row>
    <row r="68" spans="1:5" x14ac:dyDescent="0.3">
      <c r="A68" t="str">
        <f>IF(AnalysisDataTestSorted!F68="out of date",AnalysisDataTestSorted!A68,"no")</f>
        <v>no</v>
      </c>
      <c r="B68" t="str">
        <f>IF(AnalysisDataTestSorted!G68="out of date",AnalysisDataTestSorted!B68,"no")</f>
        <v>no</v>
      </c>
      <c r="C68" t="str">
        <f>IF(AnalysisDataTestSorted!H68="out of date",AnalysisDataTestSorted!A68,"no")</f>
        <v>no</v>
      </c>
      <c r="D68">
        <f>IF(OR(BadRunsEye!$D68="Fail",BadRunsEye!$D68="Borderline Fail"),BadRunsEye!$A68,0)</f>
        <v>0</v>
      </c>
      <c r="E68" t="str">
        <f>IF(AnalyData!$AG68="fail",AnalyData!$A68,0)</f>
        <v>150819_M02641_0016_000000000-AGJHU</v>
      </c>
    </row>
    <row r="69" spans="1:5" x14ac:dyDescent="0.3">
      <c r="A69" t="str">
        <f>IF(AnalysisDataTestSorted!F69="out of date",AnalysisDataTestSorted!A69,"no")</f>
        <v>no</v>
      </c>
      <c r="B69" t="str">
        <f>IF(AnalysisDataTestSorted!G69="out of date",AnalysisDataTestSorted!B69,"no")</f>
        <v>no</v>
      </c>
      <c r="C69" t="str">
        <f>IF(AnalysisDataTestSorted!H69="out of date",AnalysisDataTestSorted!A69,"no")</f>
        <v>no</v>
      </c>
      <c r="D69">
        <f>IF(OR(BadRunsEye!$D69="Fail",BadRunsEye!$D69="Borderline Fail"),BadRunsEye!$A69,0)</f>
        <v>0</v>
      </c>
      <c r="E69">
        <f>IF(AnalyData!$AG69="fail",AnalyData!$A69,0)</f>
        <v>0</v>
      </c>
    </row>
    <row r="70" spans="1:5" x14ac:dyDescent="0.3">
      <c r="A70" t="str">
        <f>IF(AnalysisDataTestSorted!F70="out of date",AnalysisDataTestSorted!A70,"no")</f>
        <v>no</v>
      </c>
      <c r="B70" t="str">
        <f>IF(AnalysisDataTestSorted!G70="out of date",AnalysisDataTestSorted!B70,"no")</f>
        <v>no</v>
      </c>
      <c r="C70" t="str">
        <f>IF(AnalysisDataTestSorted!H70="out of date",AnalysisDataTestSorted!A70,"no")</f>
        <v>no</v>
      </c>
      <c r="D70">
        <f>IF(OR(BadRunsEye!$D70="Fail",BadRunsEye!$D70="Borderline Fail"),BadRunsEye!$A70,0)</f>
        <v>0</v>
      </c>
      <c r="E70" t="str">
        <f>IF(AnalyData!$AG70="fail",AnalyData!$A70,0)</f>
        <v>150820_M02641_0017_000000000-AGJJA</v>
      </c>
    </row>
    <row r="71" spans="1:5" x14ac:dyDescent="0.3">
      <c r="A71" t="str">
        <f>IF(AnalysisDataTestSorted!F71="out of date",AnalysisDataTestSorted!A71,"no")</f>
        <v>no</v>
      </c>
      <c r="B71" t="str">
        <f>IF(AnalysisDataTestSorted!G71="out of date",AnalysisDataTestSorted!B71,"no")</f>
        <v>no</v>
      </c>
      <c r="C71" t="str">
        <f>IF(AnalysisDataTestSorted!H71="out of date",AnalysisDataTestSorted!A71,"no")</f>
        <v>no</v>
      </c>
      <c r="D71">
        <f>IF(OR(BadRunsEye!$D71="Fail",BadRunsEye!$D71="Borderline Fail"),BadRunsEye!$A71,0)</f>
        <v>0</v>
      </c>
      <c r="E71" t="str">
        <f>IF(AnalyData!$AG71="fail",AnalyData!$A71,0)</f>
        <v>150821_M02641_0018_000000000-AGJNU</v>
      </c>
    </row>
    <row r="72" spans="1:5" x14ac:dyDescent="0.3">
      <c r="A72" t="str">
        <f>IF(AnalysisDataTestSorted!F72="out of date",AnalysisDataTestSorted!A72,"no")</f>
        <v>no</v>
      </c>
      <c r="B72" t="str">
        <f>IF(AnalysisDataTestSorted!G72="out of date",AnalysisDataTestSorted!B72,"no")</f>
        <v>no</v>
      </c>
      <c r="C72" t="str">
        <f>IF(AnalysisDataTestSorted!H72="out of date",AnalysisDataTestSorted!A72,"no")</f>
        <v>no</v>
      </c>
      <c r="D72" t="str">
        <f>IF(OR(BadRunsEye!$D72="Fail",BadRunsEye!$D72="Borderline Fail"),BadRunsEye!$A72,0)</f>
        <v>150902_M00766_0128_000000000-AFLDG</v>
      </c>
      <c r="E72">
        <f>IF(AnalyData!$AG72="fail",AnalyData!$A72,0)</f>
        <v>0</v>
      </c>
    </row>
    <row r="73" spans="1:5" x14ac:dyDescent="0.3">
      <c r="A73" t="str">
        <f>IF(AnalysisDataTestSorted!F73="out of date",AnalysisDataTestSorted!A73,"no")</f>
        <v>no</v>
      </c>
      <c r="B73" t="str">
        <f>IF(AnalysisDataTestSorted!G73="out of date",AnalysisDataTestSorted!B73,"no")</f>
        <v>no</v>
      </c>
      <c r="C73" t="str">
        <f>IF(AnalysisDataTestSorted!H73="out of date",AnalysisDataTestSorted!A73,"no")</f>
        <v>no</v>
      </c>
      <c r="D73" t="str">
        <f>IF(OR(BadRunsEye!$D73="Fail",BadRunsEye!$D73="Borderline Fail"),BadRunsEye!$A73,0)</f>
        <v>150904_M02641_0022_000000000-AH991</v>
      </c>
      <c r="E73">
        <f>IF(AnalyData!$AG73="fail",AnalyData!$A73,0)</f>
        <v>0</v>
      </c>
    </row>
    <row r="74" spans="1:5" x14ac:dyDescent="0.3">
      <c r="A74" t="str">
        <f>IF(AnalysisDataTestSorted!F74="out of date",AnalysisDataTestSorted!A74,"no")</f>
        <v>no</v>
      </c>
      <c r="B74" t="str">
        <f>IF(AnalysisDataTestSorted!G74="out of date",AnalysisDataTestSorted!B74,"no")</f>
        <v>no</v>
      </c>
      <c r="C74" t="str">
        <f>IF(AnalysisDataTestSorted!H74="out of date",AnalysisDataTestSorted!A74,"no")</f>
        <v>no</v>
      </c>
      <c r="D74" t="str">
        <f>IF(OR(BadRunsEye!$D74="Fail",BadRunsEye!$D74="Borderline Fail"),BadRunsEye!$A74,0)</f>
        <v>150910_M02641_0023_000000000-AFLHH</v>
      </c>
      <c r="E74">
        <f>IF(AnalyData!$AG74="fail",AnalyData!$A74,0)</f>
        <v>0</v>
      </c>
    </row>
    <row r="75" spans="1:5" x14ac:dyDescent="0.3">
      <c r="A75" t="str">
        <f>IF(AnalysisDataTestSorted!F75="out of date",AnalysisDataTestSorted!A75,"no")</f>
        <v>no</v>
      </c>
      <c r="B75" t="str">
        <f>IF(AnalysisDataTestSorted!G75="out of date",AnalysisDataTestSorted!B75,"no")</f>
        <v>no</v>
      </c>
      <c r="C75" t="str">
        <f>IF(AnalysisDataTestSorted!H75="out of date",AnalysisDataTestSorted!A75,"no")</f>
        <v>no</v>
      </c>
      <c r="D75">
        <f>IF(OR(BadRunsEye!$D75="Fail",BadRunsEye!$D75="Borderline Fail"),BadRunsEye!$A75,0)</f>
        <v>0</v>
      </c>
      <c r="E75">
        <f>IF(AnalyData!$AG75="fail",AnalyData!$A75,0)</f>
        <v>0</v>
      </c>
    </row>
    <row r="76" spans="1:5" x14ac:dyDescent="0.3">
      <c r="A76" t="str">
        <f>IF(AnalysisDataTestSorted!F76="out of date",AnalysisDataTestSorted!A76,"no")</f>
        <v>150911_M02641_0024_AF50J</v>
      </c>
      <c r="B76" t="str">
        <f>IF(AnalysisDataTestSorted!G76="out of date",AnalysisDataTestSorted!B76,"no")</f>
        <v>no</v>
      </c>
      <c r="C76" t="str">
        <f>IF(AnalysisDataTestSorted!H76="out of date",AnalysisDataTestSorted!A76,"no")</f>
        <v>no</v>
      </c>
      <c r="D76">
        <f>IF(OR(BadRunsEye!$D76="Fail",BadRunsEye!$D76="Borderline Fail"),BadRunsEye!$A76,0)</f>
        <v>0</v>
      </c>
      <c r="E76">
        <f>IF(AnalyData!$AG76="fail",AnalyData!$A76,0)</f>
        <v>0</v>
      </c>
    </row>
    <row r="77" spans="1:5" x14ac:dyDescent="0.3">
      <c r="A77" t="str">
        <f>IF(AnalysisDataTestSorted!F77="out of date",AnalysisDataTestSorted!A77,"no")</f>
        <v>no</v>
      </c>
      <c r="B77" t="str">
        <f>IF(AnalysisDataTestSorted!G77="out of date",AnalysisDataTestSorted!B77,"no")</f>
        <v>no</v>
      </c>
      <c r="C77" t="str">
        <f>IF(AnalysisDataTestSorted!H77="out of date",AnalysisDataTestSorted!A77,"no")</f>
        <v>no</v>
      </c>
      <c r="D77">
        <f>IF(OR(BadRunsEye!$D77="Fail",BadRunsEye!$D77="Borderline Fail"),BadRunsEye!$A77,0)</f>
        <v>0</v>
      </c>
      <c r="E77" t="str">
        <f>IF(AnalyData!$AG77="fail",AnalyData!$A77,0)</f>
        <v>150914_M00766_0132_000000000-AF41F</v>
      </c>
    </row>
    <row r="78" spans="1:5" x14ac:dyDescent="0.3">
      <c r="A78" t="str">
        <f>IF(AnalysisDataTestSorted!F78="out of date",AnalysisDataTestSorted!A78,"no")</f>
        <v>no</v>
      </c>
      <c r="B78" t="str">
        <f>IF(AnalysisDataTestSorted!G78="out of date",AnalysisDataTestSorted!B78,"no")</f>
        <v>no</v>
      </c>
      <c r="C78" t="str">
        <f>IF(AnalysisDataTestSorted!H78="out of date",AnalysisDataTestSorted!A78,"no")</f>
        <v>no</v>
      </c>
      <c r="D78">
        <f>IF(OR(BadRunsEye!$D78="Fail",BadRunsEye!$D78="Borderline Fail"),BadRunsEye!$A78,0)</f>
        <v>0</v>
      </c>
      <c r="E78" t="str">
        <f>IF(AnalyData!$AG78="fail",AnalyData!$A78,0)</f>
        <v>150925_M02641_0028_000000000-AGK08</v>
      </c>
    </row>
    <row r="79" spans="1:5" x14ac:dyDescent="0.3">
      <c r="A79" t="str">
        <f>IF(AnalysisDataTestSorted!F79="out of date",AnalysisDataTestSorted!A79,"no")</f>
        <v>no</v>
      </c>
      <c r="B79" t="str">
        <f>IF(AnalysisDataTestSorted!G79="out of date",AnalysisDataTestSorted!B79,"no")</f>
        <v>no</v>
      </c>
      <c r="C79" t="str">
        <f>IF(AnalysisDataTestSorted!H79="out of date",AnalysisDataTestSorted!A79,"no")</f>
        <v>no</v>
      </c>
      <c r="D79">
        <f>IF(OR(BadRunsEye!$D79="Fail",BadRunsEye!$D79="Borderline Fail"),BadRunsEye!$A79,0)</f>
        <v>0</v>
      </c>
      <c r="E79">
        <f>IF(AnalyData!$AG79="fail",AnalyData!$A79,0)</f>
        <v>0</v>
      </c>
    </row>
    <row r="80" spans="1:5" x14ac:dyDescent="0.3">
      <c r="A80" t="str">
        <f>IF(AnalysisDataTestSorted!F80="out of date",AnalysisDataTestSorted!A80,"no")</f>
        <v>no</v>
      </c>
      <c r="B80" t="str">
        <f>IF(AnalysisDataTestSorted!G80="out of date",AnalysisDataTestSorted!B80,"no")</f>
        <v>no</v>
      </c>
      <c r="C80" t="str">
        <f>IF(AnalysisDataTestSorted!H80="out of date",AnalysisDataTestSorted!A80,"no")</f>
        <v>no</v>
      </c>
      <c r="D80">
        <f>IF(OR(BadRunsEye!$D80="Fail",BadRunsEye!$D80="Borderline Fail"),BadRunsEye!$A80,0)</f>
        <v>0</v>
      </c>
      <c r="E80">
        <f>IF(AnalyData!$AG80="fail",AnalyData!$A80,0)</f>
        <v>0</v>
      </c>
    </row>
    <row r="81" spans="1:5" x14ac:dyDescent="0.3">
      <c r="A81" t="str">
        <f>IF(AnalysisDataTestSorted!F81="out of date",AnalysisDataTestSorted!A81,"no")</f>
        <v>no</v>
      </c>
      <c r="B81" t="str">
        <f>IF(AnalysisDataTestSorted!G81="out of date",AnalysisDataTestSorted!B81,"no")</f>
        <v>no</v>
      </c>
      <c r="C81" t="str">
        <f>IF(AnalysisDataTestSorted!H81="out of date",AnalysisDataTestSorted!A81,"no")</f>
        <v>no</v>
      </c>
      <c r="D81" t="str">
        <f>IF(OR(BadRunsEye!$D81="Fail",BadRunsEye!$D81="Borderline Fail"),BadRunsEye!$A81,0)</f>
        <v>151001_M02641_0032_000000000-AGLE0</v>
      </c>
      <c r="E81" t="str">
        <f>IF(AnalyData!$AG81="fail",AnalyData!$A81,0)</f>
        <v>151001_M02641_0032_000000000-AGLE0</v>
      </c>
    </row>
    <row r="82" spans="1:5" x14ac:dyDescent="0.3">
      <c r="A82" t="str">
        <f>IF(AnalysisDataTestSorted!F82="out of date",AnalysisDataTestSorted!A82,"no")</f>
        <v>no</v>
      </c>
      <c r="B82" t="str">
        <f>IF(AnalysisDataTestSorted!G82="out of date",AnalysisDataTestSorted!B82,"no")</f>
        <v>no</v>
      </c>
      <c r="C82" t="str">
        <f>IF(AnalysisDataTestSorted!H82="out of date",AnalysisDataTestSorted!A82,"no")</f>
        <v>no</v>
      </c>
      <c r="D82">
        <f>IF(OR(BadRunsEye!$D82="Fail",BadRunsEye!$D82="Borderline Fail"),BadRunsEye!$A82,0)</f>
        <v>0</v>
      </c>
      <c r="E82">
        <f>IF(AnalyData!$AG82="fail",AnalyData!$A82,0)</f>
        <v>0</v>
      </c>
    </row>
    <row r="83" spans="1:5" x14ac:dyDescent="0.3">
      <c r="A83" t="str">
        <f>IF(AnalysisDataTestSorted!F83="out of date",AnalysisDataTestSorted!A83,"no")</f>
        <v>no</v>
      </c>
      <c r="B83" t="str">
        <f>IF(AnalysisDataTestSorted!G83="out of date",AnalysisDataTestSorted!B83,"no")</f>
        <v>no</v>
      </c>
      <c r="C83" t="str">
        <f>IF(AnalysisDataTestSorted!H83="out of date",AnalysisDataTestSorted!A83,"no")</f>
        <v>no</v>
      </c>
      <c r="D83">
        <f>IF(OR(BadRunsEye!$D83="Fail",BadRunsEye!$D83="Borderline Fail"),BadRunsEye!$A83,0)</f>
        <v>0</v>
      </c>
      <c r="E83" t="str">
        <f>IF(AnalyData!$AG83="fail",AnalyData!$A83,0)</f>
        <v>151009_M00766_0140_000000000-AGK0B</v>
      </c>
    </row>
    <row r="84" spans="1:5" x14ac:dyDescent="0.3">
      <c r="A84" t="str">
        <f>IF(AnalysisDataTestSorted!F84="out of date",AnalysisDataTestSorted!A84,"no")</f>
        <v>no</v>
      </c>
      <c r="B84" t="str">
        <f>IF(AnalysisDataTestSorted!G84="out of date",AnalysisDataTestSorted!B84,"no")</f>
        <v>no</v>
      </c>
      <c r="C84" t="str">
        <f>IF(AnalysisDataTestSorted!H84="out of date",AnalysisDataTestSorted!A84,"no")</f>
        <v>no</v>
      </c>
      <c r="D84">
        <f>IF(OR(BadRunsEye!$D84="Fail",BadRunsEye!$D84="Borderline Fail"),BadRunsEye!$A84,0)</f>
        <v>0</v>
      </c>
      <c r="E84">
        <f>IF(AnalyData!$AG84="fail",AnalyData!$A84,0)</f>
        <v>0</v>
      </c>
    </row>
    <row r="85" spans="1:5" x14ac:dyDescent="0.3">
      <c r="A85" t="str">
        <f>IF(AnalysisDataTestSorted!F85="out of date",AnalysisDataTestSorted!A85,"no")</f>
        <v>no</v>
      </c>
      <c r="B85" t="str">
        <f>IF(AnalysisDataTestSorted!G85="out of date",AnalysisDataTestSorted!B85,"no")</f>
        <v>no</v>
      </c>
      <c r="C85" t="str">
        <f>IF(AnalysisDataTestSorted!H85="out of date",AnalysisDataTestSorted!A85,"no")</f>
        <v>no</v>
      </c>
      <c r="D85">
        <f>IF(OR(BadRunsEye!$D85="Fail",BadRunsEye!$D85="Borderline Fail"),BadRunsEye!$A85,0)</f>
        <v>0</v>
      </c>
      <c r="E85">
        <f>IF(AnalyData!$AG85="fail",AnalyData!$A85,0)</f>
        <v>0</v>
      </c>
    </row>
    <row r="86" spans="1:5" x14ac:dyDescent="0.3">
      <c r="A86" t="str">
        <f>IF(AnalysisDataTestSorted!F86="out of date",AnalysisDataTestSorted!A86,"no")</f>
        <v>no</v>
      </c>
      <c r="B86" t="str">
        <f>IF(AnalysisDataTestSorted!G86="out of date",AnalysisDataTestSorted!B86,"no")</f>
        <v>no</v>
      </c>
      <c r="C86" t="str">
        <f>IF(AnalysisDataTestSorted!H86="out of date",AnalysisDataTestSorted!A86,"no")</f>
        <v>no</v>
      </c>
      <c r="D86">
        <f>IF(OR(BadRunsEye!$D86="Fail",BadRunsEye!$D86="Borderline Fail"),BadRunsEye!$A86,0)</f>
        <v>0</v>
      </c>
      <c r="E86" t="str">
        <f>IF(AnalyData!$AG86="fail",AnalyData!$A86,0)</f>
        <v>151019_M02641_0040_000000000-AJDVH</v>
      </c>
    </row>
    <row r="87" spans="1:5" x14ac:dyDescent="0.3">
      <c r="A87" t="str">
        <f>IF(AnalysisDataTestSorted!F87="out of date",AnalysisDataTestSorted!A87,"no")</f>
        <v>no</v>
      </c>
      <c r="B87" t="str">
        <f>IF(AnalysisDataTestSorted!G87="out of date",AnalysisDataTestSorted!B87,"no")</f>
        <v>no</v>
      </c>
      <c r="C87" t="str">
        <f>IF(AnalysisDataTestSorted!H87="out of date",AnalysisDataTestSorted!A87,"no")</f>
        <v>no</v>
      </c>
      <c r="D87">
        <f>IF(OR(BadRunsEye!$D87="Fail",BadRunsEye!$D87="Borderline Fail"),BadRunsEye!$A87,0)</f>
        <v>0</v>
      </c>
      <c r="E87" t="str">
        <f>IF(AnalyData!$AG87="fail",AnalyData!$A87,0)</f>
        <v>151021_M00766_0144_000000000-AG028</v>
      </c>
    </row>
    <row r="88" spans="1:5" x14ac:dyDescent="0.3">
      <c r="A88" t="str">
        <f>IF(AnalysisDataTestSorted!F88="out of date",AnalysisDataTestSorted!A88,"no")</f>
        <v>no</v>
      </c>
      <c r="B88" t="str">
        <f>IF(AnalysisDataTestSorted!G88="out of date",AnalysisDataTestSorted!B88,"no")</f>
        <v>no</v>
      </c>
      <c r="C88" t="str">
        <f>IF(AnalysisDataTestSorted!H88="out of date",AnalysisDataTestSorted!A88,"no")</f>
        <v>no</v>
      </c>
      <c r="D88" t="str">
        <f>IF(OR(BadRunsEye!$D88="Fail",BadRunsEye!$D88="Borderline Fail"),BadRunsEye!$A88,0)</f>
        <v>151022_M02641_0042_000000000-AJ5B5</v>
      </c>
      <c r="E88" t="str">
        <f>IF(AnalyData!$AG88="fail",AnalyData!$A88,0)</f>
        <v>151022_M02641_0042_000000000-AJ5B5</v>
      </c>
    </row>
    <row r="89" spans="1:5" x14ac:dyDescent="0.3">
      <c r="A89" t="str">
        <f>IF(AnalysisDataTestSorted!F89="out of date",AnalysisDataTestSorted!A89,"no")</f>
        <v>no</v>
      </c>
      <c r="B89" t="str">
        <f>IF(AnalysisDataTestSorted!G89="out of date",AnalysisDataTestSorted!B89,"no")</f>
        <v>no</v>
      </c>
      <c r="C89" t="str">
        <f>IF(AnalysisDataTestSorted!H89="out of date",AnalysisDataTestSorted!A89,"no")</f>
        <v>no</v>
      </c>
      <c r="D89">
        <f>IF(OR(BadRunsEye!$D89="Fail",BadRunsEye!$D89="Borderline Fail"),BadRunsEye!$A89,0)</f>
        <v>0</v>
      </c>
      <c r="E89">
        <f>IF(AnalyData!$AG89="fail",AnalyData!$A89,0)</f>
        <v>0</v>
      </c>
    </row>
    <row r="90" spans="1:5" x14ac:dyDescent="0.3">
      <c r="A90" t="str">
        <f>IF(AnalysisDataTestSorted!F90="out of date",AnalysisDataTestSorted!A90,"no")</f>
        <v>no</v>
      </c>
      <c r="B90" t="str">
        <f>IF(AnalysisDataTestSorted!G90="out of date",AnalysisDataTestSorted!B90,"no")</f>
        <v>no</v>
      </c>
      <c r="C90" t="str">
        <f>IF(AnalysisDataTestSorted!H90="out of date",AnalysisDataTestSorted!A90,"no")</f>
        <v>no</v>
      </c>
      <c r="D90">
        <f>IF(OR(BadRunsEye!$D90="Fail",BadRunsEye!$D90="Borderline Fail"),BadRunsEye!$A90,0)</f>
        <v>0</v>
      </c>
      <c r="E90" t="str">
        <f>IF(AnalyData!$AG90="fail",AnalyData!$A90,0)</f>
        <v>151102_M02641_0045_000000000-AFN3H</v>
      </c>
    </row>
    <row r="91" spans="1:5" x14ac:dyDescent="0.3">
      <c r="A91" t="str">
        <f>IF(AnalysisDataTestSorted!F91="out of date",AnalysisDataTestSorted!A91,"no")</f>
        <v>no</v>
      </c>
      <c r="B91" t="str">
        <f>IF(AnalysisDataTestSorted!G91="out of date",AnalysisDataTestSorted!B91,"no")</f>
        <v>no</v>
      </c>
      <c r="C91" t="str">
        <f>IF(AnalysisDataTestSorted!H91="out of date",AnalysisDataTestSorted!A91,"no")</f>
        <v>no</v>
      </c>
      <c r="D91">
        <f>IF(OR(BadRunsEye!$D91="Fail",BadRunsEye!$D91="Borderline Fail"),BadRunsEye!$A91,0)</f>
        <v>0</v>
      </c>
      <c r="E91" t="str">
        <f>IF(AnalyData!$AG91="fail",AnalyData!$A91,0)</f>
        <v>151104_M00766_0151_000000000-AK8EW</v>
      </c>
    </row>
    <row r="92" spans="1:5" x14ac:dyDescent="0.3">
      <c r="A92" t="str">
        <f>IF(AnalysisDataTestSorted!F92="out of date",AnalysisDataTestSorted!A92,"no")</f>
        <v>no</v>
      </c>
      <c r="B92" t="str">
        <f>IF(AnalysisDataTestSorted!G92="out of date",AnalysisDataTestSorted!B92,"no")</f>
        <v>no</v>
      </c>
      <c r="C92" t="str">
        <f>IF(AnalysisDataTestSorted!H92="out of date",AnalysisDataTestSorted!A92,"no")</f>
        <v>no</v>
      </c>
      <c r="D92">
        <f>IF(OR(BadRunsEye!$D92="Fail",BadRunsEye!$D92="Borderline Fail"),BadRunsEye!$A92,0)</f>
        <v>0</v>
      </c>
      <c r="E92">
        <f>IF(AnalyData!$AG92="fail",AnalyData!$A92,0)</f>
        <v>0</v>
      </c>
    </row>
    <row r="93" spans="1:5" x14ac:dyDescent="0.3">
      <c r="A93" t="str">
        <f>IF(AnalysisDataTestSorted!F93="out of date",AnalysisDataTestSorted!A93,"no")</f>
        <v>no</v>
      </c>
      <c r="B93" t="str">
        <f>IF(AnalysisDataTestSorted!G93="out of date",AnalysisDataTestSorted!B93,"no")</f>
        <v>no</v>
      </c>
      <c r="C93" t="str">
        <f>IF(AnalysisDataTestSorted!H93="out of date",AnalysisDataTestSorted!A93,"no")</f>
        <v>no</v>
      </c>
      <c r="D93">
        <f>IF(OR(BadRunsEye!$D93="Fail",BadRunsEye!$D93="Borderline Fail"),BadRunsEye!$A93,0)</f>
        <v>0</v>
      </c>
      <c r="E93">
        <f>IF(AnalyData!$AG93="fail",AnalyData!$A93,0)</f>
        <v>0</v>
      </c>
    </row>
    <row r="94" spans="1:5" x14ac:dyDescent="0.3">
      <c r="A94" t="str">
        <f>IF(AnalysisDataTestSorted!F94="out of date",AnalysisDataTestSorted!A94,"no")</f>
        <v>no</v>
      </c>
      <c r="B94" t="str">
        <f>IF(AnalysisDataTestSorted!G94="out of date",AnalysisDataTestSorted!B94,"no")</f>
        <v>no</v>
      </c>
      <c r="C94" t="str">
        <f>IF(AnalysisDataTestSorted!H94="out of date",AnalysisDataTestSorted!A94,"no")</f>
        <v>no</v>
      </c>
      <c r="D94">
        <f>IF(OR(BadRunsEye!$D94="Fail",BadRunsEye!$D94="Borderline Fail"),BadRunsEye!$A94,0)</f>
        <v>0</v>
      </c>
      <c r="E94" t="str">
        <f>IF(AnalyData!$AG94="fail",AnalyData!$A94,0)</f>
        <v>151116_M00766_0154_000000000-AJF4C</v>
      </c>
    </row>
    <row r="95" spans="1:5" x14ac:dyDescent="0.3">
      <c r="A95" t="str">
        <f>IF(AnalysisDataTestSorted!F95="out of date",AnalysisDataTestSorted!A95,"no")</f>
        <v>no</v>
      </c>
      <c r="B95" t="str">
        <f>IF(AnalysisDataTestSorted!G95="out of date",AnalysisDataTestSorted!B95,"no")</f>
        <v>no</v>
      </c>
      <c r="C95" t="str">
        <f>IF(AnalysisDataTestSorted!H95="out of date",AnalysisDataTestSorted!A95,"no")</f>
        <v>151119_M02641_0052_000000000-AJJ6B</v>
      </c>
      <c r="D95">
        <f>IF(OR(BadRunsEye!$D95="Fail",BadRunsEye!$D95="Borderline Fail"),BadRunsEye!$A95,0)</f>
        <v>0</v>
      </c>
      <c r="E95" t="str">
        <f>IF(AnalyData!$AG95="fail",AnalyData!$A95,0)</f>
        <v>151119_M02641_0052_000000000-AJJ6B</v>
      </c>
    </row>
    <row r="96" spans="1:5" x14ac:dyDescent="0.3">
      <c r="A96" t="str">
        <f>IF(AnalysisDataTestSorted!F96="out of date",AnalysisDataTestSorted!A96,"no")</f>
        <v>no</v>
      </c>
      <c r="B96" t="str">
        <f>IF(AnalysisDataTestSorted!G96="out of date",AnalysisDataTestSorted!B96,"no")</f>
        <v>no</v>
      </c>
      <c r="C96" t="str">
        <f>IF(AnalysisDataTestSorted!H96="out of date",AnalysisDataTestSorted!A96,"no")</f>
        <v>no</v>
      </c>
      <c r="D96">
        <f>IF(OR(BadRunsEye!$D96="Fail",BadRunsEye!$D96="Borderline Fail"),BadRunsEye!$A96,0)</f>
        <v>0</v>
      </c>
      <c r="E96" t="str">
        <f>IF(AnalyData!$AG96="fail",AnalyData!$A96,0)</f>
        <v>151125_M00766_0158_000000000-AJJC1</v>
      </c>
    </row>
    <row r="97" spans="1:5" x14ac:dyDescent="0.3">
      <c r="A97" t="str">
        <f>IF(AnalysisDataTestSorted!F97="out of date",AnalysisDataTestSorted!A97,"no")</f>
        <v>no</v>
      </c>
      <c r="B97" t="str">
        <f>IF(AnalysisDataTestSorted!G97="out of date",AnalysisDataTestSorted!B97,"no")</f>
        <v>no</v>
      </c>
      <c r="C97" t="str">
        <f>IF(AnalysisDataTestSorted!H97="out of date",AnalysisDataTestSorted!A97,"no")</f>
        <v>no</v>
      </c>
      <c r="D97" t="str">
        <f>IF(OR(BadRunsEye!$D97="Fail",BadRunsEye!$D97="Borderline Fail"),BadRunsEye!$A97,0)</f>
        <v>151130_M00766_0163_000000000-AJGC9</v>
      </c>
      <c r="E97" t="str">
        <f>IF(AnalyData!$AG97="fail",AnalyData!$A97,0)</f>
        <v>151130_M00766_0163_000000000-AJGC9</v>
      </c>
    </row>
    <row r="98" spans="1:5" x14ac:dyDescent="0.3">
      <c r="A98" t="str">
        <f>IF(AnalysisDataTestSorted!F98="out of date",AnalysisDataTestSorted!A98,"no")</f>
        <v>no</v>
      </c>
      <c r="B98" t="str">
        <f>IF(AnalysisDataTestSorted!G98="out of date",AnalysisDataTestSorted!B98,"no")</f>
        <v>no</v>
      </c>
      <c r="C98" t="str">
        <f>IF(AnalysisDataTestSorted!H98="out of date",AnalysisDataTestSorted!A98,"no")</f>
        <v>no</v>
      </c>
      <c r="D98">
        <f>IF(OR(BadRunsEye!$D98="Fail",BadRunsEye!$D98="Borderline Fail"),BadRunsEye!$A98,0)</f>
        <v>0</v>
      </c>
      <c r="E98" t="str">
        <f>IF(AnalyData!$AG98="fail",AnalyData!$A98,0)</f>
        <v>151204_M02641_0056_000000000-AJDC6</v>
      </c>
    </row>
    <row r="99" spans="1:5" x14ac:dyDescent="0.3">
      <c r="A99" t="str">
        <f>IF(AnalysisDataTestSorted!F99="out of date",AnalysisDataTestSorted!A99,"no")</f>
        <v>no</v>
      </c>
      <c r="B99" t="str">
        <f>IF(AnalysisDataTestSorted!G99="out of date",AnalysisDataTestSorted!B99,"no")</f>
        <v>no</v>
      </c>
      <c r="C99" t="str">
        <f>IF(AnalysisDataTestSorted!H99="out of date",AnalysisDataTestSorted!A99,"no")</f>
        <v>no</v>
      </c>
      <c r="D99">
        <f>IF(OR(BadRunsEye!$D99="Fail",BadRunsEye!$D99="Borderline Fail"),BadRunsEye!$A99,0)</f>
        <v>0</v>
      </c>
      <c r="E99" t="str">
        <f>IF(AnalyData!$AG99="fail",AnalyData!$A99,0)</f>
        <v>151208_M02641_0057_000000000-AJHRF</v>
      </c>
    </row>
    <row r="100" spans="1:5" x14ac:dyDescent="0.3">
      <c r="A100" t="str">
        <f>IF(AnalysisDataTestSorted!F100="out of date",AnalysisDataTestSorted!A100,"no")</f>
        <v>no</v>
      </c>
      <c r="B100" t="str">
        <f>IF(AnalysisDataTestSorted!G100="out of date",AnalysisDataTestSorted!B100,"no")</f>
        <v>no</v>
      </c>
      <c r="C100" t="str">
        <f>IF(AnalysisDataTestSorted!H100="out of date",AnalysisDataTestSorted!A100,"no")</f>
        <v>no</v>
      </c>
      <c r="D100">
        <f>IF(OR(BadRunsEye!$D100="Fail",BadRunsEye!$D100="Borderline Fail"),BadRunsEye!$A100,0)</f>
        <v>0</v>
      </c>
      <c r="E100" t="str">
        <f>IF(AnalyData!$AG100="fail",AnalyData!$A100,0)</f>
        <v>151210_M00766_0168_000000000-AJDDH</v>
      </c>
    </row>
    <row r="101" spans="1:5" x14ac:dyDescent="0.3">
      <c r="A101" t="str">
        <f>IF(AnalysisDataTestSorted!F101="out of date",AnalysisDataTestSorted!A101,"no")</f>
        <v>no</v>
      </c>
      <c r="B101" t="str">
        <f>IF(AnalysisDataTestSorted!G101="out of date",AnalysisDataTestSorted!B101,"no")</f>
        <v>no</v>
      </c>
      <c r="C101" t="str">
        <f>IF(AnalysisDataTestSorted!H101="out of date",AnalysisDataTestSorted!A101,"no")</f>
        <v>no</v>
      </c>
      <c r="D101" t="str">
        <f>IF(OR(BadRunsEye!$D101="Fail",BadRunsEye!$D101="Borderline Fail"),BadRunsEye!$A101,0)</f>
        <v>151211_M00766_0169_000000000-AK5DW</v>
      </c>
      <c r="E101" t="str">
        <f>IF(AnalyData!$AG101="fail",AnalyData!$A101,0)</f>
        <v>151211_M00766_0169_000000000-AK5DW</v>
      </c>
    </row>
    <row r="102" spans="1:5" x14ac:dyDescent="0.3">
      <c r="A102" t="str">
        <f>IF(AnalysisDataTestSorted!F102="out of date",AnalysisDataTestSorted!A102,"no")</f>
        <v>no</v>
      </c>
      <c r="B102" t="str">
        <f>IF(AnalysisDataTestSorted!G102="out of date",AnalysisDataTestSorted!B102,"no")</f>
        <v>no</v>
      </c>
      <c r="C102" t="str">
        <f>IF(AnalysisDataTestSorted!H102="out of date",AnalysisDataTestSorted!A102,"no")</f>
        <v>no</v>
      </c>
      <c r="D102" t="str">
        <f>IF(OR(BadRunsEye!$D102="Fail",BadRunsEye!$D102="Borderline Fail"),BadRunsEye!$A102,0)</f>
        <v>151218_M00766_0171_000000000-AK5FL</v>
      </c>
      <c r="E102" t="str">
        <f>IF(AnalyData!$AG102="fail",AnalyData!$A102,0)</f>
        <v>151218_M00766_0171_000000000-AK5FL</v>
      </c>
    </row>
    <row r="103" spans="1:5" x14ac:dyDescent="0.3">
      <c r="A103" t="str">
        <f>IF(AnalysisDataTestSorted!F103="out of date",AnalysisDataTestSorted!A103,"no")</f>
        <v>no</v>
      </c>
      <c r="B103" t="str">
        <f>IF(AnalysisDataTestSorted!G103="out of date",AnalysisDataTestSorted!B103,"no")</f>
        <v>no</v>
      </c>
      <c r="C103" t="str">
        <f>IF(AnalysisDataTestSorted!H103="out of date",AnalysisDataTestSorted!A103,"no")</f>
        <v>no</v>
      </c>
      <c r="D103">
        <f>IF(OR(BadRunsEye!$D103="Fail",BadRunsEye!$D103="Borderline Fail"),BadRunsEye!$A103,0)</f>
        <v>0</v>
      </c>
      <c r="E103">
        <f>IF(AnalyData!$AG103="fail",AnalyData!$A103,0)</f>
        <v>0</v>
      </c>
    </row>
    <row r="104" spans="1:5" x14ac:dyDescent="0.3">
      <c r="A104" t="str">
        <f>IF(AnalysisDataTestSorted!F104="out of date",AnalysisDataTestSorted!A104,"no")</f>
        <v>no</v>
      </c>
      <c r="B104" t="str">
        <f>IF(AnalysisDataTestSorted!G104="out of date",AnalysisDataTestSorted!B104,"no")</f>
        <v>no</v>
      </c>
      <c r="C104" t="str">
        <f>IF(AnalysisDataTestSorted!H104="out of date",AnalysisDataTestSorted!A104,"no")</f>
        <v>no</v>
      </c>
      <c r="D104">
        <f>IF(OR(BadRunsEye!$D104="Fail",BadRunsEye!$D104="Borderline Fail"),BadRunsEye!$A104,0)</f>
        <v>0</v>
      </c>
      <c r="E104" t="str">
        <f>IF(AnalyData!$AG104="fail",AnalyData!$A104,0)</f>
        <v>160105_M00766_0174_000000000-AL4LB</v>
      </c>
    </row>
    <row r="105" spans="1:5" x14ac:dyDescent="0.3">
      <c r="A105" t="str">
        <f>IF(AnalysisDataTestSorted!F105="out of date",AnalysisDataTestSorted!A105,"no")</f>
        <v>no</v>
      </c>
      <c r="B105" t="str">
        <f>IF(AnalysisDataTestSorted!G105="out of date",AnalysisDataTestSorted!B105,"no")</f>
        <v>no</v>
      </c>
      <c r="C105" t="str">
        <f>IF(AnalysisDataTestSorted!H105="out of date",AnalysisDataTestSorted!A105,"no")</f>
        <v>no</v>
      </c>
      <c r="D105">
        <f>IF(OR(BadRunsEye!$D105="Fail",BadRunsEye!$D105="Borderline Fail"),BadRunsEye!$A105,0)</f>
        <v>0</v>
      </c>
      <c r="E105" t="str">
        <f>IF(AnalyData!$AG105="fail",AnalyData!$A105,0)</f>
        <v>160107_M02641_0063_000000000-AJDC9</v>
      </c>
    </row>
    <row r="106" spans="1:5" x14ac:dyDescent="0.3">
      <c r="A106" t="str">
        <f>IF(AnalysisDataTestSorted!F106="out of date",AnalysisDataTestSorted!A106,"no")</f>
        <v>no</v>
      </c>
      <c r="B106" t="str">
        <f>IF(AnalysisDataTestSorted!G106="out of date",AnalysisDataTestSorted!B106,"no")</f>
        <v>no</v>
      </c>
      <c r="C106" t="str">
        <f>IF(AnalysisDataTestSorted!H106="out of date",AnalysisDataTestSorted!A106,"no")</f>
        <v>no</v>
      </c>
      <c r="D106">
        <f>IF(OR(BadRunsEye!$D106="Fail",BadRunsEye!$D106="Borderline Fail"),BadRunsEye!$A106,0)</f>
        <v>0</v>
      </c>
      <c r="E106">
        <f>IF(AnalyData!$AG106="fail",AnalyData!$A106,0)</f>
        <v>0</v>
      </c>
    </row>
    <row r="107" spans="1:5" x14ac:dyDescent="0.3">
      <c r="A107" t="str">
        <f>IF(AnalysisDataTestSorted!F107="out of date",AnalysisDataTestSorted!A107,"no")</f>
        <v>no</v>
      </c>
      <c r="B107" t="str">
        <f>IF(AnalysisDataTestSorted!G107="out of date",AnalysisDataTestSorted!B107,"no")</f>
        <v>no</v>
      </c>
      <c r="C107" t="str">
        <f>IF(AnalysisDataTestSorted!H107="out of date",AnalysisDataTestSorted!A107,"no")</f>
        <v>no</v>
      </c>
      <c r="D107">
        <f>IF(OR(BadRunsEye!$D107="Fail",BadRunsEye!$D107="Borderline Fail"),BadRunsEye!$A107,0)</f>
        <v>0</v>
      </c>
      <c r="E107" t="str">
        <f>IF(AnalyData!$AG107="fail",AnalyData!$A107,0)</f>
        <v>160115_M00766_0178_000000000-ALKJV</v>
      </c>
    </row>
    <row r="108" spans="1:5" x14ac:dyDescent="0.3">
      <c r="A108" t="str">
        <f>IF(AnalysisDataTestSorted!F108="out of date",AnalysisDataTestSorted!A108,"no")</f>
        <v>no</v>
      </c>
      <c r="B108" t="str">
        <f>IF(AnalysisDataTestSorted!G108="out of date",AnalysisDataTestSorted!B108,"no")</f>
        <v>no</v>
      </c>
      <c r="C108" t="str">
        <f>IF(AnalysisDataTestSorted!H108="out of date",AnalysisDataTestSorted!A108,"no")</f>
        <v>no</v>
      </c>
      <c r="D108">
        <f>IF(OR(BadRunsEye!$D108="Fail",BadRunsEye!$D108="Borderline Fail"),BadRunsEye!$A108,0)</f>
        <v>0</v>
      </c>
      <c r="E108" t="str">
        <f>IF(AnalyData!$AG108="fail",AnalyData!$A108,0)</f>
        <v>160118_M02641_0066_000000000-AJETF</v>
      </c>
    </row>
    <row r="109" spans="1:5" x14ac:dyDescent="0.3">
      <c r="A109" t="str">
        <f>IF(AnalysisDataTestSorted!F109="out of date",AnalysisDataTestSorted!A109,"no")</f>
        <v>no</v>
      </c>
      <c r="B109" t="str">
        <f>IF(AnalysisDataTestSorted!G109="out of date",AnalysisDataTestSorted!B109,"no")</f>
        <v>no</v>
      </c>
      <c r="C109" t="str">
        <f>IF(AnalysisDataTestSorted!H109="out of date",AnalysisDataTestSorted!A109,"no")</f>
        <v>no</v>
      </c>
      <c r="D109">
        <f>IF(OR(BadRunsEye!$D109="Fail",BadRunsEye!$D109="Borderline Fail"),BadRunsEye!$A109,0)</f>
        <v>0</v>
      </c>
      <c r="E109">
        <f>IF(AnalyData!$AD109="fail",AnalyData!$A109,0)</f>
        <v>0</v>
      </c>
    </row>
    <row r="110" spans="1:5" x14ac:dyDescent="0.3">
      <c r="A110" t="str">
        <f>IF(AnalysisDataTestSorted!F110="out of date",AnalysisDataTestSorted!A110,"no")</f>
        <v>no</v>
      </c>
      <c r="B110" t="str">
        <f>IF(AnalysisDataTestSorted!G110="out of date",AnalysisDataTestSorted!B110,"no")</f>
        <v>no</v>
      </c>
      <c r="C110" t="str">
        <f>IF(AnalysisDataTestSorted!H110="out of date",AnalysisDataTestSorted!A110,"no")</f>
        <v>no</v>
      </c>
      <c r="D110">
        <f>IF(OR(BadRunsEye!$D110="Fail",BadRunsEye!$D110="Borderline Fail"),BadRunsEye!$A110,0)</f>
        <v>0</v>
      </c>
      <c r="E110">
        <f>IF(AnalyData!$AG110="fail",AnalyData!$A110,0)</f>
        <v>0</v>
      </c>
    </row>
    <row r="111" spans="1:5" x14ac:dyDescent="0.3">
      <c r="A111" t="str">
        <f>IF(AnalysisDataTestSorted!F111="out of date",AnalysisDataTestSorted!A111,"no")</f>
        <v>no</v>
      </c>
      <c r="B111" t="str">
        <f>IF(AnalysisDataTestSorted!G111="out of date",AnalysisDataTestSorted!B111,"no")</f>
        <v>no</v>
      </c>
      <c r="C111" t="str">
        <f>IF(AnalysisDataTestSorted!H111="out of date",AnalysisDataTestSorted!A111,"no")</f>
        <v>no</v>
      </c>
      <c r="D111" t="str">
        <f>IF(OR(BadRunsEye!$D111="Fail",BadRunsEye!$D111="Borderline Fail"),BadRunsEye!$A111,0)</f>
        <v>160127_M02641_0069_000000000-AMDH4</v>
      </c>
      <c r="E111" t="str">
        <f>IF(AnalyData!$AG111="fail",AnalyData!$A111,0)</f>
        <v>160127_M02641_0069_000000000-AMDH4</v>
      </c>
    </row>
    <row r="112" spans="1:5" x14ac:dyDescent="0.3">
      <c r="A112" t="str">
        <f>IF(AnalysisDataTestSorted!F112="out of date",AnalysisDataTestSorted!A112,"no")</f>
        <v>no</v>
      </c>
      <c r="B112" t="str">
        <f>IF(AnalysisDataTestSorted!G112="out of date",AnalysisDataTestSorted!B112,"no")</f>
        <v>no</v>
      </c>
      <c r="C112" t="str">
        <f>IF(AnalysisDataTestSorted!H112="out of date",AnalysisDataTestSorted!A112,"no")</f>
        <v>no</v>
      </c>
      <c r="D112">
        <f>IF(OR(BadRunsEye!$D112="Fail",BadRunsEye!$D112="Borderline Fail"),BadRunsEye!$A112,0)</f>
        <v>0</v>
      </c>
      <c r="E112">
        <f>IF(AnalyData!$AG112="fail",AnalyData!$A112,0)</f>
        <v>0</v>
      </c>
    </row>
    <row r="113" spans="1:5" x14ac:dyDescent="0.3">
      <c r="A113" t="str">
        <f>IF(AnalysisDataTestSorted!F113="out of date",AnalysisDataTestSorted!A113,"no")</f>
        <v>no</v>
      </c>
      <c r="B113" t="str">
        <f>IF(AnalysisDataTestSorted!G113="out of date",AnalysisDataTestSorted!B113,"no")</f>
        <v>no</v>
      </c>
      <c r="C113" t="str">
        <f>IF(AnalysisDataTestSorted!H113="out of date",AnalysisDataTestSorted!A113,"no")</f>
        <v>no</v>
      </c>
      <c r="D113">
        <f>IF(OR(BadRunsEye!$D113="Fail",BadRunsEye!$D113="Borderline Fail"),BadRunsEye!$A113,0)</f>
        <v>0</v>
      </c>
      <c r="E113" t="str">
        <f>IF(AnalyData!$AG113="fail",AnalyData!$A113,0)</f>
        <v>160204_M00766_0004_000000000-AL4H0</v>
      </c>
    </row>
    <row r="114" spans="1:5" x14ac:dyDescent="0.3">
      <c r="A114" t="str">
        <f>IF(AnalysisDataTestSorted!F114="out of date",AnalysisDataTestSorted!A114,"no")</f>
        <v>no</v>
      </c>
      <c r="B114" t="str">
        <f>IF(AnalysisDataTestSorted!G114="out of date",AnalysisDataTestSorted!B114,"no")</f>
        <v>no</v>
      </c>
      <c r="C114" t="str">
        <f>IF(AnalysisDataTestSorted!H114="out of date",AnalysisDataTestSorted!A114,"no")</f>
        <v>no</v>
      </c>
      <c r="D114">
        <f>IF(OR(BadRunsEye!$D114="Fail",BadRunsEye!$D114="Borderline Fail"),BadRunsEye!$A114,0)</f>
        <v>0</v>
      </c>
      <c r="E114" t="str">
        <f>IF(AnalyData!$AG114="fail",AnalyData!$A114,0)</f>
        <v>160204_M02641_0072_000000000-AK6CE</v>
      </c>
    </row>
    <row r="115" spans="1:5" x14ac:dyDescent="0.3">
      <c r="A115" t="str">
        <f>IF(AnalysisDataTestSorted!F115="out of date",AnalysisDataTestSorted!A115,"no")</f>
        <v>no</v>
      </c>
      <c r="B115" t="str">
        <f>IF(AnalysisDataTestSorted!G115="out of date",AnalysisDataTestSorted!B115,"no")</f>
        <v>no</v>
      </c>
      <c r="C115" t="str">
        <f>IF(AnalysisDataTestSorted!H115="out of date",AnalysisDataTestSorted!A115,"no")</f>
        <v>no</v>
      </c>
      <c r="D115" t="str">
        <f>IF(OR(BadRunsEye!$D115="Fail",BadRunsEye!$D115="Borderline Fail"),BadRunsEye!$A115,0)</f>
        <v>160205_M02641_0073_000000000-ALY9Y</v>
      </c>
      <c r="E115" t="str">
        <f>IF(AnalyData!$AG115="fail",AnalyData!$A115,0)</f>
        <v>160205_M02641_0073_000000000-ALY9Y</v>
      </c>
    </row>
    <row r="116" spans="1:5" x14ac:dyDescent="0.3">
      <c r="A116" t="str">
        <f>IF(AnalysisDataTestSorted!F116="out of date",AnalysisDataTestSorted!A116,"no")</f>
        <v>no</v>
      </c>
      <c r="B116" t="str">
        <f>IF(AnalysisDataTestSorted!G116="out of date",AnalysisDataTestSorted!B116,"no")</f>
        <v>no</v>
      </c>
      <c r="C116" t="str">
        <f>IF(AnalysisDataTestSorted!H116="out of date",AnalysisDataTestSorted!A116,"no")</f>
        <v>no</v>
      </c>
      <c r="D116" t="str">
        <f>IF(OR(BadRunsEye!$D116="Fail",BadRunsEye!$D116="Borderline Fail"),BadRunsEye!$A116,0)</f>
        <v>160208_M00766_0006_000000000-AMF4G</v>
      </c>
      <c r="E116">
        <f>IF(AnalyData!$AG116="fail",AnalyData!$A116,0)</f>
        <v>0</v>
      </c>
    </row>
    <row r="117" spans="1:5" x14ac:dyDescent="0.3">
      <c r="A117" t="str">
        <f>IF(AnalysisDataTestSorted!F117="out of date",AnalysisDataTestSorted!A117,"no")</f>
        <v>no</v>
      </c>
      <c r="B117" t="str">
        <f>IF(AnalysisDataTestSorted!G117="out of date",AnalysisDataTestSorted!B117,"no")</f>
        <v>no</v>
      </c>
      <c r="C117" t="str">
        <f>IF(AnalysisDataTestSorted!H117="out of date",AnalysisDataTestSorted!A117,"no")</f>
        <v>no</v>
      </c>
      <c r="D117" t="str">
        <f>IF(OR(BadRunsEye!$D117="Fail",BadRunsEye!$D117="Borderline Fail"),BadRunsEye!$A117,0)</f>
        <v>160208_M02641_0075_000000000-AMF40</v>
      </c>
      <c r="E117" t="str">
        <f>IF(AnalyData!$AG117="fail",AnalyData!$A117,0)</f>
        <v>160208_M02641_0075_000000000-AMF40</v>
      </c>
    </row>
    <row r="118" spans="1:5" x14ac:dyDescent="0.3">
      <c r="A118" t="str">
        <f>IF(AnalysisDataTestSorted!F118="out of date",AnalysisDataTestSorted!A118,"no")</f>
        <v>no</v>
      </c>
      <c r="B118" t="str">
        <f>IF(AnalysisDataTestSorted!G118="out of date",AnalysisDataTestSorted!B118,"no")</f>
        <v>no</v>
      </c>
      <c r="C118" t="str">
        <f>IF(AnalysisDataTestSorted!H118="out of date",AnalysisDataTestSorted!A118,"no")</f>
        <v>no</v>
      </c>
      <c r="D118">
        <f>IF(OR(BadRunsEye!$D118="Fail",BadRunsEye!$D118="Borderline Fail"),BadRunsEye!$A118,0)</f>
        <v>0</v>
      </c>
      <c r="E118" t="str">
        <f>IF(AnalyData!$AG118="fail",AnalyData!$A118,0)</f>
        <v>160209_M02641_0076_000000000-AMF44</v>
      </c>
    </row>
    <row r="119" spans="1:5" x14ac:dyDescent="0.3">
      <c r="A119" t="str">
        <f>IF(AnalysisDataTestSorted!F119="out of date",AnalysisDataTestSorted!A119,"no")</f>
        <v>no</v>
      </c>
      <c r="B119" t="str">
        <f>IF(AnalysisDataTestSorted!G119="out of date",AnalysisDataTestSorted!B119,"no")</f>
        <v>no</v>
      </c>
      <c r="C119" t="str">
        <f>IF(AnalysisDataTestSorted!H119="out of date",AnalysisDataTestSorted!A119,"no")</f>
        <v>no</v>
      </c>
      <c r="D119">
        <f>IF(OR(BadRunsEye!$D119="Fail",BadRunsEye!$D119="Borderline Fail"),BadRunsEye!$A119,0)</f>
        <v>0</v>
      </c>
      <c r="E119" t="str">
        <f>IF(AnalyData!$AG119="fail",AnalyData!$A119,0)</f>
        <v>160210_M02641_0077_000000000-AME81</v>
      </c>
    </row>
    <row r="120" spans="1:5" x14ac:dyDescent="0.3">
      <c r="A120" t="str">
        <f>IF(AnalysisDataTestSorted!F120="out of date",AnalysisDataTestSorted!A120,"no")</f>
        <v>no</v>
      </c>
      <c r="B120" t="str">
        <f>IF(AnalysisDataTestSorted!G120="out of date",AnalysisDataTestSorted!B120,"no")</f>
        <v>no</v>
      </c>
      <c r="C120" t="str">
        <f>IF(AnalysisDataTestSorted!H120="out of date",AnalysisDataTestSorted!A120,"no")</f>
        <v>no</v>
      </c>
      <c r="D120">
        <f>IF(OR(BadRunsEye!$D120="Fail",BadRunsEye!$D120="Borderline Fail"),BadRunsEye!$A120,0)</f>
        <v>0</v>
      </c>
      <c r="E120">
        <f>IF(AnalyData!$AG120="fail",AnalyData!$A120,0)</f>
        <v>0</v>
      </c>
    </row>
    <row r="121" spans="1:5" x14ac:dyDescent="0.3">
      <c r="A121" t="str">
        <f>IF(AnalysisDataTestSorted!F121="out of date",AnalysisDataTestSorted!A121,"no")</f>
        <v>no</v>
      </c>
      <c r="B121" t="str">
        <f>IF(AnalysisDataTestSorted!G121="out of date",AnalysisDataTestSorted!B121,"no")</f>
        <v>no</v>
      </c>
      <c r="C121" t="str">
        <f>IF(AnalysisDataTestSorted!H121="out of date",AnalysisDataTestSorted!A121,"no")</f>
        <v>no</v>
      </c>
      <c r="D121">
        <f>IF(OR(BadRunsEye!$D121="Fail",BadRunsEye!$D121="Borderline Fail"),BadRunsEye!$A121,0)</f>
        <v>0</v>
      </c>
      <c r="E121">
        <f>IF(AnalyData!$AG121="fail",AnalyData!$A121,0)</f>
        <v>0</v>
      </c>
    </row>
    <row r="122" spans="1:5" x14ac:dyDescent="0.3">
      <c r="A122" t="str">
        <f>IF(AnalysisDataTestSorted!F122="out of date",AnalysisDataTestSorted!A122,"no")</f>
        <v>no</v>
      </c>
      <c r="B122" t="str">
        <f>IF(AnalysisDataTestSorted!G122="out of date",AnalysisDataTestSorted!B122,"no")</f>
        <v>no</v>
      </c>
      <c r="C122" t="str">
        <f>IF(AnalysisDataTestSorted!H122="out of date",AnalysisDataTestSorted!A122,"no")</f>
        <v>no</v>
      </c>
      <c r="D122">
        <f>IF(OR(BadRunsEye!$D122="Fail",BadRunsEye!$D122="Borderline Fail"),BadRunsEye!$A122,0)</f>
        <v>0</v>
      </c>
      <c r="E122">
        <f>IF(AnalyData!$AG122="fail",AnalyData!$A122,0)</f>
        <v>0</v>
      </c>
    </row>
    <row r="123" spans="1:5" x14ac:dyDescent="0.3">
      <c r="A123" t="str">
        <f>IF(AnalysisDataTestSorted!F123="out of date",AnalysisDataTestSorted!A123,"no")</f>
        <v>no</v>
      </c>
      <c r="B123" t="str">
        <f>IF(AnalysisDataTestSorted!G123="out of date",AnalysisDataTestSorted!B123,"no")</f>
        <v>no</v>
      </c>
      <c r="C123" t="str">
        <f>IF(AnalysisDataTestSorted!H123="out of date",AnalysisDataTestSorted!A123,"no")</f>
        <v>no</v>
      </c>
      <c r="D123">
        <f>IF(OR(BadRunsEye!$D123="Fail",BadRunsEye!$D123="Borderline Fail"),BadRunsEye!$A123,0)</f>
        <v>0</v>
      </c>
      <c r="E123" t="str">
        <f>IF(AnalyData!$AG123="fail",AnalyData!$A123,0)</f>
        <v>160218_M02641_0080_000000000-AMF3Y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6"/>
  <sheetViews>
    <sheetView tabSelected="1" zoomScale="75" zoomScaleNormal="75" workbookViewId="0">
      <selection activeCell="AS22" sqref="AS22"/>
    </sheetView>
  </sheetViews>
  <sheetFormatPr defaultRowHeight="14.4" x14ac:dyDescent="0.3"/>
  <cols>
    <col min="1" max="1" width="38.88671875" bestFit="1" customWidth="1"/>
    <col min="2" max="2" width="11.6640625" bestFit="1" customWidth="1"/>
    <col min="3" max="3" width="10.5546875" bestFit="1" customWidth="1"/>
    <col min="4" max="4" width="16.88671875" bestFit="1" customWidth="1"/>
    <col min="5" max="5" width="16.6640625" bestFit="1" customWidth="1"/>
    <col min="6" max="6" width="17.5546875" bestFit="1" customWidth="1"/>
    <col min="7" max="7" width="33" bestFit="1" customWidth="1"/>
    <col min="8" max="9" width="24.5546875" bestFit="1" customWidth="1"/>
    <col min="10" max="10" width="28.88671875" bestFit="1" customWidth="1"/>
    <col min="11" max="11" width="32.33203125" bestFit="1" customWidth="1"/>
    <col min="12" max="12" width="16.33203125" bestFit="1" customWidth="1"/>
    <col min="13" max="13" width="32.33203125" bestFit="1" customWidth="1"/>
    <col min="14" max="14" width="32" bestFit="1" customWidth="1"/>
    <col min="15" max="15" width="57.33203125" bestFit="1" customWidth="1"/>
    <col min="16" max="16" width="17.33203125" bestFit="1" customWidth="1"/>
    <col min="17" max="17" width="19" bestFit="1" customWidth="1"/>
    <col min="18" max="18" width="33" bestFit="1" customWidth="1"/>
    <col min="19" max="19" width="22.44140625" bestFit="1" customWidth="1"/>
    <col min="20" max="20" width="37.33203125" bestFit="1" customWidth="1"/>
    <col min="21" max="21" width="22.44140625" bestFit="1" customWidth="1"/>
    <col min="22" max="22" width="37.33203125" bestFit="1" customWidth="1"/>
    <col min="23" max="23" width="12" bestFit="1" customWidth="1"/>
    <col min="24" max="24" width="18.5546875" bestFit="1" customWidth="1"/>
    <col min="25" max="25" width="15.109375" bestFit="1" customWidth="1"/>
    <col min="26" max="26" width="16.6640625" bestFit="1" customWidth="1"/>
    <col min="27" max="27" width="45.109375" bestFit="1" customWidth="1"/>
    <col min="28" max="28" width="23.6640625" bestFit="1" customWidth="1"/>
    <col min="29" max="29" width="39.6640625" bestFit="1" customWidth="1"/>
    <col min="30" max="30" width="45.109375" bestFit="1" customWidth="1"/>
    <col min="31" max="31" width="23.6640625" bestFit="1" customWidth="1"/>
    <col min="32" max="32" width="39.6640625" bestFit="1" customWidth="1"/>
    <col min="33" max="33" width="9.5546875" customWidth="1"/>
    <col min="34" max="34" width="9.5546875" bestFit="1" customWidth="1"/>
    <col min="35" max="36" width="16.5546875" bestFit="1" customWidth="1"/>
    <col min="38" max="38" width="14.44140625" bestFit="1" customWidth="1"/>
    <col min="39" max="39" width="9.5546875" customWidth="1"/>
    <col min="40" max="41" width="20" bestFit="1" customWidth="1"/>
    <col min="42" max="42" width="15.6640625" bestFit="1" customWidth="1"/>
    <col min="43" max="43" width="12.44140625" bestFit="1" customWidth="1"/>
    <col min="45" max="45" width="25.88671875" bestFit="1" customWidth="1"/>
  </cols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320</v>
      </c>
      <c r="AH1" t="s">
        <v>324</v>
      </c>
      <c r="AI1" t="s">
        <v>354</v>
      </c>
      <c r="AJ1" t="s">
        <v>355</v>
      </c>
      <c r="AL1" t="s">
        <v>326</v>
      </c>
      <c r="AM1" t="s">
        <v>327</v>
      </c>
      <c r="AN1" s="4" t="s">
        <v>329</v>
      </c>
      <c r="AO1" s="4" t="s">
        <v>330</v>
      </c>
      <c r="AP1" t="s">
        <v>328</v>
      </c>
      <c r="AQ1" t="s">
        <v>331</v>
      </c>
      <c r="AS1" s="3" t="s">
        <v>388</v>
      </c>
    </row>
    <row r="2" spans="1:45" x14ac:dyDescent="0.3">
      <c r="A2" t="s">
        <v>100</v>
      </c>
      <c r="B2" t="s">
        <v>43</v>
      </c>
      <c r="C2" s="1">
        <v>41381</v>
      </c>
      <c r="D2">
        <v>151</v>
      </c>
      <c r="E2">
        <v>151</v>
      </c>
      <c r="F2">
        <v>93.687404852499995</v>
      </c>
      <c r="G2" t="s">
        <v>45</v>
      </c>
      <c r="H2">
        <v>14918743</v>
      </c>
      <c r="I2" t="s">
        <v>46</v>
      </c>
      <c r="J2">
        <v>773.03589508928496</v>
      </c>
      <c r="K2" t="s">
        <v>58</v>
      </c>
      <c r="L2">
        <v>2.4643686606280999E-2</v>
      </c>
      <c r="M2" t="s">
        <v>45</v>
      </c>
      <c r="N2">
        <v>93.667330659995699</v>
      </c>
      <c r="O2" t="s">
        <v>45</v>
      </c>
      <c r="P2">
        <v>0.97121522976800001</v>
      </c>
      <c r="Q2">
        <v>0.8</v>
      </c>
      <c r="R2" t="s">
        <v>45</v>
      </c>
      <c r="S2">
        <v>0.980171475422</v>
      </c>
      <c r="T2" t="s">
        <v>45</v>
      </c>
      <c r="U2">
        <v>0.96225898411400002</v>
      </c>
      <c r="V2" t="s">
        <v>45</v>
      </c>
      <c r="W2">
        <v>0.84094804639099996</v>
      </c>
      <c r="X2" t="s">
        <v>45</v>
      </c>
      <c r="Y2">
        <v>2.2684098083500001E-3</v>
      </c>
      <c r="Z2" s="2">
        <v>4.2948447969899996E-6</v>
      </c>
      <c r="AA2">
        <v>0</v>
      </c>
      <c r="AB2">
        <v>-1.38841392056E-4</v>
      </c>
      <c r="AC2" t="s">
        <v>45</v>
      </c>
      <c r="AD2">
        <v>0</v>
      </c>
      <c r="AE2">
        <v>-2.5711235842500001E-4</v>
      </c>
      <c r="AF2" t="s">
        <v>45</v>
      </c>
      <c r="AG2" t="str">
        <f>IF(OR($G2="yes",$K2="very high",$K2="very low",$M2="yes",$O2="yes",$R2="yes"),"fail","pass")</f>
        <v>fail</v>
      </c>
      <c r="AH2" t="str">
        <f>IF(OR($G2="yes",$K2="very high",$K2="very low",$M2="yes",$O2="yes",$R2="yes",$T2="yes",$V2="yes"),"fail","pass")</f>
        <v>fail</v>
      </c>
      <c r="AI2" t="str">
        <f>IF(OR($G2="yes",$M2="yes",$O2="yes",$R2="yes"),"fail","pass")</f>
        <v>pass</v>
      </c>
      <c r="AJ2" t="str">
        <f>IF(OR($G2="yes",$M2="yes",$O2="yes",$R2="yes",$T2="yes",$V2="yes"),"fail","pass")</f>
        <v>pass</v>
      </c>
      <c r="AL2" t="str">
        <f t="shared" ref="AL2:AL33" si="0">IF(T2=V2, "same","diff")</f>
        <v>same</v>
      </c>
      <c r="AM2" t="str">
        <f t="shared" ref="AM2:AM33" si="1">IF(X2="no","pass","fail")</f>
        <v>pass</v>
      </c>
      <c r="AN2" s="4" t="str">
        <f t="shared" ref="AN2:AN33" si="2">IF(AA2&gt;(0.1*D2),"exceeded","not exceeded")</f>
        <v>not exceeded</v>
      </c>
      <c r="AO2" s="4" t="str">
        <f t="shared" ref="AO2:AO33" si="3">IF(AD2&gt;(0.1*E2),"exceeded","not exceeded")</f>
        <v>not exceeded</v>
      </c>
      <c r="AP2" t="str">
        <f>IF(AN2=AO2, "same","diff")</f>
        <v>same</v>
      </c>
      <c r="AQ2" t="str">
        <f t="shared" ref="AQ2:AQ33" si="4">IF(AC2=AF2,"same","diff")</f>
        <v>same</v>
      </c>
      <c r="AS2" s="16" t="s">
        <v>387</v>
      </c>
    </row>
    <row r="3" spans="1:45" x14ac:dyDescent="0.3">
      <c r="A3" t="s">
        <v>246</v>
      </c>
      <c r="B3" t="s">
        <v>43</v>
      </c>
      <c r="C3" s="1">
        <v>41402</v>
      </c>
      <c r="D3">
        <v>151</v>
      </c>
      <c r="E3">
        <v>151</v>
      </c>
      <c r="F3">
        <v>89.6950367269</v>
      </c>
      <c r="G3" t="s">
        <v>45</v>
      </c>
      <c r="H3">
        <v>17060727</v>
      </c>
      <c r="I3" t="s">
        <v>46</v>
      </c>
      <c r="J3">
        <v>897.22199107142796</v>
      </c>
      <c r="K3" t="s">
        <v>46</v>
      </c>
      <c r="L3">
        <v>1.3057573672037699E-2</v>
      </c>
      <c r="M3" t="s">
        <v>45</v>
      </c>
      <c r="N3">
        <v>89.6110966524259</v>
      </c>
      <c r="O3" t="s">
        <v>45</v>
      </c>
      <c r="P3">
        <v>0.92340788781399996</v>
      </c>
      <c r="Q3">
        <v>0.8</v>
      </c>
      <c r="R3" t="s">
        <v>45</v>
      </c>
      <c r="S3">
        <v>0.949816208095</v>
      </c>
      <c r="T3" t="s">
        <v>45</v>
      </c>
      <c r="U3">
        <v>0.89785284558900003</v>
      </c>
      <c r="V3" t="s">
        <v>45</v>
      </c>
      <c r="W3">
        <v>0.67793689645199995</v>
      </c>
      <c r="X3" t="s">
        <v>45</v>
      </c>
      <c r="Y3" s="2">
        <v>1.7121650332599999E-13</v>
      </c>
      <c r="Z3" s="2">
        <v>9.1751417150899999E-65</v>
      </c>
      <c r="AA3">
        <v>0</v>
      </c>
      <c r="AB3">
        <v>-6.0464289166199995E-4</v>
      </c>
      <c r="AC3" t="s">
        <v>48</v>
      </c>
      <c r="AD3">
        <v>0</v>
      </c>
      <c r="AE3">
        <v>-9.6570896261599995E-4</v>
      </c>
      <c r="AF3" t="s">
        <v>48</v>
      </c>
      <c r="AG3" s="22" t="str">
        <f t="shared" ref="AG3:AG66" si="5">IF(OR($G3="yes",$K3="very high",$K3="very low",$M3="yes",$O3="yes",$R3="yes"),"fail","pass")</f>
        <v>pass</v>
      </c>
      <c r="AH3" s="22" t="str">
        <f t="shared" ref="AH3:AH66" si="6">IF(OR($G3="yes",$K3="very high",$K3="very low",$M3="yes",$O3="yes",$R3="yes",$T3="yes",$V3="yes"),"fail","pass")</f>
        <v>pass</v>
      </c>
      <c r="AI3" t="str">
        <f t="shared" ref="AI3:AI66" si="7">IF(OR($G3="yes",$M3="yes",$O3="yes",$R3="yes"),"fail","pass")</f>
        <v>pass</v>
      </c>
      <c r="AJ3" t="str">
        <f t="shared" ref="AJ3:AJ66" si="8">IF(OR($G3="yes",$M3="yes",$O3="yes",$R3="yes",$T3="yes",$V3="yes"),"fail","pass")</f>
        <v>pass</v>
      </c>
      <c r="AL3" t="str">
        <f t="shared" si="0"/>
        <v>same</v>
      </c>
      <c r="AM3" t="str">
        <f t="shared" si="1"/>
        <v>pass</v>
      </c>
      <c r="AN3" s="4" t="str">
        <f t="shared" si="2"/>
        <v>not exceeded</v>
      </c>
      <c r="AO3" s="4" t="str">
        <f t="shared" si="3"/>
        <v>not exceeded</v>
      </c>
      <c r="AP3" t="str">
        <f t="shared" ref="AP3:AP66" si="9">IF(AN3=AO3, "same","diff")</f>
        <v>same</v>
      </c>
      <c r="AQ3" t="str">
        <f t="shared" si="4"/>
        <v>same</v>
      </c>
      <c r="AS3" s="9" t="s">
        <v>386</v>
      </c>
    </row>
    <row r="4" spans="1:45" x14ac:dyDescent="0.3">
      <c r="A4" t="s">
        <v>53</v>
      </c>
      <c r="B4" t="s">
        <v>43</v>
      </c>
      <c r="C4" s="1">
        <v>41404</v>
      </c>
      <c r="D4">
        <v>156</v>
      </c>
      <c r="E4">
        <v>151</v>
      </c>
      <c r="F4">
        <v>88.514210884500002</v>
      </c>
      <c r="G4" t="s">
        <v>45</v>
      </c>
      <c r="H4">
        <v>18378480</v>
      </c>
      <c r="I4" t="s">
        <v>46</v>
      </c>
      <c r="J4">
        <v>995.25152678571396</v>
      </c>
      <c r="K4" t="s">
        <v>46</v>
      </c>
      <c r="L4">
        <v>1.34837468364666E-2</v>
      </c>
      <c r="M4" t="s">
        <v>45</v>
      </c>
      <c r="N4">
        <v>88.661059384773395</v>
      </c>
      <c r="O4" t="s">
        <v>45</v>
      </c>
      <c r="P4">
        <v>0.95248550842500002</v>
      </c>
      <c r="Q4">
        <v>0.75</v>
      </c>
      <c r="R4" t="s">
        <v>45</v>
      </c>
      <c r="S4">
        <v>0.96867170155500004</v>
      </c>
      <c r="T4" t="s">
        <v>45</v>
      </c>
      <c r="U4">
        <v>0.93501775442500001</v>
      </c>
      <c r="V4" t="s">
        <v>45</v>
      </c>
      <c r="W4">
        <v>0.95412926422199995</v>
      </c>
      <c r="X4" t="s">
        <v>45</v>
      </c>
      <c r="Y4" s="2">
        <v>3.3216437478999998E-8</v>
      </c>
      <c r="Z4" t="s">
        <v>47</v>
      </c>
      <c r="AA4">
        <v>0</v>
      </c>
      <c r="AB4">
        <v>-2.0290178950800001E-4</v>
      </c>
      <c r="AC4" t="s">
        <v>45</v>
      </c>
      <c r="AD4">
        <v>0</v>
      </c>
      <c r="AE4">
        <v>-4.7137632568099999E-4</v>
      </c>
      <c r="AF4" t="s">
        <v>45</v>
      </c>
      <c r="AG4" s="22" t="str">
        <f t="shared" si="5"/>
        <v>pass</v>
      </c>
      <c r="AH4" s="22" t="str">
        <f t="shared" si="6"/>
        <v>pass</v>
      </c>
      <c r="AI4" t="str">
        <f t="shared" si="7"/>
        <v>pass</v>
      </c>
      <c r="AJ4" t="str">
        <f t="shared" si="8"/>
        <v>pass</v>
      </c>
      <c r="AL4" t="str">
        <f t="shared" si="0"/>
        <v>same</v>
      </c>
      <c r="AM4" t="str">
        <f t="shared" si="1"/>
        <v>pass</v>
      </c>
      <c r="AN4" s="4" t="str">
        <f t="shared" si="2"/>
        <v>not exceeded</v>
      </c>
      <c r="AO4" s="4" t="str">
        <f t="shared" si="3"/>
        <v>not exceeded</v>
      </c>
      <c r="AP4" t="str">
        <f t="shared" si="9"/>
        <v>same</v>
      </c>
      <c r="AQ4" t="str">
        <f t="shared" si="4"/>
        <v>same</v>
      </c>
    </row>
    <row r="5" spans="1:45" x14ac:dyDescent="0.3">
      <c r="A5" t="s">
        <v>145</v>
      </c>
      <c r="B5" t="s">
        <v>43</v>
      </c>
      <c r="C5" s="1">
        <v>41438</v>
      </c>
      <c r="D5">
        <v>251</v>
      </c>
      <c r="E5">
        <v>251</v>
      </c>
      <c r="F5">
        <v>62.234867622599999</v>
      </c>
      <c r="G5" s="5" t="s">
        <v>48</v>
      </c>
      <c r="H5">
        <v>14759376</v>
      </c>
      <c r="I5" t="s">
        <v>46</v>
      </c>
      <c r="J5">
        <v>877.44214285714202</v>
      </c>
      <c r="K5" t="s">
        <v>46</v>
      </c>
      <c r="L5">
        <v>5.2548075729634504E-3</v>
      </c>
      <c r="M5" t="s">
        <v>45</v>
      </c>
      <c r="N5">
        <v>61.648634507146198</v>
      </c>
      <c r="O5" s="5" t="s">
        <v>48</v>
      </c>
      <c r="P5">
        <v>0.68298526536500004</v>
      </c>
      <c r="Q5">
        <v>0.75</v>
      </c>
      <c r="R5" s="5" t="s">
        <v>48</v>
      </c>
      <c r="S5">
        <v>0.76560299069399995</v>
      </c>
      <c r="T5" t="s">
        <v>45</v>
      </c>
      <c r="U5">
        <v>0.58473319061200002</v>
      </c>
      <c r="V5" s="7" t="s">
        <v>48</v>
      </c>
      <c r="W5">
        <v>0.67793689645199995</v>
      </c>
      <c r="X5" t="s">
        <v>45</v>
      </c>
      <c r="Y5" s="2">
        <v>5.4171634923399996E-57</v>
      </c>
      <c r="Z5" s="2">
        <v>1.5424898842999999E-86</v>
      </c>
      <c r="AA5">
        <v>28</v>
      </c>
      <c r="AB5">
        <v>-2.0629120489799998E-3</v>
      </c>
      <c r="AC5" t="s">
        <v>48</v>
      </c>
      <c r="AD5">
        <v>55</v>
      </c>
      <c r="AE5">
        <v>-3.3012416788400002E-3</v>
      </c>
      <c r="AF5" t="s">
        <v>48</v>
      </c>
      <c r="AG5" s="22" t="str">
        <f t="shared" si="5"/>
        <v>fail</v>
      </c>
      <c r="AH5" s="22" t="str">
        <f t="shared" si="6"/>
        <v>fail</v>
      </c>
      <c r="AI5" t="str">
        <f t="shared" si="7"/>
        <v>fail</v>
      </c>
      <c r="AJ5" t="str">
        <f t="shared" si="8"/>
        <v>fail</v>
      </c>
      <c r="AL5" t="str">
        <f t="shared" si="0"/>
        <v>diff</v>
      </c>
      <c r="AM5" t="str">
        <f t="shared" si="1"/>
        <v>pass</v>
      </c>
      <c r="AN5" s="4" t="str">
        <f t="shared" si="2"/>
        <v>exceeded</v>
      </c>
      <c r="AO5" s="4" t="str">
        <f t="shared" si="3"/>
        <v>exceeded</v>
      </c>
      <c r="AP5" t="str">
        <f t="shared" si="9"/>
        <v>same</v>
      </c>
      <c r="AQ5" t="str">
        <f t="shared" si="4"/>
        <v>same</v>
      </c>
    </row>
    <row r="6" spans="1:45" s="9" customFormat="1" x14ac:dyDescent="0.3">
      <c r="A6" s="9" t="s">
        <v>154</v>
      </c>
      <c r="B6" s="9" t="s">
        <v>43</v>
      </c>
      <c r="C6" s="30">
        <v>41463</v>
      </c>
      <c r="D6" s="9">
        <v>151</v>
      </c>
      <c r="E6" s="9">
        <v>151</v>
      </c>
      <c r="F6" s="9">
        <v>90.908223376500004</v>
      </c>
      <c r="G6" s="9" t="s">
        <v>45</v>
      </c>
      <c r="H6" s="9">
        <v>8144995</v>
      </c>
      <c r="I6" s="9" t="s">
        <v>155</v>
      </c>
      <c r="J6" s="9">
        <v>872.09134821428495</v>
      </c>
      <c r="K6" s="9" t="s">
        <v>155</v>
      </c>
      <c r="L6" s="9">
        <v>1.54554189110116E-2</v>
      </c>
      <c r="M6" s="9" t="s">
        <v>45</v>
      </c>
      <c r="N6" s="9">
        <v>90.775721928299603</v>
      </c>
      <c r="O6" s="9" t="s">
        <v>45</v>
      </c>
      <c r="P6" s="9">
        <v>0.86589036698900002</v>
      </c>
      <c r="Q6" s="9">
        <v>0.85</v>
      </c>
      <c r="R6" s="9" t="s">
        <v>45</v>
      </c>
      <c r="S6" s="9">
        <v>0.91798581836600002</v>
      </c>
      <c r="T6" s="9" t="s">
        <v>45</v>
      </c>
      <c r="U6" s="9">
        <v>0.81046673244699996</v>
      </c>
      <c r="V6" s="31" t="s">
        <v>48</v>
      </c>
      <c r="W6" s="9">
        <v>0.67793689645199995</v>
      </c>
      <c r="X6" s="9" t="s">
        <v>45</v>
      </c>
      <c r="Y6" s="32">
        <v>9.6929261119699996E-19</v>
      </c>
      <c r="Z6" s="32">
        <v>6.9077934279499994E-114</v>
      </c>
      <c r="AA6" s="9">
        <v>0</v>
      </c>
      <c r="AB6" s="9">
        <v>-1.3571015497999999E-3</v>
      </c>
      <c r="AC6" s="9" t="s">
        <v>48</v>
      </c>
      <c r="AD6" s="9">
        <v>0</v>
      </c>
      <c r="AE6" s="9">
        <v>-3.0958249373699998E-3</v>
      </c>
      <c r="AF6" s="9" t="s">
        <v>48</v>
      </c>
      <c r="AG6" s="9" t="str">
        <f t="shared" si="5"/>
        <v>pass</v>
      </c>
      <c r="AH6" s="9" t="str">
        <f t="shared" si="6"/>
        <v>fail</v>
      </c>
      <c r="AI6" s="9" t="str">
        <f t="shared" si="7"/>
        <v>pass</v>
      </c>
      <c r="AJ6" s="9" t="str">
        <f t="shared" si="8"/>
        <v>fail</v>
      </c>
      <c r="AL6" s="9" t="str">
        <f t="shared" si="0"/>
        <v>diff</v>
      </c>
      <c r="AM6" s="9" t="str">
        <f t="shared" si="1"/>
        <v>pass</v>
      </c>
      <c r="AN6" s="9" t="str">
        <f t="shared" si="2"/>
        <v>not exceeded</v>
      </c>
      <c r="AO6" s="9" t="str">
        <f t="shared" si="3"/>
        <v>not exceeded</v>
      </c>
      <c r="AP6" s="9" t="str">
        <f t="shared" si="9"/>
        <v>same</v>
      </c>
      <c r="AQ6" s="9" t="str">
        <f t="shared" si="4"/>
        <v>same</v>
      </c>
    </row>
    <row r="7" spans="1:45" x14ac:dyDescent="0.3">
      <c r="A7" t="s">
        <v>180</v>
      </c>
      <c r="B7" t="s">
        <v>43</v>
      </c>
      <c r="C7" s="1">
        <v>41519</v>
      </c>
      <c r="D7">
        <v>156</v>
      </c>
      <c r="E7">
        <v>151</v>
      </c>
      <c r="F7">
        <v>92.443883357100006</v>
      </c>
      <c r="G7" t="s">
        <v>45</v>
      </c>
      <c r="H7">
        <v>17107054</v>
      </c>
      <c r="I7" t="s">
        <v>46</v>
      </c>
      <c r="J7">
        <v>889.92175669642802</v>
      </c>
      <c r="K7" t="s">
        <v>46</v>
      </c>
      <c r="L7">
        <v>2.0942747685401698E-2</v>
      </c>
      <c r="M7" t="s">
        <v>45</v>
      </c>
      <c r="N7">
        <v>92.346661389623705</v>
      </c>
      <c r="O7" t="s">
        <v>45</v>
      </c>
      <c r="P7">
        <v>0.95011791997999995</v>
      </c>
      <c r="Q7">
        <v>0.75</v>
      </c>
      <c r="R7" t="s">
        <v>45</v>
      </c>
      <c r="S7">
        <v>0.96778228188299997</v>
      </c>
      <c r="T7" t="s">
        <v>45</v>
      </c>
      <c r="U7">
        <v>0.930939671154</v>
      </c>
      <c r="V7" t="s">
        <v>45</v>
      </c>
      <c r="W7">
        <v>0.84094804639099996</v>
      </c>
      <c r="X7" t="s">
        <v>45</v>
      </c>
      <c r="Y7" s="2">
        <v>1.4736265394600001E-6</v>
      </c>
      <c r="Z7" t="s">
        <v>47</v>
      </c>
      <c r="AA7">
        <v>0</v>
      </c>
      <c r="AB7">
        <v>-2.89345969733E-4</v>
      </c>
      <c r="AC7" t="s">
        <v>45</v>
      </c>
      <c r="AD7">
        <v>1</v>
      </c>
      <c r="AE7">
        <v>-7.2346671826100002E-4</v>
      </c>
      <c r="AF7" t="s">
        <v>48</v>
      </c>
      <c r="AG7" s="22" t="str">
        <f t="shared" si="5"/>
        <v>pass</v>
      </c>
      <c r="AH7" s="22" t="str">
        <f t="shared" si="6"/>
        <v>pass</v>
      </c>
      <c r="AI7" t="str">
        <f t="shared" si="7"/>
        <v>pass</v>
      </c>
      <c r="AJ7" t="str">
        <f t="shared" si="8"/>
        <v>pass</v>
      </c>
      <c r="AL7" t="str">
        <f t="shared" si="0"/>
        <v>same</v>
      </c>
      <c r="AM7" t="str">
        <f t="shared" si="1"/>
        <v>pass</v>
      </c>
      <c r="AN7" s="4" t="str">
        <f t="shared" si="2"/>
        <v>not exceeded</v>
      </c>
      <c r="AO7" s="4" t="str">
        <f t="shared" si="3"/>
        <v>not exceeded</v>
      </c>
      <c r="AP7" t="str">
        <f t="shared" si="9"/>
        <v>same</v>
      </c>
      <c r="AQ7" t="str">
        <f t="shared" si="4"/>
        <v>diff</v>
      </c>
    </row>
    <row r="8" spans="1:45" x14ac:dyDescent="0.3">
      <c r="A8" t="s">
        <v>83</v>
      </c>
      <c r="B8" t="s">
        <v>43</v>
      </c>
      <c r="C8" s="1">
        <v>41526</v>
      </c>
      <c r="D8">
        <v>151</v>
      </c>
      <c r="E8">
        <v>151</v>
      </c>
      <c r="F8">
        <v>91.820241085899994</v>
      </c>
      <c r="G8" t="s">
        <v>45</v>
      </c>
      <c r="H8">
        <v>17818894</v>
      </c>
      <c r="I8" t="s">
        <v>46</v>
      </c>
      <c r="J8">
        <v>943.06403794642802</v>
      </c>
      <c r="K8" t="s">
        <v>46</v>
      </c>
      <c r="L8">
        <v>1.35314719962518E-2</v>
      </c>
      <c r="M8" t="s">
        <v>45</v>
      </c>
      <c r="N8">
        <v>91.904264299948096</v>
      </c>
      <c r="O8" t="s">
        <v>45</v>
      </c>
      <c r="P8">
        <v>0.91658619107600003</v>
      </c>
      <c r="Q8">
        <v>0.8</v>
      </c>
      <c r="R8" t="s">
        <v>45</v>
      </c>
      <c r="S8">
        <v>0.93843980982700004</v>
      </c>
      <c r="T8" t="s">
        <v>45</v>
      </c>
      <c r="U8">
        <v>0.893232452999</v>
      </c>
      <c r="V8" t="s">
        <v>45</v>
      </c>
      <c r="W8">
        <v>0.95412926422199995</v>
      </c>
      <c r="X8" t="s">
        <v>45</v>
      </c>
      <c r="Y8" s="2">
        <v>2.3926409295499999E-11</v>
      </c>
      <c r="Z8" s="2">
        <v>3.6094936295899997E-18</v>
      </c>
      <c r="AA8">
        <v>0</v>
      </c>
      <c r="AB8">
        <v>-8.3727318194099995E-4</v>
      </c>
      <c r="AC8" t="s">
        <v>48</v>
      </c>
      <c r="AD8">
        <v>0</v>
      </c>
      <c r="AE8">
        <v>-9.5947852060500002E-4</v>
      </c>
      <c r="AF8" t="s">
        <v>48</v>
      </c>
      <c r="AG8" s="22" t="str">
        <f t="shared" si="5"/>
        <v>pass</v>
      </c>
      <c r="AH8" s="22" t="str">
        <f t="shared" si="6"/>
        <v>pass</v>
      </c>
      <c r="AI8" t="str">
        <f t="shared" si="7"/>
        <v>pass</v>
      </c>
      <c r="AJ8" t="str">
        <f t="shared" si="8"/>
        <v>pass</v>
      </c>
      <c r="AL8" t="str">
        <f t="shared" si="0"/>
        <v>same</v>
      </c>
      <c r="AM8" t="str">
        <f t="shared" si="1"/>
        <v>pass</v>
      </c>
      <c r="AN8" s="4" t="str">
        <f t="shared" si="2"/>
        <v>not exceeded</v>
      </c>
      <c r="AO8" s="4" t="str">
        <f t="shared" si="3"/>
        <v>not exceeded</v>
      </c>
      <c r="AP8" t="str">
        <f t="shared" si="9"/>
        <v>same</v>
      </c>
      <c r="AQ8" t="str">
        <f t="shared" si="4"/>
        <v>same</v>
      </c>
    </row>
    <row r="9" spans="1:45" x14ac:dyDescent="0.3">
      <c r="A9" t="s">
        <v>201</v>
      </c>
      <c r="B9" t="s">
        <v>43</v>
      </c>
      <c r="C9" s="1">
        <v>41675</v>
      </c>
      <c r="D9">
        <v>251</v>
      </c>
      <c r="E9">
        <v>251</v>
      </c>
      <c r="F9">
        <v>96.230318401999995</v>
      </c>
      <c r="G9" t="s">
        <v>45</v>
      </c>
      <c r="H9">
        <v>10640092</v>
      </c>
      <c r="I9" t="s">
        <v>46</v>
      </c>
      <c r="J9">
        <v>549.85941294642805</v>
      </c>
      <c r="K9" t="s">
        <v>58</v>
      </c>
      <c r="L9">
        <v>1.55256157796338E-2</v>
      </c>
      <c r="M9" t="s">
        <v>45</v>
      </c>
      <c r="N9">
        <v>96.242650567789894</v>
      </c>
      <c r="O9" t="s">
        <v>45</v>
      </c>
      <c r="P9">
        <v>0.77553678677000004</v>
      </c>
      <c r="Q9">
        <v>0.75</v>
      </c>
      <c r="R9" t="s">
        <v>45</v>
      </c>
      <c r="S9">
        <v>0.82459213653600005</v>
      </c>
      <c r="T9" t="s">
        <v>45</v>
      </c>
      <c r="U9">
        <v>0.72319701604700004</v>
      </c>
      <c r="V9" s="7" t="s">
        <v>48</v>
      </c>
      <c r="W9">
        <v>0.84094804639099996</v>
      </c>
      <c r="X9" t="s">
        <v>45</v>
      </c>
      <c r="Y9" s="2">
        <v>3.5805328044199999E-28</v>
      </c>
      <c r="Z9" s="2">
        <v>1.8115363591499999E-29</v>
      </c>
      <c r="AA9">
        <v>1</v>
      </c>
      <c r="AB9">
        <v>-2.3110886036E-3</v>
      </c>
      <c r="AC9" t="s">
        <v>48</v>
      </c>
      <c r="AD9">
        <v>65</v>
      </c>
      <c r="AE9">
        <v>-3.3538204254499999E-3</v>
      </c>
      <c r="AF9" t="s">
        <v>48</v>
      </c>
      <c r="AG9" s="22" t="str">
        <f t="shared" si="5"/>
        <v>fail</v>
      </c>
      <c r="AH9" s="22" t="str">
        <f t="shared" si="6"/>
        <v>fail</v>
      </c>
      <c r="AI9" t="str">
        <f t="shared" si="7"/>
        <v>pass</v>
      </c>
      <c r="AJ9" t="str">
        <f t="shared" si="8"/>
        <v>fail</v>
      </c>
      <c r="AL9" t="str">
        <f t="shared" si="0"/>
        <v>diff</v>
      </c>
      <c r="AM9" t="str">
        <f t="shared" si="1"/>
        <v>pass</v>
      </c>
      <c r="AN9" s="4" t="str">
        <f t="shared" si="2"/>
        <v>not exceeded</v>
      </c>
      <c r="AO9" s="4" t="str">
        <f t="shared" si="3"/>
        <v>exceeded</v>
      </c>
      <c r="AP9" t="str">
        <f t="shared" si="9"/>
        <v>diff</v>
      </c>
      <c r="AQ9" t="str">
        <f t="shared" si="4"/>
        <v>same</v>
      </c>
    </row>
    <row r="10" spans="1:45" x14ac:dyDescent="0.3">
      <c r="A10" t="s">
        <v>131</v>
      </c>
      <c r="B10" t="s">
        <v>43</v>
      </c>
      <c r="C10" s="1">
        <v>41793</v>
      </c>
      <c r="D10">
        <v>251</v>
      </c>
      <c r="E10">
        <v>251</v>
      </c>
      <c r="F10">
        <v>80.639165880099995</v>
      </c>
      <c r="G10" t="s">
        <v>45</v>
      </c>
      <c r="H10">
        <v>20279789</v>
      </c>
      <c r="I10" t="s">
        <v>46</v>
      </c>
      <c r="J10">
        <v>1121.2902901785701</v>
      </c>
      <c r="K10" t="s">
        <v>49</v>
      </c>
      <c r="L10">
        <v>2.01848355625391E-2</v>
      </c>
      <c r="M10" t="s">
        <v>45</v>
      </c>
      <c r="N10">
        <v>81.236311709565101</v>
      </c>
      <c r="O10" s="5" t="s">
        <v>48</v>
      </c>
      <c r="P10">
        <v>0.67262306505799996</v>
      </c>
      <c r="Q10">
        <v>0.75</v>
      </c>
      <c r="R10" s="5" t="s">
        <v>48</v>
      </c>
      <c r="S10">
        <v>0.87095566662000001</v>
      </c>
      <c r="T10" t="s">
        <v>45</v>
      </c>
      <c r="U10">
        <v>0.46478391472000002</v>
      </c>
      <c r="V10" s="7" t="s">
        <v>48</v>
      </c>
      <c r="W10">
        <v>0.24079199341900001</v>
      </c>
      <c r="X10" t="s">
        <v>45</v>
      </c>
      <c r="Y10">
        <v>0</v>
      </c>
      <c r="Z10">
        <v>0</v>
      </c>
      <c r="AA10">
        <v>0</v>
      </c>
      <c r="AB10">
        <v>-1.1434636640600001E-3</v>
      </c>
      <c r="AC10" t="s">
        <v>48</v>
      </c>
      <c r="AD10">
        <v>73</v>
      </c>
      <c r="AE10">
        <v>-3.3779059182099998E-3</v>
      </c>
      <c r="AF10" t="s">
        <v>48</v>
      </c>
      <c r="AG10" s="22" t="str">
        <f t="shared" si="5"/>
        <v>fail</v>
      </c>
      <c r="AH10" s="22" t="str">
        <f t="shared" si="6"/>
        <v>fail</v>
      </c>
      <c r="AI10" t="str">
        <f t="shared" si="7"/>
        <v>fail</v>
      </c>
      <c r="AJ10" t="str">
        <f t="shared" si="8"/>
        <v>fail</v>
      </c>
      <c r="AL10" t="str">
        <f t="shared" si="0"/>
        <v>diff</v>
      </c>
      <c r="AM10" t="str">
        <f t="shared" si="1"/>
        <v>pass</v>
      </c>
      <c r="AN10" s="4" t="str">
        <f t="shared" si="2"/>
        <v>not exceeded</v>
      </c>
      <c r="AO10" s="4" t="str">
        <f t="shared" si="3"/>
        <v>exceeded</v>
      </c>
      <c r="AP10" t="str">
        <f t="shared" si="9"/>
        <v>diff</v>
      </c>
      <c r="AQ10" t="str">
        <f t="shared" si="4"/>
        <v>same</v>
      </c>
    </row>
    <row r="11" spans="1:45" x14ac:dyDescent="0.3">
      <c r="A11" t="s">
        <v>103</v>
      </c>
      <c r="B11" t="s">
        <v>64</v>
      </c>
      <c r="C11" s="1">
        <v>41810</v>
      </c>
      <c r="D11">
        <v>151</v>
      </c>
      <c r="E11">
        <v>151</v>
      </c>
      <c r="F11">
        <v>95.2324443973</v>
      </c>
      <c r="G11" t="s">
        <v>45</v>
      </c>
      <c r="H11">
        <v>15895393</v>
      </c>
      <c r="I11" t="s">
        <v>46</v>
      </c>
      <c r="J11">
        <v>815.68105357142804</v>
      </c>
      <c r="K11" t="s">
        <v>58</v>
      </c>
      <c r="L11">
        <v>1.0792853127519601E-2</v>
      </c>
      <c r="M11" t="s">
        <v>45</v>
      </c>
      <c r="N11">
        <v>95.191288588387195</v>
      </c>
      <c r="O11" t="s">
        <v>45</v>
      </c>
      <c r="P11">
        <v>0.92041321110499996</v>
      </c>
      <c r="Q11">
        <v>0.8</v>
      </c>
      <c r="R11" t="s">
        <v>45</v>
      </c>
      <c r="S11">
        <v>0.96394147596099999</v>
      </c>
      <c r="T11" t="s">
        <v>45</v>
      </c>
      <c r="U11">
        <v>0.874681245838</v>
      </c>
      <c r="V11" t="s">
        <v>45</v>
      </c>
      <c r="W11">
        <v>0.358420132025</v>
      </c>
      <c r="X11" t="s">
        <v>45</v>
      </c>
      <c r="Y11" s="2">
        <v>5.52482894439E-61</v>
      </c>
      <c r="Z11" t="s">
        <v>47</v>
      </c>
      <c r="AA11">
        <v>0</v>
      </c>
      <c r="AB11">
        <v>-4.1849794234000002E-4</v>
      </c>
      <c r="AC11" t="s">
        <v>45</v>
      </c>
      <c r="AD11">
        <v>0</v>
      </c>
      <c r="AE11">
        <v>-7.0598971023599997E-4</v>
      </c>
      <c r="AF11" t="s">
        <v>48</v>
      </c>
      <c r="AG11" s="22" t="str">
        <f t="shared" si="5"/>
        <v>fail</v>
      </c>
      <c r="AH11" s="22" t="str">
        <f t="shared" si="6"/>
        <v>fail</v>
      </c>
      <c r="AI11" t="str">
        <f t="shared" si="7"/>
        <v>pass</v>
      </c>
      <c r="AJ11" t="str">
        <f t="shared" si="8"/>
        <v>pass</v>
      </c>
      <c r="AL11" t="str">
        <f t="shared" si="0"/>
        <v>same</v>
      </c>
      <c r="AM11" t="str">
        <f t="shared" si="1"/>
        <v>pass</v>
      </c>
      <c r="AN11" s="4" t="str">
        <f t="shared" si="2"/>
        <v>not exceeded</v>
      </c>
      <c r="AO11" s="4" t="str">
        <f t="shared" si="3"/>
        <v>not exceeded</v>
      </c>
      <c r="AP11" t="str">
        <f t="shared" si="9"/>
        <v>same</v>
      </c>
      <c r="AQ11" t="str">
        <f t="shared" si="4"/>
        <v>diff</v>
      </c>
    </row>
    <row r="12" spans="1:45" s="16" customFormat="1" x14ac:dyDescent="0.3">
      <c r="A12" s="16" t="s">
        <v>243</v>
      </c>
      <c r="B12" s="16" t="s">
        <v>43</v>
      </c>
      <c r="C12" s="17">
        <v>41815</v>
      </c>
      <c r="D12" s="16">
        <v>251</v>
      </c>
      <c r="E12" s="16">
        <v>251</v>
      </c>
      <c r="F12" s="16">
        <v>93.699084513000003</v>
      </c>
      <c r="G12" s="16" t="s">
        <v>45</v>
      </c>
      <c r="H12" s="16">
        <v>12306226</v>
      </c>
      <c r="I12" s="16" t="s">
        <v>46</v>
      </c>
      <c r="J12" s="16">
        <v>638.31548437499998</v>
      </c>
      <c r="K12" s="16" t="s">
        <v>58</v>
      </c>
      <c r="L12" s="16">
        <v>1.59472145586372E-2</v>
      </c>
      <c r="M12" s="16" t="s">
        <v>45</v>
      </c>
      <c r="N12" s="16">
        <v>93.551583221770699</v>
      </c>
      <c r="O12" s="16" t="s">
        <v>45</v>
      </c>
      <c r="P12" s="16">
        <v>0.80793739227100003</v>
      </c>
      <c r="Q12" s="16">
        <v>0.75</v>
      </c>
      <c r="R12" s="16" t="s">
        <v>45</v>
      </c>
      <c r="S12" s="16">
        <v>0.83720870281199999</v>
      </c>
      <c r="T12" s="16" t="s">
        <v>45</v>
      </c>
      <c r="U12" s="16">
        <v>0.77401259009500001</v>
      </c>
      <c r="V12" s="16" t="s">
        <v>45</v>
      </c>
      <c r="W12" s="16">
        <v>0.95412926422199995</v>
      </c>
      <c r="X12" s="16" t="s">
        <v>45</v>
      </c>
      <c r="Y12" s="20">
        <v>1.4460465646199999E-13</v>
      </c>
      <c r="Z12" s="16" t="s">
        <v>47</v>
      </c>
      <c r="AA12" s="16">
        <v>15</v>
      </c>
      <c r="AB12" s="16">
        <v>-2.3265981669600001E-3</v>
      </c>
      <c r="AC12" s="16" t="s">
        <v>48</v>
      </c>
      <c r="AD12" s="16">
        <v>34</v>
      </c>
      <c r="AE12" s="16">
        <v>-2.9216170435099999E-3</v>
      </c>
      <c r="AF12" s="16" t="s">
        <v>48</v>
      </c>
      <c r="AG12" s="16" t="str">
        <f t="shared" si="5"/>
        <v>fail</v>
      </c>
      <c r="AH12" s="16" t="str">
        <f t="shared" si="6"/>
        <v>fail</v>
      </c>
      <c r="AI12" s="16" t="str">
        <f t="shared" si="7"/>
        <v>pass</v>
      </c>
      <c r="AJ12" s="16" t="str">
        <f t="shared" si="8"/>
        <v>pass</v>
      </c>
      <c r="AL12" s="16" t="str">
        <f t="shared" si="0"/>
        <v>same</v>
      </c>
      <c r="AM12" s="16" t="str">
        <f t="shared" si="1"/>
        <v>pass</v>
      </c>
      <c r="AN12" s="16" t="str">
        <f t="shared" si="2"/>
        <v>not exceeded</v>
      </c>
      <c r="AO12" s="16" t="str">
        <f t="shared" si="3"/>
        <v>exceeded</v>
      </c>
      <c r="AP12" s="16" t="str">
        <f t="shared" si="9"/>
        <v>diff</v>
      </c>
      <c r="AQ12" s="16" t="str">
        <f t="shared" si="4"/>
        <v>same</v>
      </c>
    </row>
    <row r="13" spans="1:45" x14ac:dyDescent="0.3">
      <c r="A13" t="s">
        <v>223</v>
      </c>
      <c r="B13" t="s">
        <v>64</v>
      </c>
      <c r="C13" s="1">
        <v>41835</v>
      </c>
      <c r="D13">
        <v>151</v>
      </c>
      <c r="E13">
        <v>151</v>
      </c>
      <c r="F13">
        <v>98.302602474099999</v>
      </c>
      <c r="G13" t="s">
        <v>45</v>
      </c>
      <c r="H13">
        <v>5446264</v>
      </c>
      <c r="I13" t="s">
        <v>46</v>
      </c>
      <c r="J13">
        <v>277.54199665178498</v>
      </c>
      <c r="K13" t="s">
        <v>58</v>
      </c>
      <c r="L13">
        <v>2.0978004672168302E-2</v>
      </c>
      <c r="M13" t="s">
        <v>45</v>
      </c>
      <c r="N13">
        <v>98.426425880937501</v>
      </c>
      <c r="O13" t="s">
        <v>45</v>
      </c>
      <c r="P13">
        <v>0.94494933739200004</v>
      </c>
      <c r="Q13">
        <v>0.8</v>
      </c>
      <c r="R13" t="s">
        <v>45</v>
      </c>
      <c r="S13">
        <v>0.95411807199999998</v>
      </c>
      <c r="T13" t="s">
        <v>45</v>
      </c>
      <c r="U13">
        <v>0.93542154197299998</v>
      </c>
      <c r="V13" t="s">
        <v>45</v>
      </c>
      <c r="W13">
        <v>0.99584488300200003</v>
      </c>
      <c r="X13" t="s">
        <v>45</v>
      </c>
      <c r="Y13">
        <v>0.59300442794300001</v>
      </c>
      <c r="Z13">
        <v>7.7423022111899997E-2</v>
      </c>
      <c r="AA13">
        <v>0</v>
      </c>
      <c r="AB13">
        <v>-7.7434096466700002E-4</v>
      </c>
      <c r="AC13" t="s">
        <v>48</v>
      </c>
      <c r="AD13">
        <v>0</v>
      </c>
      <c r="AE13">
        <v>-7.5566711953499997E-4</v>
      </c>
      <c r="AF13" t="s">
        <v>48</v>
      </c>
      <c r="AG13" s="22" t="str">
        <f t="shared" si="5"/>
        <v>fail</v>
      </c>
      <c r="AH13" s="22" t="str">
        <f t="shared" si="6"/>
        <v>fail</v>
      </c>
      <c r="AI13" t="str">
        <f t="shared" si="7"/>
        <v>pass</v>
      </c>
      <c r="AJ13" t="str">
        <f t="shared" si="8"/>
        <v>pass</v>
      </c>
      <c r="AL13" t="str">
        <f t="shared" si="0"/>
        <v>same</v>
      </c>
      <c r="AM13" t="str">
        <f t="shared" si="1"/>
        <v>pass</v>
      </c>
      <c r="AN13" s="4" t="str">
        <f t="shared" si="2"/>
        <v>not exceeded</v>
      </c>
      <c r="AO13" s="4" t="str">
        <f t="shared" si="3"/>
        <v>not exceeded</v>
      </c>
      <c r="AP13" t="str">
        <f t="shared" si="9"/>
        <v>same</v>
      </c>
      <c r="AQ13" t="str">
        <f t="shared" si="4"/>
        <v>same</v>
      </c>
    </row>
    <row r="14" spans="1:45" x14ac:dyDescent="0.3">
      <c r="A14" t="s">
        <v>102</v>
      </c>
      <c r="B14" t="s">
        <v>64</v>
      </c>
      <c r="C14" s="1">
        <v>41855</v>
      </c>
      <c r="D14">
        <v>251</v>
      </c>
      <c r="E14">
        <v>251</v>
      </c>
      <c r="F14">
        <v>92.827780251099995</v>
      </c>
      <c r="G14" t="s">
        <v>45</v>
      </c>
      <c r="H14">
        <v>18236023</v>
      </c>
      <c r="I14" t="s">
        <v>46</v>
      </c>
      <c r="J14">
        <v>947.46307812500004</v>
      </c>
      <c r="K14" t="s">
        <v>46</v>
      </c>
      <c r="L14">
        <v>1.4242002276632399E-2</v>
      </c>
      <c r="M14" t="s">
        <v>45</v>
      </c>
      <c r="N14">
        <v>92.547333370887003</v>
      </c>
      <c r="O14" t="s">
        <v>45</v>
      </c>
      <c r="P14">
        <v>0.75550786495300004</v>
      </c>
      <c r="Q14">
        <v>0.75</v>
      </c>
      <c r="R14" t="s">
        <v>45</v>
      </c>
      <c r="S14">
        <v>0.79908693759100002</v>
      </c>
      <c r="T14" t="s">
        <v>45</v>
      </c>
      <c r="U14">
        <v>0.70632877534899996</v>
      </c>
      <c r="V14" s="7" t="s">
        <v>48</v>
      </c>
      <c r="W14">
        <v>0.84094804639099996</v>
      </c>
      <c r="X14" t="s">
        <v>45</v>
      </c>
      <c r="Y14" s="2">
        <v>4.5789684139300001E-31</v>
      </c>
      <c r="Z14" t="s">
        <v>47</v>
      </c>
      <c r="AA14">
        <v>19</v>
      </c>
      <c r="AB14">
        <v>-2.55581199264E-3</v>
      </c>
      <c r="AC14" t="s">
        <v>48</v>
      </c>
      <c r="AD14">
        <v>41</v>
      </c>
      <c r="AE14">
        <v>-3.3381260851899999E-3</v>
      </c>
      <c r="AF14" t="s">
        <v>48</v>
      </c>
      <c r="AG14" s="22" t="str">
        <f t="shared" si="5"/>
        <v>pass</v>
      </c>
      <c r="AH14" s="22" t="str">
        <f t="shared" si="6"/>
        <v>fail</v>
      </c>
      <c r="AI14" t="str">
        <f t="shared" si="7"/>
        <v>pass</v>
      </c>
      <c r="AJ14" t="str">
        <f t="shared" si="8"/>
        <v>fail</v>
      </c>
      <c r="AL14" t="str">
        <f t="shared" si="0"/>
        <v>diff</v>
      </c>
      <c r="AM14" t="str">
        <f t="shared" si="1"/>
        <v>pass</v>
      </c>
      <c r="AN14" s="4" t="str">
        <f t="shared" si="2"/>
        <v>not exceeded</v>
      </c>
      <c r="AO14" s="4" t="str">
        <f t="shared" si="3"/>
        <v>exceeded</v>
      </c>
      <c r="AP14" t="str">
        <f t="shared" si="9"/>
        <v>diff</v>
      </c>
      <c r="AQ14" t="str">
        <f t="shared" si="4"/>
        <v>same</v>
      </c>
    </row>
    <row r="15" spans="1:45" s="9" customFormat="1" x14ac:dyDescent="0.3">
      <c r="A15" s="9" t="s">
        <v>219</v>
      </c>
      <c r="B15" s="9" t="s">
        <v>64</v>
      </c>
      <c r="C15" s="30">
        <v>41887</v>
      </c>
      <c r="D15" s="9">
        <v>75</v>
      </c>
      <c r="E15" s="9">
        <v>75</v>
      </c>
      <c r="F15" s="9">
        <v>90.001893655499998</v>
      </c>
      <c r="G15" s="9" t="s">
        <v>45</v>
      </c>
      <c r="H15" s="9">
        <v>23949422</v>
      </c>
      <c r="I15" s="9" t="s">
        <v>46</v>
      </c>
      <c r="J15" s="9">
        <v>1015.42399013157</v>
      </c>
      <c r="K15" s="9" t="s">
        <v>58</v>
      </c>
      <c r="L15" s="9">
        <v>5.5447666632614502E-2</v>
      </c>
      <c r="M15" s="12" t="s">
        <v>48</v>
      </c>
      <c r="N15" s="9">
        <v>89.643767364161107</v>
      </c>
      <c r="O15" s="9" t="s">
        <v>45</v>
      </c>
      <c r="P15" s="9">
        <v>0.95624795417399999</v>
      </c>
      <c r="Q15" s="9">
        <v>0.85</v>
      </c>
      <c r="R15" s="9" t="s">
        <v>45</v>
      </c>
      <c r="S15" s="9">
        <v>0.96176022174300002</v>
      </c>
      <c r="T15" s="9" t="s">
        <v>45</v>
      </c>
      <c r="U15" s="9">
        <v>0.95019188799900001</v>
      </c>
      <c r="V15" s="9" t="s">
        <v>45</v>
      </c>
      <c r="W15" s="9">
        <v>0.99584488300200003</v>
      </c>
      <c r="X15" s="9" t="s">
        <v>45</v>
      </c>
      <c r="Y15" s="9">
        <v>0.99831059780700004</v>
      </c>
      <c r="Z15" s="9" t="s">
        <v>47</v>
      </c>
      <c r="AA15" s="9">
        <v>0</v>
      </c>
      <c r="AB15" s="9">
        <v>-4.2771141542100001E-4</v>
      </c>
      <c r="AC15" s="9" t="s">
        <v>45</v>
      </c>
      <c r="AD15" s="9">
        <v>0</v>
      </c>
      <c r="AE15" s="9">
        <v>-2.12450637624E-4</v>
      </c>
      <c r="AF15" s="9" t="s">
        <v>45</v>
      </c>
      <c r="AG15" s="9" t="str">
        <f t="shared" si="5"/>
        <v>fail</v>
      </c>
      <c r="AH15" s="9" t="str">
        <f t="shared" si="6"/>
        <v>fail</v>
      </c>
      <c r="AI15" s="9" t="str">
        <f t="shared" si="7"/>
        <v>fail</v>
      </c>
      <c r="AJ15" s="9" t="str">
        <f t="shared" si="8"/>
        <v>fail</v>
      </c>
      <c r="AL15" s="9" t="str">
        <f t="shared" si="0"/>
        <v>same</v>
      </c>
      <c r="AM15" s="9" t="str">
        <f t="shared" si="1"/>
        <v>pass</v>
      </c>
      <c r="AN15" s="9" t="str">
        <f t="shared" si="2"/>
        <v>not exceeded</v>
      </c>
      <c r="AO15" s="9" t="str">
        <f t="shared" si="3"/>
        <v>not exceeded</v>
      </c>
      <c r="AP15" s="9" t="str">
        <f t="shared" si="9"/>
        <v>same</v>
      </c>
      <c r="AQ15" s="9" t="str">
        <f t="shared" si="4"/>
        <v>same</v>
      </c>
    </row>
    <row r="16" spans="1:45" x14ac:dyDescent="0.3">
      <c r="A16" t="s">
        <v>81</v>
      </c>
      <c r="B16" t="s">
        <v>64</v>
      </c>
      <c r="C16" s="1">
        <v>41899</v>
      </c>
      <c r="D16">
        <v>75</v>
      </c>
      <c r="E16">
        <v>75</v>
      </c>
      <c r="F16">
        <v>91.585863943500001</v>
      </c>
      <c r="G16" t="s">
        <v>45</v>
      </c>
      <c r="H16">
        <v>24528146</v>
      </c>
      <c r="I16" t="s">
        <v>46</v>
      </c>
      <c r="J16">
        <v>1028.5467993421</v>
      </c>
      <c r="K16" t="s">
        <v>58</v>
      </c>
      <c r="L16">
        <v>3.5153446587776201E-2</v>
      </c>
      <c r="M16" t="s">
        <v>45</v>
      </c>
      <c r="N16">
        <v>91.523705966678506</v>
      </c>
      <c r="O16" t="s">
        <v>45</v>
      </c>
      <c r="P16">
        <v>0.96229100115800004</v>
      </c>
      <c r="Q16">
        <v>0.85</v>
      </c>
      <c r="R16" t="s">
        <v>45</v>
      </c>
      <c r="S16">
        <v>0.96998559559599995</v>
      </c>
      <c r="T16" t="s">
        <v>45</v>
      </c>
      <c r="U16">
        <v>0.95452165307000003</v>
      </c>
      <c r="V16" t="s">
        <v>45</v>
      </c>
      <c r="W16">
        <v>0.84094804639099996</v>
      </c>
      <c r="X16" t="s">
        <v>45</v>
      </c>
      <c r="Y16">
        <v>0.88947293559999996</v>
      </c>
      <c r="Z16" t="s">
        <v>47</v>
      </c>
      <c r="AA16">
        <v>0</v>
      </c>
      <c r="AB16">
        <v>-3.1376304540699999E-4</v>
      </c>
      <c r="AC16" t="s">
        <v>45</v>
      </c>
      <c r="AD16">
        <v>0</v>
      </c>
      <c r="AE16">
        <v>-1.66878767813E-4</v>
      </c>
      <c r="AF16" t="s">
        <v>45</v>
      </c>
      <c r="AG16" s="22" t="str">
        <f t="shared" si="5"/>
        <v>fail</v>
      </c>
      <c r="AH16" s="22" t="str">
        <f t="shared" si="6"/>
        <v>fail</v>
      </c>
      <c r="AI16" t="str">
        <f t="shared" si="7"/>
        <v>pass</v>
      </c>
      <c r="AJ16" t="str">
        <f t="shared" si="8"/>
        <v>pass</v>
      </c>
      <c r="AL16" t="str">
        <f t="shared" si="0"/>
        <v>same</v>
      </c>
      <c r="AM16" t="str">
        <f t="shared" si="1"/>
        <v>pass</v>
      </c>
      <c r="AN16" s="4" t="str">
        <f t="shared" si="2"/>
        <v>not exceeded</v>
      </c>
      <c r="AO16" s="4" t="str">
        <f t="shared" si="3"/>
        <v>not exceeded</v>
      </c>
      <c r="AP16" t="str">
        <f t="shared" si="9"/>
        <v>same</v>
      </c>
      <c r="AQ16" t="str">
        <f t="shared" si="4"/>
        <v>same</v>
      </c>
    </row>
    <row r="17" spans="1:43" x14ac:dyDescent="0.3">
      <c r="A17" t="s">
        <v>99</v>
      </c>
      <c r="B17" t="s">
        <v>64</v>
      </c>
      <c r="C17" s="1">
        <v>41936</v>
      </c>
      <c r="D17">
        <v>151</v>
      </c>
      <c r="E17">
        <v>151</v>
      </c>
      <c r="F17">
        <v>94.974795481300006</v>
      </c>
      <c r="G17" t="s">
        <v>45</v>
      </c>
      <c r="H17">
        <v>15281418</v>
      </c>
      <c r="I17" t="s">
        <v>46</v>
      </c>
      <c r="J17">
        <v>794.70289062500001</v>
      </c>
      <c r="K17" t="s">
        <v>58</v>
      </c>
      <c r="L17">
        <v>3.1107559489697401E-2</v>
      </c>
      <c r="M17" t="s">
        <v>45</v>
      </c>
      <c r="N17">
        <v>95.0898846903265</v>
      </c>
      <c r="O17" t="s">
        <v>45</v>
      </c>
      <c r="P17">
        <v>0.94073476520300003</v>
      </c>
      <c r="Q17">
        <v>0.8</v>
      </c>
      <c r="R17" t="s">
        <v>45</v>
      </c>
      <c r="S17">
        <v>0.95744006312600005</v>
      </c>
      <c r="T17" t="s">
        <v>45</v>
      </c>
      <c r="U17">
        <v>0.92358854324899997</v>
      </c>
      <c r="V17" t="s">
        <v>45</v>
      </c>
      <c r="W17">
        <v>0.84094804639099996</v>
      </c>
      <c r="X17" t="s">
        <v>45</v>
      </c>
      <c r="Y17" s="2">
        <v>1.9766344365600001E-8</v>
      </c>
      <c r="Z17" s="2">
        <v>4.7688654295199999E-23</v>
      </c>
      <c r="AA17">
        <v>0</v>
      </c>
      <c r="AB17">
        <v>-5.5662147327500001E-4</v>
      </c>
      <c r="AC17" t="s">
        <v>48</v>
      </c>
      <c r="AD17">
        <v>0</v>
      </c>
      <c r="AE17">
        <v>-6.2808220722399997E-4</v>
      </c>
      <c r="AF17" t="s">
        <v>48</v>
      </c>
      <c r="AG17" s="22" t="str">
        <f t="shared" si="5"/>
        <v>fail</v>
      </c>
      <c r="AH17" s="22" t="str">
        <f t="shared" si="6"/>
        <v>fail</v>
      </c>
      <c r="AI17" t="str">
        <f t="shared" si="7"/>
        <v>pass</v>
      </c>
      <c r="AJ17" t="str">
        <f t="shared" si="8"/>
        <v>pass</v>
      </c>
      <c r="AL17" t="str">
        <f t="shared" si="0"/>
        <v>same</v>
      </c>
      <c r="AM17" t="str">
        <f t="shared" si="1"/>
        <v>pass</v>
      </c>
      <c r="AN17" s="4" t="str">
        <f t="shared" si="2"/>
        <v>not exceeded</v>
      </c>
      <c r="AO17" s="4" t="str">
        <f t="shared" si="3"/>
        <v>not exceeded</v>
      </c>
      <c r="AP17" t="str">
        <f t="shared" si="9"/>
        <v>same</v>
      </c>
      <c r="AQ17" t="str">
        <f t="shared" si="4"/>
        <v>same</v>
      </c>
    </row>
    <row r="18" spans="1:43" x14ac:dyDescent="0.3">
      <c r="A18" t="s">
        <v>236</v>
      </c>
      <c r="B18" t="s">
        <v>64</v>
      </c>
      <c r="C18" s="1">
        <v>41956</v>
      </c>
      <c r="D18">
        <v>151</v>
      </c>
      <c r="E18">
        <v>151</v>
      </c>
      <c r="F18">
        <v>97.325318025499996</v>
      </c>
      <c r="G18" t="s">
        <v>45</v>
      </c>
      <c r="H18">
        <v>9834883</v>
      </c>
      <c r="I18" t="s">
        <v>46</v>
      </c>
      <c r="J18">
        <v>502.44406473214201</v>
      </c>
      <c r="K18" t="s">
        <v>58</v>
      </c>
      <c r="L18">
        <v>4.9910670831006497E-2</v>
      </c>
      <c r="M18" t="s">
        <v>45</v>
      </c>
      <c r="N18">
        <v>97.488672203397499</v>
      </c>
      <c r="O18" t="s">
        <v>45</v>
      </c>
      <c r="P18">
        <v>0.91482904007999999</v>
      </c>
      <c r="Q18">
        <v>0.8</v>
      </c>
      <c r="R18" t="s">
        <v>45</v>
      </c>
      <c r="S18">
        <v>0.92801896882099999</v>
      </c>
      <c r="T18" t="s">
        <v>45</v>
      </c>
      <c r="U18">
        <v>0.90037790966599995</v>
      </c>
      <c r="V18" t="s">
        <v>45</v>
      </c>
      <c r="W18">
        <v>0.95412926422199995</v>
      </c>
      <c r="X18" t="s">
        <v>45</v>
      </c>
      <c r="Y18">
        <v>1.52913199613E-4</v>
      </c>
      <c r="Z18">
        <v>0</v>
      </c>
      <c r="AA18">
        <v>0</v>
      </c>
      <c r="AB18">
        <v>-1.31995563116E-3</v>
      </c>
      <c r="AC18" t="s">
        <v>48</v>
      </c>
      <c r="AD18">
        <v>0</v>
      </c>
      <c r="AE18">
        <v>-1.47178238565E-3</v>
      </c>
      <c r="AF18" t="s">
        <v>48</v>
      </c>
      <c r="AG18" s="22" t="str">
        <f t="shared" si="5"/>
        <v>fail</v>
      </c>
      <c r="AH18" s="22" t="str">
        <f t="shared" si="6"/>
        <v>fail</v>
      </c>
      <c r="AI18" t="str">
        <f t="shared" si="7"/>
        <v>pass</v>
      </c>
      <c r="AJ18" t="str">
        <f t="shared" si="8"/>
        <v>pass</v>
      </c>
      <c r="AL18" t="str">
        <f t="shared" si="0"/>
        <v>same</v>
      </c>
      <c r="AM18" t="str">
        <f t="shared" si="1"/>
        <v>pass</v>
      </c>
      <c r="AN18" s="4" t="str">
        <f t="shared" si="2"/>
        <v>not exceeded</v>
      </c>
      <c r="AO18" s="4" t="str">
        <f t="shared" si="3"/>
        <v>not exceeded</v>
      </c>
      <c r="AP18" t="str">
        <f t="shared" si="9"/>
        <v>same</v>
      </c>
      <c r="AQ18" t="str">
        <f t="shared" si="4"/>
        <v>same</v>
      </c>
    </row>
    <row r="19" spans="1:43" x14ac:dyDescent="0.3">
      <c r="A19" t="s">
        <v>227</v>
      </c>
      <c r="B19" t="s">
        <v>43</v>
      </c>
      <c r="C19" s="1">
        <v>41968</v>
      </c>
      <c r="D19">
        <v>151</v>
      </c>
      <c r="E19">
        <v>151</v>
      </c>
      <c r="F19">
        <v>94.983047151500003</v>
      </c>
      <c r="G19" t="s">
        <v>45</v>
      </c>
      <c r="H19">
        <v>14809543</v>
      </c>
      <c r="I19" t="s">
        <v>46</v>
      </c>
      <c r="J19">
        <v>762.93670312500001</v>
      </c>
      <c r="K19" t="s">
        <v>58</v>
      </c>
      <c r="L19">
        <v>1.8589336094100999E-2</v>
      </c>
      <c r="M19" t="s">
        <v>45</v>
      </c>
      <c r="N19">
        <v>95.096371394553302</v>
      </c>
      <c r="O19" t="s">
        <v>45</v>
      </c>
      <c r="P19">
        <v>0.89378960013300002</v>
      </c>
      <c r="Q19">
        <v>0.8</v>
      </c>
      <c r="R19" t="s">
        <v>45</v>
      </c>
      <c r="S19">
        <v>0.96311546910300005</v>
      </c>
      <c r="T19" t="s">
        <v>45</v>
      </c>
      <c r="U19">
        <v>0.829773623598</v>
      </c>
      <c r="V19" t="s">
        <v>45</v>
      </c>
      <c r="W19">
        <v>0.24079199341900001</v>
      </c>
      <c r="X19" t="s">
        <v>45</v>
      </c>
      <c r="Y19" s="2">
        <v>2.41172417184E-86</v>
      </c>
      <c r="Z19" t="s">
        <v>47</v>
      </c>
      <c r="AA19">
        <v>0</v>
      </c>
      <c r="AB19">
        <v>-4.1911369545099999E-4</v>
      </c>
      <c r="AC19" t="s">
        <v>45</v>
      </c>
      <c r="AD19">
        <v>4</v>
      </c>
      <c r="AE19">
        <v>-4.2946049507000002E-4</v>
      </c>
      <c r="AF19" t="s">
        <v>45</v>
      </c>
      <c r="AG19" s="22" t="str">
        <f t="shared" si="5"/>
        <v>fail</v>
      </c>
      <c r="AH19" s="22" t="str">
        <f t="shared" si="6"/>
        <v>fail</v>
      </c>
      <c r="AI19" t="str">
        <f t="shared" si="7"/>
        <v>pass</v>
      </c>
      <c r="AJ19" t="str">
        <f t="shared" si="8"/>
        <v>pass</v>
      </c>
      <c r="AL19" t="str">
        <f t="shared" si="0"/>
        <v>same</v>
      </c>
      <c r="AM19" t="str">
        <f t="shared" si="1"/>
        <v>pass</v>
      </c>
      <c r="AN19" s="4" t="str">
        <f t="shared" si="2"/>
        <v>not exceeded</v>
      </c>
      <c r="AO19" s="4" t="str">
        <f t="shared" si="3"/>
        <v>not exceeded</v>
      </c>
      <c r="AP19" t="str">
        <f t="shared" si="9"/>
        <v>same</v>
      </c>
      <c r="AQ19" t="str">
        <f t="shared" si="4"/>
        <v>same</v>
      </c>
    </row>
    <row r="20" spans="1:43" x14ac:dyDescent="0.3">
      <c r="A20" t="s">
        <v>228</v>
      </c>
      <c r="B20" t="s">
        <v>43</v>
      </c>
      <c r="C20" s="1">
        <v>41995</v>
      </c>
      <c r="D20">
        <v>151</v>
      </c>
      <c r="E20">
        <v>151</v>
      </c>
      <c r="F20">
        <v>67.765325531000002</v>
      </c>
      <c r="G20" s="5" t="s">
        <v>48</v>
      </c>
      <c r="H20">
        <v>14253970</v>
      </c>
      <c r="I20" t="s">
        <v>46</v>
      </c>
      <c r="J20">
        <v>760.39198214285705</v>
      </c>
      <c r="K20" t="s">
        <v>58</v>
      </c>
      <c r="L20">
        <v>2.9815042274699399E-2</v>
      </c>
      <c r="M20" t="s">
        <v>45</v>
      </c>
      <c r="N20">
        <v>68.187413630285107</v>
      </c>
      <c r="O20" s="5" t="s">
        <v>48</v>
      </c>
      <c r="P20">
        <v>0.82139368665300005</v>
      </c>
      <c r="Q20">
        <v>0.8</v>
      </c>
      <c r="R20" t="s">
        <v>45</v>
      </c>
      <c r="S20">
        <v>0.85455654002100001</v>
      </c>
      <c r="T20" t="s">
        <v>45</v>
      </c>
      <c r="U20">
        <v>0.78426450468599995</v>
      </c>
      <c r="V20" s="7" t="s">
        <v>48</v>
      </c>
      <c r="W20">
        <v>0.95412926422199995</v>
      </c>
      <c r="X20" t="s">
        <v>45</v>
      </c>
      <c r="Y20" s="2">
        <v>3.8282903709100004E-6</v>
      </c>
      <c r="Z20" t="s">
        <v>47</v>
      </c>
      <c r="AA20">
        <v>0</v>
      </c>
      <c r="AB20">
        <v>-2.12026257892E-3</v>
      </c>
      <c r="AC20" t="s">
        <v>48</v>
      </c>
      <c r="AD20">
        <v>11</v>
      </c>
      <c r="AE20">
        <v>-1.3536981139000001E-3</v>
      </c>
      <c r="AF20" t="s">
        <v>48</v>
      </c>
      <c r="AG20" s="22" t="str">
        <f t="shared" si="5"/>
        <v>fail</v>
      </c>
      <c r="AH20" s="22" t="str">
        <f t="shared" si="6"/>
        <v>fail</v>
      </c>
      <c r="AI20" t="str">
        <f t="shared" si="7"/>
        <v>fail</v>
      </c>
      <c r="AJ20" t="str">
        <f t="shared" si="8"/>
        <v>fail</v>
      </c>
      <c r="AL20" t="str">
        <f t="shared" si="0"/>
        <v>diff</v>
      </c>
      <c r="AM20" t="str">
        <f t="shared" si="1"/>
        <v>pass</v>
      </c>
      <c r="AN20" s="4" t="str">
        <f t="shared" si="2"/>
        <v>not exceeded</v>
      </c>
      <c r="AO20" s="4" t="str">
        <f t="shared" si="3"/>
        <v>not exceeded</v>
      </c>
      <c r="AP20" t="str">
        <f t="shared" si="9"/>
        <v>same</v>
      </c>
      <c r="AQ20" t="str">
        <f t="shared" si="4"/>
        <v>same</v>
      </c>
    </row>
    <row r="21" spans="1:43" x14ac:dyDescent="0.3">
      <c r="A21" t="s">
        <v>218</v>
      </c>
      <c r="B21" t="s">
        <v>43</v>
      </c>
      <c r="C21" s="1">
        <v>42016</v>
      </c>
      <c r="D21">
        <v>151</v>
      </c>
      <c r="E21">
        <v>151</v>
      </c>
      <c r="F21">
        <v>94.817028142500007</v>
      </c>
      <c r="G21" t="s">
        <v>45</v>
      </c>
      <c r="H21">
        <v>15773684</v>
      </c>
      <c r="I21" t="s">
        <v>46</v>
      </c>
      <c r="J21">
        <v>797.53883035714205</v>
      </c>
      <c r="K21" t="s">
        <v>58</v>
      </c>
      <c r="L21">
        <v>2.85820035135287E-2</v>
      </c>
      <c r="M21" t="s">
        <v>45</v>
      </c>
      <c r="N21">
        <v>94.989464038557003</v>
      </c>
      <c r="O21" t="s">
        <v>45</v>
      </c>
      <c r="P21">
        <v>0.92451490703000005</v>
      </c>
      <c r="Q21">
        <v>0.8</v>
      </c>
      <c r="R21" t="s">
        <v>45</v>
      </c>
      <c r="S21">
        <v>0.93876459925699995</v>
      </c>
      <c r="T21" t="s">
        <v>45</v>
      </c>
      <c r="U21">
        <v>0.90862588826799995</v>
      </c>
      <c r="V21" t="s">
        <v>45</v>
      </c>
      <c r="W21">
        <v>0.99584488300200003</v>
      </c>
      <c r="X21" t="s">
        <v>45</v>
      </c>
      <c r="Y21">
        <v>1.7877284389400001E-4</v>
      </c>
      <c r="Z21" s="2">
        <v>1.2387481366800001E-9</v>
      </c>
      <c r="AA21">
        <v>0</v>
      </c>
      <c r="AB21">
        <v>-9.0844951925400002E-4</v>
      </c>
      <c r="AC21" t="s">
        <v>48</v>
      </c>
      <c r="AD21">
        <v>0</v>
      </c>
      <c r="AE21">
        <v>-8.4941973780199996E-4</v>
      </c>
      <c r="AF21" t="s">
        <v>48</v>
      </c>
      <c r="AG21" s="22" t="str">
        <f t="shared" si="5"/>
        <v>fail</v>
      </c>
      <c r="AH21" s="22" t="str">
        <f t="shared" si="6"/>
        <v>fail</v>
      </c>
      <c r="AI21" t="str">
        <f t="shared" si="7"/>
        <v>pass</v>
      </c>
      <c r="AJ21" t="str">
        <f t="shared" si="8"/>
        <v>pass</v>
      </c>
      <c r="AL21" t="str">
        <f t="shared" si="0"/>
        <v>same</v>
      </c>
      <c r="AM21" t="str">
        <f t="shared" si="1"/>
        <v>pass</v>
      </c>
      <c r="AN21" s="4" t="str">
        <f t="shared" si="2"/>
        <v>not exceeded</v>
      </c>
      <c r="AO21" s="4" t="str">
        <f t="shared" si="3"/>
        <v>not exceeded</v>
      </c>
      <c r="AP21" t="str">
        <f t="shared" si="9"/>
        <v>same</v>
      </c>
      <c r="AQ21" t="str">
        <f t="shared" si="4"/>
        <v>same</v>
      </c>
    </row>
    <row r="22" spans="1:43" x14ac:dyDescent="0.3">
      <c r="A22" t="s">
        <v>116</v>
      </c>
      <c r="B22" t="s">
        <v>43</v>
      </c>
      <c r="C22" s="1">
        <v>42018</v>
      </c>
      <c r="D22">
        <v>151</v>
      </c>
      <c r="E22">
        <v>151</v>
      </c>
      <c r="F22">
        <v>77.826162641600007</v>
      </c>
      <c r="G22" s="5" t="s">
        <v>48</v>
      </c>
      <c r="H22">
        <v>20704375</v>
      </c>
      <c r="I22" t="s">
        <v>46</v>
      </c>
      <c r="J22">
        <v>1148.07579910714</v>
      </c>
      <c r="K22" t="s">
        <v>49</v>
      </c>
      <c r="L22">
        <v>2.4397120037052099E-2</v>
      </c>
      <c r="M22" t="s">
        <v>45</v>
      </c>
      <c r="N22">
        <v>77.331533249025497</v>
      </c>
      <c r="O22" s="5" t="s">
        <v>48</v>
      </c>
      <c r="P22">
        <v>0.86380595140700001</v>
      </c>
      <c r="Q22">
        <v>0.8</v>
      </c>
      <c r="R22" t="s">
        <v>45</v>
      </c>
      <c r="S22">
        <v>0.91949410442699997</v>
      </c>
      <c r="T22" t="s">
        <v>45</v>
      </c>
      <c r="U22">
        <v>0.81332998204600004</v>
      </c>
      <c r="V22" t="s">
        <v>45</v>
      </c>
      <c r="W22">
        <v>0.95412926422199995</v>
      </c>
      <c r="X22" t="s">
        <v>45</v>
      </c>
      <c r="Y22" s="2">
        <v>2.6747955410399999E-38</v>
      </c>
      <c r="Z22" t="s">
        <v>47</v>
      </c>
      <c r="AA22">
        <v>0</v>
      </c>
      <c r="AB22">
        <v>-6.0681481785900004E-4</v>
      </c>
      <c r="AC22" t="s">
        <v>48</v>
      </c>
      <c r="AD22">
        <v>4</v>
      </c>
      <c r="AE22">
        <v>-5.7587109435700001E-4</v>
      </c>
      <c r="AF22" t="s">
        <v>48</v>
      </c>
      <c r="AG22" s="22" t="str">
        <f t="shared" si="5"/>
        <v>fail</v>
      </c>
      <c r="AH22" s="22" t="str">
        <f t="shared" si="6"/>
        <v>fail</v>
      </c>
      <c r="AI22" t="str">
        <f t="shared" si="7"/>
        <v>fail</v>
      </c>
      <c r="AJ22" t="str">
        <f t="shared" si="8"/>
        <v>fail</v>
      </c>
      <c r="AL22" t="str">
        <f t="shared" si="0"/>
        <v>same</v>
      </c>
      <c r="AM22" t="str">
        <f t="shared" si="1"/>
        <v>pass</v>
      </c>
      <c r="AN22" s="4" t="str">
        <f t="shared" si="2"/>
        <v>not exceeded</v>
      </c>
      <c r="AO22" s="4" t="str">
        <f t="shared" si="3"/>
        <v>not exceeded</v>
      </c>
      <c r="AP22" t="str">
        <f t="shared" si="9"/>
        <v>same</v>
      </c>
      <c r="AQ22" t="str">
        <f t="shared" si="4"/>
        <v>same</v>
      </c>
    </row>
    <row r="23" spans="1:43" x14ac:dyDescent="0.3">
      <c r="A23" t="s">
        <v>151</v>
      </c>
      <c r="B23" t="s">
        <v>43</v>
      </c>
      <c r="C23" s="1">
        <v>42020</v>
      </c>
      <c r="D23">
        <v>151</v>
      </c>
      <c r="E23">
        <v>151</v>
      </c>
      <c r="F23">
        <v>86.297014865099996</v>
      </c>
      <c r="G23" t="s">
        <v>45</v>
      </c>
      <c r="H23">
        <v>14147272</v>
      </c>
      <c r="I23" t="s">
        <v>46</v>
      </c>
      <c r="J23">
        <v>752.80145312499997</v>
      </c>
      <c r="K23" t="s">
        <v>58</v>
      </c>
      <c r="L23">
        <v>4.0985689438995901E-2</v>
      </c>
      <c r="M23" t="s">
        <v>45</v>
      </c>
      <c r="N23">
        <v>86.232202297347499</v>
      </c>
      <c r="O23" t="s">
        <v>45</v>
      </c>
      <c r="P23">
        <v>0.93361873969999998</v>
      </c>
      <c r="Q23">
        <v>0.8</v>
      </c>
      <c r="R23" t="s">
        <v>45</v>
      </c>
      <c r="S23">
        <v>0.95794568958500004</v>
      </c>
      <c r="T23" t="s">
        <v>45</v>
      </c>
      <c r="U23">
        <v>0.917690722628</v>
      </c>
      <c r="V23" t="s">
        <v>45</v>
      </c>
      <c r="W23">
        <v>0.95412926422199995</v>
      </c>
      <c r="X23" t="s">
        <v>45</v>
      </c>
      <c r="Y23">
        <v>2.72241379351E-2</v>
      </c>
      <c r="Z23" s="2">
        <v>4.5409067078899997E-7</v>
      </c>
      <c r="AA23">
        <v>0</v>
      </c>
      <c r="AB23">
        <v>-1.43260222712E-4</v>
      </c>
      <c r="AC23" t="s">
        <v>45</v>
      </c>
      <c r="AD23">
        <v>3</v>
      </c>
      <c r="AE23">
        <v>2.2031539779099999E-4</v>
      </c>
      <c r="AF23" t="s">
        <v>45</v>
      </c>
      <c r="AG23" s="22" t="str">
        <f t="shared" si="5"/>
        <v>fail</v>
      </c>
      <c r="AH23" s="22" t="str">
        <f t="shared" si="6"/>
        <v>fail</v>
      </c>
      <c r="AI23" t="str">
        <f t="shared" si="7"/>
        <v>pass</v>
      </c>
      <c r="AJ23" t="str">
        <f t="shared" si="8"/>
        <v>pass</v>
      </c>
      <c r="AL23" t="str">
        <f t="shared" si="0"/>
        <v>same</v>
      </c>
      <c r="AM23" t="str">
        <f t="shared" si="1"/>
        <v>pass</v>
      </c>
      <c r="AN23" s="4" t="str">
        <f t="shared" si="2"/>
        <v>not exceeded</v>
      </c>
      <c r="AO23" s="4" t="str">
        <f t="shared" si="3"/>
        <v>not exceeded</v>
      </c>
      <c r="AP23" t="str">
        <f t="shared" si="9"/>
        <v>same</v>
      </c>
      <c r="AQ23" t="str">
        <f t="shared" si="4"/>
        <v>same</v>
      </c>
    </row>
    <row r="24" spans="1:43" x14ac:dyDescent="0.3">
      <c r="A24" t="s">
        <v>86</v>
      </c>
      <c r="B24" t="s">
        <v>43</v>
      </c>
      <c r="C24" s="1">
        <v>42031</v>
      </c>
      <c r="D24">
        <v>151</v>
      </c>
      <c r="E24">
        <v>151</v>
      </c>
      <c r="F24">
        <v>94.257089303100003</v>
      </c>
      <c r="G24" t="s">
        <v>45</v>
      </c>
      <c r="H24">
        <v>17854832</v>
      </c>
      <c r="I24" t="s">
        <v>46</v>
      </c>
      <c r="J24">
        <v>926.07816964285701</v>
      </c>
      <c r="K24" t="s">
        <v>46</v>
      </c>
      <c r="L24">
        <v>2.9510723389893401E-2</v>
      </c>
      <c r="M24" t="s">
        <v>45</v>
      </c>
      <c r="N24">
        <v>94.343520031095807</v>
      </c>
      <c r="O24" t="s">
        <v>45</v>
      </c>
      <c r="P24">
        <v>0.932572833017</v>
      </c>
      <c r="Q24">
        <v>0.8</v>
      </c>
      <c r="R24" t="s">
        <v>45</v>
      </c>
      <c r="S24">
        <v>0.95667638722000004</v>
      </c>
      <c r="T24" t="s">
        <v>45</v>
      </c>
      <c r="U24">
        <v>0.90691363080599996</v>
      </c>
      <c r="V24" t="s">
        <v>45</v>
      </c>
      <c r="W24">
        <v>0.67793689645199995</v>
      </c>
      <c r="X24" t="s">
        <v>45</v>
      </c>
      <c r="Y24" s="2">
        <v>1.1007513319199999E-18</v>
      </c>
      <c r="Z24" s="2">
        <v>1.0312730944799999E-37</v>
      </c>
      <c r="AA24">
        <v>0</v>
      </c>
      <c r="AB24">
        <v>-5.4076023080300002E-4</v>
      </c>
      <c r="AC24" t="s">
        <v>48</v>
      </c>
      <c r="AD24">
        <v>0</v>
      </c>
      <c r="AE24">
        <v>-6.76488197081E-4</v>
      </c>
      <c r="AF24" t="s">
        <v>48</v>
      </c>
      <c r="AG24" s="22" t="str">
        <f t="shared" si="5"/>
        <v>pass</v>
      </c>
      <c r="AH24" s="22" t="str">
        <f t="shared" si="6"/>
        <v>pass</v>
      </c>
      <c r="AI24" t="str">
        <f t="shared" si="7"/>
        <v>pass</v>
      </c>
      <c r="AJ24" t="str">
        <f t="shared" si="8"/>
        <v>pass</v>
      </c>
      <c r="AL24" t="str">
        <f t="shared" si="0"/>
        <v>same</v>
      </c>
      <c r="AM24" t="str">
        <f t="shared" si="1"/>
        <v>pass</v>
      </c>
      <c r="AN24" s="4" t="str">
        <f t="shared" si="2"/>
        <v>not exceeded</v>
      </c>
      <c r="AO24" s="4" t="str">
        <f t="shared" si="3"/>
        <v>not exceeded</v>
      </c>
      <c r="AP24" t="str">
        <f t="shared" si="9"/>
        <v>same</v>
      </c>
      <c r="AQ24" t="str">
        <f t="shared" si="4"/>
        <v>same</v>
      </c>
    </row>
    <row r="25" spans="1:43" x14ac:dyDescent="0.3">
      <c r="A25" t="s">
        <v>134</v>
      </c>
      <c r="B25" t="s">
        <v>43</v>
      </c>
      <c r="C25" s="1">
        <v>42034</v>
      </c>
      <c r="D25">
        <v>251</v>
      </c>
      <c r="E25">
        <v>251</v>
      </c>
      <c r="F25">
        <v>81.278149427599999</v>
      </c>
      <c r="G25" t="s">
        <v>45</v>
      </c>
      <c r="H25">
        <v>23929178</v>
      </c>
      <c r="I25" t="s">
        <v>46</v>
      </c>
      <c r="J25">
        <v>1312.9896383928501</v>
      </c>
      <c r="K25" t="s">
        <v>135</v>
      </c>
      <c r="L25">
        <v>1.7971530512783999E-2</v>
      </c>
      <c r="M25" t="s">
        <v>45</v>
      </c>
      <c r="N25">
        <v>81.133221488317105</v>
      </c>
      <c r="O25" s="5" t="s">
        <v>48</v>
      </c>
      <c r="P25">
        <v>0.66235564380900003</v>
      </c>
      <c r="Q25">
        <v>0.75</v>
      </c>
      <c r="R25" s="5" t="s">
        <v>48</v>
      </c>
      <c r="S25">
        <v>0.70215580489399998</v>
      </c>
      <c r="T25" s="7" t="s">
        <v>48</v>
      </c>
      <c r="U25">
        <v>0.61961563796399999</v>
      </c>
      <c r="V25" s="7" t="s">
        <v>48</v>
      </c>
      <c r="W25">
        <v>0.84094804639099996</v>
      </c>
      <c r="X25" t="s">
        <v>45</v>
      </c>
      <c r="Y25" s="2">
        <v>6.7473329589700003E-31</v>
      </c>
      <c r="Z25" t="s">
        <v>47</v>
      </c>
      <c r="AA25">
        <v>47</v>
      </c>
      <c r="AB25">
        <v>-3.3610509280899998E-3</v>
      </c>
      <c r="AC25" t="s">
        <v>48</v>
      </c>
      <c r="AD25">
        <v>64</v>
      </c>
      <c r="AE25">
        <v>-3.4493047011499999E-3</v>
      </c>
      <c r="AF25" t="s">
        <v>48</v>
      </c>
      <c r="AG25" s="22" t="str">
        <f t="shared" si="5"/>
        <v>fail</v>
      </c>
      <c r="AH25" s="22" t="str">
        <f t="shared" si="6"/>
        <v>fail</v>
      </c>
      <c r="AI25" t="str">
        <f t="shared" si="7"/>
        <v>fail</v>
      </c>
      <c r="AJ25" t="str">
        <f t="shared" si="8"/>
        <v>fail</v>
      </c>
      <c r="AL25" t="str">
        <f t="shared" si="0"/>
        <v>same</v>
      </c>
      <c r="AM25" t="str">
        <f t="shared" si="1"/>
        <v>pass</v>
      </c>
      <c r="AN25" s="4" t="str">
        <f t="shared" si="2"/>
        <v>exceeded</v>
      </c>
      <c r="AO25" s="4" t="str">
        <f t="shared" si="3"/>
        <v>exceeded</v>
      </c>
      <c r="AP25" t="str">
        <f t="shared" si="9"/>
        <v>same</v>
      </c>
      <c r="AQ25" t="str">
        <f t="shared" si="4"/>
        <v>same</v>
      </c>
    </row>
    <row r="26" spans="1:43" x14ac:dyDescent="0.3">
      <c r="A26" t="s">
        <v>123</v>
      </c>
      <c r="B26" t="s">
        <v>64</v>
      </c>
      <c r="C26" s="1">
        <v>42040</v>
      </c>
      <c r="D26">
        <v>151</v>
      </c>
      <c r="E26">
        <v>151</v>
      </c>
      <c r="F26">
        <v>87.571054829600001</v>
      </c>
      <c r="G26" t="s">
        <v>45</v>
      </c>
      <c r="H26">
        <v>18965301</v>
      </c>
      <c r="I26" t="s">
        <v>46</v>
      </c>
      <c r="J26">
        <v>1006.64499107142</v>
      </c>
      <c r="K26" t="s">
        <v>49</v>
      </c>
      <c r="L26">
        <v>1.9073556383678299E-2</v>
      </c>
      <c r="M26" t="s">
        <v>45</v>
      </c>
      <c r="N26">
        <v>87.682247118405996</v>
      </c>
      <c r="O26" t="s">
        <v>45</v>
      </c>
      <c r="P26">
        <v>0.82979693521099995</v>
      </c>
      <c r="Q26">
        <v>0.8</v>
      </c>
      <c r="R26" t="s">
        <v>45</v>
      </c>
      <c r="S26">
        <v>0.86630171253800003</v>
      </c>
      <c r="T26" t="s">
        <v>45</v>
      </c>
      <c r="U26">
        <v>0.79202212817999995</v>
      </c>
      <c r="V26" s="7" t="s">
        <v>48</v>
      </c>
      <c r="W26">
        <v>0.99584488300200003</v>
      </c>
      <c r="X26" t="s">
        <v>45</v>
      </c>
      <c r="Y26" s="2">
        <v>1.5184064544899999E-12</v>
      </c>
      <c r="Z26" s="2">
        <v>8.2211200936499999E-115</v>
      </c>
      <c r="AA26">
        <v>0</v>
      </c>
      <c r="AB26">
        <v>-2.2136421374800001E-3</v>
      </c>
      <c r="AC26" t="s">
        <v>48</v>
      </c>
      <c r="AD26">
        <v>2</v>
      </c>
      <c r="AE26">
        <v>-1.8971800201000001E-3</v>
      </c>
      <c r="AF26" t="s">
        <v>48</v>
      </c>
      <c r="AG26" s="22" t="str">
        <f t="shared" si="5"/>
        <v>pass</v>
      </c>
      <c r="AH26" s="22" t="str">
        <f t="shared" si="6"/>
        <v>fail</v>
      </c>
      <c r="AI26" t="str">
        <f t="shared" si="7"/>
        <v>pass</v>
      </c>
      <c r="AJ26" t="str">
        <f t="shared" si="8"/>
        <v>fail</v>
      </c>
      <c r="AL26" t="str">
        <f t="shared" si="0"/>
        <v>diff</v>
      </c>
      <c r="AM26" t="str">
        <f t="shared" si="1"/>
        <v>pass</v>
      </c>
      <c r="AN26" s="4" t="str">
        <f t="shared" si="2"/>
        <v>not exceeded</v>
      </c>
      <c r="AO26" s="4" t="str">
        <f t="shared" si="3"/>
        <v>not exceeded</v>
      </c>
      <c r="AP26" t="str">
        <f t="shared" si="9"/>
        <v>same</v>
      </c>
      <c r="AQ26" t="str">
        <f t="shared" si="4"/>
        <v>same</v>
      </c>
    </row>
    <row r="27" spans="1:43" x14ac:dyDescent="0.3">
      <c r="A27" t="s">
        <v>153</v>
      </c>
      <c r="B27" t="s">
        <v>43</v>
      </c>
      <c r="C27" s="1">
        <v>42055</v>
      </c>
      <c r="D27">
        <v>26</v>
      </c>
      <c r="E27">
        <v>26</v>
      </c>
      <c r="F27">
        <v>11.2988503235</v>
      </c>
      <c r="G27" s="5" t="s">
        <v>48</v>
      </c>
      <c r="H27">
        <v>3422864</v>
      </c>
      <c r="I27" t="s">
        <v>46</v>
      </c>
      <c r="J27">
        <v>175.39784374999999</v>
      </c>
      <c r="K27" t="s">
        <v>58</v>
      </c>
      <c r="L27">
        <v>6.9387411080795297E-2</v>
      </c>
      <c r="M27" s="5" t="s">
        <v>48</v>
      </c>
      <c r="N27">
        <v>0</v>
      </c>
      <c r="O27" s="5" t="s">
        <v>48</v>
      </c>
      <c r="P27">
        <v>0.63210862659699996</v>
      </c>
      <c r="Q27">
        <v>0.9</v>
      </c>
      <c r="R27" s="5" t="s">
        <v>48</v>
      </c>
      <c r="S27">
        <v>0.88443959839999997</v>
      </c>
      <c r="T27" s="7" t="s">
        <v>48</v>
      </c>
      <c r="U27">
        <v>0.47034560486799998</v>
      </c>
      <c r="V27" s="7" t="s">
        <v>48</v>
      </c>
      <c r="W27">
        <v>0.95412926422199995</v>
      </c>
      <c r="X27" t="s">
        <v>45</v>
      </c>
      <c r="Y27" s="2">
        <v>6.5681452972500002E-12</v>
      </c>
      <c r="Z27" s="2">
        <v>7.5094367227500002E-13</v>
      </c>
      <c r="AA27">
        <v>0</v>
      </c>
      <c r="AB27">
        <v>0</v>
      </c>
      <c r="AC27" t="s">
        <v>45</v>
      </c>
      <c r="AD27">
        <v>26</v>
      </c>
      <c r="AE27">
        <v>0</v>
      </c>
      <c r="AF27" t="s">
        <v>45</v>
      </c>
      <c r="AG27" s="22" t="str">
        <f t="shared" si="5"/>
        <v>fail</v>
      </c>
      <c r="AH27" s="22" t="str">
        <f t="shared" si="6"/>
        <v>fail</v>
      </c>
      <c r="AI27" t="str">
        <f t="shared" si="7"/>
        <v>fail</v>
      </c>
      <c r="AJ27" t="str">
        <f t="shared" si="8"/>
        <v>fail</v>
      </c>
      <c r="AL27" t="str">
        <f t="shared" si="0"/>
        <v>same</v>
      </c>
      <c r="AM27" t="str">
        <f t="shared" si="1"/>
        <v>pass</v>
      </c>
      <c r="AN27" s="4" t="str">
        <f t="shared" si="2"/>
        <v>not exceeded</v>
      </c>
      <c r="AO27" s="4" t="str">
        <f t="shared" si="3"/>
        <v>exceeded</v>
      </c>
      <c r="AP27" t="str">
        <f t="shared" si="9"/>
        <v>diff</v>
      </c>
      <c r="AQ27" t="str">
        <f t="shared" si="4"/>
        <v>same</v>
      </c>
    </row>
    <row r="28" spans="1:43" x14ac:dyDescent="0.3">
      <c r="A28" t="s">
        <v>186</v>
      </c>
      <c r="B28" t="s">
        <v>43</v>
      </c>
      <c r="C28" s="1">
        <v>42062</v>
      </c>
      <c r="D28">
        <v>75</v>
      </c>
      <c r="E28">
        <v>75</v>
      </c>
      <c r="F28">
        <v>91.972252043599994</v>
      </c>
      <c r="G28" t="s">
        <v>45</v>
      </c>
      <c r="H28">
        <v>29954337</v>
      </c>
      <c r="I28" t="s">
        <v>46</v>
      </c>
      <c r="J28">
        <v>1225.6633684210501</v>
      </c>
      <c r="K28" t="s">
        <v>49</v>
      </c>
      <c r="L28">
        <v>1.93860488465144E-2</v>
      </c>
      <c r="M28" t="s">
        <v>45</v>
      </c>
      <c r="N28">
        <v>91.981582020022103</v>
      </c>
      <c r="O28" t="s">
        <v>45</v>
      </c>
      <c r="P28">
        <v>0.96463537783800002</v>
      </c>
      <c r="Q28">
        <v>0.85</v>
      </c>
      <c r="R28" t="s">
        <v>45</v>
      </c>
      <c r="S28">
        <v>0.97371817955200002</v>
      </c>
      <c r="T28" t="s">
        <v>45</v>
      </c>
      <c r="U28">
        <v>0.95481846295999995</v>
      </c>
      <c r="V28" s="6" t="s">
        <v>45</v>
      </c>
      <c r="W28">
        <v>0.84094804639099996</v>
      </c>
      <c r="X28" t="s">
        <v>45</v>
      </c>
      <c r="Y28">
        <v>2.88424924735E-2</v>
      </c>
      <c r="Z28" s="2">
        <v>2.0570759886800001E-7</v>
      </c>
      <c r="AA28">
        <v>0</v>
      </c>
      <c r="AB28">
        <v>-3.0048679100300001E-4</v>
      </c>
      <c r="AC28" t="s">
        <v>45</v>
      </c>
      <c r="AD28">
        <v>0</v>
      </c>
      <c r="AE28">
        <v>-3.9374597758599998E-4</v>
      </c>
      <c r="AF28" t="s">
        <v>45</v>
      </c>
      <c r="AG28" s="22" t="str">
        <f t="shared" si="5"/>
        <v>pass</v>
      </c>
      <c r="AH28" s="22" t="str">
        <f t="shared" si="6"/>
        <v>pass</v>
      </c>
      <c r="AI28" t="str">
        <f t="shared" si="7"/>
        <v>pass</v>
      </c>
      <c r="AJ28" t="str">
        <f t="shared" si="8"/>
        <v>pass</v>
      </c>
      <c r="AL28" t="str">
        <f t="shared" si="0"/>
        <v>same</v>
      </c>
      <c r="AM28" t="str">
        <f t="shared" si="1"/>
        <v>pass</v>
      </c>
      <c r="AN28" s="4" t="str">
        <f t="shared" si="2"/>
        <v>not exceeded</v>
      </c>
      <c r="AO28" s="4" t="str">
        <f t="shared" si="3"/>
        <v>not exceeded</v>
      </c>
      <c r="AP28" t="str">
        <f t="shared" si="9"/>
        <v>same</v>
      </c>
      <c r="AQ28" t="str">
        <f t="shared" si="4"/>
        <v>same</v>
      </c>
    </row>
    <row r="29" spans="1:43" s="9" customFormat="1" x14ac:dyDescent="0.3">
      <c r="A29" s="9" t="s">
        <v>174</v>
      </c>
      <c r="B29" s="9" t="s">
        <v>64</v>
      </c>
      <c r="C29" s="30">
        <v>42062</v>
      </c>
      <c r="D29" s="9">
        <v>75</v>
      </c>
      <c r="E29" s="9">
        <v>75</v>
      </c>
      <c r="F29" s="9">
        <v>90.294090972299998</v>
      </c>
      <c r="G29" s="9" t="s">
        <v>45</v>
      </c>
      <c r="H29" s="9">
        <v>25317785</v>
      </c>
      <c r="I29" s="9" t="s">
        <v>46</v>
      </c>
      <c r="J29" s="9">
        <v>1066.30071546052</v>
      </c>
      <c r="K29" s="9" t="s">
        <v>58</v>
      </c>
      <c r="L29" s="9">
        <v>7.6375225187212695E-2</v>
      </c>
      <c r="M29" s="12" t="s">
        <v>48</v>
      </c>
      <c r="N29" s="9">
        <v>90.519430811575504</v>
      </c>
      <c r="O29" s="9" t="s">
        <v>45</v>
      </c>
      <c r="P29" s="9">
        <v>0.95731592498399998</v>
      </c>
      <c r="Q29" s="9">
        <v>0.85</v>
      </c>
      <c r="R29" s="9" t="s">
        <v>45</v>
      </c>
      <c r="S29" s="9">
        <v>0.96949651111500001</v>
      </c>
      <c r="T29" s="9" t="s">
        <v>45</v>
      </c>
      <c r="U29" s="9">
        <v>0.94387513757599995</v>
      </c>
      <c r="V29" s="9" t="s">
        <v>45</v>
      </c>
      <c r="W29" s="9">
        <v>0.84094804639099996</v>
      </c>
      <c r="X29" s="9" t="s">
        <v>45</v>
      </c>
      <c r="Y29" s="9">
        <v>2.3737066265599998E-3</v>
      </c>
      <c r="Z29" s="9" t="s">
        <v>47</v>
      </c>
      <c r="AA29" s="9">
        <v>0</v>
      </c>
      <c r="AB29" s="9">
        <v>-2.72832275225E-4</v>
      </c>
      <c r="AC29" s="9" t="s">
        <v>45</v>
      </c>
      <c r="AD29" s="9">
        <v>0</v>
      </c>
      <c r="AE29" s="9">
        <v>-3.8603187877300001E-4</v>
      </c>
      <c r="AF29" s="9" t="s">
        <v>45</v>
      </c>
      <c r="AG29" s="9" t="str">
        <f t="shared" si="5"/>
        <v>fail</v>
      </c>
      <c r="AH29" s="9" t="str">
        <f t="shared" si="6"/>
        <v>fail</v>
      </c>
      <c r="AI29" s="9" t="str">
        <f t="shared" si="7"/>
        <v>fail</v>
      </c>
      <c r="AJ29" s="9" t="str">
        <f t="shared" si="8"/>
        <v>fail</v>
      </c>
      <c r="AL29" s="9" t="str">
        <f t="shared" si="0"/>
        <v>same</v>
      </c>
      <c r="AM29" s="9" t="str">
        <f t="shared" si="1"/>
        <v>pass</v>
      </c>
      <c r="AN29" s="9" t="str">
        <f t="shared" si="2"/>
        <v>not exceeded</v>
      </c>
      <c r="AO29" s="9" t="str">
        <f t="shared" si="3"/>
        <v>not exceeded</v>
      </c>
      <c r="AP29" s="9" t="str">
        <f t="shared" si="9"/>
        <v>same</v>
      </c>
      <c r="AQ29" s="9" t="str">
        <f t="shared" si="4"/>
        <v>same</v>
      </c>
    </row>
    <row r="30" spans="1:43" x14ac:dyDescent="0.3">
      <c r="A30" t="s">
        <v>251</v>
      </c>
      <c r="B30" t="s">
        <v>64</v>
      </c>
      <c r="C30" s="1">
        <v>42065</v>
      </c>
      <c r="D30">
        <v>151</v>
      </c>
      <c r="E30">
        <v>151</v>
      </c>
      <c r="F30">
        <v>86.484709041499997</v>
      </c>
      <c r="G30" t="s">
        <v>45</v>
      </c>
      <c r="H30">
        <v>20383236</v>
      </c>
      <c r="I30" t="s">
        <v>46</v>
      </c>
      <c r="J30">
        <v>1091.5583616071399</v>
      </c>
      <c r="K30" t="s">
        <v>49</v>
      </c>
      <c r="L30">
        <v>9.1316601029124405E-3</v>
      </c>
      <c r="M30" t="s">
        <v>45</v>
      </c>
      <c r="N30">
        <v>86.422883154965504</v>
      </c>
      <c r="O30" t="s">
        <v>45</v>
      </c>
      <c r="P30">
        <v>0.87940379503800004</v>
      </c>
      <c r="Q30">
        <v>0.8</v>
      </c>
      <c r="R30" t="s">
        <v>45</v>
      </c>
      <c r="S30">
        <v>0.92333285662700004</v>
      </c>
      <c r="T30" t="s">
        <v>45</v>
      </c>
      <c r="U30">
        <v>0.83429361050899997</v>
      </c>
      <c r="V30" t="s">
        <v>45</v>
      </c>
      <c r="W30">
        <v>0.95412926422199995</v>
      </c>
      <c r="X30" t="s">
        <v>45</v>
      </c>
      <c r="Y30" s="2">
        <v>4.0711368680899998E-39</v>
      </c>
      <c r="Z30" s="2">
        <v>8.1750098814099997E-86</v>
      </c>
      <c r="AA30">
        <v>0</v>
      </c>
      <c r="AB30">
        <v>-8.5422092404699999E-4</v>
      </c>
      <c r="AC30" t="s">
        <v>48</v>
      </c>
      <c r="AD30">
        <v>0</v>
      </c>
      <c r="AE30">
        <v>-8.0078653309699997E-4</v>
      </c>
      <c r="AF30" t="s">
        <v>48</v>
      </c>
      <c r="AG30" s="22" t="str">
        <f t="shared" si="5"/>
        <v>pass</v>
      </c>
      <c r="AH30" s="22" t="str">
        <f t="shared" si="6"/>
        <v>pass</v>
      </c>
      <c r="AI30" t="str">
        <f t="shared" si="7"/>
        <v>pass</v>
      </c>
      <c r="AJ30" t="str">
        <f t="shared" si="8"/>
        <v>pass</v>
      </c>
      <c r="AL30" t="str">
        <f t="shared" si="0"/>
        <v>same</v>
      </c>
      <c r="AM30" t="str">
        <f t="shared" si="1"/>
        <v>pass</v>
      </c>
      <c r="AN30" s="4" t="str">
        <f t="shared" si="2"/>
        <v>not exceeded</v>
      </c>
      <c r="AO30" s="4" t="str">
        <f t="shared" si="3"/>
        <v>not exceeded</v>
      </c>
      <c r="AP30" t="str">
        <f t="shared" si="9"/>
        <v>same</v>
      </c>
      <c r="AQ30" t="str">
        <f t="shared" si="4"/>
        <v>same</v>
      </c>
    </row>
    <row r="31" spans="1:43" x14ac:dyDescent="0.3">
      <c r="A31" t="s">
        <v>249</v>
      </c>
      <c r="B31" t="s">
        <v>43</v>
      </c>
      <c r="C31" s="1">
        <v>42069</v>
      </c>
      <c r="D31">
        <v>75</v>
      </c>
      <c r="E31">
        <v>75</v>
      </c>
      <c r="F31">
        <v>94.106018551600002</v>
      </c>
      <c r="G31" t="s">
        <v>45</v>
      </c>
      <c r="H31">
        <v>26017554</v>
      </c>
      <c r="I31" t="s">
        <v>46</v>
      </c>
      <c r="J31">
        <v>1059.91670394736</v>
      </c>
      <c r="K31" t="s">
        <v>58</v>
      </c>
      <c r="L31">
        <v>2.1419649288924002E-2</v>
      </c>
      <c r="M31" t="s">
        <v>45</v>
      </c>
      <c r="N31">
        <v>94.168998337677905</v>
      </c>
      <c r="O31" t="s">
        <v>45</v>
      </c>
      <c r="P31">
        <v>0.970083627073</v>
      </c>
      <c r="Q31">
        <v>0.85</v>
      </c>
      <c r="R31" t="s">
        <v>45</v>
      </c>
      <c r="S31">
        <v>0.97848799468199998</v>
      </c>
      <c r="T31" t="s">
        <v>45</v>
      </c>
      <c r="U31">
        <v>0.96173280957399998</v>
      </c>
      <c r="V31" t="s">
        <v>45</v>
      </c>
      <c r="W31">
        <v>0.84094804639099996</v>
      </c>
      <c r="X31" t="s">
        <v>45</v>
      </c>
      <c r="Y31">
        <v>7.8514882983700005E-2</v>
      </c>
      <c r="Z31">
        <v>2.97151105089E-4</v>
      </c>
      <c r="AA31">
        <v>0</v>
      </c>
      <c r="AB31">
        <v>-2.8625075810799998E-4</v>
      </c>
      <c r="AC31" t="s">
        <v>45</v>
      </c>
      <c r="AD31">
        <v>0</v>
      </c>
      <c r="AE31">
        <v>-2.3865729131E-4</v>
      </c>
      <c r="AF31" t="s">
        <v>45</v>
      </c>
      <c r="AG31" s="22" t="str">
        <f t="shared" si="5"/>
        <v>fail</v>
      </c>
      <c r="AH31" s="22" t="str">
        <f t="shared" si="6"/>
        <v>fail</v>
      </c>
      <c r="AI31" t="str">
        <f t="shared" si="7"/>
        <v>pass</v>
      </c>
      <c r="AJ31" t="str">
        <f t="shared" si="8"/>
        <v>pass</v>
      </c>
      <c r="AL31" t="str">
        <f t="shared" si="0"/>
        <v>same</v>
      </c>
      <c r="AM31" t="str">
        <f t="shared" si="1"/>
        <v>pass</v>
      </c>
      <c r="AN31" s="4" t="str">
        <f t="shared" si="2"/>
        <v>not exceeded</v>
      </c>
      <c r="AO31" s="4" t="str">
        <f t="shared" si="3"/>
        <v>not exceeded</v>
      </c>
      <c r="AP31" t="str">
        <f t="shared" si="9"/>
        <v>same</v>
      </c>
      <c r="AQ31" t="str">
        <f t="shared" si="4"/>
        <v>same</v>
      </c>
    </row>
    <row r="32" spans="1:43" x14ac:dyDescent="0.3">
      <c r="A32" t="s">
        <v>118</v>
      </c>
      <c r="B32" t="s">
        <v>64</v>
      </c>
      <c r="C32" s="1">
        <v>42069</v>
      </c>
      <c r="D32">
        <v>75</v>
      </c>
      <c r="E32">
        <v>75</v>
      </c>
      <c r="F32">
        <v>91.395465459600004</v>
      </c>
      <c r="G32" t="s">
        <v>45</v>
      </c>
      <c r="H32">
        <v>24975924</v>
      </c>
      <c r="I32" t="s">
        <v>46</v>
      </c>
      <c r="J32">
        <v>1049.1582779605201</v>
      </c>
      <c r="K32" t="s">
        <v>58</v>
      </c>
      <c r="L32">
        <v>6.7807853529107901E-3</v>
      </c>
      <c r="M32" t="s">
        <v>45</v>
      </c>
      <c r="N32">
        <v>91.296953656128693</v>
      </c>
      <c r="O32" t="s">
        <v>45</v>
      </c>
      <c r="P32">
        <v>0.95123587059799997</v>
      </c>
      <c r="Q32">
        <v>0.85</v>
      </c>
      <c r="R32" t="s">
        <v>45</v>
      </c>
      <c r="S32">
        <v>0.97009871586700003</v>
      </c>
      <c r="T32" t="s">
        <v>45</v>
      </c>
      <c r="U32">
        <v>0.93153082731500003</v>
      </c>
      <c r="V32" t="s">
        <v>45</v>
      </c>
      <c r="W32">
        <v>0.95412926422199995</v>
      </c>
      <c r="X32" t="s">
        <v>45</v>
      </c>
      <c r="Y32" s="2">
        <v>3.4326776294999998E-7</v>
      </c>
      <c r="Z32" t="s">
        <v>47</v>
      </c>
      <c r="AA32">
        <v>0</v>
      </c>
      <c r="AB32">
        <v>-4.0766174282399998E-4</v>
      </c>
      <c r="AC32" t="s">
        <v>45</v>
      </c>
      <c r="AD32">
        <v>0</v>
      </c>
      <c r="AE32">
        <v>-8.2529294513500003E-4</v>
      </c>
      <c r="AF32" t="s">
        <v>48</v>
      </c>
      <c r="AG32" s="22" t="str">
        <f t="shared" si="5"/>
        <v>fail</v>
      </c>
      <c r="AH32" s="22" t="str">
        <f t="shared" si="6"/>
        <v>fail</v>
      </c>
      <c r="AI32" t="str">
        <f t="shared" si="7"/>
        <v>pass</v>
      </c>
      <c r="AJ32" t="str">
        <f t="shared" si="8"/>
        <v>pass</v>
      </c>
      <c r="AL32" t="str">
        <f t="shared" si="0"/>
        <v>same</v>
      </c>
      <c r="AM32" t="str">
        <f t="shared" si="1"/>
        <v>pass</v>
      </c>
      <c r="AN32" s="4" t="str">
        <f t="shared" si="2"/>
        <v>not exceeded</v>
      </c>
      <c r="AO32" s="4" t="str">
        <f t="shared" si="3"/>
        <v>not exceeded</v>
      </c>
      <c r="AP32" t="str">
        <f t="shared" si="9"/>
        <v>same</v>
      </c>
      <c r="AQ32" t="str">
        <f t="shared" si="4"/>
        <v>diff</v>
      </c>
    </row>
    <row r="33" spans="1:43" x14ac:dyDescent="0.3">
      <c r="A33" t="s">
        <v>76</v>
      </c>
      <c r="B33" t="s">
        <v>64</v>
      </c>
      <c r="C33" s="1">
        <v>42076</v>
      </c>
      <c r="D33">
        <v>151</v>
      </c>
      <c r="E33">
        <v>151</v>
      </c>
      <c r="F33">
        <v>94.5095894273</v>
      </c>
      <c r="G33" t="s">
        <v>45</v>
      </c>
      <c r="H33">
        <v>17647098</v>
      </c>
      <c r="I33" t="s">
        <v>46</v>
      </c>
      <c r="J33">
        <v>906.64631250000002</v>
      </c>
      <c r="K33" t="s">
        <v>46</v>
      </c>
      <c r="L33">
        <v>1.7227968461187699E-2</v>
      </c>
      <c r="M33" t="s">
        <v>45</v>
      </c>
      <c r="N33">
        <v>93.728229908861607</v>
      </c>
      <c r="O33" t="s">
        <v>45</v>
      </c>
      <c r="P33">
        <v>0.94212906426900001</v>
      </c>
      <c r="Q33">
        <v>0.8</v>
      </c>
      <c r="R33" t="s">
        <v>45</v>
      </c>
      <c r="S33">
        <v>0.959504039393</v>
      </c>
      <c r="T33" t="s">
        <v>45</v>
      </c>
      <c r="U33">
        <v>0.92420306873299995</v>
      </c>
      <c r="V33" t="s">
        <v>45</v>
      </c>
      <c r="W33">
        <v>0.67793689645199995</v>
      </c>
      <c r="X33" t="s">
        <v>45</v>
      </c>
      <c r="Y33" s="2">
        <v>2.7477950101499999E-10</v>
      </c>
      <c r="Z33" t="s">
        <v>47</v>
      </c>
      <c r="AA33">
        <v>0</v>
      </c>
      <c r="AB33">
        <v>-5.1187844460300004E-4</v>
      </c>
      <c r="AC33" t="s">
        <v>48</v>
      </c>
      <c r="AD33">
        <v>0</v>
      </c>
      <c r="AE33">
        <v>-6.01539202695E-4</v>
      </c>
      <c r="AF33" t="s">
        <v>48</v>
      </c>
      <c r="AG33" s="22" t="str">
        <f t="shared" si="5"/>
        <v>pass</v>
      </c>
      <c r="AH33" s="22" t="str">
        <f t="shared" si="6"/>
        <v>pass</v>
      </c>
      <c r="AI33" t="str">
        <f t="shared" si="7"/>
        <v>pass</v>
      </c>
      <c r="AJ33" t="str">
        <f t="shared" si="8"/>
        <v>pass</v>
      </c>
      <c r="AL33" t="str">
        <f t="shared" si="0"/>
        <v>same</v>
      </c>
      <c r="AM33" t="str">
        <f t="shared" si="1"/>
        <v>pass</v>
      </c>
      <c r="AN33" s="4" t="str">
        <f t="shared" si="2"/>
        <v>not exceeded</v>
      </c>
      <c r="AO33" s="4" t="str">
        <f t="shared" si="3"/>
        <v>not exceeded</v>
      </c>
      <c r="AP33" t="str">
        <f t="shared" si="9"/>
        <v>same</v>
      </c>
      <c r="AQ33" t="str">
        <f t="shared" si="4"/>
        <v>same</v>
      </c>
    </row>
    <row r="34" spans="1:43" x14ac:dyDescent="0.3">
      <c r="A34" t="s">
        <v>69</v>
      </c>
      <c r="B34" t="s">
        <v>43</v>
      </c>
      <c r="C34" s="1">
        <v>42088</v>
      </c>
      <c r="D34">
        <v>75</v>
      </c>
      <c r="E34">
        <v>75</v>
      </c>
      <c r="F34">
        <v>93.044329689799994</v>
      </c>
      <c r="G34" t="s">
        <v>45</v>
      </c>
      <c r="H34">
        <v>26726137</v>
      </c>
      <c r="I34" t="s">
        <v>46</v>
      </c>
      <c r="J34">
        <v>1096.11976644736</v>
      </c>
      <c r="K34" t="s">
        <v>58</v>
      </c>
      <c r="L34">
        <v>2.5085445559048201E-2</v>
      </c>
      <c r="M34" t="s">
        <v>45</v>
      </c>
      <c r="N34">
        <v>93.5237529823751</v>
      </c>
      <c r="O34" t="s">
        <v>45</v>
      </c>
      <c r="P34">
        <v>0.96479387281100004</v>
      </c>
      <c r="Q34">
        <v>0.85</v>
      </c>
      <c r="R34" t="s">
        <v>45</v>
      </c>
      <c r="S34">
        <v>0.97449138771300003</v>
      </c>
      <c r="T34" t="s">
        <v>45</v>
      </c>
      <c r="U34">
        <v>0.95450933892900003</v>
      </c>
      <c r="V34" t="s">
        <v>45</v>
      </c>
      <c r="W34">
        <v>0.84094804639099996</v>
      </c>
      <c r="X34" t="s">
        <v>45</v>
      </c>
      <c r="Y34">
        <v>4.7651333601199997E-2</v>
      </c>
      <c r="Z34">
        <v>7.6142319618400004E-4</v>
      </c>
      <c r="AA34">
        <v>0</v>
      </c>
      <c r="AB34">
        <v>-3.4315153578900001E-4</v>
      </c>
      <c r="AC34" t="s">
        <v>45</v>
      </c>
      <c r="AD34">
        <v>0</v>
      </c>
      <c r="AE34">
        <v>-2.5608793993100001E-4</v>
      </c>
      <c r="AF34" t="s">
        <v>45</v>
      </c>
      <c r="AG34" s="22" t="str">
        <f t="shared" si="5"/>
        <v>fail</v>
      </c>
      <c r="AH34" s="22" t="str">
        <f t="shared" si="6"/>
        <v>fail</v>
      </c>
      <c r="AI34" t="str">
        <f t="shared" si="7"/>
        <v>pass</v>
      </c>
      <c r="AJ34" t="str">
        <f t="shared" si="8"/>
        <v>pass</v>
      </c>
      <c r="AL34" t="str">
        <f t="shared" ref="AL34:AL65" si="10">IF(T34=V34, "same","diff")</f>
        <v>same</v>
      </c>
      <c r="AM34" t="str">
        <f t="shared" ref="AM34:AM65" si="11">IF(X34="no","pass","fail")</f>
        <v>pass</v>
      </c>
      <c r="AN34" s="4" t="str">
        <f t="shared" ref="AN34:AN65" si="12">IF(AA34&gt;(0.1*D34),"exceeded","not exceeded")</f>
        <v>not exceeded</v>
      </c>
      <c r="AO34" s="4" t="str">
        <f t="shared" ref="AO34:AO65" si="13">IF(AD34&gt;(0.1*E34),"exceeded","not exceeded")</f>
        <v>not exceeded</v>
      </c>
      <c r="AP34" t="str">
        <f t="shared" si="9"/>
        <v>same</v>
      </c>
      <c r="AQ34" t="str">
        <f t="shared" ref="AQ34:AQ65" si="14">IF(AC34=AF34,"same","diff")</f>
        <v>same</v>
      </c>
    </row>
    <row r="35" spans="1:43" x14ac:dyDescent="0.3">
      <c r="A35" t="s">
        <v>108</v>
      </c>
      <c r="B35" t="s">
        <v>64</v>
      </c>
      <c r="C35" s="1">
        <v>42088</v>
      </c>
      <c r="D35">
        <v>75</v>
      </c>
      <c r="E35">
        <v>75</v>
      </c>
      <c r="F35">
        <v>92.892809563699998</v>
      </c>
      <c r="G35" t="s">
        <v>45</v>
      </c>
      <c r="H35">
        <v>28292154</v>
      </c>
      <c r="I35" t="s">
        <v>46</v>
      </c>
      <c r="J35">
        <v>1150.8931052631499</v>
      </c>
      <c r="K35" t="s">
        <v>46</v>
      </c>
      <c r="L35">
        <v>1.6395715145574499E-2</v>
      </c>
      <c r="M35" t="s">
        <v>45</v>
      </c>
      <c r="N35">
        <v>92.993351694766602</v>
      </c>
      <c r="O35" t="s">
        <v>45</v>
      </c>
      <c r="P35">
        <v>0.96862785010300001</v>
      </c>
      <c r="Q35">
        <v>0.85</v>
      </c>
      <c r="R35" t="s">
        <v>45</v>
      </c>
      <c r="S35">
        <v>0.97441155593899997</v>
      </c>
      <c r="T35" t="s">
        <v>45</v>
      </c>
      <c r="U35">
        <v>0.962599678578</v>
      </c>
      <c r="V35" t="s">
        <v>45</v>
      </c>
      <c r="W35">
        <v>0.95412926422199995</v>
      </c>
      <c r="X35" t="s">
        <v>45</v>
      </c>
      <c r="Y35">
        <v>0.97963427296299999</v>
      </c>
      <c r="Z35" t="s">
        <v>47</v>
      </c>
      <c r="AA35">
        <v>0</v>
      </c>
      <c r="AB35">
        <v>-3.0201877252900001E-4</v>
      </c>
      <c r="AC35" t="s">
        <v>45</v>
      </c>
      <c r="AD35">
        <v>0</v>
      </c>
      <c r="AE35">
        <v>-1.7630621364700001E-4</v>
      </c>
      <c r="AF35" t="s">
        <v>45</v>
      </c>
      <c r="AG35" s="22" t="str">
        <f t="shared" si="5"/>
        <v>pass</v>
      </c>
      <c r="AH35" s="22" t="str">
        <f t="shared" si="6"/>
        <v>pass</v>
      </c>
      <c r="AI35" t="str">
        <f t="shared" si="7"/>
        <v>pass</v>
      </c>
      <c r="AJ35" t="str">
        <f t="shared" si="8"/>
        <v>pass</v>
      </c>
      <c r="AL35" t="str">
        <f t="shared" si="10"/>
        <v>same</v>
      </c>
      <c r="AM35" t="str">
        <f t="shared" si="11"/>
        <v>pass</v>
      </c>
      <c r="AN35" s="4" t="str">
        <f t="shared" si="12"/>
        <v>not exceeded</v>
      </c>
      <c r="AO35" s="4" t="str">
        <f t="shared" si="13"/>
        <v>not exceeded</v>
      </c>
      <c r="AP35" t="str">
        <f t="shared" si="9"/>
        <v>same</v>
      </c>
      <c r="AQ35" t="str">
        <f t="shared" si="14"/>
        <v>same</v>
      </c>
    </row>
    <row r="36" spans="1:43" x14ac:dyDescent="0.3">
      <c r="A36" t="s">
        <v>143</v>
      </c>
      <c r="B36" t="s">
        <v>43</v>
      </c>
      <c r="C36" s="1">
        <v>42095</v>
      </c>
      <c r="D36">
        <v>151</v>
      </c>
      <c r="E36">
        <v>151</v>
      </c>
      <c r="F36">
        <v>90.449370231100005</v>
      </c>
      <c r="G36" t="s">
        <v>45</v>
      </c>
      <c r="H36">
        <v>18801773</v>
      </c>
      <c r="I36" t="s">
        <v>46</v>
      </c>
      <c r="J36">
        <v>986.68171651785701</v>
      </c>
      <c r="K36" t="s">
        <v>46</v>
      </c>
      <c r="L36">
        <v>2.9182373238638599E-2</v>
      </c>
      <c r="M36" t="s">
        <v>45</v>
      </c>
      <c r="N36">
        <v>90.759123268003194</v>
      </c>
      <c r="O36" t="s">
        <v>45</v>
      </c>
      <c r="P36">
        <v>0.840103937144</v>
      </c>
      <c r="Q36">
        <v>0.8</v>
      </c>
      <c r="R36" t="s">
        <v>45</v>
      </c>
      <c r="S36">
        <v>0.87194634419799999</v>
      </c>
      <c r="T36" t="s">
        <v>45</v>
      </c>
      <c r="U36">
        <v>0.80659192714899997</v>
      </c>
      <c r="V36" t="s">
        <v>45</v>
      </c>
      <c r="W36">
        <v>0.99584488300200003</v>
      </c>
      <c r="X36" t="s">
        <v>45</v>
      </c>
      <c r="Y36" s="2">
        <v>6.8105156460000005E-11</v>
      </c>
      <c r="Z36" s="2">
        <v>1.2646067283499999E-33</v>
      </c>
      <c r="AA36">
        <v>0</v>
      </c>
      <c r="AB36">
        <v>-2.2957459632899999E-3</v>
      </c>
      <c r="AC36" t="s">
        <v>48</v>
      </c>
      <c r="AD36">
        <v>6</v>
      </c>
      <c r="AE36">
        <v>-2.2223924826E-3</v>
      </c>
      <c r="AF36" t="s">
        <v>48</v>
      </c>
      <c r="AG36" s="22" t="str">
        <f t="shared" si="5"/>
        <v>pass</v>
      </c>
      <c r="AH36" s="22" t="str">
        <f t="shared" si="6"/>
        <v>pass</v>
      </c>
      <c r="AI36" t="str">
        <f t="shared" si="7"/>
        <v>pass</v>
      </c>
      <c r="AJ36" t="str">
        <f t="shared" si="8"/>
        <v>pass</v>
      </c>
      <c r="AL36" t="str">
        <f t="shared" si="10"/>
        <v>same</v>
      </c>
      <c r="AM36" t="str">
        <f t="shared" si="11"/>
        <v>pass</v>
      </c>
      <c r="AN36" s="4" t="str">
        <f t="shared" si="12"/>
        <v>not exceeded</v>
      </c>
      <c r="AO36" s="4" t="str">
        <f t="shared" si="13"/>
        <v>not exceeded</v>
      </c>
      <c r="AP36" t="str">
        <f t="shared" si="9"/>
        <v>same</v>
      </c>
      <c r="AQ36" t="str">
        <f t="shared" si="14"/>
        <v>same</v>
      </c>
    </row>
    <row r="37" spans="1:43" x14ac:dyDescent="0.3">
      <c r="A37" t="s">
        <v>203</v>
      </c>
      <c r="B37" t="s">
        <v>43</v>
      </c>
      <c r="C37" s="1">
        <v>42101</v>
      </c>
      <c r="D37">
        <v>151</v>
      </c>
      <c r="E37">
        <v>151</v>
      </c>
      <c r="F37">
        <v>86.005275961400002</v>
      </c>
      <c r="G37" t="s">
        <v>45</v>
      </c>
      <c r="H37">
        <v>20081955</v>
      </c>
      <c r="I37" t="s">
        <v>46</v>
      </c>
      <c r="J37">
        <v>1075.42610267857</v>
      </c>
      <c r="K37" t="s">
        <v>49</v>
      </c>
      <c r="L37">
        <v>3.1950848405989503E-2</v>
      </c>
      <c r="M37" t="s">
        <v>45</v>
      </c>
      <c r="N37">
        <v>86.146626495602007</v>
      </c>
      <c r="O37" t="s">
        <v>45</v>
      </c>
      <c r="P37">
        <v>0.80060118664900004</v>
      </c>
      <c r="Q37">
        <v>0.8</v>
      </c>
      <c r="R37" t="s">
        <v>45</v>
      </c>
      <c r="S37">
        <v>0.85190015560800003</v>
      </c>
      <c r="T37" t="s">
        <v>45</v>
      </c>
      <c r="U37">
        <v>0.74787998307699999</v>
      </c>
      <c r="V37" s="10" t="s">
        <v>48</v>
      </c>
      <c r="W37">
        <v>0.95412926422199995</v>
      </c>
      <c r="X37" t="s">
        <v>45</v>
      </c>
      <c r="Y37" s="2">
        <v>6.3801776910300001E-32</v>
      </c>
      <c r="Z37" t="s">
        <v>47</v>
      </c>
      <c r="AA37">
        <v>0</v>
      </c>
      <c r="AB37">
        <v>-2.36896176924E-3</v>
      </c>
      <c r="AC37" t="s">
        <v>48</v>
      </c>
      <c r="AD37">
        <v>12</v>
      </c>
      <c r="AE37">
        <v>-1.85402107668E-3</v>
      </c>
      <c r="AF37" t="s">
        <v>48</v>
      </c>
      <c r="AG37" s="22" t="str">
        <f t="shared" si="5"/>
        <v>pass</v>
      </c>
      <c r="AH37" s="22" t="str">
        <f t="shared" si="6"/>
        <v>fail</v>
      </c>
      <c r="AI37" t="str">
        <f t="shared" si="7"/>
        <v>pass</v>
      </c>
      <c r="AJ37" t="str">
        <f t="shared" si="8"/>
        <v>fail</v>
      </c>
      <c r="AL37" t="str">
        <f t="shared" si="10"/>
        <v>diff</v>
      </c>
      <c r="AM37" t="str">
        <f t="shared" si="11"/>
        <v>pass</v>
      </c>
      <c r="AN37" s="4" t="str">
        <f t="shared" si="12"/>
        <v>not exceeded</v>
      </c>
      <c r="AO37" s="4" t="str">
        <f t="shared" si="13"/>
        <v>not exceeded</v>
      </c>
      <c r="AP37" t="str">
        <f t="shared" si="9"/>
        <v>same</v>
      </c>
      <c r="AQ37" t="str">
        <f t="shared" si="14"/>
        <v>same</v>
      </c>
    </row>
    <row r="38" spans="1:43" x14ac:dyDescent="0.3">
      <c r="A38" t="s">
        <v>196</v>
      </c>
      <c r="B38" t="s">
        <v>43</v>
      </c>
      <c r="C38" s="1">
        <v>42104</v>
      </c>
      <c r="D38">
        <v>151</v>
      </c>
      <c r="E38">
        <v>151</v>
      </c>
      <c r="F38">
        <v>94.456326302099995</v>
      </c>
      <c r="G38" t="s">
        <v>45</v>
      </c>
      <c r="H38">
        <v>16861157</v>
      </c>
      <c r="I38" t="s">
        <v>46</v>
      </c>
      <c r="J38">
        <v>867.04124776785704</v>
      </c>
      <c r="K38" t="s">
        <v>46</v>
      </c>
      <c r="L38">
        <v>2.1850830909055902E-2</v>
      </c>
      <c r="M38" t="s">
        <v>45</v>
      </c>
      <c r="N38">
        <v>94.415229130657394</v>
      </c>
      <c r="O38" t="s">
        <v>45</v>
      </c>
      <c r="P38">
        <v>0.93635784272300004</v>
      </c>
      <c r="Q38">
        <v>0.8</v>
      </c>
      <c r="R38" t="s">
        <v>45</v>
      </c>
      <c r="S38">
        <v>0.96720052253400002</v>
      </c>
      <c r="T38" t="s">
        <v>45</v>
      </c>
      <c r="U38">
        <v>0.90877231352700005</v>
      </c>
      <c r="V38" t="s">
        <v>45</v>
      </c>
      <c r="W38">
        <v>0.50765795335700004</v>
      </c>
      <c r="X38" t="s">
        <v>45</v>
      </c>
      <c r="Y38" s="2">
        <v>1.7379902991700001E-17</v>
      </c>
      <c r="Z38" t="s">
        <v>47</v>
      </c>
      <c r="AA38">
        <v>0</v>
      </c>
      <c r="AB38">
        <v>-4.31592805094E-4</v>
      </c>
      <c r="AC38" t="s">
        <v>45</v>
      </c>
      <c r="AD38">
        <v>0</v>
      </c>
      <c r="AE38">
        <v>-1.25695209635E-3</v>
      </c>
      <c r="AF38" t="s">
        <v>48</v>
      </c>
      <c r="AG38" s="22" t="str">
        <f t="shared" si="5"/>
        <v>pass</v>
      </c>
      <c r="AH38" s="22" t="str">
        <f t="shared" si="6"/>
        <v>pass</v>
      </c>
      <c r="AI38" t="str">
        <f t="shared" si="7"/>
        <v>pass</v>
      </c>
      <c r="AJ38" t="str">
        <f t="shared" si="8"/>
        <v>pass</v>
      </c>
      <c r="AL38" t="str">
        <f t="shared" si="10"/>
        <v>same</v>
      </c>
      <c r="AM38" t="str">
        <f t="shared" si="11"/>
        <v>pass</v>
      </c>
      <c r="AN38" s="4" t="str">
        <f t="shared" si="12"/>
        <v>not exceeded</v>
      </c>
      <c r="AO38" s="4" t="str">
        <f t="shared" si="13"/>
        <v>not exceeded</v>
      </c>
      <c r="AP38" t="str">
        <f t="shared" si="9"/>
        <v>same</v>
      </c>
      <c r="AQ38" t="str">
        <f t="shared" si="14"/>
        <v>diff</v>
      </c>
    </row>
    <row r="39" spans="1:43" x14ac:dyDescent="0.3">
      <c r="A39" t="s">
        <v>95</v>
      </c>
      <c r="B39" t="s">
        <v>64</v>
      </c>
      <c r="C39" s="1">
        <v>42117</v>
      </c>
      <c r="D39">
        <v>75</v>
      </c>
      <c r="E39">
        <v>75</v>
      </c>
      <c r="F39">
        <v>91.969095204300004</v>
      </c>
      <c r="G39" t="s">
        <v>45</v>
      </c>
      <c r="H39">
        <v>30009055</v>
      </c>
      <c r="I39" t="s">
        <v>46</v>
      </c>
      <c r="J39">
        <v>1228.4128618421</v>
      </c>
      <c r="K39" t="s">
        <v>49</v>
      </c>
      <c r="L39">
        <v>2.79566521598703E-2</v>
      </c>
      <c r="M39" t="s">
        <v>45</v>
      </c>
      <c r="N39">
        <v>92.290467893417102</v>
      </c>
      <c r="O39" t="s">
        <v>45</v>
      </c>
      <c r="P39">
        <v>0.95009581380200003</v>
      </c>
      <c r="Q39">
        <v>0.85</v>
      </c>
      <c r="R39" t="s">
        <v>45</v>
      </c>
      <c r="S39">
        <v>0.96725011745099998</v>
      </c>
      <c r="T39" t="s">
        <v>45</v>
      </c>
      <c r="U39">
        <v>0.93305532391299995</v>
      </c>
      <c r="V39" t="s">
        <v>45</v>
      </c>
      <c r="W39">
        <v>0.84094804639099996</v>
      </c>
      <c r="X39" t="s">
        <v>45</v>
      </c>
      <c r="Y39" s="2">
        <v>2.6066464284300001E-6</v>
      </c>
      <c r="Z39" s="2">
        <v>3.4467170667400002E-12</v>
      </c>
      <c r="AA39">
        <v>0</v>
      </c>
      <c r="AB39">
        <v>-4.7254791428600002E-4</v>
      </c>
      <c r="AC39" t="s">
        <v>45</v>
      </c>
      <c r="AD39">
        <v>0</v>
      </c>
      <c r="AE39">
        <v>-4.9099375075600002E-4</v>
      </c>
      <c r="AF39" t="s">
        <v>45</v>
      </c>
      <c r="AG39" s="22" t="str">
        <f t="shared" si="5"/>
        <v>pass</v>
      </c>
      <c r="AH39" s="22" t="str">
        <f t="shared" si="6"/>
        <v>pass</v>
      </c>
      <c r="AI39" t="str">
        <f t="shared" si="7"/>
        <v>pass</v>
      </c>
      <c r="AJ39" t="str">
        <f t="shared" si="8"/>
        <v>pass</v>
      </c>
      <c r="AL39" t="str">
        <f t="shared" si="10"/>
        <v>same</v>
      </c>
      <c r="AM39" t="str">
        <f t="shared" si="11"/>
        <v>pass</v>
      </c>
      <c r="AN39" s="4" t="str">
        <f t="shared" si="12"/>
        <v>not exceeded</v>
      </c>
      <c r="AO39" s="4" t="str">
        <f t="shared" si="13"/>
        <v>not exceeded</v>
      </c>
      <c r="AP39" t="str">
        <f t="shared" si="9"/>
        <v>same</v>
      </c>
      <c r="AQ39" t="str">
        <f t="shared" si="14"/>
        <v>same</v>
      </c>
    </row>
    <row r="40" spans="1:43" x14ac:dyDescent="0.3">
      <c r="A40" t="s">
        <v>63</v>
      </c>
      <c r="B40" t="s">
        <v>64</v>
      </c>
      <c r="C40" s="1">
        <v>42123</v>
      </c>
      <c r="D40">
        <v>75</v>
      </c>
      <c r="E40">
        <v>75</v>
      </c>
      <c r="F40">
        <v>77.8176586509</v>
      </c>
      <c r="G40" s="5" t="s">
        <v>48</v>
      </c>
      <c r="H40">
        <v>32906358</v>
      </c>
      <c r="I40" t="s">
        <v>46</v>
      </c>
      <c r="J40">
        <v>1415.04124671052</v>
      </c>
      <c r="K40" t="s">
        <v>65</v>
      </c>
      <c r="L40">
        <v>1.8771023298559401E-2</v>
      </c>
      <c r="M40" t="s">
        <v>45</v>
      </c>
      <c r="N40">
        <v>78.178048708640603</v>
      </c>
      <c r="O40" s="5" t="s">
        <v>48</v>
      </c>
      <c r="P40">
        <v>0.89830459073299995</v>
      </c>
      <c r="Q40">
        <v>0.85</v>
      </c>
      <c r="R40" t="s">
        <v>45</v>
      </c>
      <c r="S40">
        <v>0.92025555588200003</v>
      </c>
      <c r="T40" t="s">
        <v>45</v>
      </c>
      <c r="U40">
        <v>0.87593571917000002</v>
      </c>
      <c r="V40" t="s">
        <v>45</v>
      </c>
      <c r="W40">
        <v>0.84094804639099996</v>
      </c>
      <c r="X40" t="s">
        <v>45</v>
      </c>
      <c r="Y40">
        <v>3.39680368342E-4</v>
      </c>
      <c r="Z40" t="s">
        <v>47</v>
      </c>
      <c r="AA40">
        <v>0</v>
      </c>
      <c r="AB40">
        <v>-8.9214740405200001E-4</v>
      </c>
      <c r="AC40" t="s">
        <v>48</v>
      </c>
      <c r="AD40">
        <v>0</v>
      </c>
      <c r="AE40">
        <v>-6.7512923584400004E-4</v>
      </c>
      <c r="AF40" t="s">
        <v>48</v>
      </c>
      <c r="AG40" s="22" t="str">
        <f t="shared" si="5"/>
        <v>fail</v>
      </c>
      <c r="AH40" s="22" t="str">
        <f t="shared" si="6"/>
        <v>fail</v>
      </c>
      <c r="AI40" t="str">
        <f t="shared" si="7"/>
        <v>fail</v>
      </c>
      <c r="AJ40" t="str">
        <f t="shared" si="8"/>
        <v>fail</v>
      </c>
      <c r="AL40" t="str">
        <f t="shared" si="10"/>
        <v>same</v>
      </c>
      <c r="AM40" t="str">
        <f t="shared" si="11"/>
        <v>pass</v>
      </c>
      <c r="AN40" s="4" t="str">
        <f t="shared" si="12"/>
        <v>not exceeded</v>
      </c>
      <c r="AO40" s="4" t="str">
        <f t="shared" si="13"/>
        <v>not exceeded</v>
      </c>
      <c r="AP40" t="str">
        <f t="shared" si="9"/>
        <v>same</v>
      </c>
      <c r="AQ40" t="str">
        <f t="shared" si="14"/>
        <v>same</v>
      </c>
    </row>
    <row r="41" spans="1:43" x14ac:dyDescent="0.3">
      <c r="A41" t="s">
        <v>115</v>
      </c>
      <c r="B41" t="s">
        <v>64</v>
      </c>
      <c r="C41" s="1">
        <v>42124</v>
      </c>
      <c r="D41">
        <v>75</v>
      </c>
      <c r="E41">
        <v>75</v>
      </c>
      <c r="F41">
        <v>86.936772503900002</v>
      </c>
      <c r="G41" t="s">
        <v>45</v>
      </c>
      <c r="H41">
        <v>27790413</v>
      </c>
      <c r="I41" t="s">
        <v>46</v>
      </c>
      <c r="J41">
        <v>1196.12447368421</v>
      </c>
      <c r="K41" t="s">
        <v>46</v>
      </c>
      <c r="L41">
        <v>2.29114386847095E-2</v>
      </c>
      <c r="M41" t="s">
        <v>45</v>
      </c>
      <c r="N41">
        <v>87.462292434970195</v>
      </c>
      <c r="O41" t="s">
        <v>45</v>
      </c>
      <c r="P41">
        <v>0.92905123341200002</v>
      </c>
      <c r="Q41">
        <v>0.85</v>
      </c>
      <c r="R41" t="s">
        <v>45</v>
      </c>
      <c r="S41">
        <v>0.95387136659899996</v>
      </c>
      <c r="T41" t="s">
        <v>45</v>
      </c>
      <c r="U41">
        <v>0.90368159408100002</v>
      </c>
      <c r="V41" t="s">
        <v>45</v>
      </c>
      <c r="W41">
        <v>0.84094804639099996</v>
      </c>
      <c r="X41" t="s">
        <v>45</v>
      </c>
      <c r="Y41" s="2">
        <v>1.23937908314E-10</v>
      </c>
      <c r="Z41" s="2">
        <v>1.7232008701899999E-11</v>
      </c>
      <c r="AA41">
        <v>0</v>
      </c>
      <c r="AB41">
        <v>-6.0018395963600001E-4</v>
      </c>
      <c r="AC41" t="s">
        <v>48</v>
      </c>
      <c r="AD41">
        <v>0</v>
      </c>
      <c r="AE41">
        <v>-5.9030270677900003E-4</v>
      </c>
      <c r="AF41" t="s">
        <v>48</v>
      </c>
      <c r="AG41" s="22" t="str">
        <f t="shared" si="5"/>
        <v>pass</v>
      </c>
      <c r="AH41" s="22" t="str">
        <f t="shared" si="6"/>
        <v>pass</v>
      </c>
      <c r="AI41" t="str">
        <f t="shared" si="7"/>
        <v>pass</v>
      </c>
      <c r="AJ41" t="str">
        <f t="shared" si="8"/>
        <v>pass</v>
      </c>
      <c r="AL41" t="str">
        <f t="shared" si="10"/>
        <v>same</v>
      </c>
      <c r="AM41" t="str">
        <f t="shared" si="11"/>
        <v>pass</v>
      </c>
      <c r="AN41" s="4" t="str">
        <f t="shared" si="12"/>
        <v>not exceeded</v>
      </c>
      <c r="AO41" s="4" t="str">
        <f t="shared" si="13"/>
        <v>not exceeded</v>
      </c>
      <c r="AP41" t="str">
        <f t="shared" si="9"/>
        <v>same</v>
      </c>
      <c r="AQ41" t="str">
        <f t="shared" si="14"/>
        <v>same</v>
      </c>
    </row>
    <row r="42" spans="1:43" s="16" customFormat="1" x14ac:dyDescent="0.3">
      <c r="A42" s="16" t="s">
        <v>127</v>
      </c>
      <c r="B42" s="16" t="s">
        <v>43</v>
      </c>
      <c r="C42" s="17">
        <v>42125</v>
      </c>
      <c r="D42" s="16">
        <v>75</v>
      </c>
      <c r="E42" s="16">
        <v>75</v>
      </c>
      <c r="F42" s="16">
        <v>87.225339608599995</v>
      </c>
      <c r="G42" s="16" t="s">
        <v>45</v>
      </c>
      <c r="H42" s="16">
        <v>34467195</v>
      </c>
      <c r="I42" s="16" t="s">
        <v>46</v>
      </c>
      <c r="J42" s="16">
        <v>1450.64610526315</v>
      </c>
      <c r="K42" s="16" t="s">
        <v>65</v>
      </c>
      <c r="L42" s="16">
        <v>2.2011888618268E-2</v>
      </c>
      <c r="M42" s="16" t="s">
        <v>45</v>
      </c>
      <c r="N42" s="16">
        <v>87.019695196842605</v>
      </c>
      <c r="O42" s="16" t="s">
        <v>45</v>
      </c>
      <c r="P42" s="16">
        <v>0.94138858850100005</v>
      </c>
      <c r="Q42" s="16">
        <v>0.85</v>
      </c>
      <c r="R42" s="16" t="s">
        <v>45</v>
      </c>
      <c r="S42" s="16">
        <v>0.95639478950000001</v>
      </c>
      <c r="T42" s="16" t="s">
        <v>45</v>
      </c>
      <c r="U42" s="16">
        <v>0.92569271273700005</v>
      </c>
      <c r="V42" s="16" t="s">
        <v>45</v>
      </c>
      <c r="W42" s="16">
        <v>0.84094804639099996</v>
      </c>
      <c r="X42" s="16" t="s">
        <v>45</v>
      </c>
      <c r="Y42" s="16">
        <v>5.7944796186600001E-4</v>
      </c>
      <c r="Z42" s="20">
        <v>2.9758841346900002E-5</v>
      </c>
      <c r="AA42" s="16">
        <v>0</v>
      </c>
      <c r="AB42" s="16">
        <v>-5.6761929337199998E-4</v>
      </c>
      <c r="AC42" s="16" t="s">
        <v>48</v>
      </c>
      <c r="AD42" s="16">
        <v>0</v>
      </c>
      <c r="AE42" s="16">
        <v>-5.2431873690799997E-4</v>
      </c>
      <c r="AF42" s="16" t="s">
        <v>48</v>
      </c>
      <c r="AG42" s="16" t="str">
        <f t="shared" si="5"/>
        <v>pass</v>
      </c>
      <c r="AH42" s="16" t="str">
        <f t="shared" si="6"/>
        <v>pass</v>
      </c>
      <c r="AI42" s="16" t="str">
        <f t="shared" si="7"/>
        <v>pass</v>
      </c>
      <c r="AJ42" s="16" t="str">
        <f t="shared" si="8"/>
        <v>pass</v>
      </c>
      <c r="AL42" s="16" t="str">
        <f t="shared" si="10"/>
        <v>same</v>
      </c>
      <c r="AM42" s="16" t="str">
        <f t="shared" si="11"/>
        <v>pass</v>
      </c>
      <c r="AN42" s="16" t="str">
        <f t="shared" si="12"/>
        <v>not exceeded</v>
      </c>
      <c r="AO42" s="16" t="str">
        <f t="shared" si="13"/>
        <v>not exceeded</v>
      </c>
      <c r="AP42" s="16" t="str">
        <f t="shared" si="9"/>
        <v>same</v>
      </c>
      <c r="AQ42" s="16" t="str">
        <f t="shared" si="14"/>
        <v>same</v>
      </c>
    </row>
    <row r="43" spans="1:43" s="9" customFormat="1" x14ac:dyDescent="0.3">
      <c r="A43" s="9" t="s">
        <v>245</v>
      </c>
      <c r="B43" s="9" t="s">
        <v>64</v>
      </c>
      <c r="C43" s="30">
        <v>42125</v>
      </c>
      <c r="D43" s="9">
        <v>75</v>
      </c>
      <c r="E43" s="9">
        <v>75</v>
      </c>
      <c r="F43" s="9">
        <v>80.851932884999997</v>
      </c>
      <c r="G43" s="9" t="s">
        <v>45</v>
      </c>
      <c r="H43" s="9">
        <v>25913017</v>
      </c>
      <c r="I43" s="9" t="s">
        <v>46</v>
      </c>
      <c r="J43" s="9">
        <v>1131.0451266447301</v>
      </c>
      <c r="K43" s="9" t="s">
        <v>46</v>
      </c>
      <c r="L43" s="9">
        <v>1.51255384026244E-2</v>
      </c>
      <c r="M43" s="9" t="s">
        <v>45</v>
      </c>
      <c r="N43" s="9">
        <v>81.304084637083207</v>
      </c>
      <c r="O43" s="12" t="s">
        <v>48</v>
      </c>
      <c r="P43" s="9">
        <v>0.93089279380900003</v>
      </c>
      <c r="Q43" s="9">
        <v>0.85</v>
      </c>
      <c r="R43" s="9" t="s">
        <v>45</v>
      </c>
      <c r="S43" s="9">
        <v>0.92991533997499998</v>
      </c>
      <c r="T43" s="9" t="s">
        <v>45</v>
      </c>
      <c r="U43" s="9">
        <v>0.93268570309700005</v>
      </c>
      <c r="V43" s="9" t="s">
        <v>45</v>
      </c>
      <c r="W43" s="9">
        <v>0.99998090779100002</v>
      </c>
      <c r="X43" s="9" t="s">
        <v>45</v>
      </c>
      <c r="Y43" s="9">
        <v>1.3057486852699999E-2</v>
      </c>
      <c r="Z43" s="9" t="s">
        <v>47</v>
      </c>
      <c r="AA43" s="9">
        <v>0</v>
      </c>
      <c r="AB43" s="9">
        <v>-5.4802755123099995E-4</v>
      </c>
      <c r="AC43" s="9" t="s">
        <v>48</v>
      </c>
      <c r="AD43" s="9">
        <v>0</v>
      </c>
      <c r="AE43" s="9">
        <v>-4.1427525303799998E-4</v>
      </c>
      <c r="AF43" s="9" t="s">
        <v>45</v>
      </c>
      <c r="AG43" s="9" t="str">
        <f t="shared" si="5"/>
        <v>fail</v>
      </c>
      <c r="AH43" s="9" t="str">
        <f t="shared" si="6"/>
        <v>fail</v>
      </c>
      <c r="AI43" s="9" t="str">
        <f t="shared" si="7"/>
        <v>fail</v>
      </c>
      <c r="AJ43" s="9" t="str">
        <f t="shared" si="8"/>
        <v>fail</v>
      </c>
      <c r="AL43" s="9" t="str">
        <f t="shared" si="10"/>
        <v>same</v>
      </c>
      <c r="AM43" s="9" t="str">
        <f t="shared" si="11"/>
        <v>pass</v>
      </c>
      <c r="AN43" s="9" t="str">
        <f t="shared" si="12"/>
        <v>not exceeded</v>
      </c>
      <c r="AO43" s="9" t="str">
        <f t="shared" si="13"/>
        <v>not exceeded</v>
      </c>
      <c r="AP43" s="9" t="str">
        <f t="shared" si="9"/>
        <v>same</v>
      </c>
      <c r="AQ43" s="9" t="str">
        <f t="shared" si="14"/>
        <v>diff</v>
      </c>
    </row>
    <row r="44" spans="1:43" x14ac:dyDescent="0.3">
      <c r="A44" t="s">
        <v>162</v>
      </c>
      <c r="B44" t="s">
        <v>43</v>
      </c>
      <c r="C44" s="1">
        <v>42131</v>
      </c>
      <c r="D44">
        <v>75</v>
      </c>
      <c r="E44">
        <v>75</v>
      </c>
      <c r="F44">
        <v>92.665817430399997</v>
      </c>
      <c r="G44" t="s">
        <v>45</v>
      </c>
      <c r="H44">
        <v>27410104</v>
      </c>
      <c r="I44" t="s">
        <v>46</v>
      </c>
      <c r="J44">
        <v>1119.71218092105</v>
      </c>
      <c r="K44" t="s">
        <v>46</v>
      </c>
      <c r="L44">
        <v>3.66027078646795E-2</v>
      </c>
      <c r="M44" t="s">
        <v>45</v>
      </c>
      <c r="N44">
        <v>93.532743654104095</v>
      </c>
      <c r="O44" t="s">
        <v>45</v>
      </c>
      <c r="P44">
        <v>0.96159251938699997</v>
      </c>
      <c r="Q44">
        <v>0.85</v>
      </c>
      <c r="R44" t="s">
        <v>45</v>
      </c>
      <c r="S44">
        <v>0.97409645289900004</v>
      </c>
      <c r="T44" t="s">
        <v>45</v>
      </c>
      <c r="U44">
        <v>0.94953181936099995</v>
      </c>
      <c r="V44" t="s">
        <v>45</v>
      </c>
      <c r="W44">
        <v>0.84094804639099996</v>
      </c>
      <c r="X44" t="s">
        <v>45</v>
      </c>
      <c r="Y44">
        <v>9.9418738553899992E-4</v>
      </c>
      <c r="Z44" s="2">
        <v>8.62597301182E-8</v>
      </c>
      <c r="AA44">
        <v>0</v>
      </c>
      <c r="AB44">
        <v>-3.6389274953800002E-4</v>
      </c>
      <c r="AC44" t="s">
        <v>45</v>
      </c>
      <c r="AD44">
        <v>0</v>
      </c>
      <c r="AE44">
        <v>-4.2845032186900002E-4</v>
      </c>
      <c r="AF44" t="s">
        <v>45</v>
      </c>
      <c r="AG44" s="22" t="str">
        <f t="shared" si="5"/>
        <v>pass</v>
      </c>
      <c r="AH44" s="22" t="str">
        <f t="shared" si="6"/>
        <v>pass</v>
      </c>
      <c r="AI44" t="str">
        <f t="shared" si="7"/>
        <v>pass</v>
      </c>
      <c r="AJ44" t="str">
        <f t="shared" si="8"/>
        <v>pass</v>
      </c>
      <c r="AL44" t="str">
        <f t="shared" si="10"/>
        <v>same</v>
      </c>
      <c r="AM44" t="str">
        <f t="shared" si="11"/>
        <v>pass</v>
      </c>
      <c r="AN44" s="4" t="str">
        <f t="shared" si="12"/>
        <v>not exceeded</v>
      </c>
      <c r="AO44" s="4" t="str">
        <f t="shared" si="13"/>
        <v>not exceeded</v>
      </c>
      <c r="AP44" t="str">
        <f t="shared" si="9"/>
        <v>same</v>
      </c>
      <c r="AQ44" t="str">
        <f t="shared" si="14"/>
        <v>same</v>
      </c>
    </row>
    <row r="45" spans="1:43" x14ac:dyDescent="0.3">
      <c r="A45" t="s">
        <v>150</v>
      </c>
      <c r="B45" t="s">
        <v>64</v>
      </c>
      <c r="C45" s="1">
        <v>42131</v>
      </c>
      <c r="D45">
        <v>75</v>
      </c>
      <c r="E45">
        <v>75</v>
      </c>
      <c r="F45">
        <v>92.977529831300004</v>
      </c>
      <c r="G45" t="s">
        <v>45</v>
      </c>
      <c r="H45">
        <v>27595623</v>
      </c>
      <c r="I45" t="s">
        <v>46</v>
      </c>
      <c r="J45">
        <v>1124.35949342105</v>
      </c>
      <c r="K45" t="s">
        <v>46</v>
      </c>
      <c r="L45">
        <v>4.0298000507131303E-2</v>
      </c>
      <c r="M45" t="s">
        <v>45</v>
      </c>
      <c r="N45">
        <v>93.142408189940994</v>
      </c>
      <c r="O45" t="s">
        <v>45</v>
      </c>
      <c r="P45">
        <v>0.95226500644400003</v>
      </c>
      <c r="Q45">
        <v>0.85</v>
      </c>
      <c r="R45" t="s">
        <v>45</v>
      </c>
      <c r="S45">
        <v>0.96980944115699996</v>
      </c>
      <c r="T45" t="s">
        <v>45</v>
      </c>
      <c r="U45">
        <v>0.935556064573</v>
      </c>
      <c r="V45" t="s">
        <v>45</v>
      </c>
      <c r="W45">
        <v>0.84094804639099996</v>
      </c>
      <c r="X45" t="s">
        <v>45</v>
      </c>
      <c r="Y45" s="2">
        <v>9.3852823959999996E-7</v>
      </c>
      <c r="Z45" s="2">
        <v>5.8543982983700004E-20</v>
      </c>
      <c r="AA45">
        <v>0</v>
      </c>
      <c r="AB45">
        <v>-5.3503365828099999E-4</v>
      </c>
      <c r="AC45" t="s">
        <v>48</v>
      </c>
      <c r="AD45">
        <v>0</v>
      </c>
      <c r="AE45">
        <v>-1.81498572976E-4</v>
      </c>
      <c r="AF45" t="s">
        <v>45</v>
      </c>
      <c r="AG45" s="22" t="str">
        <f t="shared" si="5"/>
        <v>pass</v>
      </c>
      <c r="AH45" s="22" t="str">
        <f t="shared" si="6"/>
        <v>pass</v>
      </c>
      <c r="AI45" t="str">
        <f t="shared" si="7"/>
        <v>pass</v>
      </c>
      <c r="AJ45" t="str">
        <f t="shared" si="8"/>
        <v>pass</v>
      </c>
      <c r="AL45" t="str">
        <f t="shared" si="10"/>
        <v>same</v>
      </c>
      <c r="AM45" t="str">
        <f t="shared" si="11"/>
        <v>pass</v>
      </c>
      <c r="AN45" s="4" t="str">
        <f t="shared" si="12"/>
        <v>not exceeded</v>
      </c>
      <c r="AO45" s="4" t="str">
        <f t="shared" si="13"/>
        <v>not exceeded</v>
      </c>
      <c r="AP45" t="str">
        <f t="shared" si="9"/>
        <v>same</v>
      </c>
      <c r="AQ45" t="str">
        <f t="shared" si="14"/>
        <v>diff</v>
      </c>
    </row>
    <row r="46" spans="1:43" x14ac:dyDescent="0.3">
      <c r="A46" t="s">
        <v>230</v>
      </c>
      <c r="B46" t="s">
        <v>43</v>
      </c>
      <c r="C46" s="1">
        <v>42139</v>
      </c>
      <c r="D46">
        <v>75</v>
      </c>
      <c r="E46">
        <v>75</v>
      </c>
      <c r="F46">
        <v>96.878739952299995</v>
      </c>
      <c r="G46" t="s">
        <v>45</v>
      </c>
      <c r="H46">
        <v>15942131</v>
      </c>
      <c r="I46" t="s">
        <v>46</v>
      </c>
      <c r="J46">
        <v>638.63525328947298</v>
      </c>
      <c r="K46" t="s">
        <v>58</v>
      </c>
      <c r="L46">
        <v>3.0067587490594599E-2</v>
      </c>
      <c r="M46" t="s">
        <v>45</v>
      </c>
      <c r="N46">
        <v>96.976191523047305</v>
      </c>
      <c r="O46" t="s">
        <v>45</v>
      </c>
      <c r="P46">
        <v>0.97994788427599999</v>
      </c>
      <c r="Q46">
        <v>0.85</v>
      </c>
      <c r="R46" t="s">
        <v>45</v>
      </c>
      <c r="S46">
        <v>0.98705443665799997</v>
      </c>
      <c r="T46" t="s">
        <v>45</v>
      </c>
      <c r="U46">
        <v>0.97446354442799998</v>
      </c>
      <c r="V46" t="s">
        <v>45</v>
      </c>
      <c r="W46">
        <v>0.84094804639099996</v>
      </c>
      <c r="X46" t="s">
        <v>45</v>
      </c>
      <c r="Y46">
        <v>0.57571708703799995</v>
      </c>
      <c r="Z46" t="s">
        <v>47</v>
      </c>
      <c r="AA46">
        <v>0</v>
      </c>
      <c r="AB46">
        <v>-2.4398713957799999E-4</v>
      </c>
      <c r="AC46" t="s">
        <v>45</v>
      </c>
      <c r="AD46">
        <v>0</v>
      </c>
      <c r="AE46">
        <v>-1.6041190021E-4</v>
      </c>
      <c r="AF46" t="s">
        <v>45</v>
      </c>
      <c r="AG46" s="22" t="str">
        <f t="shared" si="5"/>
        <v>fail</v>
      </c>
      <c r="AH46" s="22" t="str">
        <f t="shared" si="6"/>
        <v>fail</v>
      </c>
      <c r="AI46" t="str">
        <f t="shared" si="7"/>
        <v>pass</v>
      </c>
      <c r="AJ46" t="str">
        <f t="shared" si="8"/>
        <v>pass</v>
      </c>
      <c r="AL46" t="str">
        <f t="shared" si="10"/>
        <v>same</v>
      </c>
      <c r="AM46" t="str">
        <f t="shared" si="11"/>
        <v>pass</v>
      </c>
      <c r="AN46" s="4" t="str">
        <f t="shared" si="12"/>
        <v>not exceeded</v>
      </c>
      <c r="AO46" s="4" t="str">
        <f t="shared" si="13"/>
        <v>not exceeded</v>
      </c>
      <c r="AP46" t="str">
        <f t="shared" si="9"/>
        <v>same</v>
      </c>
      <c r="AQ46" t="str">
        <f t="shared" si="14"/>
        <v>same</v>
      </c>
    </row>
    <row r="47" spans="1:43" x14ac:dyDescent="0.3">
      <c r="A47" t="s">
        <v>141</v>
      </c>
      <c r="B47" t="s">
        <v>43</v>
      </c>
      <c r="C47" s="1">
        <v>42142</v>
      </c>
      <c r="D47">
        <v>151</v>
      </c>
      <c r="E47">
        <v>151</v>
      </c>
      <c r="F47">
        <v>89.612316327900004</v>
      </c>
      <c r="G47" t="s">
        <v>45</v>
      </c>
      <c r="H47">
        <v>7467630</v>
      </c>
      <c r="I47" t="s">
        <v>46</v>
      </c>
      <c r="J47">
        <v>351.221228794642</v>
      </c>
      <c r="K47" t="s">
        <v>58</v>
      </c>
      <c r="L47">
        <v>3.7589722869336401E-2</v>
      </c>
      <c r="M47" t="s">
        <v>45</v>
      </c>
      <c r="N47">
        <v>88.721632911350994</v>
      </c>
      <c r="O47" t="s">
        <v>45</v>
      </c>
      <c r="P47">
        <v>0.94106264789399996</v>
      </c>
      <c r="Q47">
        <v>0.8</v>
      </c>
      <c r="R47" t="s">
        <v>45</v>
      </c>
      <c r="S47">
        <v>0.95572264463000001</v>
      </c>
      <c r="T47" t="s">
        <v>45</v>
      </c>
      <c r="U47">
        <v>0.92586704437099998</v>
      </c>
      <c r="V47" t="s">
        <v>45</v>
      </c>
      <c r="W47">
        <v>0.84094804639099996</v>
      </c>
      <c r="X47" t="s">
        <v>45</v>
      </c>
      <c r="Y47">
        <v>0.55116283585199999</v>
      </c>
      <c r="Z47">
        <v>0.39442730192300002</v>
      </c>
      <c r="AA47">
        <v>0</v>
      </c>
      <c r="AB47">
        <v>-3.7128707226999997E-4</v>
      </c>
      <c r="AC47" t="s">
        <v>45</v>
      </c>
      <c r="AD47">
        <v>0</v>
      </c>
      <c r="AE47">
        <v>-8.4743412385599999E-4</v>
      </c>
      <c r="AF47" t="s">
        <v>48</v>
      </c>
      <c r="AG47" s="22" t="str">
        <f t="shared" si="5"/>
        <v>fail</v>
      </c>
      <c r="AH47" s="22" t="str">
        <f t="shared" si="6"/>
        <v>fail</v>
      </c>
      <c r="AI47" t="str">
        <f t="shared" si="7"/>
        <v>pass</v>
      </c>
      <c r="AJ47" t="str">
        <f t="shared" si="8"/>
        <v>pass</v>
      </c>
      <c r="AL47" t="str">
        <f t="shared" si="10"/>
        <v>same</v>
      </c>
      <c r="AM47" t="str">
        <f t="shared" si="11"/>
        <v>pass</v>
      </c>
      <c r="AN47" s="4" t="str">
        <f t="shared" si="12"/>
        <v>not exceeded</v>
      </c>
      <c r="AO47" s="4" t="str">
        <f t="shared" si="13"/>
        <v>not exceeded</v>
      </c>
      <c r="AP47" t="str">
        <f t="shared" si="9"/>
        <v>same</v>
      </c>
      <c r="AQ47" t="str">
        <f t="shared" si="14"/>
        <v>diff</v>
      </c>
    </row>
    <row r="48" spans="1:43" x14ac:dyDescent="0.3">
      <c r="A48" t="s">
        <v>237</v>
      </c>
      <c r="B48" t="s">
        <v>43</v>
      </c>
      <c r="C48" s="1">
        <v>42145</v>
      </c>
      <c r="D48">
        <v>75</v>
      </c>
      <c r="E48">
        <v>75</v>
      </c>
      <c r="F48">
        <v>89.645787332200001</v>
      </c>
      <c r="G48" t="s">
        <v>45</v>
      </c>
      <c r="H48">
        <v>30563261</v>
      </c>
      <c r="I48" t="s">
        <v>46</v>
      </c>
      <c r="J48">
        <v>1273.65916447368</v>
      </c>
      <c r="K48" t="s">
        <v>49</v>
      </c>
      <c r="L48">
        <v>4.3728548314836302E-2</v>
      </c>
      <c r="M48" t="s">
        <v>45</v>
      </c>
      <c r="N48">
        <v>90.955313283247307</v>
      </c>
      <c r="O48" t="s">
        <v>45</v>
      </c>
      <c r="P48">
        <v>0.95231647234000005</v>
      </c>
      <c r="Q48">
        <v>0.85</v>
      </c>
      <c r="R48" t="s">
        <v>45</v>
      </c>
      <c r="S48">
        <v>0.96492157692199998</v>
      </c>
      <c r="T48" t="s">
        <v>45</v>
      </c>
      <c r="U48">
        <v>0.93927429449800004</v>
      </c>
      <c r="V48" t="s">
        <v>45</v>
      </c>
      <c r="W48">
        <v>0.84094804639099996</v>
      </c>
      <c r="X48" t="s">
        <v>45</v>
      </c>
      <c r="Y48">
        <v>9.7477060550299997E-3</v>
      </c>
      <c r="Z48" t="s">
        <v>47</v>
      </c>
      <c r="AA48">
        <v>0</v>
      </c>
      <c r="AB48">
        <v>-5.0705733466500002E-4</v>
      </c>
      <c r="AC48" t="s">
        <v>48</v>
      </c>
      <c r="AD48">
        <v>0</v>
      </c>
      <c r="AE48">
        <v>-4.6026236896100001E-4</v>
      </c>
      <c r="AF48" t="s">
        <v>45</v>
      </c>
      <c r="AG48" s="22" t="str">
        <f t="shared" si="5"/>
        <v>pass</v>
      </c>
      <c r="AH48" s="22" t="str">
        <f t="shared" si="6"/>
        <v>pass</v>
      </c>
      <c r="AI48" t="str">
        <f t="shared" si="7"/>
        <v>pass</v>
      </c>
      <c r="AJ48" t="str">
        <f t="shared" si="8"/>
        <v>pass</v>
      </c>
      <c r="AL48" t="str">
        <f t="shared" si="10"/>
        <v>same</v>
      </c>
      <c r="AM48" t="str">
        <f t="shared" si="11"/>
        <v>pass</v>
      </c>
      <c r="AN48" s="4" t="str">
        <f t="shared" si="12"/>
        <v>not exceeded</v>
      </c>
      <c r="AO48" s="4" t="str">
        <f t="shared" si="13"/>
        <v>not exceeded</v>
      </c>
      <c r="AP48" t="str">
        <f t="shared" si="9"/>
        <v>same</v>
      </c>
      <c r="AQ48" t="str">
        <f t="shared" si="14"/>
        <v>diff</v>
      </c>
    </row>
    <row r="49" spans="1:43" x14ac:dyDescent="0.3">
      <c r="A49" t="s">
        <v>209</v>
      </c>
      <c r="B49" t="s">
        <v>64</v>
      </c>
      <c r="C49" s="1">
        <v>42150</v>
      </c>
      <c r="D49">
        <v>200</v>
      </c>
      <c r="E49">
        <v>200</v>
      </c>
      <c r="F49">
        <v>48.420794717600003</v>
      </c>
      <c r="G49" s="5" t="s">
        <v>48</v>
      </c>
      <c r="H49">
        <v>7559009</v>
      </c>
      <c r="I49" t="s">
        <v>46</v>
      </c>
      <c r="J49">
        <v>310.83074239309201</v>
      </c>
      <c r="K49" t="s">
        <v>58</v>
      </c>
      <c r="L49">
        <v>0.22964518217920399</v>
      </c>
      <c r="M49" s="5" t="s">
        <v>48</v>
      </c>
      <c r="N49">
        <v>50.556213549289801</v>
      </c>
      <c r="O49" s="5" t="s">
        <v>48</v>
      </c>
      <c r="P49">
        <v>0.64122397123899999</v>
      </c>
      <c r="Q49">
        <v>0.7</v>
      </c>
      <c r="R49" s="5" t="s">
        <v>48</v>
      </c>
      <c r="S49">
        <v>0.51284655634099996</v>
      </c>
      <c r="T49" s="7" t="s">
        <v>48</v>
      </c>
      <c r="U49">
        <v>0.75916605338099996</v>
      </c>
      <c r="V49" t="s">
        <v>45</v>
      </c>
      <c r="W49">
        <v>0.50765795335700004</v>
      </c>
      <c r="X49" t="s">
        <v>45</v>
      </c>
      <c r="Y49" s="2">
        <v>1.0758432637799999E-55</v>
      </c>
      <c r="Z49" s="2">
        <v>2.13378664819E-299</v>
      </c>
      <c r="AA49">
        <v>146</v>
      </c>
      <c r="AB49">
        <v>-3.96209490149E-3</v>
      </c>
      <c r="AC49" t="s">
        <v>48</v>
      </c>
      <c r="AD49">
        <v>1</v>
      </c>
      <c r="AE49">
        <v>-1.88605767381E-3</v>
      </c>
      <c r="AF49" t="s">
        <v>48</v>
      </c>
      <c r="AG49" s="22" t="str">
        <f t="shared" si="5"/>
        <v>fail</v>
      </c>
      <c r="AH49" s="22" t="str">
        <f t="shared" si="6"/>
        <v>fail</v>
      </c>
      <c r="AI49" t="str">
        <f t="shared" si="7"/>
        <v>fail</v>
      </c>
      <c r="AJ49" t="str">
        <f t="shared" si="8"/>
        <v>fail</v>
      </c>
      <c r="AL49" t="str">
        <f t="shared" si="10"/>
        <v>diff</v>
      </c>
      <c r="AM49" t="str">
        <f t="shared" si="11"/>
        <v>pass</v>
      </c>
      <c r="AN49" s="4" t="str">
        <f t="shared" si="12"/>
        <v>exceeded</v>
      </c>
      <c r="AO49" s="4" t="str">
        <f t="shared" si="13"/>
        <v>not exceeded</v>
      </c>
      <c r="AP49" t="str">
        <f t="shared" si="9"/>
        <v>diff</v>
      </c>
      <c r="AQ49" t="str">
        <f t="shared" si="14"/>
        <v>same</v>
      </c>
    </row>
    <row r="50" spans="1:43" x14ac:dyDescent="0.3">
      <c r="A50" t="s">
        <v>132</v>
      </c>
      <c r="B50" t="s">
        <v>43</v>
      </c>
      <c r="C50" s="1">
        <v>42152</v>
      </c>
      <c r="D50">
        <v>75</v>
      </c>
      <c r="E50">
        <v>75</v>
      </c>
      <c r="F50">
        <v>91.409263214399999</v>
      </c>
      <c r="G50" t="s">
        <v>45</v>
      </c>
      <c r="H50">
        <v>30434248</v>
      </c>
      <c r="I50" t="s">
        <v>46</v>
      </c>
      <c r="J50">
        <v>1259.1460197368399</v>
      </c>
      <c r="K50" t="s">
        <v>49</v>
      </c>
      <c r="L50">
        <v>3.30272404987152E-2</v>
      </c>
      <c r="M50" t="s">
        <v>45</v>
      </c>
      <c r="N50">
        <v>91.415412718392503</v>
      </c>
      <c r="O50" t="s">
        <v>45</v>
      </c>
      <c r="P50">
        <v>0.95909799472799995</v>
      </c>
      <c r="Q50">
        <v>0.85</v>
      </c>
      <c r="R50" t="s">
        <v>45</v>
      </c>
      <c r="S50">
        <v>0.96908123987999994</v>
      </c>
      <c r="T50" t="s">
        <v>45</v>
      </c>
      <c r="U50">
        <v>0.94896119003799995</v>
      </c>
      <c r="V50" t="s">
        <v>45</v>
      </c>
      <c r="W50">
        <v>0.84094804639099996</v>
      </c>
      <c r="X50" t="s">
        <v>45</v>
      </c>
      <c r="Y50">
        <v>1.1641494208199999E-2</v>
      </c>
      <c r="Z50" s="2">
        <v>5.5390054500500003E-5</v>
      </c>
      <c r="AA50">
        <v>0</v>
      </c>
      <c r="AB50">
        <v>-4.3917829862899998E-4</v>
      </c>
      <c r="AC50" t="s">
        <v>45</v>
      </c>
      <c r="AD50">
        <v>0</v>
      </c>
      <c r="AE50">
        <v>-3.2915453881900001E-4</v>
      </c>
      <c r="AF50" t="s">
        <v>45</v>
      </c>
      <c r="AG50" s="22" t="str">
        <f t="shared" si="5"/>
        <v>pass</v>
      </c>
      <c r="AH50" s="22" t="str">
        <f t="shared" si="6"/>
        <v>pass</v>
      </c>
      <c r="AI50" t="str">
        <f t="shared" si="7"/>
        <v>pass</v>
      </c>
      <c r="AJ50" t="str">
        <f t="shared" si="8"/>
        <v>pass</v>
      </c>
      <c r="AL50" t="str">
        <f t="shared" si="10"/>
        <v>same</v>
      </c>
      <c r="AM50" t="str">
        <f t="shared" si="11"/>
        <v>pass</v>
      </c>
      <c r="AN50" s="4" t="str">
        <f t="shared" si="12"/>
        <v>not exceeded</v>
      </c>
      <c r="AO50" s="4" t="str">
        <f t="shared" si="13"/>
        <v>not exceeded</v>
      </c>
      <c r="AP50" t="str">
        <f t="shared" si="9"/>
        <v>same</v>
      </c>
      <c r="AQ50" t="str">
        <f t="shared" si="14"/>
        <v>same</v>
      </c>
    </row>
    <row r="51" spans="1:43" x14ac:dyDescent="0.3">
      <c r="A51" t="s">
        <v>241</v>
      </c>
      <c r="B51" t="s">
        <v>43</v>
      </c>
      <c r="C51" s="1">
        <v>42153</v>
      </c>
      <c r="D51">
        <v>151</v>
      </c>
      <c r="E51">
        <v>151</v>
      </c>
      <c r="F51">
        <v>88.358861660499997</v>
      </c>
      <c r="G51" t="s">
        <v>45</v>
      </c>
      <c r="H51">
        <v>15502868</v>
      </c>
      <c r="I51" t="s">
        <v>46</v>
      </c>
      <c r="J51">
        <v>806.75779241071405</v>
      </c>
      <c r="K51" t="s">
        <v>58</v>
      </c>
      <c r="L51">
        <v>3.2652658485792803E-2</v>
      </c>
      <c r="M51" t="s">
        <v>45</v>
      </c>
      <c r="N51">
        <v>89.3692048760701</v>
      </c>
      <c r="O51" t="s">
        <v>45</v>
      </c>
      <c r="P51">
        <v>0.91331248181900004</v>
      </c>
      <c r="Q51">
        <v>0.8</v>
      </c>
      <c r="R51" t="s">
        <v>45</v>
      </c>
      <c r="S51">
        <v>0.92662224505799995</v>
      </c>
      <c r="T51" t="s">
        <v>45</v>
      </c>
      <c r="U51">
        <v>0.89823717548500004</v>
      </c>
      <c r="V51" t="s">
        <v>45</v>
      </c>
      <c r="W51">
        <v>0.99584488300200003</v>
      </c>
      <c r="X51" t="s">
        <v>45</v>
      </c>
      <c r="Y51">
        <v>0.34728844251899998</v>
      </c>
      <c r="Z51" s="2">
        <v>5.8530831341200001E-7</v>
      </c>
      <c r="AA51">
        <v>0</v>
      </c>
      <c r="AB51">
        <v>-8.2214161119300005E-4</v>
      </c>
      <c r="AC51" t="s">
        <v>48</v>
      </c>
      <c r="AD51">
        <v>0</v>
      </c>
      <c r="AE51">
        <v>-1.0281958540200001E-3</v>
      </c>
      <c r="AF51" t="s">
        <v>48</v>
      </c>
      <c r="AG51" s="22" t="str">
        <f t="shared" si="5"/>
        <v>fail</v>
      </c>
      <c r="AH51" s="22" t="str">
        <f t="shared" si="6"/>
        <v>fail</v>
      </c>
      <c r="AI51" t="str">
        <f t="shared" si="7"/>
        <v>pass</v>
      </c>
      <c r="AJ51" t="str">
        <f t="shared" si="8"/>
        <v>pass</v>
      </c>
      <c r="AL51" t="str">
        <f t="shared" si="10"/>
        <v>same</v>
      </c>
      <c r="AM51" t="str">
        <f t="shared" si="11"/>
        <v>pass</v>
      </c>
      <c r="AN51" s="4" t="str">
        <f t="shared" si="12"/>
        <v>not exceeded</v>
      </c>
      <c r="AO51" s="4" t="str">
        <f t="shared" si="13"/>
        <v>not exceeded</v>
      </c>
      <c r="AP51" t="str">
        <f t="shared" si="9"/>
        <v>same</v>
      </c>
      <c r="AQ51" t="str">
        <f t="shared" si="14"/>
        <v>same</v>
      </c>
    </row>
    <row r="52" spans="1:43" x14ac:dyDescent="0.3">
      <c r="A52" t="s">
        <v>146</v>
      </c>
      <c r="B52" t="s">
        <v>64</v>
      </c>
      <c r="C52" s="1">
        <v>42160</v>
      </c>
      <c r="D52">
        <v>75</v>
      </c>
      <c r="E52">
        <v>75</v>
      </c>
      <c r="F52">
        <v>86.984606682500001</v>
      </c>
      <c r="G52" t="s">
        <v>45</v>
      </c>
      <c r="H52">
        <v>20446753</v>
      </c>
      <c r="I52" t="s">
        <v>46</v>
      </c>
      <c r="J52">
        <v>822.31396710526303</v>
      </c>
      <c r="K52" t="s">
        <v>58</v>
      </c>
      <c r="L52">
        <v>2.6850757556967499E-2</v>
      </c>
      <c r="M52" t="s">
        <v>45</v>
      </c>
      <c r="N52">
        <v>87.571191344614107</v>
      </c>
      <c r="O52" t="s">
        <v>45</v>
      </c>
      <c r="P52">
        <v>0.93738408542200002</v>
      </c>
      <c r="Q52">
        <v>0.85</v>
      </c>
      <c r="R52" t="s">
        <v>45</v>
      </c>
      <c r="S52">
        <v>0.94848506264099997</v>
      </c>
      <c r="T52" t="s">
        <v>45</v>
      </c>
      <c r="U52">
        <v>0.92669215954899997</v>
      </c>
      <c r="V52" t="s">
        <v>45</v>
      </c>
      <c r="W52">
        <v>0.95412926422199995</v>
      </c>
      <c r="X52" t="s">
        <v>45</v>
      </c>
      <c r="Y52">
        <v>0.71981423179600001</v>
      </c>
      <c r="Z52" t="s">
        <v>47</v>
      </c>
      <c r="AA52">
        <v>0</v>
      </c>
      <c r="AB52">
        <v>-6.2226560292999997E-4</v>
      </c>
      <c r="AC52" t="s">
        <v>48</v>
      </c>
      <c r="AD52">
        <v>0</v>
      </c>
      <c r="AE52">
        <v>-4.1515886352099998E-4</v>
      </c>
      <c r="AF52" t="s">
        <v>45</v>
      </c>
      <c r="AG52" s="22" t="str">
        <f t="shared" si="5"/>
        <v>fail</v>
      </c>
      <c r="AH52" s="22" t="str">
        <f t="shared" si="6"/>
        <v>fail</v>
      </c>
      <c r="AI52" t="str">
        <f t="shared" si="7"/>
        <v>pass</v>
      </c>
      <c r="AJ52" t="str">
        <f t="shared" si="8"/>
        <v>pass</v>
      </c>
      <c r="AL52" t="str">
        <f t="shared" si="10"/>
        <v>same</v>
      </c>
      <c r="AM52" t="str">
        <f t="shared" si="11"/>
        <v>pass</v>
      </c>
      <c r="AN52" s="4" t="str">
        <f t="shared" si="12"/>
        <v>not exceeded</v>
      </c>
      <c r="AO52" s="4" t="str">
        <f t="shared" si="13"/>
        <v>not exceeded</v>
      </c>
      <c r="AP52" t="str">
        <f t="shared" si="9"/>
        <v>same</v>
      </c>
      <c r="AQ52" t="str">
        <f t="shared" si="14"/>
        <v>diff</v>
      </c>
    </row>
    <row r="53" spans="1:43" s="9" customFormat="1" x14ac:dyDescent="0.3">
      <c r="A53" s="9" t="s">
        <v>136</v>
      </c>
      <c r="B53" s="9" t="s">
        <v>64</v>
      </c>
      <c r="C53" s="30">
        <v>42165</v>
      </c>
      <c r="D53" s="9">
        <v>75</v>
      </c>
      <c r="E53" s="9">
        <v>75</v>
      </c>
      <c r="F53" s="9">
        <v>82.302756982099993</v>
      </c>
      <c r="G53" s="9" t="s">
        <v>45</v>
      </c>
      <c r="H53" s="9">
        <v>25297112</v>
      </c>
      <c r="I53" s="9" t="s">
        <v>46</v>
      </c>
      <c r="J53" s="9">
        <v>1022.96571217105</v>
      </c>
      <c r="K53" s="9" t="s">
        <v>58</v>
      </c>
      <c r="L53" s="9">
        <v>2.4105218894569999E-2</v>
      </c>
      <c r="M53" s="9" t="s">
        <v>45</v>
      </c>
      <c r="N53" s="9">
        <v>83.080528526157906</v>
      </c>
      <c r="O53" s="12" t="s">
        <v>48</v>
      </c>
      <c r="P53" s="9">
        <v>0.91102193299400003</v>
      </c>
      <c r="Q53" s="9">
        <v>0.85</v>
      </c>
      <c r="R53" s="9" t="s">
        <v>45</v>
      </c>
      <c r="S53" s="9">
        <v>0.93191576440299995</v>
      </c>
      <c r="T53" s="9" t="s">
        <v>45</v>
      </c>
      <c r="U53" s="9">
        <v>0.89026763476699999</v>
      </c>
      <c r="V53" s="9" t="s">
        <v>45</v>
      </c>
      <c r="W53" s="9">
        <v>0.84094804639099996</v>
      </c>
      <c r="X53" s="9" t="s">
        <v>45</v>
      </c>
      <c r="Y53" s="9">
        <v>1.5742315143000001E-4</v>
      </c>
      <c r="Z53" s="32">
        <v>7.1708063077699997E-18</v>
      </c>
      <c r="AA53" s="9">
        <v>0</v>
      </c>
      <c r="AB53" s="9">
        <v>-7.7998898530000002E-4</v>
      </c>
      <c r="AC53" s="9" t="s">
        <v>48</v>
      </c>
      <c r="AD53" s="9">
        <v>0</v>
      </c>
      <c r="AE53" s="9">
        <v>-6.3882142887100005E-4</v>
      </c>
      <c r="AF53" s="9" t="s">
        <v>48</v>
      </c>
      <c r="AG53" s="9" t="str">
        <f t="shared" si="5"/>
        <v>fail</v>
      </c>
      <c r="AH53" s="9" t="str">
        <f t="shared" si="6"/>
        <v>fail</v>
      </c>
      <c r="AI53" s="9" t="str">
        <f t="shared" si="7"/>
        <v>fail</v>
      </c>
      <c r="AJ53" s="9" t="str">
        <f t="shared" si="8"/>
        <v>fail</v>
      </c>
      <c r="AL53" s="9" t="str">
        <f t="shared" si="10"/>
        <v>same</v>
      </c>
      <c r="AM53" s="9" t="str">
        <f t="shared" si="11"/>
        <v>pass</v>
      </c>
      <c r="AN53" s="9" t="str">
        <f t="shared" si="12"/>
        <v>not exceeded</v>
      </c>
      <c r="AO53" s="9" t="str">
        <f t="shared" si="13"/>
        <v>not exceeded</v>
      </c>
      <c r="AP53" s="9" t="str">
        <f t="shared" si="9"/>
        <v>same</v>
      </c>
      <c r="AQ53" s="9" t="str">
        <f t="shared" si="14"/>
        <v>same</v>
      </c>
    </row>
    <row r="54" spans="1:43" s="16" customFormat="1" x14ac:dyDescent="0.3">
      <c r="A54" s="16" t="s">
        <v>211</v>
      </c>
      <c r="B54" s="16" t="s">
        <v>43</v>
      </c>
      <c r="C54" s="17">
        <v>42167</v>
      </c>
      <c r="D54" s="16">
        <v>75</v>
      </c>
      <c r="E54" s="16">
        <v>75</v>
      </c>
      <c r="F54" s="16">
        <v>85.276591919500007</v>
      </c>
      <c r="G54" s="16" t="s">
        <v>45</v>
      </c>
      <c r="H54" s="16">
        <v>34132691</v>
      </c>
      <c r="I54" s="16" t="s">
        <v>46</v>
      </c>
      <c r="J54" s="16">
        <v>1448.1255493420999</v>
      </c>
      <c r="K54" s="16" t="s">
        <v>65</v>
      </c>
      <c r="L54" s="16">
        <v>1.9585178926807702E-2</v>
      </c>
      <c r="M54" s="16" t="s">
        <v>45</v>
      </c>
      <c r="N54" s="16">
        <v>85.054119625675497</v>
      </c>
      <c r="O54" s="16" t="s">
        <v>45</v>
      </c>
      <c r="P54" s="16">
        <v>0.93155733037099997</v>
      </c>
      <c r="Q54" s="16">
        <v>0.85</v>
      </c>
      <c r="R54" s="16" t="s">
        <v>45</v>
      </c>
      <c r="S54" s="16">
        <v>0.95080653597800002</v>
      </c>
      <c r="T54" s="16" t="s">
        <v>45</v>
      </c>
      <c r="U54" s="16">
        <v>0.91104729441499999</v>
      </c>
      <c r="V54" s="16" t="s">
        <v>45</v>
      </c>
      <c r="W54" s="16">
        <v>0.84094804639099996</v>
      </c>
      <c r="X54" s="16" t="s">
        <v>45</v>
      </c>
      <c r="Y54" s="20">
        <v>3.19296341928E-6</v>
      </c>
      <c r="Z54" s="20">
        <v>6.9549005331799996E-35</v>
      </c>
      <c r="AA54" s="16">
        <v>0</v>
      </c>
      <c r="AB54" s="16">
        <v>-6.1029657180700005E-4</v>
      </c>
      <c r="AC54" s="16" t="s">
        <v>48</v>
      </c>
      <c r="AD54" s="16">
        <v>0</v>
      </c>
      <c r="AE54" s="16">
        <v>-6.4343974267199995E-4</v>
      </c>
      <c r="AF54" s="16" t="s">
        <v>48</v>
      </c>
      <c r="AG54" s="16" t="str">
        <f t="shared" si="5"/>
        <v>pass</v>
      </c>
      <c r="AH54" s="16" t="str">
        <f t="shared" si="6"/>
        <v>pass</v>
      </c>
      <c r="AI54" s="16" t="str">
        <f t="shared" si="7"/>
        <v>pass</v>
      </c>
      <c r="AJ54" s="16" t="str">
        <f t="shared" si="8"/>
        <v>pass</v>
      </c>
      <c r="AL54" s="16" t="str">
        <f t="shared" si="10"/>
        <v>same</v>
      </c>
      <c r="AM54" s="16" t="str">
        <f t="shared" si="11"/>
        <v>pass</v>
      </c>
      <c r="AN54" s="16" t="str">
        <f t="shared" si="12"/>
        <v>not exceeded</v>
      </c>
      <c r="AO54" s="16" t="str">
        <f t="shared" si="13"/>
        <v>not exceeded</v>
      </c>
      <c r="AP54" s="16" t="str">
        <f t="shared" si="9"/>
        <v>same</v>
      </c>
      <c r="AQ54" s="16" t="str">
        <f t="shared" si="14"/>
        <v>same</v>
      </c>
    </row>
    <row r="55" spans="1:43" s="9" customFormat="1" x14ac:dyDescent="0.3">
      <c r="A55" s="9" t="s">
        <v>194</v>
      </c>
      <c r="B55" s="9" t="s">
        <v>64</v>
      </c>
      <c r="C55" s="30">
        <v>42167</v>
      </c>
      <c r="D55" s="9">
        <v>75</v>
      </c>
      <c r="E55" s="9">
        <v>75</v>
      </c>
      <c r="F55" s="9">
        <v>79.341048601099999</v>
      </c>
      <c r="G55" s="12" t="s">
        <v>48</v>
      </c>
      <c r="H55" s="9">
        <v>25070490</v>
      </c>
      <c r="I55" s="9" t="s">
        <v>46</v>
      </c>
      <c r="J55" s="9">
        <v>1016.95818914473</v>
      </c>
      <c r="K55" s="9" t="s">
        <v>58</v>
      </c>
      <c r="L55" s="9">
        <v>3.7040124406740101E-2</v>
      </c>
      <c r="M55" s="9" t="s">
        <v>45</v>
      </c>
      <c r="N55" s="9">
        <v>80.102242479831304</v>
      </c>
      <c r="O55" s="12" t="s">
        <v>48</v>
      </c>
      <c r="P55" s="9">
        <v>0.90347332181200002</v>
      </c>
      <c r="Q55" s="9">
        <v>0.85</v>
      </c>
      <c r="R55" s="9" t="s">
        <v>45</v>
      </c>
      <c r="S55" s="9">
        <v>0.92645295883699996</v>
      </c>
      <c r="T55" s="9" t="s">
        <v>45</v>
      </c>
      <c r="U55" s="9">
        <v>0.88019230630599998</v>
      </c>
      <c r="V55" s="9" t="s">
        <v>45</v>
      </c>
      <c r="W55" s="9">
        <v>0.84094804639099996</v>
      </c>
      <c r="X55" s="9" t="s">
        <v>45</v>
      </c>
      <c r="Y55" s="32">
        <v>3.0150766329299999E-5</v>
      </c>
      <c r="Z55" s="32">
        <v>3.0044864037200002E-11</v>
      </c>
      <c r="AA55" s="9">
        <v>0</v>
      </c>
      <c r="AB55" s="9">
        <v>-7.8583953417299998E-4</v>
      </c>
      <c r="AC55" s="9" t="s">
        <v>48</v>
      </c>
      <c r="AD55" s="9">
        <v>0</v>
      </c>
      <c r="AE55" s="9">
        <v>-6.9581988265399999E-4</v>
      </c>
      <c r="AF55" s="9" t="s">
        <v>48</v>
      </c>
      <c r="AG55" s="9" t="str">
        <f t="shared" si="5"/>
        <v>fail</v>
      </c>
      <c r="AH55" s="9" t="str">
        <f t="shared" si="6"/>
        <v>fail</v>
      </c>
      <c r="AI55" s="9" t="str">
        <f t="shared" si="7"/>
        <v>fail</v>
      </c>
      <c r="AJ55" s="9" t="str">
        <f t="shared" si="8"/>
        <v>fail</v>
      </c>
      <c r="AL55" s="9" t="str">
        <f t="shared" si="10"/>
        <v>same</v>
      </c>
      <c r="AM55" s="9" t="str">
        <f t="shared" si="11"/>
        <v>pass</v>
      </c>
      <c r="AN55" s="9" t="str">
        <f t="shared" si="12"/>
        <v>not exceeded</v>
      </c>
      <c r="AO55" s="9" t="str">
        <f t="shared" si="13"/>
        <v>not exceeded</v>
      </c>
      <c r="AP55" s="9" t="str">
        <f t="shared" si="9"/>
        <v>same</v>
      </c>
      <c r="AQ55" s="9" t="str">
        <f t="shared" si="14"/>
        <v>same</v>
      </c>
    </row>
    <row r="56" spans="1:43" x14ac:dyDescent="0.3">
      <c r="A56" t="s">
        <v>178</v>
      </c>
      <c r="B56" t="s">
        <v>43</v>
      </c>
      <c r="C56" s="1">
        <v>42170</v>
      </c>
      <c r="D56">
        <v>251</v>
      </c>
      <c r="E56">
        <v>251</v>
      </c>
      <c r="F56">
        <v>89.383990455499998</v>
      </c>
      <c r="G56" t="s">
        <v>45</v>
      </c>
      <c r="H56">
        <v>20944521</v>
      </c>
      <c r="I56" t="s">
        <v>46</v>
      </c>
      <c r="J56">
        <v>1111.4378906249999</v>
      </c>
      <c r="K56" t="s">
        <v>49</v>
      </c>
      <c r="L56">
        <v>3.7505754882214297E-2</v>
      </c>
      <c r="M56" t="s">
        <v>45</v>
      </c>
      <c r="N56">
        <v>89.084561974290693</v>
      </c>
      <c r="O56" t="s">
        <v>45</v>
      </c>
      <c r="P56">
        <v>0.71363456735800002</v>
      </c>
      <c r="Q56">
        <v>0.75</v>
      </c>
      <c r="R56" s="5" t="s">
        <v>48</v>
      </c>
      <c r="S56">
        <v>0.81632423199899995</v>
      </c>
      <c r="T56" t="s">
        <v>45</v>
      </c>
      <c r="U56">
        <v>0.60534775376500005</v>
      </c>
      <c r="V56" s="7" t="s">
        <v>48</v>
      </c>
      <c r="W56">
        <v>0.50765795335700004</v>
      </c>
      <c r="X56" t="s">
        <v>45</v>
      </c>
      <c r="Y56" s="2">
        <v>3.3983433582899997E-154</v>
      </c>
      <c r="Z56" s="2">
        <v>5.6080164365399995E-166</v>
      </c>
      <c r="AA56">
        <v>24</v>
      </c>
      <c r="AB56">
        <v>-2.3212971450699998E-3</v>
      </c>
      <c r="AC56" t="s">
        <v>48</v>
      </c>
      <c r="AD56">
        <v>53</v>
      </c>
      <c r="AE56">
        <v>-4.1860302242E-3</v>
      </c>
      <c r="AF56" t="s">
        <v>48</v>
      </c>
      <c r="AG56" s="22" t="str">
        <f t="shared" si="5"/>
        <v>fail</v>
      </c>
      <c r="AH56" s="22" t="str">
        <f t="shared" si="6"/>
        <v>fail</v>
      </c>
      <c r="AI56" t="str">
        <f t="shared" si="7"/>
        <v>fail</v>
      </c>
      <c r="AJ56" t="str">
        <f t="shared" si="8"/>
        <v>fail</v>
      </c>
      <c r="AL56" t="str">
        <f t="shared" si="10"/>
        <v>diff</v>
      </c>
      <c r="AM56" t="str">
        <f t="shared" si="11"/>
        <v>pass</v>
      </c>
      <c r="AN56" s="4" t="str">
        <f t="shared" si="12"/>
        <v>not exceeded</v>
      </c>
      <c r="AO56" s="4" t="str">
        <f t="shared" si="13"/>
        <v>exceeded</v>
      </c>
      <c r="AP56" t="str">
        <f t="shared" si="9"/>
        <v>diff</v>
      </c>
      <c r="AQ56" t="str">
        <f t="shared" si="14"/>
        <v>same</v>
      </c>
    </row>
    <row r="57" spans="1:43" x14ac:dyDescent="0.3">
      <c r="A57" t="s">
        <v>204</v>
      </c>
      <c r="B57" t="s">
        <v>43</v>
      </c>
      <c r="C57" s="1">
        <v>42174</v>
      </c>
      <c r="D57">
        <v>75</v>
      </c>
      <c r="E57">
        <v>75</v>
      </c>
      <c r="F57">
        <v>92.156520881500001</v>
      </c>
      <c r="G57" t="s">
        <v>45</v>
      </c>
      <c r="H57">
        <v>28125244</v>
      </c>
      <c r="I57" t="s">
        <v>46</v>
      </c>
      <c r="J57">
        <v>1158.4525657894701</v>
      </c>
      <c r="K57" t="s">
        <v>46</v>
      </c>
      <c r="L57">
        <v>3.4410719761994897E-2</v>
      </c>
      <c r="M57" t="s">
        <v>45</v>
      </c>
      <c r="N57">
        <v>93.208284355201897</v>
      </c>
      <c r="O57" t="s">
        <v>45</v>
      </c>
      <c r="P57">
        <v>0.95862825563200005</v>
      </c>
      <c r="Q57">
        <v>0.85</v>
      </c>
      <c r="R57" t="s">
        <v>45</v>
      </c>
      <c r="S57">
        <v>0.97241669488600002</v>
      </c>
      <c r="T57" t="s">
        <v>45</v>
      </c>
      <c r="U57">
        <v>0.94405779377400001</v>
      </c>
      <c r="V57" t="s">
        <v>45</v>
      </c>
      <c r="W57">
        <v>0.84094804639099996</v>
      </c>
      <c r="X57" t="s">
        <v>45</v>
      </c>
      <c r="Y57">
        <v>1.03092551177E-4</v>
      </c>
      <c r="Z57" t="s">
        <v>47</v>
      </c>
      <c r="AA57">
        <v>0</v>
      </c>
      <c r="AB57">
        <v>-4.1056030528799998E-4</v>
      </c>
      <c r="AC57" t="s">
        <v>45</v>
      </c>
      <c r="AD57">
        <v>0</v>
      </c>
      <c r="AE57">
        <v>-5.8757692622399998E-4</v>
      </c>
      <c r="AF57" t="s">
        <v>48</v>
      </c>
      <c r="AG57" s="22" t="str">
        <f t="shared" si="5"/>
        <v>pass</v>
      </c>
      <c r="AH57" s="22" t="str">
        <f t="shared" si="6"/>
        <v>pass</v>
      </c>
      <c r="AI57" t="str">
        <f t="shared" si="7"/>
        <v>pass</v>
      </c>
      <c r="AJ57" t="str">
        <f t="shared" si="8"/>
        <v>pass</v>
      </c>
      <c r="AL57" t="str">
        <f t="shared" si="10"/>
        <v>same</v>
      </c>
      <c r="AM57" t="str">
        <f t="shared" si="11"/>
        <v>pass</v>
      </c>
      <c r="AN57" s="4" t="str">
        <f t="shared" si="12"/>
        <v>not exceeded</v>
      </c>
      <c r="AO57" s="4" t="str">
        <f t="shared" si="13"/>
        <v>not exceeded</v>
      </c>
      <c r="AP57" t="str">
        <f t="shared" si="9"/>
        <v>same</v>
      </c>
      <c r="AQ57" t="str">
        <f t="shared" si="14"/>
        <v>diff</v>
      </c>
    </row>
    <row r="58" spans="1:43" x14ac:dyDescent="0.3">
      <c r="A58" t="s">
        <v>199</v>
      </c>
      <c r="B58" t="s">
        <v>43</v>
      </c>
      <c r="C58" s="1">
        <v>42177</v>
      </c>
      <c r="D58">
        <v>75</v>
      </c>
      <c r="E58">
        <v>75</v>
      </c>
      <c r="F58">
        <v>93.287515817400006</v>
      </c>
      <c r="G58" t="s">
        <v>45</v>
      </c>
      <c r="H58">
        <v>26234040</v>
      </c>
      <c r="I58" t="s">
        <v>46</v>
      </c>
      <c r="J58">
        <v>1075.61129769736</v>
      </c>
      <c r="K58" t="s">
        <v>58</v>
      </c>
      <c r="L58">
        <v>2.0578403559508601E-2</v>
      </c>
      <c r="M58" t="s">
        <v>45</v>
      </c>
      <c r="N58">
        <v>93.407282104752298</v>
      </c>
      <c r="O58" t="s">
        <v>45</v>
      </c>
      <c r="P58">
        <v>0.96472478582200005</v>
      </c>
      <c r="Q58">
        <v>0.85</v>
      </c>
      <c r="R58" t="s">
        <v>45</v>
      </c>
      <c r="S58">
        <v>0.97473344961999997</v>
      </c>
      <c r="T58" t="s">
        <v>45</v>
      </c>
      <c r="U58">
        <v>0.95557409330300003</v>
      </c>
      <c r="V58" t="s">
        <v>45</v>
      </c>
      <c r="W58">
        <v>0.84094804639099996</v>
      </c>
      <c r="X58" t="s">
        <v>45</v>
      </c>
      <c r="Y58">
        <v>4.8506988126000003E-2</v>
      </c>
      <c r="Z58">
        <v>7.8432283046300007E-3</v>
      </c>
      <c r="AA58">
        <v>0</v>
      </c>
      <c r="AB58">
        <v>-3.8391187268699999E-4</v>
      </c>
      <c r="AC58" t="s">
        <v>45</v>
      </c>
      <c r="AD58">
        <v>0</v>
      </c>
      <c r="AE58">
        <v>-2.77600676357E-4</v>
      </c>
      <c r="AF58" t="s">
        <v>45</v>
      </c>
      <c r="AG58" s="22" t="str">
        <f t="shared" si="5"/>
        <v>fail</v>
      </c>
      <c r="AH58" s="22" t="str">
        <f t="shared" si="6"/>
        <v>fail</v>
      </c>
      <c r="AI58" t="str">
        <f t="shared" si="7"/>
        <v>pass</v>
      </c>
      <c r="AJ58" t="str">
        <f t="shared" si="8"/>
        <v>pass</v>
      </c>
      <c r="AL58" t="str">
        <f t="shared" si="10"/>
        <v>same</v>
      </c>
      <c r="AM58" t="str">
        <f t="shared" si="11"/>
        <v>pass</v>
      </c>
      <c r="AN58" s="4" t="str">
        <f t="shared" si="12"/>
        <v>not exceeded</v>
      </c>
      <c r="AO58" s="4" t="str">
        <f t="shared" si="13"/>
        <v>not exceeded</v>
      </c>
      <c r="AP58" t="str">
        <f t="shared" si="9"/>
        <v>same</v>
      </c>
      <c r="AQ58" t="str">
        <f t="shared" si="14"/>
        <v>same</v>
      </c>
    </row>
    <row r="59" spans="1:43" s="9" customFormat="1" x14ac:dyDescent="0.3">
      <c r="A59" s="9" t="s">
        <v>191</v>
      </c>
      <c r="B59" s="9" t="s">
        <v>43</v>
      </c>
      <c r="C59" s="30">
        <v>42178</v>
      </c>
      <c r="D59" s="9">
        <v>151</v>
      </c>
      <c r="E59" s="9">
        <v>151</v>
      </c>
      <c r="F59" s="9">
        <v>87.702627790199998</v>
      </c>
      <c r="G59" s="9" t="s">
        <v>45</v>
      </c>
      <c r="H59" s="9">
        <v>20733081</v>
      </c>
      <c r="I59" s="9" t="s">
        <v>46</v>
      </c>
      <c r="J59" s="9">
        <v>1104.0960625</v>
      </c>
      <c r="K59" s="9" t="s">
        <v>49</v>
      </c>
      <c r="L59" s="9">
        <v>3.4923208283281999E-2</v>
      </c>
      <c r="M59" s="9" t="s">
        <v>45</v>
      </c>
      <c r="N59" s="9">
        <v>86.867146711479094</v>
      </c>
      <c r="O59" s="9" t="s">
        <v>45</v>
      </c>
      <c r="P59" s="9">
        <v>0.84466080948800004</v>
      </c>
      <c r="Q59" s="9">
        <v>0.8</v>
      </c>
      <c r="R59" s="9" t="s">
        <v>45</v>
      </c>
      <c r="S59" s="9">
        <v>0.89266348264399997</v>
      </c>
      <c r="T59" s="9" t="s">
        <v>45</v>
      </c>
      <c r="U59" s="9">
        <v>0.79387108313499999</v>
      </c>
      <c r="V59" s="31" t="s">
        <v>48</v>
      </c>
      <c r="W59" s="9">
        <v>0.84094804639099996</v>
      </c>
      <c r="X59" s="9" t="s">
        <v>45</v>
      </c>
      <c r="Y59" s="32">
        <v>1.4730235916299999E-43</v>
      </c>
      <c r="Z59" s="32">
        <v>7.7036159901599998E-97</v>
      </c>
      <c r="AA59" s="9">
        <v>0</v>
      </c>
      <c r="AB59" s="9">
        <v>-1.9267875023899999E-3</v>
      </c>
      <c r="AC59" s="9" t="s">
        <v>48</v>
      </c>
      <c r="AD59" s="9">
        <v>9</v>
      </c>
      <c r="AE59" s="9">
        <v>-2.3623394640799999E-3</v>
      </c>
      <c r="AF59" s="9" t="s">
        <v>48</v>
      </c>
      <c r="AG59" s="9" t="str">
        <f t="shared" si="5"/>
        <v>pass</v>
      </c>
      <c r="AH59" s="9" t="str">
        <f t="shared" si="6"/>
        <v>fail</v>
      </c>
      <c r="AI59" s="9" t="str">
        <f t="shared" si="7"/>
        <v>pass</v>
      </c>
      <c r="AJ59" s="9" t="str">
        <f t="shared" si="8"/>
        <v>fail</v>
      </c>
      <c r="AL59" s="9" t="str">
        <f t="shared" si="10"/>
        <v>diff</v>
      </c>
      <c r="AM59" s="9" t="str">
        <f t="shared" si="11"/>
        <v>pass</v>
      </c>
      <c r="AN59" s="9" t="str">
        <f t="shared" si="12"/>
        <v>not exceeded</v>
      </c>
      <c r="AO59" s="9" t="str">
        <f t="shared" si="13"/>
        <v>not exceeded</v>
      </c>
      <c r="AP59" s="9" t="str">
        <f t="shared" si="9"/>
        <v>same</v>
      </c>
      <c r="AQ59" s="9" t="str">
        <f t="shared" si="14"/>
        <v>same</v>
      </c>
    </row>
    <row r="60" spans="1:43" x14ac:dyDescent="0.3">
      <c r="A60" t="s">
        <v>68</v>
      </c>
      <c r="B60" t="s">
        <v>43</v>
      </c>
      <c r="C60" s="1">
        <v>42191</v>
      </c>
      <c r="D60">
        <v>200</v>
      </c>
      <c r="E60">
        <v>200</v>
      </c>
      <c r="F60">
        <v>94.422933125599997</v>
      </c>
      <c r="G60" t="s">
        <v>45</v>
      </c>
      <c r="H60">
        <v>16447526</v>
      </c>
      <c r="I60" t="s">
        <v>46</v>
      </c>
      <c r="J60">
        <v>844.14986607142805</v>
      </c>
      <c r="K60" t="s">
        <v>58</v>
      </c>
      <c r="L60">
        <v>1.6367771143122802E-2</v>
      </c>
      <c r="M60" t="s">
        <v>45</v>
      </c>
      <c r="N60">
        <v>94.552348682731406</v>
      </c>
      <c r="O60" t="s">
        <v>45</v>
      </c>
      <c r="P60">
        <v>0.860411680176</v>
      </c>
      <c r="Q60">
        <v>0.75</v>
      </c>
      <c r="R60" t="s">
        <v>45</v>
      </c>
      <c r="S60">
        <v>0.89416320120100001</v>
      </c>
      <c r="T60" t="s">
        <v>45</v>
      </c>
      <c r="U60">
        <v>0.82397171343599995</v>
      </c>
      <c r="V60" t="s">
        <v>45</v>
      </c>
      <c r="W60">
        <v>0.84094804639099996</v>
      </c>
      <c r="X60" t="s">
        <v>45</v>
      </c>
      <c r="Y60" s="2">
        <v>3.1972084792800002E-28</v>
      </c>
      <c r="Z60" t="s">
        <v>47</v>
      </c>
      <c r="AA60">
        <v>1</v>
      </c>
      <c r="AB60">
        <v>-1.53703378083E-3</v>
      </c>
      <c r="AC60" t="s">
        <v>48</v>
      </c>
      <c r="AD60">
        <v>1</v>
      </c>
      <c r="AE60">
        <v>-2.39737548556E-3</v>
      </c>
      <c r="AF60" t="s">
        <v>48</v>
      </c>
      <c r="AG60" s="22" t="str">
        <f t="shared" si="5"/>
        <v>fail</v>
      </c>
      <c r="AH60" s="22" t="str">
        <f t="shared" si="6"/>
        <v>fail</v>
      </c>
      <c r="AI60" t="str">
        <f t="shared" si="7"/>
        <v>pass</v>
      </c>
      <c r="AJ60" t="str">
        <f t="shared" si="8"/>
        <v>pass</v>
      </c>
      <c r="AL60" t="str">
        <f t="shared" si="10"/>
        <v>same</v>
      </c>
      <c r="AM60" t="str">
        <f t="shared" si="11"/>
        <v>pass</v>
      </c>
      <c r="AN60" s="4" t="str">
        <f t="shared" si="12"/>
        <v>not exceeded</v>
      </c>
      <c r="AO60" s="4" t="str">
        <f t="shared" si="13"/>
        <v>not exceeded</v>
      </c>
      <c r="AP60" t="str">
        <f t="shared" si="9"/>
        <v>same</v>
      </c>
      <c r="AQ60" t="str">
        <f t="shared" si="14"/>
        <v>same</v>
      </c>
    </row>
    <row r="61" spans="1:43" x14ac:dyDescent="0.3">
      <c r="A61" t="s">
        <v>125</v>
      </c>
      <c r="B61" t="s">
        <v>64</v>
      </c>
      <c r="C61" s="1">
        <v>42214</v>
      </c>
      <c r="D61">
        <v>200</v>
      </c>
      <c r="E61">
        <v>200</v>
      </c>
      <c r="F61">
        <v>91.862017886299995</v>
      </c>
      <c r="G61" t="s">
        <v>45</v>
      </c>
      <c r="H61">
        <v>30439243</v>
      </c>
      <c r="I61" t="s">
        <v>46</v>
      </c>
      <c r="J61">
        <v>1258.6103947368399</v>
      </c>
      <c r="K61" t="s">
        <v>49</v>
      </c>
      <c r="L61">
        <v>1.2085057758412201E-2</v>
      </c>
      <c r="M61" t="s">
        <v>45</v>
      </c>
      <c r="N61">
        <v>92.398216465334102</v>
      </c>
      <c r="O61" t="s">
        <v>45</v>
      </c>
      <c r="P61">
        <v>0.84427754793999998</v>
      </c>
      <c r="Q61">
        <v>0.7</v>
      </c>
      <c r="R61" t="s">
        <v>45</v>
      </c>
      <c r="S61">
        <v>0.87341337808599995</v>
      </c>
      <c r="T61" t="s">
        <v>45</v>
      </c>
      <c r="U61">
        <v>0.81135941718399995</v>
      </c>
      <c r="V61" t="s">
        <v>45</v>
      </c>
      <c r="W61">
        <v>0.67793689645199995</v>
      </c>
      <c r="X61" t="s">
        <v>45</v>
      </c>
      <c r="Y61" s="2">
        <v>1.7872993717E-34</v>
      </c>
      <c r="Z61" s="2">
        <v>2.8556264212100002E-270</v>
      </c>
      <c r="AA61">
        <v>1</v>
      </c>
      <c r="AB61">
        <v>-1.6885170289800001E-3</v>
      </c>
      <c r="AC61" t="s">
        <v>48</v>
      </c>
      <c r="AD61">
        <v>2</v>
      </c>
      <c r="AE61">
        <v>-2.4684024821699999E-3</v>
      </c>
      <c r="AF61" t="s">
        <v>48</v>
      </c>
      <c r="AG61" s="22" t="str">
        <f t="shared" si="5"/>
        <v>pass</v>
      </c>
      <c r="AH61" s="22" t="str">
        <f t="shared" si="6"/>
        <v>pass</v>
      </c>
      <c r="AI61" t="str">
        <f t="shared" si="7"/>
        <v>pass</v>
      </c>
      <c r="AJ61" t="str">
        <f t="shared" si="8"/>
        <v>pass</v>
      </c>
      <c r="AL61" t="str">
        <f t="shared" si="10"/>
        <v>same</v>
      </c>
      <c r="AM61" t="str">
        <f t="shared" si="11"/>
        <v>pass</v>
      </c>
      <c r="AN61" s="4" t="str">
        <f t="shared" si="12"/>
        <v>not exceeded</v>
      </c>
      <c r="AO61" s="4" t="str">
        <f t="shared" si="13"/>
        <v>not exceeded</v>
      </c>
      <c r="AP61" t="str">
        <f t="shared" si="9"/>
        <v>same</v>
      </c>
      <c r="AQ61" t="str">
        <f t="shared" si="14"/>
        <v>same</v>
      </c>
    </row>
    <row r="62" spans="1:43" s="9" customFormat="1" x14ac:dyDescent="0.3">
      <c r="A62" s="9" t="s">
        <v>187</v>
      </c>
      <c r="B62" s="9" t="s">
        <v>43</v>
      </c>
      <c r="C62" s="30">
        <v>42215</v>
      </c>
      <c r="D62" s="9">
        <v>75</v>
      </c>
      <c r="E62" s="9">
        <v>75</v>
      </c>
      <c r="F62" s="9">
        <v>94.061072566799993</v>
      </c>
      <c r="G62" s="9" t="s">
        <v>45</v>
      </c>
      <c r="H62" s="9">
        <v>23945923</v>
      </c>
      <c r="I62" s="9" t="s">
        <v>46</v>
      </c>
      <c r="J62" s="9">
        <v>972.245371710526</v>
      </c>
      <c r="K62" s="9" t="s">
        <v>58</v>
      </c>
      <c r="L62" s="9">
        <v>5.2603450704059203E-2</v>
      </c>
      <c r="M62" s="12" t="s">
        <v>48</v>
      </c>
      <c r="N62" s="9">
        <v>94.279510962724601</v>
      </c>
      <c r="O62" s="9" t="s">
        <v>45</v>
      </c>
      <c r="P62" s="9">
        <v>0.96470224872200006</v>
      </c>
      <c r="Q62" s="9">
        <v>0.85</v>
      </c>
      <c r="R62" s="9" t="s">
        <v>45</v>
      </c>
      <c r="S62" s="9">
        <v>0.97668335774699999</v>
      </c>
      <c r="T62" s="9" t="s">
        <v>45</v>
      </c>
      <c r="U62" s="9">
        <v>0.95321846311799996</v>
      </c>
      <c r="V62" s="9" t="s">
        <v>45</v>
      </c>
      <c r="W62" s="9">
        <v>0.84094804639099996</v>
      </c>
      <c r="X62" s="9" t="s">
        <v>45</v>
      </c>
      <c r="Y62" s="9">
        <v>7.6657459479100003E-3</v>
      </c>
      <c r="Z62" s="9" t="s">
        <v>47</v>
      </c>
      <c r="AA62" s="9">
        <v>0</v>
      </c>
      <c r="AB62" s="9">
        <v>-3.8192774334700001E-4</v>
      </c>
      <c r="AC62" s="9" t="s">
        <v>45</v>
      </c>
      <c r="AD62" s="9">
        <v>0</v>
      </c>
      <c r="AE62" s="9">
        <v>-3.4590427306399997E-4</v>
      </c>
      <c r="AF62" s="9" t="s">
        <v>45</v>
      </c>
      <c r="AG62" s="9" t="str">
        <f t="shared" si="5"/>
        <v>fail</v>
      </c>
      <c r="AH62" s="9" t="str">
        <f t="shared" si="6"/>
        <v>fail</v>
      </c>
      <c r="AI62" s="9" t="str">
        <f t="shared" si="7"/>
        <v>fail</v>
      </c>
      <c r="AJ62" s="9" t="str">
        <f t="shared" si="8"/>
        <v>fail</v>
      </c>
      <c r="AL62" s="9" t="str">
        <f t="shared" si="10"/>
        <v>same</v>
      </c>
      <c r="AM62" s="9" t="str">
        <f t="shared" si="11"/>
        <v>pass</v>
      </c>
      <c r="AN62" s="9" t="str">
        <f t="shared" si="12"/>
        <v>not exceeded</v>
      </c>
      <c r="AO62" s="9" t="str">
        <f t="shared" si="13"/>
        <v>not exceeded</v>
      </c>
      <c r="AP62" s="9" t="str">
        <f t="shared" si="9"/>
        <v>same</v>
      </c>
      <c r="AQ62" s="9" t="str">
        <f t="shared" si="14"/>
        <v>same</v>
      </c>
    </row>
    <row r="63" spans="1:43" x14ac:dyDescent="0.3">
      <c r="A63" t="s">
        <v>42</v>
      </c>
      <c r="B63" t="s">
        <v>43</v>
      </c>
      <c r="C63" s="1">
        <v>42216</v>
      </c>
      <c r="D63">
        <v>75</v>
      </c>
      <c r="E63">
        <v>75</v>
      </c>
      <c r="F63">
        <v>89.521226393899994</v>
      </c>
      <c r="G63" t="s">
        <v>45</v>
      </c>
      <c r="H63">
        <v>27660854</v>
      </c>
      <c r="I63" t="s">
        <v>46</v>
      </c>
      <c r="J63">
        <v>1152.6218618421001</v>
      </c>
      <c r="K63" t="s">
        <v>46</v>
      </c>
      <c r="L63">
        <v>3.60035187768123E-2</v>
      </c>
      <c r="M63" t="s">
        <v>45</v>
      </c>
      <c r="N63">
        <v>89.694236291408203</v>
      </c>
      <c r="O63" t="s">
        <v>45</v>
      </c>
      <c r="P63">
        <v>0.94786973284099996</v>
      </c>
      <c r="Q63">
        <v>0.85</v>
      </c>
      <c r="R63" t="s">
        <v>45</v>
      </c>
      <c r="S63">
        <v>0.95439004980300002</v>
      </c>
      <c r="T63" t="s">
        <v>45</v>
      </c>
      <c r="U63">
        <v>0.94055681963600002</v>
      </c>
      <c r="V63" t="s">
        <v>45</v>
      </c>
      <c r="W63">
        <v>0.99584488300200003</v>
      </c>
      <c r="X63" t="s">
        <v>45</v>
      </c>
      <c r="Y63">
        <v>0.98595098131400005</v>
      </c>
      <c r="Z63" t="s">
        <v>47</v>
      </c>
      <c r="AA63">
        <v>0</v>
      </c>
      <c r="AB63">
        <v>-6.2082237692399997E-4</v>
      </c>
      <c r="AC63" t="s">
        <v>48</v>
      </c>
      <c r="AD63">
        <v>0</v>
      </c>
      <c r="AE63">
        <v>-4.14039457855E-4</v>
      </c>
      <c r="AF63" t="s">
        <v>45</v>
      </c>
      <c r="AG63" s="22" t="str">
        <f t="shared" si="5"/>
        <v>pass</v>
      </c>
      <c r="AH63" s="22" t="str">
        <f t="shared" si="6"/>
        <v>pass</v>
      </c>
      <c r="AI63" t="str">
        <f t="shared" si="7"/>
        <v>pass</v>
      </c>
      <c r="AJ63" t="str">
        <f t="shared" si="8"/>
        <v>pass</v>
      </c>
      <c r="AL63" t="str">
        <f t="shared" si="10"/>
        <v>same</v>
      </c>
      <c r="AM63" t="str">
        <f t="shared" si="11"/>
        <v>pass</v>
      </c>
      <c r="AN63" s="4" t="str">
        <f t="shared" si="12"/>
        <v>not exceeded</v>
      </c>
      <c r="AO63" s="4" t="str">
        <f t="shared" si="13"/>
        <v>not exceeded</v>
      </c>
      <c r="AP63" t="str">
        <f t="shared" si="9"/>
        <v>same</v>
      </c>
      <c r="AQ63" t="str">
        <f t="shared" si="14"/>
        <v>diff</v>
      </c>
    </row>
    <row r="64" spans="1:43" x14ac:dyDescent="0.3">
      <c r="A64" t="s">
        <v>239</v>
      </c>
      <c r="B64" t="s">
        <v>64</v>
      </c>
      <c r="C64" s="1">
        <v>42216</v>
      </c>
      <c r="D64">
        <v>75</v>
      </c>
      <c r="E64">
        <v>75</v>
      </c>
      <c r="F64">
        <v>90.275251098599995</v>
      </c>
      <c r="G64" t="s">
        <v>45</v>
      </c>
      <c r="H64">
        <v>32967275</v>
      </c>
      <c r="I64" t="s">
        <v>46</v>
      </c>
      <c r="J64">
        <v>1364.8960855263099</v>
      </c>
      <c r="K64" t="s">
        <v>49</v>
      </c>
      <c r="L64">
        <v>2.08753487141192E-2</v>
      </c>
      <c r="M64" t="s">
        <v>45</v>
      </c>
      <c r="N64">
        <v>90.685458141388196</v>
      </c>
      <c r="O64" t="s">
        <v>45</v>
      </c>
      <c r="P64">
        <v>0.94849830051499995</v>
      </c>
      <c r="Q64">
        <v>0.85</v>
      </c>
      <c r="R64" t="s">
        <v>45</v>
      </c>
      <c r="S64">
        <v>0.96322179656399998</v>
      </c>
      <c r="T64" t="s">
        <v>45</v>
      </c>
      <c r="U64">
        <v>0.93352804480600005</v>
      </c>
      <c r="V64" t="s">
        <v>45</v>
      </c>
      <c r="W64">
        <v>0.84094804639099996</v>
      </c>
      <c r="X64" t="s">
        <v>45</v>
      </c>
      <c r="Y64">
        <v>2.91061207481E-4</v>
      </c>
      <c r="Z64" s="2">
        <v>1.2671651943600001E-6</v>
      </c>
      <c r="AA64">
        <v>0</v>
      </c>
      <c r="AB64">
        <v>-5.29512877913E-4</v>
      </c>
      <c r="AC64" t="s">
        <v>48</v>
      </c>
      <c r="AD64">
        <v>0</v>
      </c>
      <c r="AE64">
        <v>-4.4328706593500003E-4</v>
      </c>
      <c r="AF64" t="s">
        <v>45</v>
      </c>
      <c r="AG64" s="22" t="str">
        <f t="shared" si="5"/>
        <v>pass</v>
      </c>
      <c r="AH64" s="22" t="str">
        <f t="shared" si="6"/>
        <v>pass</v>
      </c>
      <c r="AI64" t="str">
        <f t="shared" si="7"/>
        <v>pass</v>
      </c>
      <c r="AJ64" t="str">
        <f t="shared" si="8"/>
        <v>pass</v>
      </c>
      <c r="AL64" t="str">
        <f t="shared" si="10"/>
        <v>same</v>
      </c>
      <c r="AM64" t="str">
        <f t="shared" si="11"/>
        <v>pass</v>
      </c>
      <c r="AN64" s="4" t="str">
        <f t="shared" si="12"/>
        <v>not exceeded</v>
      </c>
      <c r="AO64" s="4" t="str">
        <f t="shared" si="13"/>
        <v>not exceeded</v>
      </c>
      <c r="AP64" t="str">
        <f t="shared" si="9"/>
        <v>same</v>
      </c>
      <c r="AQ64" t="str">
        <f t="shared" si="14"/>
        <v>diff</v>
      </c>
    </row>
    <row r="65" spans="1:43" x14ac:dyDescent="0.3">
      <c r="A65" t="s">
        <v>157</v>
      </c>
      <c r="B65" t="s">
        <v>64</v>
      </c>
      <c r="C65" s="1">
        <v>42223</v>
      </c>
      <c r="D65">
        <v>75</v>
      </c>
      <c r="E65">
        <v>75</v>
      </c>
      <c r="F65">
        <v>96.817195457400004</v>
      </c>
      <c r="G65" t="s">
        <v>45</v>
      </c>
      <c r="H65">
        <v>16466109</v>
      </c>
      <c r="I65" t="s">
        <v>46</v>
      </c>
      <c r="J65">
        <v>661.29879605263102</v>
      </c>
      <c r="K65" t="s">
        <v>58</v>
      </c>
      <c r="L65">
        <v>4.3831478903697201E-2</v>
      </c>
      <c r="M65" t="s">
        <v>45</v>
      </c>
      <c r="N65">
        <v>97.2033810074267</v>
      </c>
      <c r="O65" t="s">
        <v>45</v>
      </c>
      <c r="P65">
        <v>0.97598730469799999</v>
      </c>
      <c r="Q65">
        <v>0.85</v>
      </c>
      <c r="R65" t="s">
        <v>45</v>
      </c>
      <c r="S65">
        <v>0.98257798649700001</v>
      </c>
      <c r="T65" t="s">
        <v>45</v>
      </c>
      <c r="U65">
        <v>0.97146896816999995</v>
      </c>
      <c r="V65" t="s">
        <v>45</v>
      </c>
      <c r="W65">
        <v>0.95412926422199995</v>
      </c>
      <c r="X65" t="s">
        <v>45</v>
      </c>
      <c r="Y65">
        <v>0.81203427593300004</v>
      </c>
      <c r="Z65">
        <v>0.238247364676</v>
      </c>
      <c r="AA65">
        <v>0</v>
      </c>
      <c r="AB65">
        <v>-2.8401065994599999E-4</v>
      </c>
      <c r="AC65" t="s">
        <v>45</v>
      </c>
      <c r="AD65">
        <v>0</v>
      </c>
      <c r="AE65">
        <v>-1.52602676968E-4</v>
      </c>
      <c r="AF65" t="s">
        <v>45</v>
      </c>
      <c r="AG65" s="22" t="str">
        <f t="shared" si="5"/>
        <v>fail</v>
      </c>
      <c r="AH65" s="22" t="str">
        <f t="shared" si="6"/>
        <v>fail</v>
      </c>
      <c r="AI65" t="str">
        <f t="shared" si="7"/>
        <v>pass</v>
      </c>
      <c r="AJ65" t="str">
        <f t="shared" si="8"/>
        <v>pass</v>
      </c>
      <c r="AL65" t="str">
        <f t="shared" si="10"/>
        <v>same</v>
      </c>
      <c r="AM65" t="str">
        <f t="shared" si="11"/>
        <v>pass</v>
      </c>
      <c r="AN65" s="4" t="str">
        <f t="shared" si="12"/>
        <v>not exceeded</v>
      </c>
      <c r="AO65" s="4" t="str">
        <f t="shared" si="13"/>
        <v>not exceeded</v>
      </c>
      <c r="AP65" t="str">
        <f t="shared" si="9"/>
        <v>same</v>
      </c>
      <c r="AQ65" t="str">
        <f t="shared" si="14"/>
        <v>same</v>
      </c>
    </row>
    <row r="66" spans="1:43" x14ac:dyDescent="0.3">
      <c r="A66" t="s">
        <v>121</v>
      </c>
      <c r="B66" t="s">
        <v>43</v>
      </c>
      <c r="C66" s="1">
        <v>42226</v>
      </c>
      <c r="D66">
        <v>151</v>
      </c>
      <c r="E66">
        <v>151</v>
      </c>
      <c r="F66">
        <v>89.294459360499999</v>
      </c>
      <c r="G66" t="s">
        <v>45</v>
      </c>
      <c r="H66">
        <v>22283310</v>
      </c>
      <c r="I66" t="s">
        <v>46</v>
      </c>
      <c r="J66">
        <v>1188.9462232142801</v>
      </c>
      <c r="K66" t="s">
        <v>49</v>
      </c>
      <c r="L66">
        <v>1.6194191188456299E-2</v>
      </c>
      <c r="M66" t="s">
        <v>45</v>
      </c>
      <c r="N66">
        <v>88.936160258208503</v>
      </c>
      <c r="O66" t="s">
        <v>45</v>
      </c>
      <c r="P66">
        <v>0.92177168026800005</v>
      </c>
      <c r="Q66">
        <v>0.8</v>
      </c>
      <c r="R66" t="s">
        <v>45</v>
      </c>
      <c r="S66">
        <v>0.95497481988300004</v>
      </c>
      <c r="T66" t="s">
        <v>45</v>
      </c>
      <c r="U66">
        <v>0.88475079295000003</v>
      </c>
      <c r="V66" t="s">
        <v>45</v>
      </c>
      <c r="W66">
        <v>0.84094804639099996</v>
      </c>
      <c r="X66" t="s">
        <v>45</v>
      </c>
      <c r="Y66" s="2">
        <v>2.7092556543199998E-32</v>
      </c>
      <c r="Z66" t="s">
        <v>47</v>
      </c>
      <c r="AA66">
        <v>0</v>
      </c>
      <c r="AB66">
        <v>-3.52431864585E-4</v>
      </c>
      <c r="AC66" t="s">
        <v>45</v>
      </c>
      <c r="AD66">
        <v>0</v>
      </c>
      <c r="AE66">
        <v>-8.3314590530700003E-4</v>
      </c>
      <c r="AF66" t="s">
        <v>48</v>
      </c>
      <c r="AG66" s="22" t="str">
        <f t="shared" si="5"/>
        <v>pass</v>
      </c>
      <c r="AH66" s="22" t="str">
        <f t="shared" si="6"/>
        <v>pass</v>
      </c>
      <c r="AI66" t="str">
        <f t="shared" si="7"/>
        <v>pass</v>
      </c>
      <c r="AJ66" t="str">
        <f t="shared" si="8"/>
        <v>pass</v>
      </c>
      <c r="AL66" t="str">
        <f t="shared" ref="AL66:AL94" si="15">IF(T66=V66, "same","diff")</f>
        <v>same</v>
      </c>
      <c r="AM66" t="str">
        <f t="shared" ref="AM66:AM94" si="16">IF(X66="no","pass","fail")</f>
        <v>pass</v>
      </c>
      <c r="AN66" s="4" t="str">
        <f t="shared" ref="AN66:AN94" si="17">IF(AA66&gt;(0.1*D66),"exceeded","not exceeded")</f>
        <v>not exceeded</v>
      </c>
      <c r="AO66" s="4" t="str">
        <f t="shared" ref="AO66:AO94" si="18">IF(AD66&gt;(0.1*E66),"exceeded","not exceeded")</f>
        <v>not exceeded</v>
      </c>
      <c r="AP66" t="str">
        <f t="shared" si="9"/>
        <v>same</v>
      </c>
      <c r="AQ66" t="str">
        <f t="shared" ref="AQ66:AQ94" si="19">IF(AC66=AF66,"same","diff")</f>
        <v>diff</v>
      </c>
    </row>
    <row r="67" spans="1:43" x14ac:dyDescent="0.3">
      <c r="A67" t="s">
        <v>170</v>
      </c>
      <c r="B67" t="s">
        <v>64</v>
      </c>
      <c r="C67" s="1">
        <v>42227</v>
      </c>
      <c r="D67">
        <v>151</v>
      </c>
      <c r="E67">
        <v>151</v>
      </c>
      <c r="F67">
        <v>92.425287017399995</v>
      </c>
      <c r="G67" t="s">
        <v>45</v>
      </c>
      <c r="H67">
        <v>22253985</v>
      </c>
      <c r="I67" t="s">
        <v>46</v>
      </c>
      <c r="J67">
        <v>1160.0949107142801</v>
      </c>
      <c r="K67" t="s">
        <v>49</v>
      </c>
      <c r="L67">
        <v>1.68894533138997E-2</v>
      </c>
      <c r="M67" t="s">
        <v>45</v>
      </c>
      <c r="N67">
        <v>92.344521341973106</v>
      </c>
      <c r="O67" t="s">
        <v>45</v>
      </c>
      <c r="P67">
        <v>0.90105909991199995</v>
      </c>
      <c r="Q67">
        <v>0.8</v>
      </c>
      <c r="R67" t="s">
        <v>45</v>
      </c>
      <c r="S67">
        <v>0.92829931685699996</v>
      </c>
      <c r="T67" t="s">
        <v>45</v>
      </c>
      <c r="U67">
        <v>0.871318826391</v>
      </c>
      <c r="V67" t="s">
        <v>45</v>
      </c>
      <c r="W67">
        <v>0.95412926422199995</v>
      </c>
      <c r="X67" t="s">
        <v>45</v>
      </c>
      <c r="Y67" s="2">
        <v>7.8771762133300003E-25</v>
      </c>
      <c r="Z67" t="s">
        <v>47</v>
      </c>
      <c r="AA67">
        <v>0</v>
      </c>
      <c r="AB67">
        <v>-9.93397660997E-4</v>
      </c>
      <c r="AC67" t="s">
        <v>48</v>
      </c>
      <c r="AD67">
        <v>0</v>
      </c>
      <c r="AE67">
        <v>-1.5020617097300001E-3</v>
      </c>
      <c r="AF67" t="s">
        <v>48</v>
      </c>
      <c r="AG67" s="22" t="str">
        <f t="shared" ref="AG67:AG123" si="20">IF(OR($G67="yes",$K67="very high",$K67="very low",$M67="yes",$O67="yes",$R67="yes"),"fail","pass")</f>
        <v>pass</v>
      </c>
      <c r="AH67" s="22" t="str">
        <f t="shared" ref="AH67:AH123" si="21">IF(OR($G67="yes",$K67="very high",$K67="very low",$M67="yes",$O67="yes",$R67="yes",$T67="yes",$V67="yes"),"fail","pass")</f>
        <v>pass</v>
      </c>
      <c r="AI67" t="str">
        <f t="shared" ref="AI67:AI123" si="22">IF(OR($G67="yes",$M67="yes",$O67="yes",$R67="yes"),"fail","pass")</f>
        <v>pass</v>
      </c>
      <c r="AJ67" t="str">
        <f t="shared" ref="AJ67:AJ123" si="23">IF(OR($G67="yes",$M67="yes",$O67="yes",$R67="yes",$T67="yes",$V67="yes"),"fail","pass")</f>
        <v>pass</v>
      </c>
      <c r="AL67" t="str">
        <f t="shared" si="15"/>
        <v>same</v>
      </c>
      <c r="AM67" t="str">
        <f t="shared" si="16"/>
        <v>pass</v>
      </c>
      <c r="AN67" s="4" t="str">
        <f t="shared" si="17"/>
        <v>not exceeded</v>
      </c>
      <c r="AO67" s="4" t="str">
        <f t="shared" si="18"/>
        <v>not exceeded</v>
      </c>
      <c r="AP67" t="str">
        <f t="shared" ref="AP67:AP94" si="24">IF(AN67=AO67, "same","diff")</f>
        <v>same</v>
      </c>
      <c r="AQ67" t="str">
        <f t="shared" si="19"/>
        <v>same</v>
      </c>
    </row>
    <row r="68" spans="1:43" x14ac:dyDescent="0.3">
      <c r="A68" t="s">
        <v>240</v>
      </c>
      <c r="B68" t="s">
        <v>64</v>
      </c>
      <c r="C68" s="1">
        <v>42235</v>
      </c>
      <c r="D68">
        <v>75</v>
      </c>
      <c r="E68">
        <v>75</v>
      </c>
      <c r="F68">
        <v>94.121353357000004</v>
      </c>
      <c r="G68" t="s">
        <v>45</v>
      </c>
      <c r="H68">
        <v>26775268</v>
      </c>
      <c r="I68" t="s">
        <v>46</v>
      </c>
      <c r="J68">
        <v>1083.9539506578899</v>
      </c>
      <c r="K68" t="s">
        <v>58</v>
      </c>
      <c r="L68">
        <v>3.2933589085342899E-2</v>
      </c>
      <c r="M68" t="s">
        <v>45</v>
      </c>
      <c r="N68">
        <v>94.466594921644898</v>
      </c>
      <c r="O68" t="s">
        <v>45</v>
      </c>
      <c r="P68">
        <v>0.96462233285599996</v>
      </c>
      <c r="Q68">
        <v>0.85</v>
      </c>
      <c r="R68" t="s">
        <v>45</v>
      </c>
      <c r="S68">
        <v>0.97519107707899999</v>
      </c>
      <c r="T68" t="s">
        <v>45</v>
      </c>
      <c r="U68">
        <v>0.95488851378299999</v>
      </c>
      <c r="V68" t="s">
        <v>45</v>
      </c>
      <c r="W68">
        <v>0.84094804639099996</v>
      </c>
      <c r="X68" t="s">
        <v>45</v>
      </c>
      <c r="Y68">
        <v>1.3870738117999999E-2</v>
      </c>
      <c r="Z68" s="2">
        <v>2.5965573653700001E-9</v>
      </c>
      <c r="AA68">
        <v>0</v>
      </c>
      <c r="AB68">
        <v>-4.1277571155800001E-4</v>
      </c>
      <c r="AC68" t="s">
        <v>45</v>
      </c>
      <c r="AD68">
        <v>0</v>
      </c>
      <c r="AE68">
        <v>-2.5664770346799998E-4</v>
      </c>
      <c r="AF68" t="s">
        <v>45</v>
      </c>
      <c r="AG68" s="22" t="str">
        <f t="shared" si="20"/>
        <v>fail</v>
      </c>
      <c r="AH68" s="22" t="str">
        <f t="shared" si="21"/>
        <v>fail</v>
      </c>
      <c r="AI68" t="str">
        <f t="shared" si="22"/>
        <v>pass</v>
      </c>
      <c r="AJ68" t="str">
        <f t="shared" si="23"/>
        <v>pass</v>
      </c>
      <c r="AL68" t="str">
        <f t="shared" si="15"/>
        <v>same</v>
      </c>
      <c r="AM68" t="str">
        <f t="shared" si="16"/>
        <v>pass</v>
      </c>
      <c r="AN68" s="4" t="str">
        <f t="shared" si="17"/>
        <v>not exceeded</v>
      </c>
      <c r="AO68" s="4" t="str">
        <f t="shared" si="18"/>
        <v>not exceeded</v>
      </c>
      <c r="AP68" t="str">
        <f t="shared" si="24"/>
        <v>same</v>
      </c>
      <c r="AQ68" t="str">
        <f t="shared" si="19"/>
        <v>same</v>
      </c>
    </row>
    <row r="69" spans="1:43" x14ac:dyDescent="0.3">
      <c r="A69" t="s">
        <v>161</v>
      </c>
      <c r="B69" t="s">
        <v>43</v>
      </c>
      <c r="C69" s="1">
        <v>42236</v>
      </c>
      <c r="D69">
        <v>75</v>
      </c>
      <c r="E69">
        <v>75</v>
      </c>
      <c r="F69">
        <v>92.767204124499997</v>
      </c>
      <c r="G69" t="s">
        <v>45</v>
      </c>
      <c r="H69">
        <v>28026234</v>
      </c>
      <c r="I69" t="s">
        <v>46</v>
      </c>
      <c r="J69">
        <v>1148.96424671052</v>
      </c>
      <c r="K69" t="s">
        <v>46</v>
      </c>
      <c r="L69">
        <v>2.08526649072222E-2</v>
      </c>
      <c r="M69" t="s">
        <v>45</v>
      </c>
      <c r="N69">
        <v>93.290400687587194</v>
      </c>
      <c r="O69" t="s">
        <v>45</v>
      </c>
      <c r="P69">
        <v>0.96152219087699997</v>
      </c>
      <c r="Q69">
        <v>0.85</v>
      </c>
      <c r="R69" t="s">
        <v>45</v>
      </c>
      <c r="S69">
        <v>0.97405107181600004</v>
      </c>
      <c r="T69" t="s">
        <v>45</v>
      </c>
      <c r="U69">
        <v>0.949017157758</v>
      </c>
      <c r="V69" t="s">
        <v>45</v>
      </c>
      <c r="W69">
        <v>0.84094804639099996</v>
      </c>
      <c r="X69" t="s">
        <v>45</v>
      </c>
      <c r="Y69">
        <v>3.1601976702900001E-4</v>
      </c>
      <c r="Z69" t="s">
        <v>47</v>
      </c>
      <c r="AA69">
        <v>0</v>
      </c>
      <c r="AB69">
        <v>-3.3273288225899999E-4</v>
      </c>
      <c r="AC69" t="s">
        <v>45</v>
      </c>
      <c r="AD69">
        <v>0</v>
      </c>
      <c r="AE69">
        <v>-4.0840236341900001E-4</v>
      </c>
      <c r="AF69" t="s">
        <v>45</v>
      </c>
      <c r="AG69" s="22" t="str">
        <f t="shared" si="20"/>
        <v>pass</v>
      </c>
      <c r="AH69" s="22" t="str">
        <f t="shared" si="21"/>
        <v>pass</v>
      </c>
      <c r="AI69" t="str">
        <f t="shared" si="22"/>
        <v>pass</v>
      </c>
      <c r="AJ69" t="str">
        <f t="shared" si="23"/>
        <v>pass</v>
      </c>
      <c r="AL69" t="str">
        <f t="shared" si="15"/>
        <v>same</v>
      </c>
      <c r="AM69" t="str">
        <f t="shared" si="16"/>
        <v>pass</v>
      </c>
      <c r="AN69" s="4" t="str">
        <f t="shared" si="17"/>
        <v>not exceeded</v>
      </c>
      <c r="AO69" s="4" t="str">
        <f t="shared" si="18"/>
        <v>not exceeded</v>
      </c>
      <c r="AP69" t="str">
        <f t="shared" si="24"/>
        <v>same</v>
      </c>
      <c r="AQ69" t="str">
        <f t="shared" si="19"/>
        <v>same</v>
      </c>
    </row>
    <row r="70" spans="1:43" x14ac:dyDescent="0.3">
      <c r="A70" t="s">
        <v>109</v>
      </c>
      <c r="B70" t="s">
        <v>64</v>
      </c>
      <c r="C70" s="1">
        <v>42236</v>
      </c>
      <c r="D70">
        <v>75</v>
      </c>
      <c r="E70">
        <v>75</v>
      </c>
      <c r="F70">
        <v>93.411605617399999</v>
      </c>
      <c r="G70" t="s">
        <v>45</v>
      </c>
      <c r="H70">
        <v>26592471</v>
      </c>
      <c r="I70" t="s">
        <v>46</v>
      </c>
      <c r="J70">
        <v>1089.83613157894</v>
      </c>
      <c r="K70" t="s">
        <v>58</v>
      </c>
      <c r="L70">
        <v>1.51529621914829E-2</v>
      </c>
      <c r="M70" t="s">
        <v>45</v>
      </c>
      <c r="N70">
        <v>93.745669488532201</v>
      </c>
      <c r="O70" t="s">
        <v>45</v>
      </c>
      <c r="P70">
        <v>0.96481151337399995</v>
      </c>
      <c r="Q70">
        <v>0.85</v>
      </c>
      <c r="R70" t="s">
        <v>45</v>
      </c>
      <c r="S70">
        <v>0.97351194128100005</v>
      </c>
      <c r="T70" t="s">
        <v>45</v>
      </c>
      <c r="U70">
        <v>0.95716548943500002</v>
      </c>
      <c r="V70" t="s">
        <v>45</v>
      </c>
      <c r="W70">
        <v>0.84094804639099996</v>
      </c>
      <c r="X70" t="s">
        <v>45</v>
      </c>
      <c r="Y70">
        <v>7.2700618992599997E-2</v>
      </c>
      <c r="Z70">
        <v>1.6305617680299998E-2</v>
      </c>
      <c r="AA70">
        <v>0</v>
      </c>
      <c r="AB70">
        <v>-3.0310715388399999E-4</v>
      </c>
      <c r="AC70" t="s">
        <v>45</v>
      </c>
      <c r="AD70">
        <v>0</v>
      </c>
      <c r="AE70">
        <v>-3.16547894087E-4</v>
      </c>
      <c r="AF70" t="s">
        <v>45</v>
      </c>
      <c r="AG70" s="22" t="str">
        <f t="shared" si="20"/>
        <v>fail</v>
      </c>
      <c r="AH70" s="22" t="str">
        <f t="shared" si="21"/>
        <v>fail</v>
      </c>
      <c r="AI70" t="str">
        <f t="shared" si="22"/>
        <v>pass</v>
      </c>
      <c r="AJ70" t="str">
        <f t="shared" si="23"/>
        <v>pass</v>
      </c>
      <c r="AL70" t="str">
        <f t="shared" si="15"/>
        <v>same</v>
      </c>
      <c r="AM70" t="str">
        <f t="shared" si="16"/>
        <v>pass</v>
      </c>
      <c r="AN70" s="4" t="str">
        <f t="shared" si="17"/>
        <v>not exceeded</v>
      </c>
      <c r="AO70" s="4" t="str">
        <f t="shared" si="18"/>
        <v>not exceeded</v>
      </c>
      <c r="AP70" t="str">
        <f t="shared" si="24"/>
        <v>same</v>
      </c>
      <c r="AQ70" t="str">
        <f t="shared" si="19"/>
        <v>same</v>
      </c>
    </row>
    <row r="71" spans="1:43" x14ac:dyDescent="0.3">
      <c r="A71" t="s">
        <v>248</v>
      </c>
      <c r="B71" t="s">
        <v>64</v>
      </c>
      <c r="C71" s="1">
        <v>42237</v>
      </c>
      <c r="D71">
        <v>151</v>
      </c>
      <c r="E71">
        <v>151</v>
      </c>
      <c r="F71">
        <v>96.323205917199999</v>
      </c>
      <c r="G71" t="s">
        <v>45</v>
      </c>
      <c r="H71">
        <v>11702340</v>
      </c>
      <c r="I71" t="s">
        <v>46</v>
      </c>
      <c r="J71">
        <v>597.55539955357096</v>
      </c>
      <c r="K71" t="s">
        <v>58</v>
      </c>
      <c r="L71">
        <v>3.00410488782226E-2</v>
      </c>
      <c r="M71" t="s">
        <v>45</v>
      </c>
      <c r="N71">
        <v>96.521817934073098</v>
      </c>
      <c r="O71" t="s">
        <v>45</v>
      </c>
      <c r="P71">
        <v>0.961012883431</v>
      </c>
      <c r="Q71">
        <v>0.8</v>
      </c>
      <c r="R71" t="s">
        <v>45</v>
      </c>
      <c r="S71">
        <v>0.97032218733099995</v>
      </c>
      <c r="T71" t="s">
        <v>45</v>
      </c>
      <c r="U71">
        <v>0.95085656440900002</v>
      </c>
      <c r="V71" t="s">
        <v>45</v>
      </c>
      <c r="W71">
        <v>0.95412926422199995</v>
      </c>
      <c r="X71" t="s">
        <v>45</v>
      </c>
      <c r="Y71">
        <v>7.0315883748299996E-3</v>
      </c>
      <c r="Z71" t="s">
        <v>47</v>
      </c>
      <c r="AA71">
        <v>0</v>
      </c>
      <c r="AB71">
        <v>-3.4988108960199999E-4</v>
      </c>
      <c r="AC71" t="s">
        <v>45</v>
      </c>
      <c r="AD71">
        <v>0</v>
      </c>
      <c r="AE71">
        <v>-6.0700414490600003E-4</v>
      </c>
      <c r="AF71" t="s">
        <v>48</v>
      </c>
      <c r="AG71" s="22" t="str">
        <f t="shared" si="20"/>
        <v>fail</v>
      </c>
      <c r="AH71" s="22" t="str">
        <f t="shared" si="21"/>
        <v>fail</v>
      </c>
      <c r="AI71" t="str">
        <f t="shared" si="22"/>
        <v>pass</v>
      </c>
      <c r="AJ71" t="str">
        <f t="shared" si="23"/>
        <v>pass</v>
      </c>
      <c r="AL71" t="str">
        <f t="shared" si="15"/>
        <v>same</v>
      </c>
      <c r="AM71" t="str">
        <f t="shared" si="16"/>
        <v>pass</v>
      </c>
      <c r="AN71" s="4" t="str">
        <f t="shared" si="17"/>
        <v>not exceeded</v>
      </c>
      <c r="AO71" s="4" t="str">
        <f t="shared" si="18"/>
        <v>not exceeded</v>
      </c>
      <c r="AP71" t="str">
        <f t="shared" si="24"/>
        <v>same</v>
      </c>
      <c r="AQ71" t="str">
        <f t="shared" si="19"/>
        <v>diff</v>
      </c>
    </row>
    <row r="72" spans="1:43" x14ac:dyDescent="0.3">
      <c r="A72" t="s">
        <v>202</v>
      </c>
      <c r="B72" t="s">
        <v>43</v>
      </c>
      <c r="C72" s="1">
        <v>42249</v>
      </c>
      <c r="D72">
        <v>151</v>
      </c>
      <c r="E72">
        <v>151</v>
      </c>
      <c r="F72">
        <v>89.3024633868</v>
      </c>
      <c r="G72" t="s">
        <v>45</v>
      </c>
      <c r="H72">
        <v>21077655</v>
      </c>
      <c r="I72" t="s">
        <v>46</v>
      </c>
      <c r="J72">
        <v>1129.95266071428</v>
      </c>
      <c r="K72" t="s">
        <v>49</v>
      </c>
      <c r="L72">
        <v>1.5245991976807399E-2</v>
      </c>
      <c r="M72" t="s">
        <v>45</v>
      </c>
      <c r="N72">
        <v>89.188884236138094</v>
      </c>
      <c r="O72" t="s">
        <v>45</v>
      </c>
      <c r="P72">
        <v>0.83273272511100005</v>
      </c>
      <c r="Q72">
        <v>0.8</v>
      </c>
      <c r="R72" t="s">
        <v>45</v>
      </c>
      <c r="S72">
        <v>0.88185326722299995</v>
      </c>
      <c r="T72" t="s">
        <v>45</v>
      </c>
      <c r="U72">
        <v>0.78000495898800004</v>
      </c>
      <c r="V72" s="7" t="s">
        <v>48</v>
      </c>
      <c r="W72">
        <v>0.67793689645199995</v>
      </c>
      <c r="X72" t="s">
        <v>45</v>
      </c>
      <c r="Y72" s="2">
        <v>7.5007710752800001E-47</v>
      </c>
      <c r="Z72" s="2">
        <v>3.9097477546799998E-271</v>
      </c>
      <c r="AA72">
        <v>2</v>
      </c>
      <c r="AB72">
        <v>-2.2786575418500001E-3</v>
      </c>
      <c r="AC72" t="s">
        <v>48</v>
      </c>
      <c r="AD72">
        <v>13</v>
      </c>
      <c r="AE72">
        <v>-2.80729983136E-3</v>
      </c>
      <c r="AF72" t="s">
        <v>48</v>
      </c>
      <c r="AG72" s="22" t="str">
        <f t="shared" si="20"/>
        <v>pass</v>
      </c>
      <c r="AH72" s="22" t="str">
        <f t="shared" si="21"/>
        <v>fail</v>
      </c>
      <c r="AI72" t="str">
        <f t="shared" si="22"/>
        <v>pass</v>
      </c>
      <c r="AJ72" t="str">
        <f t="shared" si="23"/>
        <v>fail</v>
      </c>
      <c r="AL72" t="str">
        <f t="shared" si="15"/>
        <v>diff</v>
      </c>
      <c r="AM72" t="str">
        <f t="shared" si="16"/>
        <v>pass</v>
      </c>
      <c r="AN72" s="4" t="str">
        <f t="shared" si="17"/>
        <v>not exceeded</v>
      </c>
      <c r="AO72" s="4" t="str">
        <f t="shared" si="18"/>
        <v>not exceeded</v>
      </c>
      <c r="AP72" t="str">
        <f t="shared" si="24"/>
        <v>same</v>
      </c>
      <c r="AQ72" t="str">
        <f t="shared" si="19"/>
        <v>same</v>
      </c>
    </row>
    <row r="73" spans="1:43" s="24" customFormat="1" x14ac:dyDescent="0.3">
      <c r="A73" s="24" t="s">
        <v>212</v>
      </c>
      <c r="B73" s="24" t="s">
        <v>64</v>
      </c>
      <c r="C73" s="25">
        <v>42251</v>
      </c>
      <c r="D73" s="24">
        <v>200</v>
      </c>
      <c r="E73" s="24">
        <v>200</v>
      </c>
      <c r="F73" s="24">
        <v>90.715646360199997</v>
      </c>
      <c r="G73" s="24" t="s">
        <v>45</v>
      </c>
      <c r="H73" s="24">
        <v>32586889</v>
      </c>
      <c r="I73" s="24" t="s">
        <v>46</v>
      </c>
      <c r="J73" s="24">
        <v>1348.7336776315699</v>
      </c>
      <c r="K73" s="24" t="s">
        <v>49</v>
      </c>
      <c r="L73" s="24">
        <v>8.4128414329827199E-3</v>
      </c>
      <c r="M73" s="24" t="s">
        <v>45</v>
      </c>
      <c r="N73" s="24">
        <v>90.883907283150705</v>
      </c>
      <c r="O73" s="24" t="s">
        <v>45</v>
      </c>
      <c r="P73" s="24">
        <v>0.808419282041</v>
      </c>
      <c r="Q73" s="24">
        <v>0.7</v>
      </c>
      <c r="R73" s="24" t="s">
        <v>45</v>
      </c>
      <c r="S73" s="24">
        <v>0.837916954883</v>
      </c>
      <c r="T73" s="24" t="s">
        <v>45</v>
      </c>
      <c r="U73" s="24">
        <v>0.77399532063300003</v>
      </c>
      <c r="V73" s="24" t="s">
        <v>45</v>
      </c>
      <c r="W73" s="24">
        <v>0.50765795335700004</v>
      </c>
      <c r="X73" s="24" t="s">
        <v>45</v>
      </c>
      <c r="Y73" s="26">
        <v>6.5298977612800002E-46</v>
      </c>
      <c r="Z73" s="26">
        <v>4.3193098564300002E-60</v>
      </c>
      <c r="AA73" s="24">
        <v>33</v>
      </c>
      <c r="AB73" s="24">
        <v>-2.3849815728399998E-3</v>
      </c>
      <c r="AC73" s="24" t="s">
        <v>48</v>
      </c>
      <c r="AD73" s="24">
        <v>45</v>
      </c>
      <c r="AE73" s="24">
        <v>-2.9542204702799999E-3</v>
      </c>
      <c r="AF73" s="24" t="s">
        <v>48</v>
      </c>
      <c r="AG73" s="24" t="str">
        <f t="shared" si="20"/>
        <v>pass</v>
      </c>
      <c r="AH73" s="24" t="str">
        <f>IF(OR($G73="yes",$K73="very high",$K73="very low",$M73="yes",$O73="yes",$R73="yes",$T73="yes",$V73="yes"),"fail","pass")</f>
        <v>pass</v>
      </c>
      <c r="AI73" s="24" t="str">
        <f t="shared" si="22"/>
        <v>pass</v>
      </c>
      <c r="AJ73" s="24" t="str">
        <f t="shared" si="23"/>
        <v>pass</v>
      </c>
      <c r="AL73" s="24" t="str">
        <f t="shared" si="15"/>
        <v>same</v>
      </c>
      <c r="AM73" s="24" t="str">
        <f t="shared" si="16"/>
        <v>pass</v>
      </c>
      <c r="AN73" s="24" t="str">
        <f t="shared" si="17"/>
        <v>exceeded</v>
      </c>
      <c r="AO73" s="24" t="str">
        <f t="shared" si="18"/>
        <v>exceeded</v>
      </c>
      <c r="AP73" s="24" t="str">
        <f t="shared" si="24"/>
        <v>same</v>
      </c>
      <c r="AQ73" s="24" t="str">
        <f t="shared" si="19"/>
        <v>same</v>
      </c>
    </row>
    <row r="74" spans="1:43" s="24" customFormat="1" x14ac:dyDescent="0.3">
      <c r="A74" s="24" t="s">
        <v>106</v>
      </c>
      <c r="B74" s="24" t="s">
        <v>64</v>
      </c>
      <c r="C74" s="25">
        <v>42257</v>
      </c>
      <c r="D74" s="24">
        <v>151</v>
      </c>
      <c r="E74" s="24">
        <v>151</v>
      </c>
      <c r="F74" s="24">
        <v>89.555382761199994</v>
      </c>
      <c r="G74" s="24" t="s">
        <v>45</v>
      </c>
      <c r="H74" s="24">
        <v>20794433</v>
      </c>
      <c r="I74" s="24" t="s">
        <v>46</v>
      </c>
      <c r="J74" s="24">
        <v>1100.4879732142799</v>
      </c>
      <c r="K74" s="24" t="s">
        <v>49</v>
      </c>
      <c r="L74" s="24">
        <v>2.38400526773982E-2</v>
      </c>
      <c r="M74" s="24" t="s">
        <v>45</v>
      </c>
      <c r="N74" s="24">
        <v>88.867187311838293</v>
      </c>
      <c r="O74" s="24" t="s">
        <v>45</v>
      </c>
      <c r="P74" s="24">
        <v>0.85358843941100004</v>
      </c>
      <c r="Q74" s="24">
        <v>0.8</v>
      </c>
      <c r="R74" s="24" t="s">
        <v>45</v>
      </c>
      <c r="S74" s="24">
        <v>0.88667867746100004</v>
      </c>
      <c r="T74" s="24" t="s">
        <v>45</v>
      </c>
      <c r="U74" s="24">
        <v>0.81835082609999998</v>
      </c>
      <c r="V74" s="24" t="s">
        <v>45</v>
      </c>
      <c r="W74" s="24">
        <v>0.95412926422199995</v>
      </c>
      <c r="X74" s="24" t="s">
        <v>45</v>
      </c>
      <c r="Y74" s="26">
        <v>2.3038717744599998E-18</v>
      </c>
      <c r="Z74" s="24" t="s">
        <v>47</v>
      </c>
      <c r="AA74" s="24">
        <v>0</v>
      </c>
      <c r="AB74" s="24">
        <v>-2.13091225562E-3</v>
      </c>
      <c r="AC74" s="24" t="s">
        <v>48</v>
      </c>
      <c r="AD74" s="24">
        <v>9</v>
      </c>
      <c r="AE74" s="24">
        <v>-2.4175850624999998E-3</v>
      </c>
      <c r="AF74" s="24" t="s">
        <v>48</v>
      </c>
      <c r="AG74" s="24" t="str">
        <f t="shared" si="20"/>
        <v>pass</v>
      </c>
      <c r="AH74" s="24" t="str">
        <f t="shared" si="21"/>
        <v>pass</v>
      </c>
      <c r="AI74" s="24" t="str">
        <f t="shared" si="22"/>
        <v>pass</v>
      </c>
      <c r="AJ74" s="24" t="str">
        <f t="shared" si="23"/>
        <v>pass</v>
      </c>
      <c r="AL74" s="24" t="str">
        <f t="shared" si="15"/>
        <v>same</v>
      </c>
      <c r="AM74" s="24" t="str">
        <f t="shared" si="16"/>
        <v>pass</v>
      </c>
      <c r="AN74" s="24" t="str">
        <f t="shared" si="17"/>
        <v>not exceeded</v>
      </c>
      <c r="AO74" s="24" t="str">
        <f t="shared" si="18"/>
        <v>not exceeded</v>
      </c>
      <c r="AP74" s="24" t="str">
        <f t="shared" si="24"/>
        <v>same</v>
      </c>
      <c r="AQ74" s="24" t="str">
        <f t="shared" si="19"/>
        <v>same</v>
      </c>
    </row>
    <row r="75" spans="1:43" x14ac:dyDescent="0.3">
      <c r="A75" t="s">
        <v>62</v>
      </c>
      <c r="B75" t="s">
        <v>43</v>
      </c>
      <c r="C75" s="1">
        <v>42258</v>
      </c>
      <c r="D75">
        <v>75</v>
      </c>
      <c r="E75">
        <v>75</v>
      </c>
      <c r="F75">
        <v>91.866919196200001</v>
      </c>
      <c r="G75" t="s">
        <v>45</v>
      </c>
      <c r="H75">
        <v>29894066</v>
      </c>
      <c r="I75" t="s">
        <v>46</v>
      </c>
      <c r="J75">
        <v>1233.1842171052599</v>
      </c>
      <c r="K75" t="s">
        <v>49</v>
      </c>
      <c r="L75">
        <v>1.72565594117161E-2</v>
      </c>
      <c r="M75" t="s">
        <v>45</v>
      </c>
      <c r="N75">
        <v>92.001154427092501</v>
      </c>
      <c r="O75" t="s">
        <v>45</v>
      </c>
      <c r="P75">
        <v>0.95953547089299995</v>
      </c>
      <c r="Q75">
        <v>0.85</v>
      </c>
      <c r="R75" t="s">
        <v>45</v>
      </c>
      <c r="S75">
        <v>0.97065294942900004</v>
      </c>
      <c r="T75" t="s">
        <v>45</v>
      </c>
      <c r="U75">
        <v>0.94871606558999999</v>
      </c>
      <c r="V75" t="s">
        <v>45</v>
      </c>
      <c r="W75">
        <v>0.84094804639099996</v>
      </c>
      <c r="X75" t="s">
        <v>45</v>
      </c>
      <c r="Y75">
        <v>3.6196375063100002E-3</v>
      </c>
      <c r="Z75">
        <v>2.9275015602499998E-4</v>
      </c>
      <c r="AA75">
        <v>0</v>
      </c>
      <c r="AB75">
        <v>-4.2910248485100001E-4</v>
      </c>
      <c r="AC75" t="s">
        <v>45</v>
      </c>
      <c r="AD75">
        <v>0</v>
      </c>
      <c r="AE75">
        <v>-3.1438298082000002E-4</v>
      </c>
      <c r="AF75" t="s">
        <v>45</v>
      </c>
      <c r="AG75" s="22" t="str">
        <f t="shared" si="20"/>
        <v>pass</v>
      </c>
      <c r="AH75" s="22" t="str">
        <f t="shared" si="21"/>
        <v>pass</v>
      </c>
      <c r="AI75" t="str">
        <f t="shared" si="22"/>
        <v>pass</v>
      </c>
      <c r="AJ75" t="str">
        <f t="shared" si="23"/>
        <v>pass</v>
      </c>
      <c r="AL75" t="str">
        <f t="shared" si="15"/>
        <v>same</v>
      </c>
      <c r="AM75" t="str">
        <f t="shared" si="16"/>
        <v>pass</v>
      </c>
      <c r="AN75" s="4" t="str">
        <f t="shared" si="17"/>
        <v>not exceeded</v>
      </c>
      <c r="AO75" s="4" t="str">
        <f t="shared" si="18"/>
        <v>not exceeded</v>
      </c>
      <c r="AP75" t="str">
        <f t="shared" si="24"/>
        <v>same</v>
      </c>
      <c r="AQ75" t="str">
        <f t="shared" si="19"/>
        <v>same</v>
      </c>
    </row>
    <row r="76" spans="1:43" x14ac:dyDescent="0.3">
      <c r="A76" t="s">
        <v>172</v>
      </c>
      <c r="B76" t="s">
        <v>64</v>
      </c>
      <c r="C76" s="1">
        <v>42258</v>
      </c>
      <c r="D76">
        <v>151</v>
      </c>
      <c r="E76">
        <v>151</v>
      </c>
      <c r="F76">
        <v>91.388573971400007</v>
      </c>
      <c r="G76" t="s">
        <v>45</v>
      </c>
      <c r="H76">
        <v>20193785</v>
      </c>
      <c r="I76" t="s">
        <v>46</v>
      </c>
      <c r="J76">
        <v>1043.64624553571</v>
      </c>
      <c r="K76" t="s">
        <v>49</v>
      </c>
      <c r="L76">
        <v>2.6601298706157399E-2</v>
      </c>
      <c r="M76" t="s">
        <v>45</v>
      </c>
      <c r="N76">
        <v>91.138114010508502</v>
      </c>
      <c r="O76" t="s">
        <v>45</v>
      </c>
      <c r="P76">
        <v>0.85975784325299998</v>
      </c>
      <c r="Q76">
        <v>0.8</v>
      </c>
      <c r="R76" t="s">
        <v>45</v>
      </c>
      <c r="S76">
        <v>0.89101794838299997</v>
      </c>
      <c r="T76" t="s">
        <v>45</v>
      </c>
      <c r="U76">
        <v>0.82693767000899998</v>
      </c>
      <c r="V76" t="s">
        <v>45</v>
      </c>
      <c r="W76">
        <v>0.84094804639099996</v>
      </c>
      <c r="X76" t="s">
        <v>45</v>
      </c>
      <c r="Y76" s="2">
        <v>4.1997205206000002E-18</v>
      </c>
      <c r="Z76" t="s">
        <v>47</v>
      </c>
      <c r="AA76">
        <v>0</v>
      </c>
      <c r="AB76">
        <v>-2.0334566935699999E-3</v>
      </c>
      <c r="AC76" t="s">
        <v>48</v>
      </c>
      <c r="AD76">
        <v>5</v>
      </c>
      <c r="AE76">
        <v>-2.1409463718999999E-3</v>
      </c>
      <c r="AF76" t="s">
        <v>48</v>
      </c>
      <c r="AG76" s="22" t="str">
        <f t="shared" si="20"/>
        <v>pass</v>
      </c>
      <c r="AH76" s="22" t="str">
        <f t="shared" si="21"/>
        <v>pass</v>
      </c>
      <c r="AI76" t="str">
        <f t="shared" si="22"/>
        <v>pass</v>
      </c>
      <c r="AJ76" t="str">
        <f t="shared" si="23"/>
        <v>pass</v>
      </c>
      <c r="AL76" t="str">
        <f t="shared" si="15"/>
        <v>same</v>
      </c>
      <c r="AM76" t="str">
        <f t="shared" si="16"/>
        <v>pass</v>
      </c>
      <c r="AN76" s="4" t="str">
        <f t="shared" si="17"/>
        <v>not exceeded</v>
      </c>
      <c r="AO76" s="4" t="str">
        <f t="shared" si="18"/>
        <v>not exceeded</v>
      </c>
      <c r="AP76" t="str">
        <f t="shared" si="24"/>
        <v>same</v>
      </c>
      <c r="AQ76" t="str">
        <f t="shared" si="19"/>
        <v>same</v>
      </c>
    </row>
    <row r="77" spans="1:43" x14ac:dyDescent="0.3">
      <c r="A77" t="s">
        <v>234</v>
      </c>
      <c r="B77" t="s">
        <v>43</v>
      </c>
      <c r="C77" s="1">
        <v>42261</v>
      </c>
      <c r="D77">
        <v>151</v>
      </c>
      <c r="E77">
        <v>151</v>
      </c>
      <c r="F77">
        <v>86.889152223799996</v>
      </c>
      <c r="G77" t="s">
        <v>45</v>
      </c>
      <c r="H77">
        <v>3991745</v>
      </c>
      <c r="I77" t="s">
        <v>46</v>
      </c>
      <c r="J77">
        <v>184.47766796875001</v>
      </c>
      <c r="K77" t="s">
        <v>58</v>
      </c>
      <c r="L77">
        <v>1.26105445095371E-2</v>
      </c>
      <c r="M77" t="s">
        <v>45</v>
      </c>
      <c r="N77">
        <v>87.677006873771703</v>
      </c>
      <c r="O77" t="s">
        <v>45</v>
      </c>
      <c r="P77">
        <v>0.95123639083099998</v>
      </c>
      <c r="Q77">
        <v>0.8</v>
      </c>
      <c r="R77" t="s">
        <v>45</v>
      </c>
      <c r="S77">
        <v>0.96221322117800001</v>
      </c>
      <c r="T77" t="s">
        <v>45</v>
      </c>
      <c r="U77">
        <v>0.94056435624599999</v>
      </c>
      <c r="V77" t="s">
        <v>45</v>
      </c>
      <c r="W77">
        <v>0.95412926422199995</v>
      </c>
      <c r="X77" t="s">
        <v>45</v>
      </c>
      <c r="Y77">
        <v>0.17881357352400001</v>
      </c>
      <c r="Z77">
        <v>9.2674152669799999E-3</v>
      </c>
      <c r="AA77">
        <v>0</v>
      </c>
      <c r="AB77">
        <v>-3.59992762274E-4</v>
      </c>
      <c r="AC77" t="s">
        <v>45</v>
      </c>
      <c r="AD77">
        <v>0</v>
      </c>
      <c r="AE77">
        <v>-8.6178261072000003E-4</v>
      </c>
      <c r="AF77" t="s">
        <v>48</v>
      </c>
      <c r="AG77" s="22" t="str">
        <f t="shared" si="20"/>
        <v>fail</v>
      </c>
      <c r="AH77" s="22" t="str">
        <f t="shared" si="21"/>
        <v>fail</v>
      </c>
      <c r="AI77" t="str">
        <f t="shared" si="22"/>
        <v>pass</v>
      </c>
      <c r="AJ77" t="str">
        <f t="shared" si="23"/>
        <v>pass</v>
      </c>
      <c r="AL77" t="str">
        <f t="shared" si="15"/>
        <v>same</v>
      </c>
      <c r="AM77" t="str">
        <f t="shared" si="16"/>
        <v>pass</v>
      </c>
      <c r="AN77" s="4" t="str">
        <f t="shared" si="17"/>
        <v>not exceeded</v>
      </c>
      <c r="AO77" s="4" t="str">
        <f t="shared" si="18"/>
        <v>not exceeded</v>
      </c>
      <c r="AP77" t="str">
        <f t="shared" si="24"/>
        <v>same</v>
      </c>
      <c r="AQ77" t="str">
        <f t="shared" si="19"/>
        <v>diff</v>
      </c>
    </row>
    <row r="78" spans="1:43" x14ac:dyDescent="0.3">
      <c r="A78" t="s">
        <v>176</v>
      </c>
      <c r="B78" t="s">
        <v>64</v>
      </c>
      <c r="C78" s="1">
        <v>42272</v>
      </c>
      <c r="D78">
        <v>75</v>
      </c>
      <c r="E78">
        <v>75</v>
      </c>
      <c r="F78">
        <v>95.061774949599993</v>
      </c>
      <c r="G78" t="s">
        <v>45</v>
      </c>
      <c r="H78">
        <v>24906667</v>
      </c>
      <c r="I78" t="s">
        <v>46</v>
      </c>
      <c r="J78">
        <v>1010.38699342105</v>
      </c>
      <c r="K78" t="s">
        <v>58</v>
      </c>
      <c r="L78">
        <v>1.77501724364163E-2</v>
      </c>
      <c r="M78" t="s">
        <v>45</v>
      </c>
      <c r="N78">
        <v>95.409620054782707</v>
      </c>
      <c r="O78" t="s">
        <v>45</v>
      </c>
      <c r="P78">
        <v>0.96734082677900002</v>
      </c>
      <c r="Q78">
        <v>0.85</v>
      </c>
      <c r="R78" t="s">
        <v>45</v>
      </c>
      <c r="S78">
        <v>0.97861100885200003</v>
      </c>
      <c r="T78" t="s">
        <v>45</v>
      </c>
      <c r="U78">
        <v>0.95783739671000001</v>
      </c>
      <c r="V78" t="s">
        <v>45</v>
      </c>
      <c r="W78">
        <v>0.84094804639099996</v>
      </c>
      <c r="X78" t="s">
        <v>45</v>
      </c>
      <c r="Y78">
        <v>7.0481874332500001E-3</v>
      </c>
      <c r="Z78" s="2">
        <v>1.54494916785E-9</v>
      </c>
      <c r="AA78">
        <v>0</v>
      </c>
      <c r="AB78">
        <v>-3.5962840841400001E-4</v>
      </c>
      <c r="AC78" t="s">
        <v>45</v>
      </c>
      <c r="AD78">
        <v>0</v>
      </c>
      <c r="AE78">
        <v>-2.27657207915E-4</v>
      </c>
      <c r="AF78" t="s">
        <v>45</v>
      </c>
      <c r="AG78" s="22" t="str">
        <f t="shared" si="20"/>
        <v>fail</v>
      </c>
      <c r="AH78" s="22" t="str">
        <f t="shared" si="21"/>
        <v>fail</v>
      </c>
      <c r="AI78" t="str">
        <f t="shared" si="22"/>
        <v>pass</v>
      </c>
      <c r="AJ78" t="str">
        <f t="shared" si="23"/>
        <v>pass</v>
      </c>
      <c r="AL78" t="str">
        <f t="shared" si="15"/>
        <v>same</v>
      </c>
      <c r="AM78" t="str">
        <f t="shared" si="16"/>
        <v>pass</v>
      </c>
      <c r="AN78" s="4" t="str">
        <f t="shared" si="17"/>
        <v>not exceeded</v>
      </c>
      <c r="AO78" s="4" t="str">
        <f t="shared" si="18"/>
        <v>not exceeded</v>
      </c>
      <c r="AP78" t="str">
        <f t="shared" si="24"/>
        <v>same</v>
      </c>
      <c r="AQ78" t="str">
        <f t="shared" si="19"/>
        <v>same</v>
      </c>
    </row>
    <row r="79" spans="1:43" x14ac:dyDescent="0.3">
      <c r="A79" t="s">
        <v>247</v>
      </c>
      <c r="B79" t="s">
        <v>64</v>
      </c>
      <c r="C79" s="1">
        <v>42275</v>
      </c>
      <c r="D79">
        <v>75</v>
      </c>
      <c r="E79">
        <v>75</v>
      </c>
      <c r="F79">
        <v>93.7729894175</v>
      </c>
      <c r="G79" t="s">
        <v>45</v>
      </c>
      <c r="H79">
        <v>28292454</v>
      </c>
      <c r="I79" t="s">
        <v>46</v>
      </c>
      <c r="J79">
        <v>1144.95948026315</v>
      </c>
      <c r="K79" t="s">
        <v>46</v>
      </c>
      <c r="L79">
        <v>2.1422857270383299E-2</v>
      </c>
      <c r="M79" t="s">
        <v>45</v>
      </c>
      <c r="N79">
        <v>93.529517777632506</v>
      </c>
      <c r="O79" t="s">
        <v>45</v>
      </c>
      <c r="P79">
        <v>0.96266007912700002</v>
      </c>
      <c r="Q79">
        <v>0.85</v>
      </c>
      <c r="R79" t="s">
        <v>45</v>
      </c>
      <c r="S79">
        <v>0.97492699973399999</v>
      </c>
      <c r="T79" t="s">
        <v>45</v>
      </c>
      <c r="U79">
        <v>0.95191404558500003</v>
      </c>
      <c r="V79" t="s">
        <v>45</v>
      </c>
      <c r="W79">
        <v>0.84094804639099996</v>
      </c>
      <c r="X79" t="s">
        <v>45</v>
      </c>
      <c r="Y79">
        <v>1.2642659552699999E-2</v>
      </c>
      <c r="Z79" t="s">
        <v>47</v>
      </c>
      <c r="AA79">
        <v>0</v>
      </c>
      <c r="AB79">
        <v>-4.1356190896500001E-4</v>
      </c>
      <c r="AC79" t="s">
        <v>45</v>
      </c>
      <c r="AD79">
        <v>0</v>
      </c>
      <c r="AE79">
        <v>-2.6611347164400001E-4</v>
      </c>
      <c r="AF79" t="s">
        <v>45</v>
      </c>
      <c r="AG79" s="22" t="str">
        <f t="shared" si="20"/>
        <v>pass</v>
      </c>
      <c r="AH79" s="22" t="str">
        <f t="shared" si="21"/>
        <v>pass</v>
      </c>
      <c r="AI79" t="str">
        <f t="shared" si="22"/>
        <v>pass</v>
      </c>
      <c r="AJ79" t="str">
        <f t="shared" si="23"/>
        <v>pass</v>
      </c>
      <c r="AL79" t="str">
        <f t="shared" si="15"/>
        <v>same</v>
      </c>
      <c r="AM79" t="str">
        <f t="shared" si="16"/>
        <v>pass</v>
      </c>
      <c r="AN79" s="4" t="str">
        <f t="shared" si="17"/>
        <v>not exceeded</v>
      </c>
      <c r="AO79" s="4" t="str">
        <f t="shared" si="18"/>
        <v>not exceeded</v>
      </c>
      <c r="AP79" t="str">
        <f t="shared" si="24"/>
        <v>same</v>
      </c>
      <c r="AQ79" t="str">
        <f t="shared" si="19"/>
        <v>same</v>
      </c>
    </row>
    <row r="80" spans="1:43" x14ac:dyDescent="0.3">
      <c r="A80" t="s">
        <v>140</v>
      </c>
      <c r="B80" t="s">
        <v>64</v>
      </c>
      <c r="C80" s="1">
        <v>42277</v>
      </c>
      <c r="D80">
        <v>75</v>
      </c>
      <c r="E80">
        <v>75</v>
      </c>
      <c r="F80">
        <v>93.323392145</v>
      </c>
      <c r="G80" t="s">
        <v>45</v>
      </c>
      <c r="H80">
        <v>29303547</v>
      </c>
      <c r="I80" t="s">
        <v>46</v>
      </c>
      <c r="J80">
        <v>1206.8801973684201</v>
      </c>
      <c r="K80" t="s">
        <v>49</v>
      </c>
      <c r="L80">
        <v>4.9804661381107597E-2</v>
      </c>
      <c r="M80" t="s">
        <v>45</v>
      </c>
      <c r="N80">
        <v>93.515559504281697</v>
      </c>
      <c r="O80" t="s">
        <v>45</v>
      </c>
      <c r="P80">
        <v>0.95730248731900003</v>
      </c>
      <c r="Q80">
        <v>0.85</v>
      </c>
      <c r="R80" t="s">
        <v>45</v>
      </c>
      <c r="S80">
        <v>0.97150480656799998</v>
      </c>
      <c r="T80" t="s">
        <v>45</v>
      </c>
      <c r="U80">
        <v>0.94372414825200002</v>
      </c>
      <c r="V80" t="s">
        <v>45</v>
      </c>
      <c r="W80">
        <v>0.84094804639099996</v>
      </c>
      <c r="X80" t="s">
        <v>45</v>
      </c>
      <c r="Y80" s="2">
        <v>7.6840874552999995E-5</v>
      </c>
      <c r="Z80" t="s">
        <v>47</v>
      </c>
      <c r="AA80">
        <v>0</v>
      </c>
      <c r="AB80">
        <v>-4.51841460697E-4</v>
      </c>
      <c r="AC80" t="s">
        <v>45</v>
      </c>
      <c r="AD80">
        <v>0</v>
      </c>
      <c r="AE80">
        <v>-3.0010603627200001E-4</v>
      </c>
      <c r="AF80" t="s">
        <v>45</v>
      </c>
      <c r="AG80" s="22" t="str">
        <f t="shared" si="20"/>
        <v>pass</v>
      </c>
      <c r="AH80" s="22" t="str">
        <f t="shared" si="21"/>
        <v>pass</v>
      </c>
      <c r="AI80" t="str">
        <f t="shared" si="22"/>
        <v>pass</v>
      </c>
      <c r="AJ80" t="str">
        <f t="shared" si="23"/>
        <v>pass</v>
      </c>
      <c r="AL80" t="str">
        <f t="shared" si="15"/>
        <v>same</v>
      </c>
      <c r="AM80" t="str">
        <f t="shared" si="16"/>
        <v>pass</v>
      </c>
      <c r="AN80" s="4" t="str">
        <f t="shared" si="17"/>
        <v>not exceeded</v>
      </c>
      <c r="AO80" s="4" t="str">
        <f t="shared" si="18"/>
        <v>not exceeded</v>
      </c>
      <c r="AP80" t="str">
        <f t="shared" si="24"/>
        <v>same</v>
      </c>
      <c r="AQ80" t="str">
        <f t="shared" si="19"/>
        <v>same</v>
      </c>
    </row>
    <row r="81" spans="1:43" s="16" customFormat="1" x14ac:dyDescent="0.3">
      <c r="A81" s="16" t="s">
        <v>188</v>
      </c>
      <c r="B81" s="16" t="s">
        <v>64</v>
      </c>
      <c r="C81" s="17">
        <v>42278</v>
      </c>
      <c r="D81" s="16">
        <v>75</v>
      </c>
      <c r="E81" s="16">
        <v>75</v>
      </c>
      <c r="F81" s="16">
        <v>87.379493907599993</v>
      </c>
      <c r="G81" s="16" t="s">
        <v>45</v>
      </c>
      <c r="H81" s="16">
        <v>35725439</v>
      </c>
      <c r="I81" s="16" t="s">
        <v>46</v>
      </c>
      <c r="J81" s="16">
        <v>1504.6950657894699</v>
      </c>
      <c r="K81" s="16" t="s">
        <v>135</v>
      </c>
      <c r="L81" s="16">
        <v>1.7938538758555701E-2</v>
      </c>
      <c r="M81" s="16" t="s">
        <v>45</v>
      </c>
      <c r="N81" s="16">
        <v>86.808097555484196</v>
      </c>
      <c r="O81" s="16" t="s">
        <v>45</v>
      </c>
      <c r="P81" s="16">
        <v>0.93589927826899999</v>
      </c>
      <c r="Q81" s="16">
        <v>0.85</v>
      </c>
      <c r="R81" s="16" t="s">
        <v>45</v>
      </c>
      <c r="S81" s="16">
        <v>0.95658599949800005</v>
      </c>
      <c r="T81" s="16" t="s">
        <v>45</v>
      </c>
      <c r="U81" s="16">
        <v>0.91522155104500003</v>
      </c>
      <c r="V81" s="16" t="s">
        <v>45</v>
      </c>
      <c r="W81" s="16">
        <v>0.84094804639099996</v>
      </c>
      <c r="X81" s="16" t="s">
        <v>45</v>
      </c>
      <c r="Y81" s="20">
        <v>5.6511828382099998E-8</v>
      </c>
      <c r="Z81" s="16" t="s">
        <v>47</v>
      </c>
      <c r="AA81" s="16">
        <v>0</v>
      </c>
      <c r="AB81" s="16">
        <v>-5.8152803099600003E-4</v>
      </c>
      <c r="AC81" s="16" t="s">
        <v>48</v>
      </c>
      <c r="AD81" s="16">
        <v>0</v>
      </c>
      <c r="AE81" s="16">
        <v>-4.5814498265000001E-4</v>
      </c>
      <c r="AF81" s="16" t="s">
        <v>45</v>
      </c>
      <c r="AG81" s="16" t="str">
        <f t="shared" si="20"/>
        <v>fail</v>
      </c>
      <c r="AH81" s="16" t="str">
        <f t="shared" si="21"/>
        <v>fail</v>
      </c>
      <c r="AI81" s="16" t="str">
        <f t="shared" si="22"/>
        <v>pass</v>
      </c>
      <c r="AJ81" s="16" t="str">
        <f t="shared" si="23"/>
        <v>pass</v>
      </c>
      <c r="AL81" s="16" t="str">
        <f t="shared" si="15"/>
        <v>same</v>
      </c>
      <c r="AM81" s="16" t="str">
        <f t="shared" si="16"/>
        <v>pass</v>
      </c>
      <c r="AN81" s="16" t="str">
        <f t="shared" si="17"/>
        <v>not exceeded</v>
      </c>
      <c r="AO81" s="16" t="str">
        <f t="shared" si="18"/>
        <v>not exceeded</v>
      </c>
      <c r="AP81" s="16" t="str">
        <f t="shared" si="24"/>
        <v>same</v>
      </c>
      <c r="AQ81" s="16" t="str">
        <f t="shared" si="19"/>
        <v>diff</v>
      </c>
    </row>
    <row r="82" spans="1:43" x14ac:dyDescent="0.3">
      <c r="A82" t="s">
        <v>119</v>
      </c>
      <c r="B82" t="s">
        <v>64</v>
      </c>
      <c r="C82" s="1">
        <v>42279</v>
      </c>
      <c r="D82">
        <v>151</v>
      </c>
      <c r="E82">
        <v>151</v>
      </c>
      <c r="F82">
        <v>88.0982518247</v>
      </c>
      <c r="G82" t="s">
        <v>45</v>
      </c>
      <c r="H82">
        <v>23364962</v>
      </c>
      <c r="I82" t="s">
        <v>46</v>
      </c>
      <c r="J82">
        <v>1229.99550446428</v>
      </c>
      <c r="K82" t="s">
        <v>65</v>
      </c>
      <c r="L82">
        <v>4.2475677064355503E-2</v>
      </c>
      <c r="M82" t="s">
        <v>45</v>
      </c>
      <c r="N82">
        <v>87.925053690483693</v>
      </c>
      <c r="O82" t="s">
        <v>45</v>
      </c>
      <c r="P82">
        <v>0.90553362854800001</v>
      </c>
      <c r="Q82">
        <v>0.8</v>
      </c>
      <c r="R82" t="s">
        <v>45</v>
      </c>
      <c r="S82">
        <v>0.93699633812500005</v>
      </c>
      <c r="T82" t="s">
        <v>45</v>
      </c>
      <c r="U82">
        <v>0.87137882721299997</v>
      </c>
      <c r="V82" t="s">
        <v>45</v>
      </c>
      <c r="W82">
        <v>0.84094804639099996</v>
      </c>
      <c r="X82" t="s">
        <v>45</v>
      </c>
      <c r="Y82" s="2">
        <v>1.47732431404E-23</v>
      </c>
      <c r="Z82" s="2">
        <v>1.9238638909399999E-34</v>
      </c>
      <c r="AA82">
        <v>0</v>
      </c>
      <c r="AB82">
        <v>-5.8099067406299995E-4</v>
      </c>
      <c r="AC82" t="s">
        <v>48</v>
      </c>
      <c r="AD82">
        <v>0</v>
      </c>
      <c r="AE82">
        <v>-1.08767650928E-3</v>
      </c>
      <c r="AF82" t="s">
        <v>48</v>
      </c>
      <c r="AG82" s="22" t="str">
        <f t="shared" si="20"/>
        <v>pass</v>
      </c>
      <c r="AH82" s="22" t="str">
        <f t="shared" si="21"/>
        <v>pass</v>
      </c>
      <c r="AI82" t="str">
        <f t="shared" si="22"/>
        <v>pass</v>
      </c>
      <c r="AJ82" t="str">
        <f t="shared" si="23"/>
        <v>pass</v>
      </c>
      <c r="AL82" t="str">
        <f t="shared" si="15"/>
        <v>same</v>
      </c>
      <c r="AM82" t="str">
        <f t="shared" si="16"/>
        <v>pass</v>
      </c>
      <c r="AN82" s="4" t="str">
        <f t="shared" si="17"/>
        <v>not exceeded</v>
      </c>
      <c r="AO82" s="4" t="str">
        <f t="shared" si="18"/>
        <v>not exceeded</v>
      </c>
      <c r="AP82" t="str">
        <f t="shared" si="24"/>
        <v>same</v>
      </c>
      <c r="AQ82" t="str">
        <f t="shared" si="19"/>
        <v>same</v>
      </c>
    </row>
    <row r="83" spans="1:43" x14ac:dyDescent="0.3">
      <c r="A83" t="s">
        <v>181</v>
      </c>
      <c r="B83" t="s">
        <v>43</v>
      </c>
      <c r="C83" s="1">
        <v>42286</v>
      </c>
      <c r="D83">
        <v>75</v>
      </c>
      <c r="E83">
        <v>75</v>
      </c>
      <c r="F83">
        <v>87.305451817299996</v>
      </c>
      <c r="G83" t="s">
        <v>45</v>
      </c>
      <c r="H83">
        <v>24687917</v>
      </c>
      <c r="I83" t="s">
        <v>46</v>
      </c>
      <c r="J83">
        <v>1048.2613930921</v>
      </c>
      <c r="K83" t="s">
        <v>58</v>
      </c>
      <c r="L83">
        <v>2.4799305656597999E-2</v>
      </c>
      <c r="M83" t="s">
        <v>45</v>
      </c>
      <c r="N83">
        <v>87.080840965749303</v>
      </c>
      <c r="O83" t="s">
        <v>45</v>
      </c>
      <c r="P83">
        <v>0.95594392582700005</v>
      </c>
      <c r="Q83">
        <v>0.85</v>
      </c>
      <c r="R83" t="s">
        <v>45</v>
      </c>
      <c r="S83">
        <v>0.96314052632799996</v>
      </c>
      <c r="T83" t="s">
        <v>45</v>
      </c>
      <c r="U83">
        <v>0.94902281198299998</v>
      </c>
      <c r="V83" t="s">
        <v>45</v>
      </c>
      <c r="W83">
        <v>0.99584488300200003</v>
      </c>
      <c r="X83" t="s">
        <v>45</v>
      </c>
      <c r="Y83">
        <v>0.95838144309399997</v>
      </c>
      <c r="Z83">
        <v>0.16034298505399999</v>
      </c>
      <c r="AA83">
        <v>0</v>
      </c>
      <c r="AB83">
        <v>-4.5146940936800003E-4</v>
      </c>
      <c r="AC83" t="s">
        <v>45</v>
      </c>
      <c r="AD83">
        <v>0</v>
      </c>
      <c r="AE83">
        <v>-3.6922686072500001E-4</v>
      </c>
      <c r="AF83" t="s">
        <v>45</v>
      </c>
      <c r="AG83" s="22" t="str">
        <f t="shared" si="20"/>
        <v>fail</v>
      </c>
      <c r="AH83" s="22" t="str">
        <f t="shared" si="21"/>
        <v>fail</v>
      </c>
      <c r="AI83" t="str">
        <f t="shared" si="22"/>
        <v>pass</v>
      </c>
      <c r="AJ83" t="str">
        <f t="shared" si="23"/>
        <v>pass</v>
      </c>
      <c r="AL83" t="str">
        <f t="shared" si="15"/>
        <v>same</v>
      </c>
      <c r="AM83" t="str">
        <f t="shared" si="16"/>
        <v>pass</v>
      </c>
      <c r="AN83" s="4" t="str">
        <f t="shared" si="17"/>
        <v>not exceeded</v>
      </c>
      <c r="AO83" s="4" t="str">
        <f t="shared" si="18"/>
        <v>not exceeded</v>
      </c>
      <c r="AP83" t="str">
        <f t="shared" si="24"/>
        <v>same</v>
      </c>
      <c r="AQ83" t="str">
        <f t="shared" si="19"/>
        <v>same</v>
      </c>
    </row>
    <row r="84" spans="1:43" x14ac:dyDescent="0.3">
      <c r="A84" t="s">
        <v>221</v>
      </c>
      <c r="B84" t="s">
        <v>64</v>
      </c>
      <c r="C84" s="1">
        <v>42286</v>
      </c>
      <c r="D84">
        <v>151</v>
      </c>
      <c r="E84">
        <v>151</v>
      </c>
      <c r="F84">
        <v>91.451784934499997</v>
      </c>
      <c r="G84" t="s">
        <v>45</v>
      </c>
      <c r="H84">
        <v>21458630</v>
      </c>
      <c r="I84" t="s">
        <v>46</v>
      </c>
      <c r="J84">
        <v>1123.3538616071401</v>
      </c>
      <c r="K84" t="s">
        <v>49</v>
      </c>
      <c r="L84">
        <v>2.49726746897805E-2</v>
      </c>
      <c r="M84" t="s">
        <v>45</v>
      </c>
      <c r="N84">
        <v>91.276631300799295</v>
      </c>
      <c r="O84" t="s">
        <v>45</v>
      </c>
      <c r="P84">
        <v>0.86712946365099997</v>
      </c>
      <c r="Q84">
        <v>0.8</v>
      </c>
      <c r="R84" t="s">
        <v>45</v>
      </c>
      <c r="S84">
        <v>0.89737288765500001</v>
      </c>
      <c r="T84" t="s">
        <v>45</v>
      </c>
      <c r="U84">
        <v>0.83418655628299998</v>
      </c>
      <c r="V84" t="s">
        <v>45</v>
      </c>
      <c r="W84">
        <v>0.95412926422199995</v>
      </c>
      <c r="X84" t="s">
        <v>45</v>
      </c>
      <c r="Y84" s="2">
        <v>2.2346457300399999E-20</v>
      </c>
      <c r="Z84">
        <v>0</v>
      </c>
      <c r="AA84">
        <v>0</v>
      </c>
      <c r="AB84">
        <v>-2.0800863227200001E-3</v>
      </c>
      <c r="AC84" t="s">
        <v>48</v>
      </c>
      <c r="AD84">
        <v>10</v>
      </c>
      <c r="AE84">
        <v>-2.64279227404E-3</v>
      </c>
      <c r="AF84" t="s">
        <v>48</v>
      </c>
      <c r="AG84" s="22" t="str">
        <f t="shared" si="20"/>
        <v>pass</v>
      </c>
      <c r="AH84" s="22" t="str">
        <f t="shared" si="21"/>
        <v>pass</v>
      </c>
      <c r="AI84" t="str">
        <f t="shared" si="22"/>
        <v>pass</v>
      </c>
      <c r="AJ84" t="str">
        <f t="shared" si="23"/>
        <v>pass</v>
      </c>
      <c r="AL84" t="str">
        <f t="shared" si="15"/>
        <v>same</v>
      </c>
      <c r="AM84" t="str">
        <f t="shared" si="16"/>
        <v>pass</v>
      </c>
      <c r="AN84" s="4" t="str">
        <f t="shared" si="17"/>
        <v>not exceeded</v>
      </c>
      <c r="AO84" s="4" t="str">
        <f t="shared" si="18"/>
        <v>not exceeded</v>
      </c>
      <c r="AP84" t="str">
        <f t="shared" si="24"/>
        <v>same</v>
      </c>
      <c r="AQ84" t="str">
        <f t="shared" si="19"/>
        <v>same</v>
      </c>
    </row>
    <row r="85" spans="1:43" x14ac:dyDescent="0.3">
      <c r="A85" t="s">
        <v>184</v>
      </c>
      <c r="B85" t="s">
        <v>64</v>
      </c>
      <c r="C85" s="1">
        <v>42289</v>
      </c>
      <c r="D85">
        <v>151</v>
      </c>
      <c r="E85">
        <v>151</v>
      </c>
      <c r="F85">
        <v>93.070733075600003</v>
      </c>
      <c r="G85" t="s">
        <v>45</v>
      </c>
      <c r="H85">
        <v>19894718</v>
      </c>
      <c r="I85" t="s">
        <v>46</v>
      </c>
      <c r="J85">
        <v>1031.81804910714</v>
      </c>
      <c r="K85" t="s">
        <v>49</v>
      </c>
      <c r="L85">
        <v>1.9110714050264099E-2</v>
      </c>
      <c r="M85" t="s">
        <v>45</v>
      </c>
      <c r="N85">
        <v>93.489183313426807</v>
      </c>
      <c r="O85" t="s">
        <v>45</v>
      </c>
      <c r="P85">
        <v>0.88194207887800002</v>
      </c>
      <c r="Q85">
        <v>0.8</v>
      </c>
      <c r="R85" t="s">
        <v>45</v>
      </c>
      <c r="S85">
        <v>0.90914686151699997</v>
      </c>
      <c r="T85" t="s">
        <v>45</v>
      </c>
      <c r="U85">
        <v>0.85233197698499996</v>
      </c>
      <c r="V85" t="s">
        <v>45</v>
      </c>
      <c r="W85">
        <v>0.95412926422199995</v>
      </c>
      <c r="X85" t="s">
        <v>45</v>
      </c>
      <c r="Y85" s="2">
        <v>1.24926407445E-20</v>
      </c>
      <c r="Z85" s="2">
        <v>1.0754973665800001E-37</v>
      </c>
      <c r="AA85">
        <v>0</v>
      </c>
      <c r="AB85">
        <v>-1.9675408325599999E-3</v>
      </c>
      <c r="AC85" t="s">
        <v>48</v>
      </c>
      <c r="AD85">
        <v>8</v>
      </c>
      <c r="AE85">
        <v>-2.6128574244700001E-3</v>
      </c>
      <c r="AF85" t="s">
        <v>48</v>
      </c>
      <c r="AG85" s="22" t="str">
        <f t="shared" si="20"/>
        <v>pass</v>
      </c>
      <c r="AH85" s="22" t="str">
        <f t="shared" si="21"/>
        <v>pass</v>
      </c>
      <c r="AI85" t="str">
        <f t="shared" si="22"/>
        <v>pass</v>
      </c>
      <c r="AJ85" t="str">
        <f t="shared" si="23"/>
        <v>pass</v>
      </c>
      <c r="AL85" t="str">
        <f t="shared" si="15"/>
        <v>same</v>
      </c>
      <c r="AM85" t="str">
        <f t="shared" si="16"/>
        <v>pass</v>
      </c>
      <c r="AN85" s="4" t="str">
        <f t="shared" si="17"/>
        <v>not exceeded</v>
      </c>
      <c r="AO85" s="4" t="str">
        <f t="shared" si="18"/>
        <v>not exceeded</v>
      </c>
      <c r="AP85" t="str">
        <f t="shared" si="24"/>
        <v>same</v>
      </c>
      <c r="AQ85" t="str">
        <f t="shared" si="19"/>
        <v>same</v>
      </c>
    </row>
    <row r="86" spans="1:43" x14ac:dyDescent="0.3">
      <c r="A86" t="s">
        <v>192</v>
      </c>
      <c r="B86" t="s">
        <v>64</v>
      </c>
      <c r="C86" s="1">
        <v>42296</v>
      </c>
      <c r="D86">
        <v>151</v>
      </c>
      <c r="E86">
        <v>151</v>
      </c>
      <c r="F86">
        <v>90.632365304399997</v>
      </c>
      <c r="G86" t="s">
        <v>45</v>
      </c>
      <c r="H86">
        <v>24425659</v>
      </c>
      <c r="I86" t="s">
        <v>49</v>
      </c>
      <c r="J86">
        <v>1287.4208526785701</v>
      </c>
      <c r="K86" t="s">
        <v>135</v>
      </c>
      <c r="L86">
        <v>1.9011044502747501E-2</v>
      </c>
      <c r="M86" t="s">
        <v>45</v>
      </c>
      <c r="N86">
        <v>90.781568351758395</v>
      </c>
      <c r="O86" t="s">
        <v>45</v>
      </c>
      <c r="P86">
        <v>0.92696108692800006</v>
      </c>
      <c r="Q86">
        <v>0.8</v>
      </c>
      <c r="R86" t="s">
        <v>45</v>
      </c>
      <c r="S86">
        <v>0.94837218500499998</v>
      </c>
      <c r="T86" t="s">
        <v>45</v>
      </c>
      <c r="U86">
        <v>0.90504824325199995</v>
      </c>
      <c r="V86" t="s">
        <v>45</v>
      </c>
      <c r="W86">
        <v>0.95412926422199995</v>
      </c>
      <c r="X86" t="s">
        <v>45</v>
      </c>
      <c r="Y86" s="2">
        <v>6.5136395592100003E-18</v>
      </c>
      <c r="Z86" t="s">
        <v>47</v>
      </c>
      <c r="AA86">
        <v>0</v>
      </c>
      <c r="AB86">
        <v>-4.8910702432800003E-4</v>
      </c>
      <c r="AC86" t="s">
        <v>45</v>
      </c>
      <c r="AD86">
        <v>0</v>
      </c>
      <c r="AE86">
        <v>-8.6418708151200004E-4</v>
      </c>
      <c r="AF86" t="s">
        <v>48</v>
      </c>
      <c r="AG86" s="22" t="str">
        <f t="shared" si="20"/>
        <v>fail</v>
      </c>
      <c r="AH86" s="22" t="str">
        <f t="shared" si="21"/>
        <v>fail</v>
      </c>
      <c r="AI86" t="str">
        <f t="shared" si="22"/>
        <v>pass</v>
      </c>
      <c r="AJ86" t="str">
        <f t="shared" si="23"/>
        <v>pass</v>
      </c>
      <c r="AL86" t="str">
        <f t="shared" si="15"/>
        <v>same</v>
      </c>
      <c r="AM86" t="str">
        <f t="shared" si="16"/>
        <v>pass</v>
      </c>
      <c r="AN86" s="4" t="str">
        <f t="shared" si="17"/>
        <v>not exceeded</v>
      </c>
      <c r="AO86" s="4" t="str">
        <f t="shared" si="18"/>
        <v>not exceeded</v>
      </c>
      <c r="AP86" t="str">
        <f t="shared" si="24"/>
        <v>same</v>
      </c>
      <c r="AQ86" t="str">
        <f t="shared" si="19"/>
        <v>diff</v>
      </c>
    </row>
    <row r="87" spans="1:43" s="9" customFormat="1" x14ac:dyDescent="0.3">
      <c r="A87" s="9" t="s">
        <v>110</v>
      </c>
      <c r="B87" s="9" t="s">
        <v>43</v>
      </c>
      <c r="C87" s="30">
        <v>42298</v>
      </c>
      <c r="D87" s="9">
        <v>75</v>
      </c>
      <c r="E87" s="9">
        <v>75</v>
      </c>
      <c r="F87" s="9">
        <v>85.053722239500004</v>
      </c>
      <c r="G87" s="9" t="s">
        <v>45</v>
      </c>
      <c r="H87" s="9">
        <v>24774347</v>
      </c>
      <c r="I87" s="9" t="s">
        <v>46</v>
      </c>
      <c r="J87" s="9">
        <v>1085.76522368421</v>
      </c>
      <c r="K87" s="9" t="s">
        <v>58</v>
      </c>
      <c r="L87" s="9">
        <v>1.3905396432459499E-2</v>
      </c>
      <c r="M87" s="9" t="s">
        <v>45</v>
      </c>
      <c r="N87" s="9">
        <v>84.689691789201504</v>
      </c>
      <c r="O87" s="12" t="s">
        <v>48</v>
      </c>
      <c r="P87" s="9">
        <v>0.94128962040999997</v>
      </c>
      <c r="Q87" s="9">
        <v>0.85</v>
      </c>
      <c r="R87" s="9" t="s">
        <v>45</v>
      </c>
      <c r="S87" s="9">
        <v>0.956457124514</v>
      </c>
      <c r="T87" s="9" t="s">
        <v>45</v>
      </c>
      <c r="U87" s="9">
        <v>0.92590530088800005</v>
      </c>
      <c r="V87" s="9" t="s">
        <v>45</v>
      </c>
      <c r="W87" s="9">
        <v>0.84094804639099996</v>
      </c>
      <c r="X87" s="9" t="s">
        <v>45</v>
      </c>
      <c r="Y87" s="9">
        <v>3.0373657755100002E-3</v>
      </c>
      <c r="Z87" s="32">
        <v>4.0367085157700002E-11</v>
      </c>
      <c r="AA87" s="9">
        <v>0</v>
      </c>
      <c r="AB87" s="9">
        <v>-5.5586955983399997E-4</v>
      </c>
      <c r="AC87" s="9" t="s">
        <v>48</v>
      </c>
      <c r="AD87" s="9">
        <v>0</v>
      </c>
      <c r="AE87" s="9">
        <v>-5.5373560409500001E-4</v>
      </c>
      <c r="AF87" s="9" t="s">
        <v>48</v>
      </c>
      <c r="AG87" s="9" t="str">
        <f t="shared" si="20"/>
        <v>fail</v>
      </c>
      <c r="AH87" s="9" t="str">
        <f t="shared" si="21"/>
        <v>fail</v>
      </c>
      <c r="AI87" s="9" t="str">
        <f t="shared" si="22"/>
        <v>fail</v>
      </c>
      <c r="AJ87" s="9" t="str">
        <f t="shared" si="23"/>
        <v>fail</v>
      </c>
      <c r="AL87" s="9" t="str">
        <f t="shared" si="15"/>
        <v>same</v>
      </c>
      <c r="AM87" s="9" t="str">
        <f t="shared" si="16"/>
        <v>pass</v>
      </c>
      <c r="AN87" s="9" t="str">
        <f t="shared" si="17"/>
        <v>not exceeded</v>
      </c>
      <c r="AO87" s="9" t="str">
        <f t="shared" si="18"/>
        <v>not exceeded</v>
      </c>
      <c r="AP87" s="9" t="str">
        <f t="shared" si="24"/>
        <v>same</v>
      </c>
      <c r="AQ87" s="9" t="str">
        <f t="shared" si="19"/>
        <v>same</v>
      </c>
    </row>
    <row r="88" spans="1:43" x14ac:dyDescent="0.3">
      <c r="A88" t="s">
        <v>70</v>
      </c>
      <c r="B88" t="s">
        <v>64</v>
      </c>
      <c r="C88" s="1">
        <v>42299</v>
      </c>
      <c r="D88">
        <v>200</v>
      </c>
      <c r="E88">
        <v>200</v>
      </c>
      <c r="F88">
        <v>89.646237580199994</v>
      </c>
      <c r="G88" t="s">
        <v>45</v>
      </c>
      <c r="H88">
        <v>28861426</v>
      </c>
      <c r="I88" t="s">
        <v>46</v>
      </c>
      <c r="J88">
        <v>1217.8502763157801</v>
      </c>
      <c r="K88" t="s">
        <v>49</v>
      </c>
      <c r="L88">
        <v>1.05706048901794E-2</v>
      </c>
      <c r="M88" t="s">
        <v>45</v>
      </c>
      <c r="N88">
        <v>89.839585931845505</v>
      </c>
      <c r="O88" t="s">
        <v>45</v>
      </c>
      <c r="P88">
        <v>0.67585062418499997</v>
      </c>
      <c r="Q88">
        <v>0.7</v>
      </c>
      <c r="R88" s="5" t="s">
        <v>48</v>
      </c>
      <c r="S88">
        <v>0.75070085951400001</v>
      </c>
      <c r="T88" t="s">
        <v>45</v>
      </c>
      <c r="U88">
        <v>0.59121612182299998</v>
      </c>
      <c r="V88" s="7" t="s">
        <v>48</v>
      </c>
      <c r="W88">
        <v>0.67793689645199995</v>
      </c>
      <c r="X88" t="s">
        <v>45</v>
      </c>
      <c r="Y88" s="2">
        <v>4.6203194099900002E-88</v>
      </c>
      <c r="Z88" s="2">
        <v>7.0765538136300001E-116</v>
      </c>
      <c r="AA88">
        <v>12</v>
      </c>
      <c r="AB88">
        <v>-3.3974834760299999E-3</v>
      </c>
      <c r="AC88" t="s">
        <v>48</v>
      </c>
      <c r="AD88">
        <v>75</v>
      </c>
      <c r="AE88">
        <v>-4.8318037744200003E-3</v>
      </c>
      <c r="AF88" t="s">
        <v>48</v>
      </c>
      <c r="AG88" s="22" t="str">
        <f t="shared" si="20"/>
        <v>fail</v>
      </c>
      <c r="AH88" s="22" t="str">
        <f t="shared" si="21"/>
        <v>fail</v>
      </c>
      <c r="AI88" t="str">
        <f t="shared" si="22"/>
        <v>fail</v>
      </c>
      <c r="AJ88" t="str">
        <f t="shared" si="23"/>
        <v>fail</v>
      </c>
      <c r="AL88" t="str">
        <f t="shared" si="15"/>
        <v>diff</v>
      </c>
      <c r="AM88" t="str">
        <f t="shared" si="16"/>
        <v>pass</v>
      </c>
      <c r="AN88" s="4" t="str">
        <f t="shared" si="17"/>
        <v>not exceeded</v>
      </c>
      <c r="AO88" s="4" t="str">
        <f t="shared" si="18"/>
        <v>exceeded</v>
      </c>
      <c r="AP88" t="str">
        <f t="shared" si="24"/>
        <v>diff</v>
      </c>
      <c r="AQ88" t="str">
        <f t="shared" si="19"/>
        <v>same</v>
      </c>
    </row>
    <row r="89" spans="1:43" x14ac:dyDescent="0.3">
      <c r="A89" t="s">
        <v>189</v>
      </c>
      <c r="B89" t="s">
        <v>43</v>
      </c>
      <c r="C89" s="1">
        <v>42303</v>
      </c>
      <c r="D89">
        <v>151</v>
      </c>
      <c r="E89">
        <v>151</v>
      </c>
      <c r="F89">
        <v>88.318862556900001</v>
      </c>
      <c r="G89" t="s">
        <v>45</v>
      </c>
      <c r="H89">
        <v>18895886</v>
      </c>
      <c r="I89" t="s">
        <v>46</v>
      </c>
      <c r="J89">
        <v>1013.32559821428</v>
      </c>
      <c r="K89" t="s">
        <v>49</v>
      </c>
      <c r="L89">
        <v>3.2208526763948697E-2</v>
      </c>
      <c r="M89" t="s">
        <v>45</v>
      </c>
      <c r="N89">
        <v>89.009317840763799</v>
      </c>
      <c r="O89" t="s">
        <v>45</v>
      </c>
      <c r="P89">
        <v>0.93492999966000001</v>
      </c>
      <c r="Q89">
        <v>0.8</v>
      </c>
      <c r="R89" t="s">
        <v>45</v>
      </c>
      <c r="S89">
        <v>0.95660916886000003</v>
      </c>
      <c r="T89" t="s">
        <v>45</v>
      </c>
      <c r="U89">
        <v>0.91268444421799999</v>
      </c>
      <c r="V89" t="s">
        <v>45</v>
      </c>
      <c r="W89">
        <v>0.84094804639099996</v>
      </c>
      <c r="X89" t="s">
        <v>45</v>
      </c>
      <c r="Y89" s="2">
        <v>9.4967586805500005E-15</v>
      </c>
      <c r="Z89" s="2">
        <v>5.21929762427E-112</v>
      </c>
      <c r="AA89">
        <v>0</v>
      </c>
      <c r="AB89">
        <v>-3.1812679907000001E-4</v>
      </c>
      <c r="AC89" t="s">
        <v>45</v>
      </c>
      <c r="AD89">
        <v>0</v>
      </c>
      <c r="AE89">
        <v>-7.3043028161799998E-4</v>
      </c>
      <c r="AF89" t="s">
        <v>48</v>
      </c>
      <c r="AG89" s="22" t="str">
        <f t="shared" si="20"/>
        <v>pass</v>
      </c>
      <c r="AH89" s="22" t="str">
        <f t="shared" si="21"/>
        <v>pass</v>
      </c>
      <c r="AI89" t="str">
        <f t="shared" si="22"/>
        <v>pass</v>
      </c>
      <c r="AJ89" t="str">
        <f t="shared" si="23"/>
        <v>pass</v>
      </c>
      <c r="AL89" t="str">
        <f t="shared" si="15"/>
        <v>same</v>
      </c>
      <c r="AM89" t="str">
        <f t="shared" si="16"/>
        <v>pass</v>
      </c>
      <c r="AN89" s="4" t="str">
        <f t="shared" si="17"/>
        <v>not exceeded</v>
      </c>
      <c r="AO89" s="4" t="str">
        <f t="shared" si="18"/>
        <v>not exceeded</v>
      </c>
      <c r="AP89" t="str">
        <f t="shared" si="24"/>
        <v>same</v>
      </c>
      <c r="AQ89" t="str">
        <f t="shared" si="19"/>
        <v>diff</v>
      </c>
    </row>
    <row r="90" spans="1:43" x14ac:dyDescent="0.3">
      <c r="A90" t="s">
        <v>205</v>
      </c>
      <c r="B90" t="s">
        <v>64</v>
      </c>
      <c r="C90" s="1">
        <v>42310</v>
      </c>
      <c r="D90">
        <v>151</v>
      </c>
      <c r="E90">
        <v>151</v>
      </c>
      <c r="F90">
        <v>94.428334764799999</v>
      </c>
      <c r="G90" t="s">
        <v>45</v>
      </c>
      <c r="H90">
        <v>15063309</v>
      </c>
      <c r="I90" t="s">
        <v>46</v>
      </c>
      <c r="J90">
        <v>779.06269419642797</v>
      </c>
      <c r="K90" t="s">
        <v>58</v>
      </c>
      <c r="L90">
        <v>4.8767451934868498E-2</v>
      </c>
      <c r="M90" t="s">
        <v>45</v>
      </c>
      <c r="N90">
        <v>94.829161770053702</v>
      </c>
      <c r="O90" t="s">
        <v>45</v>
      </c>
      <c r="P90">
        <v>0.95449392499499996</v>
      </c>
      <c r="Q90">
        <v>0.8</v>
      </c>
      <c r="R90" t="s">
        <v>45</v>
      </c>
      <c r="S90">
        <v>0.96887458206699995</v>
      </c>
      <c r="T90" t="s">
        <v>45</v>
      </c>
      <c r="U90">
        <v>0.93956473181300004</v>
      </c>
      <c r="V90" t="s">
        <v>45</v>
      </c>
      <c r="W90">
        <v>0.84094804639099996</v>
      </c>
      <c r="X90" t="s">
        <v>45</v>
      </c>
      <c r="Y90" s="2">
        <v>2.4446870255399999E-5</v>
      </c>
      <c r="Z90" s="2">
        <v>2.8037416651999998E-38</v>
      </c>
      <c r="AA90">
        <v>0</v>
      </c>
      <c r="AB90">
        <v>-2.7594553013200003E-4</v>
      </c>
      <c r="AC90" t="s">
        <v>45</v>
      </c>
      <c r="AD90">
        <v>0</v>
      </c>
      <c r="AE90">
        <v>-5.8311188563700002E-4</v>
      </c>
      <c r="AF90" t="s">
        <v>48</v>
      </c>
      <c r="AG90" s="22" t="str">
        <f t="shared" si="20"/>
        <v>fail</v>
      </c>
      <c r="AH90" s="22" t="str">
        <f t="shared" si="21"/>
        <v>fail</v>
      </c>
      <c r="AI90" t="str">
        <f t="shared" si="22"/>
        <v>pass</v>
      </c>
      <c r="AJ90" t="str">
        <f t="shared" si="23"/>
        <v>pass</v>
      </c>
      <c r="AL90" t="str">
        <f t="shared" si="15"/>
        <v>same</v>
      </c>
      <c r="AM90" t="str">
        <f t="shared" si="16"/>
        <v>pass</v>
      </c>
      <c r="AN90" s="4" t="str">
        <f t="shared" si="17"/>
        <v>not exceeded</v>
      </c>
      <c r="AO90" s="4" t="str">
        <f t="shared" si="18"/>
        <v>not exceeded</v>
      </c>
      <c r="AP90" t="str">
        <f t="shared" si="24"/>
        <v>same</v>
      </c>
      <c r="AQ90" t="str">
        <f t="shared" si="19"/>
        <v>diff</v>
      </c>
    </row>
    <row r="91" spans="1:43" s="9" customFormat="1" x14ac:dyDescent="0.3">
      <c r="A91" s="9" t="s">
        <v>94</v>
      </c>
      <c r="B91" s="9" t="s">
        <v>43</v>
      </c>
      <c r="C91" s="30">
        <v>42312</v>
      </c>
      <c r="D91" s="9">
        <v>151</v>
      </c>
      <c r="E91" s="9">
        <v>151</v>
      </c>
      <c r="F91" s="9">
        <v>82.696049348100004</v>
      </c>
      <c r="G91" s="9" t="s">
        <v>45</v>
      </c>
      <c r="H91" s="9">
        <v>16143415</v>
      </c>
      <c r="I91" s="9" t="s">
        <v>46</v>
      </c>
      <c r="J91" s="9">
        <v>883.04389955357101</v>
      </c>
      <c r="K91" s="9" t="s">
        <v>46</v>
      </c>
      <c r="L91" s="9">
        <v>6.9791605373826601E-2</v>
      </c>
      <c r="M91" s="12" t="s">
        <v>48</v>
      </c>
      <c r="N91" s="9">
        <v>83.296198678501099</v>
      </c>
      <c r="O91" s="12" t="s">
        <v>48</v>
      </c>
      <c r="P91" s="9">
        <v>0.91934336401700001</v>
      </c>
      <c r="Q91" s="9">
        <v>0.8</v>
      </c>
      <c r="R91" s="9" t="s">
        <v>45</v>
      </c>
      <c r="S91" s="9">
        <v>0.94177151677399995</v>
      </c>
      <c r="T91" s="9" t="s">
        <v>45</v>
      </c>
      <c r="U91" s="9">
        <v>0.89676590889600005</v>
      </c>
      <c r="V91" s="9" t="s">
        <v>45</v>
      </c>
      <c r="W91" s="9">
        <v>0.95412926422199995</v>
      </c>
      <c r="X91" s="9" t="s">
        <v>45</v>
      </c>
      <c r="Y91" s="32">
        <v>1.07527022685E-7</v>
      </c>
      <c r="Z91" s="32">
        <v>5.9859007846400003E-42</v>
      </c>
      <c r="AA91" s="9">
        <v>0</v>
      </c>
      <c r="AB91" s="9">
        <v>-3.5734739252E-4</v>
      </c>
      <c r="AC91" s="9" t="s">
        <v>45</v>
      </c>
      <c r="AD91" s="9">
        <v>0</v>
      </c>
      <c r="AE91" s="9">
        <v>-6.7331280630299997E-4</v>
      </c>
      <c r="AF91" s="9" t="s">
        <v>48</v>
      </c>
      <c r="AG91" s="9" t="str">
        <f t="shared" si="20"/>
        <v>fail</v>
      </c>
      <c r="AH91" s="9" t="str">
        <f t="shared" si="21"/>
        <v>fail</v>
      </c>
      <c r="AI91" s="9" t="str">
        <f t="shared" si="22"/>
        <v>fail</v>
      </c>
      <c r="AJ91" s="9" t="str">
        <f t="shared" si="23"/>
        <v>fail</v>
      </c>
      <c r="AL91" s="9" t="str">
        <f t="shared" si="15"/>
        <v>same</v>
      </c>
      <c r="AM91" s="9" t="str">
        <f t="shared" si="16"/>
        <v>pass</v>
      </c>
      <c r="AN91" s="9" t="str">
        <f t="shared" si="17"/>
        <v>not exceeded</v>
      </c>
      <c r="AO91" s="9" t="str">
        <f t="shared" si="18"/>
        <v>not exceeded</v>
      </c>
      <c r="AP91" s="9" t="str">
        <f t="shared" si="24"/>
        <v>same</v>
      </c>
      <c r="AQ91" s="9" t="str">
        <f t="shared" si="19"/>
        <v>diff</v>
      </c>
    </row>
    <row r="92" spans="1:43" x14ac:dyDescent="0.3">
      <c r="A92" t="s">
        <v>214</v>
      </c>
      <c r="B92" t="s">
        <v>43</v>
      </c>
      <c r="C92" s="1">
        <v>42314</v>
      </c>
      <c r="D92">
        <v>151</v>
      </c>
      <c r="E92">
        <v>151</v>
      </c>
      <c r="F92">
        <v>89.610363554599999</v>
      </c>
      <c r="G92" t="s">
        <v>45</v>
      </c>
      <c r="H92">
        <v>16168604</v>
      </c>
      <c r="I92" t="s">
        <v>46</v>
      </c>
      <c r="J92">
        <v>863.00956026785695</v>
      </c>
      <c r="K92" t="s">
        <v>46</v>
      </c>
      <c r="L92">
        <v>2.41362860153038E-2</v>
      </c>
      <c r="M92" t="s">
        <v>45</v>
      </c>
      <c r="N92">
        <v>90.782891901471402</v>
      </c>
      <c r="O92" t="s">
        <v>45</v>
      </c>
      <c r="P92">
        <v>0.93170172194900003</v>
      </c>
      <c r="Q92">
        <v>0.8</v>
      </c>
      <c r="R92" t="s">
        <v>45</v>
      </c>
      <c r="S92">
        <v>0.95041029938099997</v>
      </c>
      <c r="T92" t="s">
        <v>45</v>
      </c>
      <c r="U92">
        <v>0.91231656967700003</v>
      </c>
      <c r="V92" t="s">
        <v>45</v>
      </c>
      <c r="W92">
        <v>0.95412926422199995</v>
      </c>
      <c r="X92" t="s">
        <v>45</v>
      </c>
      <c r="Y92" s="2">
        <v>3.0502311230399999E-7</v>
      </c>
      <c r="Z92" s="2">
        <v>1.27639930914E-25</v>
      </c>
      <c r="AA92">
        <v>0</v>
      </c>
      <c r="AB92">
        <v>-4.9714782361699999E-4</v>
      </c>
      <c r="AC92" t="s">
        <v>45</v>
      </c>
      <c r="AD92">
        <v>0</v>
      </c>
      <c r="AE92">
        <v>-5.45691908535E-4</v>
      </c>
      <c r="AF92" t="s">
        <v>48</v>
      </c>
      <c r="AG92" s="22" t="str">
        <f t="shared" si="20"/>
        <v>pass</v>
      </c>
      <c r="AH92" s="22" t="str">
        <f t="shared" si="21"/>
        <v>pass</v>
      </c>
      <c r="AI92" t="str">
        <f t="shared" si="22"/>
        <v>pass</v>
      </c>
      <c r="AJ92" t="str">
        <f t="shared" si="23"/>
        <v>pass</v>
      </c>
      <c r="AL92" t="str">
        <f t="shared" si="15"/>
        <v>same</v>
      </c>
      <c r="AM92" t="str">
        <f t="shared" si="16"/>
        <v>pass</v>
      </c>
      <c r="AN92" s="4" t="str">
        <f t="shared" si="17"/>
        <v>not exceeded</v>
      </c>
      <c r="AO92" s="4" t="str">
        <f t="shared" si="18"/>
        <v>not exceeded</v>
      </c>
      <c r="AP92" t="str">
        <f t="shared" si="24"/>
        <v>same</v>
      </c>
      <c r="AQ92" t="str">
        <f t="shared" si="19"/>
        <v>diff</v>
      </c>
    </row>
    <row r="93" spans="1:43" x14ac:dyDescent="0.3">
      <c r="A93" t="s">
        <v>113</v>
      </c>
      <c r="B93" t="s">
        <v>64</v>
      </c>
      <c r="C93" s="1">
        <v>42319</v>
      </c>
      <c r="D93">
        <v>200</v>
      </c>
      <c r="E93">
        <v>200</v>
      </c>
      <c r="F93">
        <v>92.8534640604</v>
      </c>
      <c r="G93" t="s">
        <v>45</v>
      </c>
      <c r="H93">
        <v>30208881</v>
      </c>
      <c r="I93" t="s">
        <v>46</v>
      </c>
      <c r="J93">
        <v>1238.2172039473601</v>
      </c>
      <c r="K93" t="s">
        <v>49</v>
      </c>
      <c r="L93">
        <v>2.1331684339158399E-2</v>
      </c>
      <c r="M93" t="s">
        <v>45</v>
      </c>
      <c r="N93">
        <v>93.316017181355505</v>
      </c>
      <c r="O93" t="s">
        <v>45</v>
      </c>
      <c r="P93">
        <v>0.83991270151599995</v>
      </c>
      <c r="Q93">
        <v>0.7</v>
      </c>
      <c r="R93" t="s">
        <v>45</v>
      </c>
      <c r="S93">
        <v>0.87018255740799999</v>
      </c>
      <c r="T93" t="s">
        <v>45</v>
      </c>
      <c r="U93">
        <v>0.80592124911899998</v>
      </c>
      <c r="V93" t="s">
        <v>45</v>
      </c>
      <c r="W93">
        <v>0.50765795335700004</v>
      </c>
      <c r="X93" t="s">
        <v>45</v>
      </c>
      <c r="Y93" s="2">
        <v>8.1048946235500004E-40</v>
      </c>
      <c r="Z93" s="2">
        <v>6.1639538307E-109</v>
      </c>
      <c r="AA93">
        <v>14</v>
      </c>
      <c r="AB93">
        <v>-1.96382230003E-3</v>
      </c>
      <c r="AC93" t="s">
        <v>48</v>
      </c>
      <c r="AD93">
        <v>19</v>
      </c>
      <c r="AE93">
        <v>-2.7646617076000001E-3</v>
      </c>
      <c r="AF93" t="s">
        <v>48</v>
      </c>
      <c r="AG93" s="22" t="str">
        <f t="shared" si="20"/>
        <v>pass</v>
      </c>
      <c r="AH93" s="22" t="str">
        <f t="shared" si="21"/>
        <v>pass</v>
      </c>
      <c r="AI93" t="str">
        <f t="shared" si="22"/>
        <v>pass</v>
      </c>
      <c r="AJ93" t="str">
        <f t="shared" si="23"/>
        <v>pass</v>
      </c>
      <c r="AL93" t="str">
        <f t="shared" si="15"/>
        <v>same</v>
      </c>
      <c r="AM93" t="str">
        <f t="shared" si="16"/>
        <v>pass</v>
      </c>
      <c r="AN93" s="4" t="str">
        <f t="shared" si="17"/>
        <v>not exceeded</v>
      </c>
      <c r="AO93" s="4" t="str">
        <f t="shared" si="18"/>
        <v>not exceeded</v>
      </c>
      <c r="AP93" t="str">
        <f t="shared" si="24"/>
        <v>same</v>
      </c>
      <c r="AQ93" t="str">
        <f t="shared" si="19"/>
        <v>same</v>
      </c>
    </row>
    <row r="94" spans="1:43" s="9" customFormat="1" x14ac:dyDescent="0.3">
      <c r="A94" s="9" t="s">
        <v>159</v>
      </c>
      <c r="B94" s="9" t="s">
        <v>43</v>
      </c>
      <c r="C94" s="30">
        <v>42324</v>
      </c>
      <c r="D94" s="9">
        <v>151</v>
      </c>
      <c r="E94" s="9">
        <v>151</v>
      </c>
      <c r="F94" s="9">
        <v>87.937559289000006</v>
      </c>
      <c r="G94" s="9" t="s">
        <v>45</v>
      </c>
      <c r="H94" s="9">
        <v>13835502</v>
      </c>
      <c r="I94" s="9" t="s">
        <v>46</v>
      </c>
      <c r="J94" s="9">
        <v>734.27829241071402</v>
      </c>
      <c r="K94" s="9" t="s">
        <v>58</v>
      </c>
      <c r="L94" s="9">
        <v>5.4577277274870099E-2</v>
      </c>
      <c r="M94" s="12" t="s">
        <v>48</v>
      </c>
      <c r="N94" s="9">
        <v>88.549104543776494</v>
      </c>
      <c r="O94" s="9" t="s">
        <v>45</v>
      </c>
      <c r="P94" s="9">
        <v>0.931299408366</v>
      </c>
      <c r="Q94" s="9">
        <v>0.8</v>
      </c>
      <c r="R94" s="9" t="s">
        <v>45</v>
      </c>
      <c r="S94" s="9">
        <v>0.95109393355399996</v>
      </c>
      <c r="T94" s="9" t="s">
        <v>45</v>
      </c>
      <c r="U94" s="9">
        <v>0.90965516114400002</v>
      </c>
      <c r="V94" s="9" t="s">
        <v>45</v>
      </c>
      <c r="W94" s="9">
        <v>0.95412926422199995</v>
      </c>
      <c r="X94" s="9" t="s">
        <v>45</v>
      </c>
      <c r="Y94" s="32">
        <v>5.1553077166200001E-8</v>
      </c>
      <c r="Z94" s="9" t="s">
        <v>47</v>
      </c>
      <c r="AA94" s="9">
        <v>0</v>
      </c>
      <c r="AB94" s="9">
        <v>-3.36262275881E-4</v>
      </c>
      <c r="AC94" s="9" t="s">
        <v>45</v>
      </c>
      <c r="AD94" s="9">
        <v>0</v>
      </c>
      <c r="AE94" s="9">
        <v>-6.1835592709900001E-4</v>
      </c>
      <c r="AF94" s="9" t="s">
        <v>48</v>
      </c>
      <c r="AG94" s="9" t="str">
        <f t="shared" si="20"/>
        <v>fail</v>
      </c>
      <c r="AH94" s="9" t="str">
        <f t="shared" si="21"/>
        <v>fail</v>
      </c>
      <c r="AI94" s="9" t="str">
        <f t="shared" si="22"/>
        <v>fail</v>
      </c>
      <c r="AJ94" s="9" t="str">
        <f t="shared" si="23"/>
        <v>fail</v>
      </c>
      <c r="AL94" s="9" t="str">
        <f t="shared" si="15"/>
        <v>same</v>
      </c>
      <c r="AM94" s="9" t="str">
        <f t="shared" si="16"/>
        <v>pass</v>
      </c>
      <c r="AN94" s="9" t="str">
        <f t="shared" si="17"/>
        <v>not exceeded</v>
      </c>
      <c r="AO94" s="9" t="str">
        <f t="shared" si="18"/>
        <v>not exceeded</v>
      </c>
      <c r="AP94" s="9" t="str">
        <f t="shared" si="24"/>
        <v>same</v>
      </c>
      <c r="AQ94" s="9" t="str">
        <f t="shared" si="19"/>
        <v>diff</v>
      </c>
    </row>
    <row r="95" spans="1:43" x14ac:dyDescent="0.3">
      <c r="A95" t="s">
        <v>97</v>
      </c>
      <c r="B95" t="s">
        <v>64</v>
      </c>
      <c r="C95" s="1">
        <v>42327</v>
      </c>
      <c r="D95">
        <v>75</v>
      </c>
      <c r="E95">
        <v>75</v>
      </c>
      <c r="F95">
        <v>94.573268184599996</v>
      </c>
      <c r="G95" t="s">
        <v>45</v>
      </c>
      <c r="H95">
        <v>24895626</v>
      </c>
      <c r="I95" t="s">
        <v>46</v>
      </c>
      <c r="J95">
        <v>1016.2660378289399</v>
      </c>
      <c r="K95" t="s">
        <v>58</v>
      </c>
      <c r="L95">
        <v>2.9336152207227E-2</v>
      </c>
      <c r="M95" t="s">
        <v>45</v>
      </c>
      <c r="N95">
        <v>94.996585637472194</v>
      </c>
      <c r="O95" t="s">
        <v>45</v>
      </c>
      <c r="P95">
        <v>0.96438980836800003</v>
      </c>
      <c r="Q95">
        <v>0.85</v>
      </c>
      <c r="R95" t="s">
        <v>45</v>
      </c>
      <c r="S95">
        <v>0.97782083540800002</v>
      </c>
      <c r="T95" t="s">
        <v>45</v>
      </c>
      <c r="U95">
        <v>0.95208045461500002</v>
      </c>
      <c r="V95" t="s">
        <v>45</v>
      </c>
      <c r="W95">
        <v>0.84094804639099996</v>
      </c>
      <c r="X95" t="s">
        <v>45</v>
      </c>
      <c r="Y95">
        <v>4.4318066267899999E-4</v>
      </c>
      <c r="Z95" s="2">
        <v>1.1266941485600001E-6</v>
      </c>
      <c r="AA95">
        <v>0</v>
      </c>
      <c r="AB95">
        <v>-2.8501386812899998E-4</v>
      </c>
      <c r="AC95" t="s">
        <v>45</v>
      </c>
      <c r="AD95">
        <v>0</v>
      </c>
      <c r="AE95">
        <v>-3.7121986916799999E-4</v>
      </c>
      <c r="AF95" t="s">
        <v>45</v>
      </c>
      <c r="AG95" s="22" t="str">
        <f t="shared" si="20"/>
        <v>fail</v>
      </c>
      <c r="AH95" s="22" t="str">
        <f t="shared" si="21"/>
        <v>fail</v>
      </c>
      <c r="AI95" t="str">
        <f t="shared" si="22"/>
        <v>pass</v>
      </c>
      <c r="AJ95" t="str">
        <f t="shared" si="23"/>
        <v>pass</v>
      </c>
      <c r="AL95" t="str">
        <f t="shared" ref="AL95:AL123" si="25">IF(T95=V95, "same","diff")</f>
        <v>same</v>
      </c>
      <c r="AM95" t="str">
        <f t="shared" ref="AM95:AM123" si="26">IF(X95="no","pass","fail")</f>
        <v>pass</v>
      </c>
      <c r="AN95" s="4" t="str">
        <f t="shared" ref="AN95:AN123" si="27">IF(AA95&gt;(0.1*D95),"exceeded","not exceeded")</f>
        <v>not exceeded</v>
      </c>
      <c r="AO95" s="4" t="str">
        <f t="shared" ref="AO95:AO123" si="28">IF(AD95&gt;(0.1*E95),"exceeded","not exceeded")</f>
        <v>not exceeded</v>
      </c>
      <c r="AP95" t="str">
        <f t="shared" ref="AP95:AP123" si="29">IF(AN95=AO95, "same","diff")</f>
        <v>same</v>
      </c>
      <c r="AQ95" t="str">
        <f t="shared" ref="AQ95:AQ123" si="30">IF(AC95=AF95,"same","diff")</f>
        <v>same</v>
      </c>
    </row>
    <row r="96" spans="1:43" s="9" customFormat="1" x14ac:dyDescent="0.3">
      <c r="A96" s="9" t="s">
        <v>57</v>
      </c>
      <c r="B96" s="9" t="s">
        <v>43</v>
      </c>
      <c r="C96" s="30">
        <v>42333</v>
      </c>
      <c r="D96" s="9">
        <v>151</v>
      </c>
      <c r="E96" s="9">
        <v>151</v>
      </c>
      <c r="F96" s="9">
        <v>78.168693190799999</v>
      </c>
      <c r="G96" s="12" t="s">
        <v>48</v>
      </c>
      <c r="H96" s="9">
        <v>3563033</v>
      </c>
      <c r="I96" s="9" t="s">
        <v>46</v>
      </c>
      <c r="J96" s="9">
        <v>150.77393610491001</v>
      </c>
      <c r="K96" s="9" t="s">
        <v>58</v>
      </c>
      <c r="L96" s="9">
        <v>3.1274277810267599E-2</v>
      </c>
      <c r="M96" s="9" t="s">
        <v>45</v>
      </c>
      <c r="N96" s="9">
        <v>78.186272087928501</v>
      </c>
      <c r="O96" s="12" t="s">
        <v>48</v>
      </c>
      <c r="P96" s="9">
        <v>0.95580404136300001</v>
      </c>
      <c r="Q96" s="9">
        <v>0.8</v>
      </c>
      <c r="R96" s="9" t="s">
        <v>45</v>
      </c>
      <c r="S96" s="9">
        <v>0.96711664747500004</v>
      </c>
      <c r="T96" s="9" t="s">
        <v>45</v>
      </c>
      <c r="U96" s="9">
        <v>0.94723739001899998</v>
      </c>
      <c r="V96" s="9" t="s">
        <v>45</v>
      </c>
      <c r="W96" s="9">
        <v>0.95412926422199995</v>
      </c>
      <c r="X96" s="9" t="s">
        <v>45</v>
      </c>
      <c r="Y96" s="9">
        <v>0.17296536571400001</v>
      </c>
      <c r="Z96" s="9">
        <v>1.07282404902E-2</v>
      </c>
      <c r="AA96" s="9">
        <v>0</v>
      </c>
      <c r="AB96" s="9">
        <v>-2.2353457769600001E-4</v>
      </c>
      <c r="AC96" s="9" t="s">
        <v>45</v>
      </c>
      <c r="AD96" s="9">
        <v>0</v>
      </c>
      <c r="AE96" s="9">
        <v>-4.38968586077E-4</v>
      </c>
      <c r="AF96" s="9" t="s">
        <v>45</v>
      </c>
      <c r="AG96" s="9" t="str">
        <f t="shared" si="20"/>
        <v>fail</v>
      </c>
      <c r="AH96" s="9" t="str">
        <f t="shared" si="21"/>
        <v>fail</v>
      </c>
      <c r="AI96" s="9" t="str">
        <f t="shared" si="22"/>
        <v>fail</v>
      </c>
      <c r="AJ96" s="9" t="str">
        <f t="shared" si="23"/>
        <v>fail</v>
      </c>
      <c r="AL96" s="9" t="str">
        <f t="shared" si="25"/>
        <v>same</v>
      </c>
      <c r="AM96" s="9" t="str">
        <f t="shared" si="26"/>
        <v>pass</v>
      </c>
      <c r="AN96" s="9" t="str">
        <f t="shared" si="27"/>
        <v>not exceeded</v>
      </c>
      <c r="AO96" s="9" t="str">
        <f t="shared" si="28"/>
        <v>not exceeded</v>
      </c>
      <c r="AP96" s="9" t="str">
        <f t="shared" si="29"/>
        <v>same</v>
      </c>
      <c r="AQ96" s="9" t="str">
        <f t="shared" si="30"/>
        <v>same</v>
      </c>
    </row>
    <row r="97" spans="1:43" x14ac:dyDescent="0.3">
      <c r="A97" t="s">
        <v>177</v>
      </c>
      <c r="B97" t="s">
        <v>43</v>
      </c>
      <c r="C97" s="1">
        <v>42338</v>
      </c>
      <c r="D97">
        <v>151</v>
      </c>
      <c r="E97">
        <v>151</v>
      </c>
      <c r="F97">
        <v>79.035695553699995</v>
      </c>
      <c r="G97" s="5" t="s">
        <v>48</v>
      </c>
      <c r="H97">
        <v>21816702</v>
      </c>
      <c r="I97" t="s">
        <v>46</v>
      </c>
      <c r="J97">
        <v>1234.72636607142</v>
      </c>
      <c r="K97" t="s">
        <v>65</v>
      </c>
      <c r="L97">
        <v>4.3221366885882899E-2</v>
      </c>
      <c r="M97" t="s">
        <v>45</v>
      </c>
      <c r="N97">
        <v>79.626852415778401</v>
      </c>
      <c r="O97" s="5" t="s">
        <v>48</v>
      </c>
      <c r="P97">
        <v>0.91879164040600003</v>
      </c>
      <c r="Q97">
        <v>0.8</v>
      </c>
      <c r="R97" t="s">
        <v>45</v>
      </c>
      <c r="S97">
        <v>0.94269425487699998</v>
      </c>
      <c r="T97" t="s">
        <v>45</v>
      </c>
      <c r="U97">
        <v>0.89460344107599998</v>
      </c>
      <c r="V97" t="s">
        <v>45</v>
      </c>
      <c r="W97">
        <v>0.95412926422199995</v>
      </c>
      <c r="X97" t="s">
        <v>45</v>
      </c>
      <c r="Y97" s="2">
        <v>4.5776638148599997E-17</v>
      </c>
      <c r="Z97" s="2">
        <v>3.56820654678E-28</v>
      </c>
      <c r="AA97">
        <v>0</v>
      </c>
      <c r="AB97">
        <v>-2.49698141926E-4</v>
      </c>
      <c r="AC97" t="s">
        <v>45</v>
      </c>
      <c r="AD97">
        <v>0</v>
      </c>
      <c r="AE97">
        <v>-4.6641156261E-4</v>
      </c>
      <c r="AF97" t="s">
        <v>45</v>
      </c>
      <c r="AG97" s="22" t="str">
        <f t="shared" si="20"/>
        <v>fail</v>
      </c>
      <c r="AH97" s="22" t="str">
        <f t="shared" si="21"/>
        <v>fail</v>
      </c>
      <c r="AI97" t="str">
        <f t="shared" si="22"/>
        <v>fail</v>
      </c>
      <c r="AJ97" t="str">
        <f t="shared" si="23"/>
        <v>fail</v>
      </c>
      <c r="AL97" t="str">
        <f t="shared" si="25"/>
        <v>same</v>
      </c>
      <c r="AM97" t="str">
        <f t="shared" si="26"/>
        <v>pass</v>
      </c>
      <c r="AN97" s="4" t="str">
        <f t="shared" si="27"/>
        <v>not exceeded</v>
      </c>
      <c r="AO97" s="4" t="str">
        <f t="shared" si="28"/>
        <v>not exceeded</v>
      </c>
      <c r="AP97" t="str">
        <f t="shared" si="29"/>
        <v>same</v>
      </c>
      <c r="AQ97" t="str">
        <f t="shared" si="30"/>
        <v>same</v>
      </c>
    </row>
    <row r="98" spans="1:43" x14ac:dyDescent="0.3">
      <c r="A98" t="s">
        <v>89</v>
      </c>
      <c r="B98" t="s">
        <v>64</v>
      </c>
      <c r="C98" s="1">
        <v>42342</v>
      </c>
      <c r="D98">
        <v>200</v>
      </c>
      <c r="E98">
        <v>200</v>
      </c>
      <c r="F98">
        <v>93.701658592100003</v>
      </c>
      <c r="G98" t="s">
        <v>45</v>
      </c>
      <c r="H98">
        <v>25575432</v>
      </c>
      <c r="I98" t="s">
        <v>46</v>
      </c>
      <c r="J98">
        <v>1042.28045394736</v>
      </c>
      <c r="K98" t="s">
        <v>58</v>
      </c>
      <c r="L98">
        <v>3.6677904949680901E-2</v>
      </c>
      <c r="M98" t="s">
        <v>45</v>
      </c>
      <c r="N98">
        <v>94.273630473550995</v>
      </c>
      <c r="O98" t="s">
        <v>45</v>
      </c>
      <c r="P98">
        <v>0.85420616717800002</v>
      </c>
      <c r="Q98">
        <v>0.7</v>
      </c>
      <c r="R98" t="s">
        <v>45</v>
      </c>
      <c r="S98">
        <v>0.880622992996</v>
      </c>
      <c r="T98" t="s">
        <v>45</v>
      </c>
      <c r="U98">
        <v>0.82404161227899997</v>
      </c>
      <c r="V98" t="s">
        <v>45</v>
      </c>
      <c r="W98">
        <v>0.50765795335700004</v>
      </c>
      <c r="X98" t="s">
        <v>45</v>
      </c>
      <c r="Y98" s="2">
        <v>2.32008256615E-29</v>
      </c>
      <c r="Z98" t="s">
        <v>47</v>
      </c>
      <c r="AA98">
        <v>13</v>
      </c>
      <c r="AB98">
        <v>-1.84957915202E-3</v>
      </c>
      <c r="AC98" t="s">
        <v>48</v>
      </c>
      <c r="AD98">
        <v>19</v>
      </c>
      <c r="AE98">
        <v>-2.5864534139000001E-3</v>
      </c>
      <c r="AF98" t="s">
        <v>48</v>
      </c>
      <c r="AG98" s="22" t="str">
        <f t="shared" si="20"/>
        <v>fail</v>
      </c>
      <c r="AH98" s="22" t="str">
        <f t="shared" si="21"/>
        <v>fail</v>
      </c>
      <c r="AI98" t="str">
        <f t="shared" si="22"/>
        <v>pass</v>
      </c>
      <c r="AJ98" t="str">
        <f t="shared" si="23"/>
        <v>pass</v>
      </c>
      <c r="AL98" t="str">
        <f t="shared" si="25"/>
        <v>same</v>
      </c>
      <c r="AM98" t="str">
        <f t="shared" si="26"/>
        <v>pass</v>
      </c>
      <c r="AN98" s="4" t="str">
        <f t="shared" si="27"/>
        <v>not exceeded</v>
      </c>
      <c r="AO98" s="4" t="str">
        <f t="shared" si="28"/>
        <v>not exceeded</v>
      </c>
      <c r="AP98" t="str">
        <f t="shared" si="29"/>
        <v>same</v>
      </c>
      <c r="AQ98" t="str">
        <f t="shared" si="30"/>
        <v>same</v>
      </c>
    </row>
    <row r="99" spans="1:43" x14ac:dyDescent="0.3">
      <c r="A99" t="s">
        <v>98</v>
      </c>
      <c r="B99" t="s">
        <v>64</v>
      </c>
      <c r="C99" s="1">
        <v>42346</v>
      </c>
      <c r="D99">
        <v>151</v>
      </c>
      <c r="E99">
        <v>151</v>
      </c>
      <c r="F99">
        <v>97.121143793100003</v>
      </c>
      <c r="G99" t="s">
        <v>45</v>
      </c>
      <c r="H99">
        <v>4496775</v>
      </c>
      <c r="I99" t="s">
        <v>46</v>
      </c>
      <c r="J99">
        <v>228.88774497767801</v>
      </c>
      <c r="K99" t="s">
        <v>58</v>
      </c>
      <c r="L99">
        <v>2.5230064164494199E-2</v>
      </c>
      <c r="M99" t="s">
        <v>45</v>
      </c>
      <c r="N99">
        <v>97.107384737952202</v>
      </c>
      <c r="O99" t="s">
        <v>45</v>
      </c>
      <c r="P99">
        <v>0.94501387538399995</v>
      </c>
      <c r="Q99">
        <v>0.8</v>
      </c>
      <c r="R99" t="s">
        <v>45</v>
      </c>
      <c r="S99">
        <v>0.95817366095400003</v>
      </c>
      <c r="T99" t="s">
        <v>45</v>
      </c>
      <c r="U99">
        <v>0.93055488442199996</v>
      </c>
      <c r="V99" t="s">
        <v>45</v>
      </c>
      <c r="W99">
        <v>0.95412926422199995</v>
      </c>
      <c r="X99" t="s">
        <v>45</v>
      </c>
      <c r="Y99">
        <v>8.3232719033800001E-2</v>
      </c>
      <c r="Z99">
        <v>3.37897788637E-3</v>
      </c>
      <c r="AA99">
        <v>0</v>
      </c>
      <c r="AB99">
        <v>-7.0360273805000003E-4</v>
      </c>
      <c r="AC99" t="s">
        <v>48</v>
      </c>
      <c r="AD99">
        <v>0</v>
      </c>
      <c r="AE99">
        <v>-5.8399375773999997E-4</v>
      </c>
      <c r="AF99" t="s">
        <v>48</v>
      </c>
      <c r="AG99" s="22" t="str">
        <f t="shared" si="20"/>
        <v>fail</v>
      </c>
      <c r="AH99" s="22" t="str">
        <f t="shared" si="21"/>
        <v>fail</v>
      </c>
      <c r="AI99" t="str">
        <f t="shared" si="22"/>
        <v>pass</v>
      </c>
      <c r="AJ99" t="str">
        <f t="shared" si="23"/>
        <v>pass</v>
      </c>
      <c r="AL99" t="str">
        <f t="shared" si="25"/>
        <v>same</v>
      </c>
      <c r="AM99" t="str">
        <f t="shared" si="26"/>
        <v>pass</v>
      </c>
      <c r="AN99" s="4" t="str">
        <f t="shared" si="27"/>
        <v>not exceeded</v>
      </c>
      <c r="AO99" s="4" t="str">
        <f t="shared" si="28"/>
        <v>not exceeded</v>
      </c>
      <c r="AP99" t="str">
        <f t="shared" si="29"/>
        <v>same</v>
      </c>
      <c r="AQ99" t="str">
        <f t="shared" si="30"/>
        <v>same</v>
      </c>
    </row>
    <row r="100" spans="1:43" x14ac:dyDescent="0.3">
      <c r="A100" t="s">
        <v>73</v>
      </c>
      <c r="B100" t="s">
        <v>43</v>
      </c>
      <c r="C100" s="1">
        <v>42348</v>
      </c>
      <c r="D100">
        <v>75</v>
      </c>
      <c r="E100">
        <v>75</v>
      </c>
      <c r="F100">
        <v>91.375997720200004</v>
      </c>
      <c r="G100" t="s">
        <v>45</v>
      </c>
      <c r="H100">
        <v>26145512</v>
      </c>
      <c r="I100" t="s">
        <v>46</v>
      </c>
      <c r="J100">
        <v>1086.99721052631</v>
      </c>
      <c r="K100" t="s">
        <v>58</v>
      </c>
      <c r="L100">
        <v>2.1545545848624101E-2</v>
      </c>
      <c r="M100" t="s">
        <v>45</v>
      </c>
      <c r="N100">
        <v>90.893097133259701</v>
      </c>
      <c r="O100" t="s">
        <v>45</v>
      </c>
      <c r="P100">
        <v>0.95599667015099998</v>
      </c>
      <c r="Q100">
        <v>0.85</v>
      </c>
      <c r="R100" t="s">
        <v>45</v>
      </c>
      <c r="S100">
        <v>0.96683925409500004</v>
      </c>
      <c r="T100" t="s">
        <v>45</v>
      </c>
      <c r="U100">
        <v>0.945009070773</v>
      </c>
      <c r="V100" t="s">
        <v>45</v>
      </c>
      <c r="W100">
        <v>0.84094804639099996</v>
      </c>
      <c r="X100" t="s">
        <v>45</v>
      </c>
      <c r="Y100">
        <v>0.102238448853</v>
      </c>
      <c r="Z100">
        <v>1.43667915331E-2</v>
      </c>
      <c r="AA100">
        <v>0</v>
      </c>
      <c r="AB100">
        <v>-5.1080682367200001E-4</v>
      </c>
      <c r="AC100" t="s">
        <v>48</v>
      </c>
      <c r="AD100">
        <v>0</v>
      </c>
      <c r="AE100">
        <v>-4.5939557971499999E-4</v>
      </c>
      <c r="AF100" t="s">
        <v>45</v>
      </c>
      <c r="AG100" s="22" t="str">
        <f t="shared" si="20"/>
        <v>fail</v>
      </c>
      <c r="AH100" s="22" t="str">
        <f t="shared" si="21"/>
        <v>fail</v>
      </c>
      <c r="AI100" t="str">
        <f t="shared" si="22"/>
        <v>pass</v>
      </c>
      <c r="AJ100" t="str">
        <f t="shared" si="23"/>
        <v>pass</v>
      </c>
      <c r="AL100" t="str">
        <f t="shared" si="25"/>
        <v>same</v>
      </c>
      <c r="AM100" t="str">
        <f t="shared" si="26"/>
        <v>pass</v>
      </c>
      <c r="AN100" s="4" t="str">
        <f t="shared" si="27"/>
        <v>not exceeded</v>
      </c>
      <c r="AO100" s="4" t="str">
        <f t="shared" si="28"/>
        <v>not exceeded</v>
      </c>
      <c r="AP100" t="str">
        <f t="shared" si="29"/>
        <v>same</v>
      </c>
      <c r="AQ100" t="str">
        <f t="shared" si="30"/>
        <v>diff</v>
      </c>
    </row>
    <row r="101" spans="1:43" x14ac:dyDescent="0.3">
      <c r="A101" t="s">
        <v>129</v>
      </c>
      <c r="B101" t="s">
        <v>43</v>
      </c>
      <c r="C101" s="1">
        <v>42349</v>
      </c>
      <c r="D101">
        <v>300</v>
      </c>
      <c r="E101">
        <v>300</v>
      </c>
      <c r="F101">
        <v>93.001555057900006</v>
      </c>
      <c r="G101" t="s">
        <v>45</v>
      </c>
      <c r="H101">
        <v>21872195</v>
      </c>
      <c r="I101" t="s">
        <v>46</v>
      </c>
      <c r="J101">
        <v>891.84054769736804</v>
      </c>
      <c r="K101" t="s">
        <v>58</v>
      </c>
      <c r="L101">
        <v>2.3515340547966199E-2</v>
      </c>
      <c r="M101" t="s">
        <v>45</v>
      </c>
      <c r="N101">
        <v>93.656568055918001</v>
      </c>
      <c r="O101" t="s">
        <v>45</v>
      </c>
      <c r="P101">
        <v>0.54825692854100005</v>
      </c>
      <c r="Q101">
        <v>0.7</v>
      </c>
      <c r="R101" s="5" t="s">
        <v>48</v>
      </c>
      <c r="S101">
        <v>0.59108486490099998</v>
      </c>
      <c r="T101" s="7" t="s">
        <v>48</v>
      </c>
      <c r="U101">
        <v>0.48586326917200001</v>
      </c>
      <c r="V101" s="7" t="s">
        <v>48</v>
      </c>
      <c r="W101">
        <v>0.24079199341900001</v>
      </c>
      <c r="X101" t="s">
        <v>45</v>
      </c>
      <c r="Y101" s="2">
        <v>3.3918980556599998E-41</v>
      </c>
      <c r="Z101" s="2">
        <v>2.4542169945799999E-59</v>
      </c>
      <c r="AA101">
        <v>169</v>
      </c>
      <c r="AB101">
        <v>-3.5152872577099998E-3</v>
      </c>
      <c r="AC101" t="s">
        <v>48</v>
      </c>
      <c r="AD101">
        <v>181</v>
      </c>
      <c r="AE101">
        <v>-4.2290473020000002E-3</v>
      </c>
      <c r="AF101" t="s">
        <v>48</v>
      </c>
      <c r="AG101" s="22" t="str">
        <f t="shared" si="20"/>
        <v>fail</v>
      </c>
      <c r="AH101" s="22" t="str">
        <f t="shared" si="21"/>
        <v>fail</v>
      </c>
      <c r="AI101" t="str">
        <f t="shared" si="22"/>
        <v>fail</v>
      </c>
      <c r="AJ101" t="str">
        <f t="shared" si="23"/>
        <v>fail</v>
      </c>
      <c r="AL101" t="str">
        <f t="shared" si="25"/>
        <v>same</v>
      </c>
      <c r="AM101" t="str">
        <f t="shared" si="26"/>
        <v>pass</v>
      </c>
      <c r="AN101" s="4" t="str">
        <f t="shared" si="27"/>
        <v>exceeded</v>
      </c>
      <c r="AO101" s="4" t="str">
        <f t="shared" si="28"/>
        <v>exceeded</v>
      </c>
      <c r="AP101" t="str">
        <f t="shared" si="29"/>
        <v>same</v>
      </c>
      <c r="AQ101" t="str">
        <f t="shared" si="30"/>
        <v>same</v>
      </c>
    </row>
    <row r="102" spans="1:43" x14ac:dyDescent="0.3">
      <c r="A102" t="s">
        <v>171</v>
      </c>
      <c r="B102" t="s">
        <v>43</v>
      </c>
      <c r="C102" s="1">
        <v>42356</v>
      </c>
      <c r="D102">
        <v>226</v>
      </c>
      <c r="E102">
        <v>226</v>
      </c>
      <c r="F102">
        <v>92.0182315518</v>
      </c>
      <c r="G102" t="s">
        <v>45</v>
      </c>
      <c r="H102">
        <v>20535429</v>
      </c>
      <c r="I102" t="s">
        <v>46</v>
      </c>
      <c r="J102">
        <v>846.68653125000003</v>
      </c>
      <c r="K102" t="s">
        <v>58</v>
      </c>
      <c r="L102">
        <v>2.09362800248174E-2</v>
      </c>
      <c r="M102" t="s">
        <v>45</v>
      </c>
      <c r="N102">
        <v>91.992614746191805</v>
      </c>
      <c r="O102" t="s">
        <v>45</v>
      </c>
      <c r="P102">
        <v>0.57400734304699996</v>
      </c>
      <c r="Q102">
        <v>0.7</v>
      </c>
      <c r="R102" s="5" t="s">
        <v>48</v>
      </c>
      <c r="S102">
        <v>0.58212345570199997</v>
      </c>
      <c r="T102" s="7" t="s">
        <v>48</v>
      </c>
      <c r="U102">
        <v>0.54170717667900004</v>
      </c>
      <c r="V102" s="7" t="s">
        <v>48</v>
      </c>
      <c r="W102">
        <v>0.67793689645199995</v>
      </c>
      <c r="X102" t="s">
        <v>45</v>
      </c>
      <c r="Y102" s="2">
        <v>3.7818514526199998E-14</v>
      </c>
      <c r="Z102" s="2">
        <v>8.2184068802800001E-29</v>
      </c>
      <c r="AA102">
        <v>24</v>
      </c>
      <c r="AB102">
        <v>-5.1820247975000004E-3</v>
      </c>
      <c r="AC102" t="s">
        <v>48</v>
      </c>
      <c r="AD102">
        <v>97</v>
      </c>
      <c r="AE102">
        <v>-5.5294361066000001E-3</v>
      </c>
      <c r="AF102" t="s">
        <v>48</v>
      </c>
      <c r="AG102" s="22" t="str">
        <f t="shared" si="20"/>
        <v>fail</v>
      </c>
      <c r="AH102" s="22" t="str">
        <f t="shared" si="21"/>
        <v>fail</v>
      </c>
      <c r="AI102" t="str">
        <f t="shared" si="22"/>
        <v>fail</v>
      </c>
      <c r="AJ102" t="str">
        <f t="shared" si="23"/>
        <v>fail</v>
      </c>
      <c r="AL102" t="str">
        <f t="shared" si="25"/>
        <v>same</v>
      </c>
      <c r="AM102" t="str">
        <f t="shared" si="26"/>
        <v>pass</v>
      </c>
      <c r="AN102" s="4" t="str">
        <f t="shared" si="27"/>
        <v>exceeded</v>
      </c>
      <c r="AO102" s="4" t="str">
        <f t="shared" si="28"/>
        <v>exceeded</v>
      </c>
      <c r="AP102" t="str">
        <f t="shared" si="29"/>
        <v>same</v>
      </c>
      <c r="AQ102" t="str">
        <f t="shared" si="30"/>
        <v>same</v>
      </c>
    </row>
    <row r="103" spans="1:43" x14ac:dyDescent="0.3">
      <c r="A103" t="s">
        <v>231</v>
      </c>
      <c r="B103" t="s">
        <v>64</v>
      </c>
      <c r="C103" s="1">
        <v>42373</v>
      </c>
      <c r="D103">
        <v>101</v>
      </c>
      <c r="E103">
        <v>101</v>
      </c>
      <c r="F103">
        <v>93.473436560699994</v>
      </c>
      <c r="G103" t="s">
        <v>45</v>
      </c>
      <c r="H103">
        <v>19858211</v>
      </c>
      <c r="I103" t="s">
        <v>46</v>
      </c>
      <c r="J103">
        <v>1030.1336540178499</v>
      </c>
      <c r="K103" t="s">
        <v>49</v>
      </c>
      <c r="L103">
        <v>1.8159995802775199E-2</v>
      </c>
      <c r="M103" t="s">
        <v>45</v>
      </c>
      <c r="N103">
        <v>93.447830352774702</v>
      </c>
      <c r="O103" t="s">
        <v>45</v>
      </c>
      <c r="P103">
        <v>0.95547573722699997</v>
      </c>
      <c r="Q103">
        <v>0.8</v>
      </c>
      <c r="R103" t="s">
        <v>45</v>
      </c>
      <c r="S103">
        <v>0.97027120653200005</v>
      </c>
      <c r="T103" t="s">
        <v>45</v>
      </c>
      <c r="U103">
        <v>0.94346443502800004</v>
      </c>
      <c r="V103" t="s">
        <v>45</v>
      </c>
      <c r="W103">
        <v>0.84094804639099996</v>
      </c>
      <c r="X103" t="s">
        <v>45</v>
      </c>
      <c r="Y103" s="2">
        <v>1.6436416045300001E-5</v>
      </c>
      <c r="Z103" s="2">
        <v>1.1365662394400001E-31</v>
      </c>
      <c r="AA103">
        <v>0</v>
      </c>
      <c r="AB103">
        <v>-2.5903382717400002E-4</v>
      </c>
      <c r="AC103" t="s">
        <v>45</v>
      </c>
      <c r="AD103">
        <v>0</v>
      </c>
      <c r="AE103">
        <v>-1.9241002506200001E-4</v>
      </c>
      <c r="AF103" t="s">
        <v>45</v>
      </c>
      <c r="AG103" s="22" t="str">
        <f t="shared" si="20"/>
        <v>pass</v>
      </c>
      <c r="AH103" s="22" t="str">
        <f t="shared" si="21"/>
        <v>pass</v>
      </c>
      <c r="AI103" t="str">
        <f t="shared" si="22"/>
        <v>pass</v>
      </c>
      <c r="AJ103" t="str">
        <f t="shared" si="23"/>
        <v>pass</v>
      </c>
      <c r="AL103" t="str">
        <f t="shared" si="25"/>
        <v>same</v>
      </c>
      <c r="AM103" t="str">
        <f t="shared" si="26"/>
        <v>pass</v>
      </c>
      <c r="AN103" s="4" t="str">
        <f t="shared" si="27"/>
        <v>not exceeded</v>
      </c>
      <c r="AO103" s="4" t="str">
        <f t="shared" si="28"/>
        <v>not exceeded</v>
      </c>
      <c r="AP103" t="str">
        <f t="shared" si="29"/>
        <v>same</v>
      </c>
      <c r="AQ103" t="str">
        <f t="shared" si="30"/>
        <v>same</v>
      </c>
    </row>
    <row r="104" spans="1:43" x14ac:dyDescent="0.3">
      <c r="A104" t="s">
        <v>79</v>
      </c>
      <c r="B104" t="s">
        <v>43</v>
      </c>
      <c r="C104" s="1">
        <v>42374</v>
      </c>
      <c r="D104">
        <v>151</v>
      </c>
      <c r="E104">
        <v>151</v>
      </c>
      <c r="F104">
        <v>91.2680859357</v>
      </c>
      <c r="G104" t="s">
        <v>45</v>
      </c>
      <c r="H104">
        <v>14218489</v>
      </c>
      <c r="I104" t="s">
        <v>46</v>
      </c>
      <c r="J104">
        <v>749.22265625</v>
      </c>
      <c r="K104" t="s">
        <v>58</v>
      </c>
      <c r="L104">
        <v>3.6601033989736499E-2</v>
      </c>
      <c r="M104" t="s">
        <v>45</v>
      </c>
      <c r="N104">
        <v>91.465846065946906</v>
      </c>
      <c r="O104" t="s">
        <v>45</v>
      </c>
      <c r="P104">
        <v>0.93032403319800006</v>
      </c>
      <c r="Q104">
        <v>0.8</v>
      </c>
      <c r="R104" t="s">
        <v>45</v>
      </c>
      <c r="S104">
        <v>0.95273415056499999</v>
      </c>
      <c r="T104" t="s">
        <v>45</v>
      </c>
      <c r="U104">
        <v>0.906795259598</v>
      </c>
      <c r="V104" t="s">
        <v>45</v>
      </c>
      <c r="W104">
        <v>0.95412926422199995</v>
      </c>
      <c r="X104" t="s">
        <v>45</v>
      </c>
      <c r="Y104" s="2">
        <v>1.8717838932300001E-11</v>
      </c>
      <c r="Z104" t="s">
        <v>47</v>
      </c>
      <c r="AA104">
        <v>0</v>
      </c>
      <c r="AB104">
        <v>-5.3469042796800001E-4</v>
      </c>
      <c r="AC104" t="s">
        <v>48</v>
      </c>
      <c r="AD104">
        <v>0</v>
      </c>
      <c r="AE104">
        <v>-7.1582611377999999E-4</v>
      </c>
      <c r="AF104" t="s">
        <v>48</v>
      </c>
      <c r="AG104" s="22" t="str">
        <f t="shared" si="20"/>
        <v>fail</v>
      </c>
      <c r="AH104" s="22" t="str">
        <f t="shared" si="21"/>
        <v>fail</v>
      </c>
      <c r="AI104" t="str">
        <f t="shared" si="22"/>
        <v>pass</v>
      </c>
      <c r="AJ104" t="str">
        <f t="shared" si="23"/>
        <v>pass</v>
      </c>
      <c r="AL104" t="str">
        <f t="shared" si="25"/>
        <v>same</v>
      </c>
      <c r="AM104" t="str">
        <f t="shared" si="26"/>
        <v>pass</v>
      </c>
      <c r="AN104" s="4" t="str">
        <f t="shared" si="27"/>
        <v>not exceeded</v>
      </c>
      <c r="AO104" s="4" t="str">
        <f t="shared" si="28"/>
        <v>not exceeded</v>
      </c>
      <c r="AP104" t="str">
        <f t="shared" si="29"/>
        <v>same</v>
      </c>
      <c r="AQ104" t="str">
        <f t="shared" si="30"/>
        <v>same</v>
      </c>
    </row>
    <row r="105" spans="1:43" x14ac:dyDescent="0.3">
      <c r="A105" t="s">
        <v>156</v>
      </c>
      <c r="B105" t="s">
        <v>64</v>
      </c>
      <c r="C105" s="1">
        <v>42376</v>
      </c>
      <c r="D105">
        <v>75</v>
      </c>
      <c r="E105">
        <v>75</v>
      </c>
      <c r="F105">
        <v>94.162398177499995</v>
      </c>
      <c r="G105" t="s">
        <v>45</v>
      </c>
      <c r="H105">
        <v>24963706</v>
      </c>
      <c r="I105" t="s">
        <v>46</v>
      </c>
      <c r="J105">
        <v>1022.5057088815699</v>
      </c>
      <c r="K105" t="s">
        <v>58</v>
      </c>
      <c r="L105">
        <v>1.7798923126866401E-2</v>
      </c>
      <c r="M105" t="s">
        <v>45</v>
      </c>
      <c r="N105">
        <v>94.550754247886601</v>
      </c>
      <c r="O105" t="s">
        <v>45</v>
      </c>
      <c r="P105">
        <v>0.96939584023199998</v>
      </c>
      <c r="Q105">
        <v>0.85</v>
      </c>
      <c r="R105" t="s">
        <v>45</v>
      </c>
      <c r="S105">
        <v>0.97637109276400003</v>
      </c>
      <c r="T105" t="s">
        <v>45</v>
      </c>
      <c r="U105">
        <v>0.96261370593999995</v>
      </c>
      <c r="V105" t="s">
        <v>45</v>
      </c>
      <c r="W105">
        <v>0.84094804639099996</v>
      </c>
      <c r="X105" t="s">
        <v>45</v>
      </c>
      <c r="Y105">
        <v>0.22798493436799999</v>
      </c>
      <c r="Z105" t="s">
        <v>47</v>
      </c>
      <c r="AA105">
        <v>0</v>
      </c>
      <c r="AB105">
        <v>-2.9643563596900001E-4</v>
      </c>
      <c r="AC105" t="s">
        <v>45</v>
      </c>
      <c r="AD105">
        <v>0</v>
      </c>
      <c r="AE105">
        <v>-3.2502564170299998E-4</v>
      </c>
      <c r="AF105" t="s">
        <v>45</v>
      </c>
      <c r="AG105" s="22" t="str">
        <f t="shared" si="20"/>
        <v>fail</v>
      </c>
      <c r="AH105" s="22" t="str">
        <f t="shared" si="21"/>
        <v>fail</v>
      </c>
      <c r="AI105" t="str">
        <f t="shared" si="22"/>
        <v>pass</v>
      </c>
      <c r="AJ105" t="str">
        <f t="shared" si="23"/>
        <v>pass</v>
      </c>
      <c r="AL105" t="str">
        <f t="shared" si="25"/>
        <v>same</v>
      </c>
      <c r="AM105" t="str">
        <f t="shared" si="26"/>
        <v>pass</v>
      </c>
      <c r="AN105" s="4" t="str">
        <f t="shared" si="27"/>
        <v>not exceeded</v>
      </c>
      <c r="AO105" s="4" t="str">
        <f t="shared" si="28"/>
        <v>not exceeded</v>
      </c>
      <c r="AP105" t="str">
        <f t="shared" si="29"/>
        <v>same</v>
      </c>
      <c r="AQ105" t="str">
        <f t="shared" si="30"/>
        <v>same</v>
      </c>
    </row>
    <row r="106" spans="1:43" x14ac:dyDescent="0.3">
      <c r="A106" t="s">
        <v>225</v>
      </c>
      <c r="B106" t="s">
        <v>64</v>
      </c>
      <c r="C106" s="1">
        <v>42377</v>
      </c>
      <c r="D106">
        <v>200</v>
      </c>
      <c r="E106">
        <v>200</v>
      </c>
      <c r="F106">
        <v>91.970164111100004</v>
      </c>
      <c r="G106" t="s">
        <v>45</v>
      </c>
      <c r="H106">
        <v>21242610</v>
      </c>
      <c r="I106" t="s">
        <v>46</v>
      </c>
      <c r="J106">
        <v>1109.3897455357101</v>
      </c>
      <c r="K106" t="s">
        <v>49</v>
      </c>
      <c r="L106">
        <v>2.2049496242196199E-2</v>
      </c>
      <c r="M106" t="s">
        <v>45</v>
      </c>
      <c r="N106">
        <v>92.344301658754603</v>
      </c>
      <c r="O106" t="s">
        <v>45</v>
      </c>
      <c r="P106">
        <v>0.85790122135299995</v>
      </c>
      <c r="Q106">
        <v>0.75</v>
      </c>
      <c r="R106" t="s">
        <v>45</v>
      </c>
      <c r="S106">
        <v>0.90283404675800005</v>
      </c>
      <c r="T106" t="s">
        <v>45</v>
      </c>
      <c r="U106">
        <v>0.81011964584399998</v>
      </c>
      <c r="V106" t="s">
        <v>45</v>
      </c>
      <c r="W106">
        <v>0.67793689645199995</v>
      </c>
      <c r="X106" t="s">
        <v>45</v>
      </c>
      <c r="Y106" s="2">
        <v>5.5541744830399996E-59</v>
      </c>
      <c r="Z106" t="s">
        <v>47</v>
      </c>
      <c r="AA106">
        <v>0</v>
      </c>
      <c r="AB106">
        <v>-1.3822811569799999E-3</v>
      </c>
      <c r="AC106" t="s">
        <v>48</v>
      </c>
      <c r="AD106">
        <v>1</v>
      </c>
      <c r="AE106">
        <v>-2.5063104886000002E-3</v>
      </c>
      <c r="AF106" t="s">
        <v>48</v>
      </c>
      <c r="AG106" s="22" t="str">
        <f t="shared" si="20"/>
        <v>pass</v>
      </c>
      <c r="AH106" s="22" t="str">
        <f t="shared" si="21"/>
        <v>pass</v>
      </c>
      <c r="AI106" t="str">
        <f t="shared" si="22"/>
        <v>pass</v>
      </c>
      <c r="AJ106" t="str">
        <f t="shared" si="23"/>
        <v>pass</v>
      </c>
      <c r="AL106" t="str">
        <f t="shared" si="25"/>
        <v>same</v>
      </c>
      <c r="AM106" t="str">
        <f t="shared" si="26"/>
        <v>pass</v>
      </c>
      <c r="AN106" s="4" t="str">
        <f t="shared" si="27"/>
        <v>not exceeded</v>
      </c>
      <c r="AO106" s="4" t="str">
        <f t="shared" si="28"/>
        <v>not exceeded</v>
      </c>
      <c r="AP106" t="str">
        <f t="shared" si="29"/>
        <v>same</v>
      </c>
      <c r="AQ106" t="str">
        <f t="shared" si="30"/>
        <v>same</v>
      </c>
    </row>
    <row r="107" spans="1:43" s="9" customFormat="1" x14ac:dyDescent="0.3">
      <c r="A107" s="9" t="s">
        <v>166</v>
      </c>
      <c r="B107" s="9" t="s">
        <v>43</v>
      </c>
      <c r="C107" s="30">
        <v>42384</v>
      </c>
      <c r="D107" s="9">
        <v>151</v>
      </c>
      <c r="E107" s="9">
        <v>151</v>
      </c>
      <c r="F107" s="9">
        <v>83.955660964399996</v>
      </c>
      <c r="G107" s="9" t="s">
        <v>45</v>
      </c>
      <c r="H107" s="9">
        <v>15235349</v>
      </c>
      <c r="I107" s="9" t="s">
        <v>46</v>
      </c>
      <c r="J107" s="9">
        <v>831.54308928571402</v>
      </c>
      <c r="K107" s="9" t="s">
        <v>58</v>
      </c>
      <c r="L107" s="9">
        <v>6.6526883145063095E-2</v>
      </c>
      <c r="M107" s="12" t="s">
        <v>48</v>
      </c>
      <c r="N107" s="9">
        <v>83.476191427191097</v>
      </c>
      <c r="O107" s="12" t="s">
        <v>48</v>
      </c>
      <c r="P107" s="9">
        <v>0.91225845026100005</v>
      </c>
      <c r="Q107" s="9">
        <v>0.8</v>
      </c>
      <c r="R107" s="9" t="s">
        <v>45</v>
      </c>
      <c r="S107" s="9">
        <v>0.93609452083099998</v>
      </c>
      <c r="T107" s="9" t="s">
        <v>45</v>
      </c>
      <c r="U107" s="9">
        <v>0.88439716718600003</v>
      </c>
      <c r="V107" s="9" t="s">
        <v>45</v>
      </c>
      <c r="W107" s="9">
        <v>0.95412926422199995</v>
      </c>
      <c r="X107" s="9" t="s">
        <v>45</v>
      </c>
      <c r="Y107" s="32">
        <v>5.1020052013500001E-9</v>
      </c>
      <c r="Z107" s="9" t="s">
        <v>47</v>
      </c>
      <c r="AA107" s="9">
        <v>0</v>
      </c>
      <c r="AB107" s="9">
        <v>-5.7902800741399996E-4</v>
      </c>
      <c r="AC107" s="9" t="s">
        <v>48</v>
      </c>
      <c r="AD107" s="9">
        <v>0</v>
      </c>
      <c r="AE107" s="9">
        <v>-1.14784761036E-3</v>
      </c>
      <c r="AF107" s="9" t="s">
        <v>48</v>
      </c>
      <c r="AG107" s="9" t="str">
        <f t="shared" si="20"/>
        <v>fail</v>
      </c>
      <c r="AH107" s="9" t="str">
        <f t="shared" si="21"/>
        <v>fail</v>
      </c>
      <c r="AI107" s="9" t="str">
        <f t="shared" si="22"/>
        <v>fail</v>
      </c>
      <c r="AJ107" s="9" t="str">
        <f t="shared" si="23"/>
        <v>fail</v>
      </c>
      <c r="AL107" s="9" t="str">
        <f t="shared" si="25"/>
        <v>same</v>
      </c>
      <c r="AM107" s="9" t="str">
        <f t="shared" si="26"/>
        <v>pass</v>
      </c>
      <c r="AN107" s="9" t="str">
        <f t="shared" si="27"/>
        <v>not exceeded</v>
      </c>
      <c r="AO107" s="9" t="str">
        <f t="shared" si="28"/>
        <v>not exceeded</v>
      </c>
      <c r="AP107" s="9" t="str">
        <f t="shared" si="29"/>
        <v>same</v>
      </c>
      <c r="AQ107" s="9" t="str">
        <f t="shared" si="30"/>
        <v>same</v>
      </c>
    </row>
    <row r="108" spans="1:43" x14ac:dyDescent="0.3">
      <c r="A108" t="s">
        <v>112</v>
      </c>
      <c r="B108" t="s">
        <v>64</v>
      </c>
      <c r="C108" s="1">
        <v>42387</v>
      </c>
      <c r="D108">
        <v>75</v>
      </c>
      <c r="E108">
        <v>75</v>
      </c>
      <c r="F108">
        <v>98.189819752000005</v>
      </c>
      <c r="G108" t="s">
        <v>45</v>
      </c>
      <c r="H108">
        <v>9321517</v>
      </c>
      <c r="I108" t="s">
        <v>46</v>
      </c>
      <c r="J108">
        <v>373.30447203947301</v>
      </c>
      <c r="K108" t="s">
        <v>58</v>
      </c>
      <c r="L108">
        <v>2.80079722741363E-2</v>
      </c>
      <c r="M108" t="s">
        <v>45</v>
      </c>
      <c r="N108">
        <v>98.373349862793404</v>
      </c>
      <c r="O108" t="s">
        <v>45</v>
      </c>
      <c r="P108">
        <v>0.97492460831500005</v>
      </c>
      <c r="Q108">
        <v>0.85</v>
      </c>
      <c r="R108" t="s">
        <v>45</v>
      </c>
      <c r="S108">
        <v>0.979450098805</v>
      </c>
      <c r="T108" t="s">
        <v>45</v>
      </c>
      <c r="U108">
        <v>0.97382293604500003</v>
      </c>
      <c r="V108" t="s">
        <v>45</v>
      </c>
      <c r="W108">
        <v>0.99998090779100002</v>
      </c>
      <c r="X108" t="s">
        <v>45</v>
      </c>
      <c r="Y108">
        <v>0.99999999972499998</v>
      </c>
      <c r="Z108">
        <v>0.52829707931699998</v>
      </c>
      <c r="AA108">
        <v>0</v>
      </c>
      <c r="AB108">
        <v>-2.2747327507900001E-4</v>
      </c>
      <c r="AC108" t="s">
        <v>45</v>
      </c>
      <c r="AD108">
        <v>0</v>
      </c>
      <c r="AE108">
        <v>-1.57000369105E-4</v>
      </c>
      <c r="AF108" t="s">
        <v>45</v>
      </c>
      <c r="AG108" s="22" t="str">
        <f t="shared" si="20"/>
        <v>fail</v>
      </c>
      <c r="AH108" s="22" t="str">
        <f t="shared" si="21"/>
        <v>fail</v>
      </c>
      <c r="AI108" t="str">
        <f t="shared" si="22"/>
        <v>pass</v>
      </c>
      <c r="AJ108" t="str">
        <f t="shared" si="23"/>
        <v>pass</v>
      </c>
      <c r="AL108" t="str">
        <f t="shared" si="25"/>
        <v>same</v>
      </c>
      <c r="AM108" t="str">
        <f t="shared" si="26"/>
        <v>pass</v>
      </c>
      <c r="AN108" s="4" t="str">
        <f t="shared" si="27"/>
        <v>not exceeded</v>
      </c>
      <c r="AO108" s="4" t="str">
        <f t="shared" si="28"/>
        <v>not exceeded</v>
      </c>
      <c r="AP108" t="str">
        <f t="shared" si="29"/>
        <v>same</v>
      </c>
      <c r="AQ108" t="str">
        <f t="shared" si="30"/>
        <v>same</v>
      </c>
    </row>
    <row r="109" spans="1:43" s="9" customFormat="1" x14ac:dyDescent="0.3">
      <c r="A109" s="9" t="s">
        <v>138</v>
      </c>
      <c r="B109" s="9" t="s">
        <v>64</v>
      </c>
      <c r="C109" s="30">
        <v>42388</v>
      </c>
      <c r="D109" s="9">
        <v>151</v>
      </c>
      <c r="E109" s="9">
        <v>151</v>
      </c>
      <c r="F109" s="9">
        <v>87.212516817400001</v>
      </c>
      <c r="G109" s="9" t="s">
        <v>45</v>
      </c>
      <c r="H109" s="9">
        <v>18949772</v>
      </c>
      <c r="I109" s="9" t="s">
        <v>46</v>
      </c>
      <c r="J109" s="9">
        <v>995.75736607142801</v>
      </c>
      <c r="K109" s="9" t="s">
        <v>46</v>
      </c>
      <c r="L109" s="9">
        <v>9.1472084413461899E-2</v>
      </c>
      <c r="M109" s="12" t="s">
        <v>48</v>
      </c>
      <c r="N109" s="9">
        <v>86.157253622577699</v>
      </c>
      <c r="O109" s="9" t="s">
        <v>45</v>
      </c>
      <c r="P109" s="9">
        <v>0.90349614578000004</v>
      </c>
      <c r="Q109" s="9">
        <v>0.8</v>
      </c>
      <c r="R109" s="9" t="s">
        <v>45</v>
      </c>
      <c r="S109" s="9">
        <v>0.92594193899199995</v>
      </c>
      <c r="T109" s="9" t="s">
        <v>45</v>
      </c>
      <c r="U109" s="9">
        <v>0.87789221236500004</v>
      </c>
      <c r="V109" s="9" t="s">
        <v>45</v>
      </c>
      <c r="W109" s="9">
        <v>0.95412926422199995</v>
      </c>
      <c r="X109" s="9" t="s">
        <v>45</v>
      </c>
      <c r="Y109" s="32">
        <v>2.2467137237299998E-8</v>
      </c>
      <c r="Z109" s="9" t="s">
        <v>47</v>
      </c>
      <c r="AA109" s="9">
        <v>0</v>
      </c>
      <c r="AB109" s="9">
        <v>-7.8265580911100004E-4</v>
      </c>
      <c r="AC109" s="9" t="s">
        <v>48</v>
      </c>
      <c r="AD109" s="9">
        <v>0</v>
      </c>
      <c r="AE109" s="9">
        <v>-1.2194539591700001E-3</v>
      </c>
      <c r="AF109" s="9" t="s">
        <v>48</v>
      </c>
      <c r="AG109" s="9" t="str">
        <f t="shared" si="20"/>
        <v>fail</v>
      </c>
      <c r="AH109" s="9" t="str">
        <f t="shared" si="21"/>
        <v>fail</v>
      </c>
      <c r="AI109" s="9" t="str">
        <f t="shared" si="22"/>
        <v>fail</v>
      </c>
      <c r="AJ109" s="9" t="str">
        <f t="shared" si="23"/>
        <v>fail</v>
      </c>
      <c r="AL109" s="9" t="str">
        <f t="shared" si="25"/>
        <v>same</v>
      </c>
      <c r="AM109" s="9" t="str">
        <f t="shared" si="26"/>
        <v>pass</v>
      </c>
      <c r="AN109" s="9" t="str">
        <f t="shared" si="27"/>
        <v>not exceeded</v>
      </c>
      <c r="AO109" s="9" t="str">
        <f t="shared" si="28"/>
        <v>not exceeded</v>
      </c>
      <c r="AP109" s="9" t="str">
        <f t="shared" si="29"/>
        <v>same</v>
      </c>
      <c r="AQ109" s="9" t="str">
        <f t="shared" si="30"/>
        <v>same</v>
      </c>
    </row>
    <row r="110" spans="1:43" x14ac:dyDescent="0.3">
      <c r="A110" t="s">
        <v>198</v>
      </c>
      <c r="B110" t="s">
        <v>43</v>
      </c>
      <c r="C110" s="1">
        <v>42396</v>
      </c>
      <c r="D110">
        <v>151</v>
      </c>
      <c r="E110">
        <v>151</v>
      </c>
      <c r="F110">
        <v>94.421879055199994</v>
      </c>
      <c r="G110" t="s">
        <v>45</v>
      </c>
      <c r="H110">
        <v>16728171</v>
      </c>
      <c r="I110" t="s">
        <v>46</v>
      </c>
      <c r="J110">
        <v>869.44992857142802</v>
      </c>
      <c r="K110" t="s">
        <v>46</v>
      </c>
      <c r="L110">
        <v>2.4493213967578399E-2</v>
      </c>
      <c r="M110" t="s">
        <v>45</v>
      </c>
      <c r="N110">
        <v>94.813085789893293</v>
      </c>
      <c r="O110" t="s">
        <v>45</v>
      </c>
      <c r="P110">
        <v>0.94892131693299997</v>
      </c>
      <c r="Q110">
        <v>0.8</v>
      </c>
      <c r="R110" t="s">
        <v>45</v>
      </c>
      <c r="S110">
        <v>0.95933821982599998</v>
      </c>
      <c r="T110" t="s">
        <v>45</v>
      </c>
      <c r="U110">
        <v>0.93842523576400005</v>
      </c>
      <c r="V110" t="s">
        <v>45</v>
      </c>
      <c r="W110">
        <v>0.95412926422199995</v>
      </c>
      <c r="X110" t="s">
        <v>45</v>
      </c>
      <c r="Y110" s="2">
        <v>5.3787497671800001E-6</v>
      </c>
      <c r="Z110" t="s">
        <v>47</v>
      </c>
      <c r="AA110">
        <v>0</v>
      </c>
      <c r="AB110">
        <v>-4.5838696981300001E-4</v>
      </c>
      <c r="AC110" t="s">
        <v>45</v>
      </c>
      <c r="AD110">
        <v>0</v>
      </c>
      <c r="AE110">
        <v>-6.66958544149E-4</v>
      </c>
      <c r="AF110" t="s">
        <v>48</v>
      </c>
      <c r="AG110" s="22" t="str">
        <f t="shared" si="20"/>
        <v>pass</v>
      </c>
      <c r="AH110" s="22" t="str">
        <f t="shared" si="21"/>
        <v>pass</v>
      </c>
      <c r="AI110" t="str">
        <f t="shared" si="22"/>
        <v>pass</v>
      </c>
      <c r="AJ110" t="str">
        <f t="shared" si="23"/>
        <v>pass</v>
      </c>
      <c r="AL110" t="str">
        <f t="shared" si="25"/>
        <v>same</v>
      </c>
      <c r="AM110" t="str">
        <f t="shared" si="26"/>
        <v>pass</v>
      </c>
      <c r="AN110" s="4" t="str">
        <f t="shared" si="27"/>
        <v>not exceeded</v>
      </c>
      <c r="AO110" s="4" t="str">
        <f t="shared" si="28"/>
        <v>not exceeded</v>
      </c>
      <c r="AP110" t="str">
        <f t="shared" si="29"/>
        <v>same</v>
      </c>
      <c r="AQ110" t="str">
        <f t="shared" si="30"/>
        <v>diff</v>
      </c>
    </row>
    <row r="111" spans="1:43" x14ac:dyDescent="0.3">
      <c r="A111" t="s">
        <v>183</v>
      </c>
      <c r="B111" t="s">
        <v>64</v>
      </c>
      <c r="C111" s="1">
        <v>42396</v>
      </c>
      <c r="D111">
        <v>75</v>
      </c>
      <c r="E111">
        <v>75</v>
      </c>
      <c r="F111">
        <v>76.689987290600001</v>
      </c>
      <c r="G111" s="5" t="s">
        <v>48</v>
      </c>
      <c r="H111">
        <v>29747487</v>
      </c>
      <c r="I111" t="s">
        <v>46</v>
      </c>
      <c r="J111">
        <v>1328.6387269736799</v>
      </c>
      <c r="K111" t="s">
        <v>49</v>
      </c>
      <c r="L111">
        <v>9.6918932194959395E-2</v>
      </c>
      <c r="M111" s="5" t="s">
        <v>48</v>
      </c>
      <c r="N111">
        <v>78.245475684457702</v>
      </c>
      <c r="O111" s="5" t="s">
        <v>48</v>
      </c>
      <c r="P111">
        <v>0.91415901063500005</v>
      </c>
      <c r="Q111">
        <v>0.85</v>
      </c>
      <c r="R111" t="s">
        <v>45</v>
      </c>
      <c r="S111">
        <v>0.93371092265099997</v>
      </c>
      <c r="T111" t="s">
        <v>45</v>
      </c>
      <c r="U111">
        <v>0.893778323303</v>
      </c>
      <c r="V111" t="s">
        <v>45</v>
      </c>
      <c r="W111">
        <v>0.84094804639099996</v>
      </c>
      <c r="X111" t="s">
        <v>45</v>
      </c>
      <c r="Y111">
        <v>6.2681803095499997E-4</v>
      </c>
      <c r="Z111" t="s">
        <v>47</v>
      </c>
      <c r="AA111">
        <v>0</v>
      </c>
      <c r="AB111">
        <v>-7.4637149061599999E-4</v>
      </c>
      <c r="AC111" t="s">
        <v>48</v>
      </c>
      <c r="AD111">
        <v>0</v>
      </c>
      <c r="AE111">
        <v>-3.73666954741E-4</v>
      </c>
      <c r="AF111" t="s">
        <v>45</v>
      </c>
      <c r="AG111" s="22" t="str">
        <f t="shared" si="20"/>
        <v>fail</v>
      </c>
      <c r="AH111" s="22" t="str">
        <f t="shared" si="21"/>
        <v>fail</v>
      </c>
      <c r="AI111" t="str">
        <f t="shared" si="22"/>
        <v>fail</v>
      </c>
      <c r="AJ111" t="str">
        <f t="shared" si="23"/>
        <v>fail</v>
      </c>
      <c r="AL111" t="str">
        <f t="shared" si="25"/>
        <v>same</v>
      </c>
      <c r="AM111" t="str">
        <f t="shared" si="26"/>
        <v>pass</v>
      </c>
      <c r="AN111" s="4" t="str">
        <f t="shared" si="27"/>
        <v>not exceeded</v>
      </c>
      <c r="AO111" s="4" t="str">
        <f t="shared" si="28"/>
        <v>not exceeded</v>
      </c>
      <c r="AP111" t="str">
        <f t="shared" si="29"/>
        <v>same</v>
      </c>
      <c r="AQ111" t="str">
        <f t="shared" si="30"/>
        <v>diff</v>
      </c>
    </row>
    <row r="112" spans="1:43" x14ac:dyDescent="0.3">
      <c r="A112" t="s">
        <v>75</v>
      </c>
      <c r="B112" t="s">
        <v>43</v>
      </c>
      <c r="C112" s="1">
        <v>42397</v>
      </c>
      <c r="D112">
        <v>75</v>
      </c>
      <c r="E112">
        <v>75</v>
      </c>
      <c r="F112">
        <v>88.221346439300007</v>
      </c>
      <c r="G112" t="s">
        <v>45</v>
      </c>
      <c r="H112">
        <v>28975202</v>
      </c>
      <c r="I112" t="s">
        <v>46</v>
      </c>
      <c r="J112">
        <v>1238.6173519736799</v>
      </c>
      <c r="K112" t="s">
        <v>49</v>
      </c>
      <c r="L112">
        <v>8.0530807780672103E-3</v>
      </c>
      <c r="M112" t="s">
        <v>45</v>
      </c>
      <c r="N112">
        <v>88.389790704556404</v>
      </c>
      <c r="O112" t="s">
        <v>45</v>
      </c>
      <c r="P112">
        <v>0.95207110335199996</v>
      </c>
      <c r="Q112">
        <v>0.85</v>
      </c>
      <c r="R112" t="s">
        <v>45</v>
      </c>
      <c r="S112">
        <v>0.961285802483</v>
      </c>
      <c r="T112" t="s">
        <v>45</v>
      </c>
      <c r="U112">
        <v>0.94181234514500001</v>
      </c>
      <c r="V112" t="s">
        <v>45</v>
      </c>
      <c r="W112">
        <v>0.84094804639099996</v>
      </c>
      <c r="X112" t="s">
        <v>45</v>
      </c>
      <c r="Y112">
        <v>7.8658827560499994E-2</v>
      </c>
      <c r="Z112">
        <v>1.2868928796900001E-2</v>
      </c>
      <c r="AA112">
        <v>0</v>
      </c>
      <c r="AB112">
        <v>-4.2109352348900002E-4</v>
      </c>
      <c r="AC112" t="s">
        <v>45</v>
      </c>
      <c r="AD112">
        <v>0</v>
      </c>
      <c r="AE112">
        <v>-4.1040517261299998E-4</v>
      </c>
      <c r="AF112" t="s">
        <v>45</v>
      </c>
      <c r="AG112" s="22" t="str">
        <f t="shared" si="20"/>
        <v>pass</v>
      </c>
      <c r="AH112" s="22" t="str">
        <f t="shared" si="21"/>
        <v>pass</v>
      </c>
      <c r="AI112" t="str">
        <f t="shared" si="22"/>
        <v>pass</v>
      </c>
      <c r="AJ112" t="str">
        <f t="shared" si="23"/>
        <v>pass</v>
      </c>
      <c r="AL112" t="str">
        <f t="shared" si="25"/>
        <v>same</v>
      </c>
      <c r="AM112" t="str">
        <f t="shared" si="26"/>
        <v>pass</v>
      </c>
      <c r="AN112" s="4" t="str">
        <f t="shared" si="27"/>
        <v>not exceeded</v>
      </c>
      <c r="AO112" s="4" t="str">
        <f t="shared" si="28"/>
        <v>not exceeded</v>
      </c>
      <c r="AP112" t="str">
        <f t="shared" si="29"/>
        <v>same</v>
      </c>
      <c r="AQ112" t="str">
        <f t="shared" si="30"/>
        <v>same</v>
      </c>
    </row>
    <row r="113" spans="1:43" x14ac:dyDescent="0.3">
      <c r="A113" t="s">
        <v>148</v>
      </c>
      <c r="B113" t="s">
        <v>43</v>
      </c>
      <c r="C113" s="1">
        <v>42404</v>
      </c>
      <c r="D113">
        <v>151</v>
      </c>
      <c r="E113">
        <v>151</v>
      </c>
      <c r="F113">
        <v>95.482481540099997</v>
      </c>
      <c r="G113" t="s">
        <v>45</v>
      </c>
      <c r="H113">
        <v>14166224</v>
      </c>
      <c r="I113" t="s">
        <v>46</v>
      </c>
      <c r="J113">
        <v>726.96930803571399</v>
      </c>
      <c r="K113" t="s">
        <v>58</v>
      </c>
      <c r="L113">
        <v>2.1397821816646598E-2</v>
      </c>
      <c r="M113" t="s">
        <v>45</v>
      </c>
      <c r="N113">
        <v>95.369113640586093</v>
      </c>
      <c r="O113" t="s">
        <v>45</v>
      </c>
      <c r="P113">
        <v>0.95549136439299998</v>
      </c>
      <c r="Q113">
        <v>0.8</v>
      </c>
      <c r="R113" t="s">
        <v>45</v>
      </c>
      <c r="S113">
        <v>0.97197174749500004</v>
      </c>
      <c r="T113" t="s">
        <v>45</v>
      </c>
      <c r="U113">
        <v>0.93851687540499995</v>
      </c>
      <c r="V113" t="s">
        <v>45</v>
      </c>
      <c r="W113">
        <v>0.84094804639099996</v>
      </c>
      <c r="X113" t="s">
        <v>45</v>
      </c>
      <c r="Y113" s="2">
        <v>3.1186865871799999E-14</v>
      </c>
      <c r="Z113" s="2">
        <v>2.8940507127800001E-31</v>
      </c>
      <c r="AA113">
        <v>0</v>
      </c>
      <c r="AB113">
        <v>-2.9230836950900002E-4</v>
      </c>
      <c r="AC113" t="s">
        <v>45</v>
      </c>
      <c r="AD113">
        <v>0</v>
      </c>
      <c r="AE113">
        <v>-5.9973046667700003E-4</v>
      </c>
      <c r="AF113" t="s">
        <v>48</v>
      </c>
      <c r="AG113" s="22" t="str">
        <f t="shared" si="20"/>
        <v>fail</v>
      </c>
      <c r="AH113" s="22" t="str">
        <f t="shared" si="21"/>
        <v>fail</v>
      </c>
      <c r="AI113" t="str">
        <f t="shared" si="22"/>
        <v>pass</v>
      </c>
      <c r="AJ113" t="str">
        <f t="shared" si="23"/>
        <v>pass</v>
      </c>
      <c r="AL113" t="str">
        <f t="shared" si="25"/>
        <v>same</v>
      </c>
      <c r="AM113" t="str">
        <f t="shared" si="26"/>
        <v>pass</v>
      </c>
      <c r="AN113" s="4" t="str">
        <f t="shared" si="27"/>
        <v>not exceeded</v>
      </c>
      <c r="AO113" s="4" t="str">
        <f t="shared" si="28"/>
        <v>not exceeded</v>
      </c>
      <c r="AP113" t="str">
        <f t="shared" si="29"/>
        <v>same</v>
      </c>
      <c r="AQ113" t="str">
        <f t="shared" si="30"/>
        <v>diff</v>
      </c>
    </row>
    <row r="114" spans="1:43" x14ac:dyDescent="0.3">
      <c r="A114" t="s">
        <v>229</v>
      </c>
      <c r="B114" t="s">
        <v>64</v>
      </c>
      <c r="C114" s="1">
        <v>42404</v>
      </c>
      <c r="D114">
        <v>75</v>
      </c>
      <c r="E114">
        <v>75</v>
      </c>
      <c r="F114">
        <v>91.667152975299999</v>
      </c>
      <c r="G114" t="s">
        <v>45</v>
      </c>
      <c r="H114">
        <v>25918178</v>
      </c>
      <c r="I114" t="s">
        <v>46</v>
      </c>
      <c r="J114">
        <v>1060.01012828947</v>
      </c>
      <c r="K114" t="s">
        <v>58</v>
      </c>
      <c r="L114">
        <v>1.5090840054878501E-2</v>
      </c>
      <c r="M114" t="s">
        <v>45</v>
      </c>
      <c r="N114">
        <v>91.566918333923894</v>
      </c>
      <c r="O114" t="s">
        <v>45</v>
      </c>
      <c r="P114">
        <v>0.95246018260400001</v>
      </c>
      <c r="Q114">
        <v>0.85</v>
      </c>
      <c r="R114" t="s">
        <v>45</v>
      </c>
      <c r="S114">
        <v>0.96474555631699999</v>
      </c>
      <c r="T114" t="s">
        <v>45</v>
      </c>
      <c r="U114">
        <v>0.93911710769199996</v>
      </c>
      <c r="V114" t="s">
        <v>45</v>
      </c>
      <c r="W114">
        <v>0.84094804639099996</v>
      </c>
      <c r="X114" t="s">
        <v>45</v>
      </c>
      <c r="Y114">
        <v>2.3857379874999999E-4</v>
      </c>
      <c r="Z114" s="2">
        <v>2.28100272392E-41</v>
      </c>
      <c r="AA114">
        <v>0</v>
      </c>
      <c r="AB114">
        <v>-5.3931363983299998E-4</v>
      </c>
      <c r="AC114" t="s">
        <v>48</v>
      </c>
      <c r="AD114">
        <v>0</v>
      </c>
      <c r="AE114">
        <v>-5.5383739351199995E-4</v>
      </c>
      <c r="AF114" t="s">
        <v>48</v>
      </c>
      <c r="AG114" s="22" t="str">
        <f t="shared" si="20"/>
        <v>fail</v>
      </c>
      <c r="AH114" s="22" t="str">
        <f t="shared" si="21"/>
        <v>fail</v>
      </c>
      <c r="AI114" t="str">
        <f t="shared" si="22"/>
        <v>pass</v>
      </c>
      <c r="AJ114" t="str">
        <f t="shared" si="23"/>
        <v>pass</v>
      </c>
      <c r="AL114" t="str">
        <f t="shared" si="25"/>
        <v>same</v>
      </c>
      <c r="AM114" t="str">
        <f t="shared" si="26"/>
        <v>pass</v>
      </c>
      <c r="AN114" s="4" t="str">
        <f t="shared" si="27"/>
        <v>not exceeded</v>
      </c>
      <c r="AO114" s="4" t="str">
        <f t="shared" si="28"/>
        <v>not exceeded</v>
      </c>
      <c r="AP114" t="str">
        <f t="shared" si="29"/>
        <v>same</v>
      </c>
      <c r="AQ114" t="str">
        <f t="shared" si="30"/>
        <v>same</v>
      </c>
    </row>
    <row r="115" spans="1:43" x14ac:dyDescent="0.3">
      <c r="A115" t="s">
        <v>85</v>
      </c>
      <c r="B115" t="s">
        <v>64</v>
      </c>
      <c r="C115" s="1">
        <v>42405</v>
      </c>
      <c r="D115">
        <v>75</v>
      </c>
      <c r="E115">
        <v>75</v>
      </c>
      <c r="F115">
        <v>81.614946053799997</v>
      </c>
      <c r="G115" t="s">
        <v>45</v>
      </c>
      <c r="H115">
        <v>30119640</v>
      </c>
      <c r="I115" t="s">
        <v>46</v>
      </c>
      <c r="J115">
        <v>1331.3992368421</v>
      </c>
      <c r="K115" t="s">
        <v>49</v>
      </c>
      <c r="L115">
        <v>2.5390580125416898E-2</v>
      </c>
      <c r="M115" t="s">
        <v>45</v>
      </c>
      <c r="N115">
        <v>80.905377810625197</v>
      </c>
      <c r="O115" s="5" t="s">
        <v>48</v>
      </c>
      <c r="P115">
        <v>0.92844209444600001</v>
      </c>
      <c r="Q115">
        <v>0.85</v>
      </c>
      <c r="R115" t="s">
        <v>45</v>
      </c>
      <c r="S115">
        <v>0.94565189800899996</v>
      </c>
      <c r="T115" t="s">
        <v>45</v>
      </c>
      <c r="U115">
        <v>0.90982393813499995</v>
      </c>
      <c r="V115" t="s">
        <v>45</v>
      </c>
      <c r="W115">
        <v>0.84094804639099996</v>
      </c>
      <c r="X115" t="s">
        <v>45</v>
      </c>
      <c r="Y115">
        <v>2.37428537426E-2</v>
      </c>
      <c r="Z115" t="s">
        <v>47</v>
      </c>
      <c r="AA115">
        <v>0</v>
      </c>
      <c r="AB115">
        <v>-4.28701770083E-4</v>
      </c>
      <c r="AC115" t="s">
        <v>45</v>
      </c>
      <c r="AD115">
        <v>0</v>
      </c>
      <c r="AE115">
        <v>-2.7127245815900002E-4</v>
      </c>
      <c r="AF115" t="s">
        <v>45</v>
      </c>
      <c r="AG115" s="22" t="str">
        <f t="shared" si="20"/>
        <v>fail</v>
      </c>
      <c r="AH115" s="22" t="str">
        <f t="shared" si="21"/>
        <v>fail</v>
      </c>
      <c r="AI115" t="str">
        <f t="shared" si="22"/>
        <v>fail</v>
      </c>
      <c r="AJ115" t="str">
        <f t="shared" si="23"/>
        <v>fail</v>
      </c>
      <c r="AL115" t="str">
        <f t="shared" si="25"/>
        <v>same</v>
      </c>
      <c r="AM115" t="str">
        <f t="shared" si="26"/>
        <v>pass</v>
      </c>
      <c r="AN115" s="4" t="str">
        <f t="shared" si="27"/>
        <v>not exceeded</v>
      </c>
      <c r="AO115" s="4" t="str">
        <f t="shared" si="28"/>
        <v>not exceeded</v>
      </c>
      <c r="AP115" t="str">
        <f t="shared" si="29"/>
        <v>same</v>
      </c>
      <c r="AQ115" t="str">
        <f t="shared" si="30"/>
        <v>same</v>
      </c>
    </row>
    <row r="116" spans="1:43" x14ac:dyDescent="0.3">
      <c r="A116" t="s">
        <v>232</v>
      </c>
      <c r="B116" t="s">
        <v>43</v>
      </c>
      <c r="C116" s="1">
        <v>42408</v>
      </c>
      <c r="D116">
        <v>75</v>
      </c>
      <c r="E116">
        <v>75</v>
      </c>
      <c r="F116">
        <v>85.734564796300006</v>
      </c>
      <c r="G116" t="s">
        <v>45</v>
      </c>
      <c r="H116">
        <v>32902642</v>
      </c>
      <c r="I116" t="s">
        <v>46</v>
      </c>
      <c r="J116">
        <v>1404.3574078947299</v>
      </c>
      <c r="K116" t="s">
        <v>65</v>
      </c>
      <c r="L116">
        <v>1.5626314594569899E-2</v>
      </c>
      <c r="M116" t="s">
        <v>45</v>
      </c>
      <c r="N116">
        <v>85.817548157930403</v>
      </c>
      <c r="O116" t="s">
        <v>45</v>
      </c>
      <c r="P116">
        <v>0.93493835752200005</v>
      </c>
      <c r="Q116">
        <v>0.85</v>
      </c>
      <c r="R116" t="s">
        <v>45</v>
      </c>
      <c r="S116">
        <v>0.95197788554499996</v>
      </c>
      <c r="T116" t="s">
        <v>45</v>
      </c>
      <c r="U116">
        <v>0.91641196310799999</v>
      </c>
      <c r="V116" t="s">
        <v>45</v>
      </c>
      <c r="W116">
        <v>0.84094804639099996</v>
      </c>
      <c r="X116" t="s">
        <v>45</v>
      </c>
      <c r="Y116" s="2">
        <v>1.9761933899800001E-5</v>
      </c>
      <c r="Z116" s="2">
        <v>5.3644965214999998E-8</v>
      </c>
      <c r="AA116">
        <v>0</v>
      </c>
      <c r="AB116">
        <v>-6.2873709652700002E-4</v>
      </c>
      <c r="AC116" t="s">
        <v>48</v>
      </c>
      <c r="AD116">
        <v>0</v>
      </c>
      <c r="AE116">
        <v>-5.1978683913300001E-4</v>
      </c>
      <c r="AF116" t="s">
        <v>48</v>
      </c>
      <c r="AG116" s="22" t="str">
        <f t="shared" si="20"/>
        <v>pass</v>
      </c>
      <c r="AH116" s="22" t="str">
        <f t="shared" si="21"/>
        <v>pass</v>
      </c>
      <c r="AI116" t="str">
        <f t="shared" si="22"/>
        <v>pass</v>
      </c>
      <c r="AJ116" t="str">
        <f t="shared" si="23"/>
        <v>pass</v>
      </c>
      <c r="AL116" t="str">
        <f t="shared" si="25"/>
        <v>same</v>
      </c>
      <c r="AM116" t="str">
        <f t="shared" si="26"/>
        <v>pass</v>
      </c>
      <c r="AN116" s="4" t="str">
        <f t="shared" si="27"/>
        <v>not exceeded</v>
      </c>
      <c r="AO116" s="4" t="str">
        <f t="shared" si="28"/>
        <v>not exceeded</v>
      </c>
      <c r="AP116" t="str">
        <f t="shared" si="29"/>
        <v>same</v>
      </c>
      <c r="AQ116" t="str">
        <f t="shared" si="30"/>
        <v>same</v>
      </c>
    </row>
    <row r="117" spans="1:43" x14ac:dyDescent="0.3">
      <c r="A117" t="s">
        <v>164</v>
      </c>
      <c r="B117" t="s">
        <v>64</v>
      </c>
      <c r="C117" s="1">
        <v>42408</v>
      </c>
      <c r="D117">
        <v>75</v>
      </c>
      <c r="E117">
        <v>75</v>
      </c>
      <c r="F117">
        <v>79.3999080679</v>
      </c>
      <c r="G117" s="5" t="s">
        <v>48</v>
      </c>
      <c r="H117">
        <v>30335883</v>
      </c>
      <c r="I117" t="s">
        <v>46</v>
      </c>
      <c r="J117">
        <v>1362.3447664473599</v>
      </c>
      <c r="K117" t="s">
        <v>49</v>
      </c>
      <c r="L117">
        <v>2.2594608403054901E-2</v>
      </c>
      <c r="M117" t="s">
        <v>45</v>
      </c>
      <c r="N117">
        <v>80.019403439285199</v>
      </c>
      <c r="O117" s="5" t="s">
        <v>48</v>
      </c>
      <c r="P117">
        <v>0.908499790433</v>
      </c>
      <c r="Q117">
        <v>0.85</v>
      </c>
      <c r="R117" t="s">
        <v>45</v>
      </c>
      <c r="S117">
        <v>0.93381227681199996</v>
      </c>
      <c r="T117" t="s">
        <v>45</v>
      </c>
      <c r="U117">
        <v>0.88186979492200002</v>
      </c>
      <c r="V117" t="s">
        <v>45</v>
      </c>
      <c r="W117">
        <v>0.84094804639099996</v>
      </c>
      <c r="X117" t="s">
        <v>45</v>
      </c>
      <c r="Y117" s="2">
        <v>9.8314280737800001E-8</v>
      </c>
      <c r="Z117" s="2">
        <v>2.2541178509100002E-295</v>
      </c>
      <c r="AA117">
        <v>0</v>
      </c>
      <c r="AB117">
        <v>-7.8696231230200001E-4</v>
      </c>
      <c r="AC117" t="s">
        <v>48</v>
      </c>
      <c r="AD117">
        <v>0</v>
      </c>
      <c r="AE117">
        <v>-3.7770889423600001E-4</v>
      </c>
      <c r="AF117" t="s">
        <v>45</v>
      </c>
      <c r="AG117" s="22" t="str">
        <f t="shared" si="20"/>
        <v>fail</v>
      </c>
      <c r="AH117" s="22" t="str">
        <f t="shared" si="21"/>
        <v>fail</v>
      </c>
      <c r="AI117" t="str">
        <f t="shared" si="22"/>
        <v>fail</v>
      </c>
      <c r="AJ117" t="str">
        <f t="shared" si="23"/>
        <v>fail</v>
      </c>
      <c r="AL117" t="str">
        <f t="shared" si="25"/>
        <v>same</v>
      </c>
      <c r="AM117" t="str">
        <f t="shared" si="26"/>
        <v>pass</v>
      </c>
      <c r="AN117" s="4" t="str">
        <f t="shared" si="27"/>
        <v>not exceeded</v>
      </c>
      <c r="AO117" s="4" t="str">
        <f t="shared" si="28"/>
        <v>not exceeded</v>
      </c>
      <c r="AP117" t="str">
        <f t="shared" si="29"/>
        <v>same</v>
      </c>
      <c r="AQ117" t="str">
        <f t="shared" si="30"/>
        <v>diff</v>
      </c>
    </row>
    <row r="118" spans="1:43" x14ac:dyDescent="0.3">
      <c r="A118" t="s">
        <v>77</v>
      </c>
      <c r="B118" t="s">
        <v>64</v>
      </c>
      <c r="C118" s="1">
        <v>42409</v>
      </c>
      <c r="D118">
        <v>75</v>
      </c>
      <c r="E118">
        <v>75</v>
      </c>
      <c r="F118">
        <v>89.415990231699993</v>
      </c>
      <c r="G118" t="s">
        <v>45</v>
      </c>
      <c r="H118">
        <v>23928513</v>
      </c>
      <c r="I118" t="s">
        <v>46</v>
      </c>
      <c r="J118">
        <v>1023.47343585526</v>
      </c>
      <c r="K118" t="s">
        <v>58</v>
      </c>
      <c r="L118">
        <v>2.0469760373834401E-2</v>
      </c>
      <c r="M118" t="s">
        <v>45</v>
      </c>
      <c r="N118">
        <v>89.434066515842005</v>
      </c>
      <c r="O118" t="s">
        <v>45</v>
      </c>
      <c r="P118">
        <v>0.95438384467000004</v>
      </c>
      <c r="Q118">
        <v>0.85</v>
      </c>
      <c r="R118" t="s">
        <v>45</v>
      </c>
      <c r="S118">
        <v>0.96439491246300002</v>
      </c>
      <c r="T118" t="s">
        <v>45</v>
      </c>
      <c r="U118">
        <v>0.94402066522100003</v>
      </c>
      <c r="V118" t="s">
        <v>45</v>
      </c>
      <c r="W118">
        <v>0.84094804639099996</v>
      </c>
      <c r="X118" t="s">
        <v>45</v>
      </c>
      <c r="Y118">
        <v>0.15810637990000001</v>
      </c>
      <c r="Z118" s="2">
        <v>4.2222917349999998E-80</v>
      </c>
      <c r="AA118">
        <v>0</v>
      </c>
      <c r="AB118">
        <v>-3.69969573568E-4</v>
      </c>
      <c r="AC118" t="s">
        <v>45</v>
      </c>
      <c r="AD118">
        <v>0</v>
      </c>
      <c r="AE118">
        <v>-3.02720208308E-4</v>
      </c>
      <c r="AF118" t="s">
        <v>45</v>
      </c>
      <c r="AG118" s="22" t="str">
        <f t="shared" si="20"/>
        <v>fail</v>
      </c>
      <c r="AH118" s="22" t="str">
        <f t="shared" si="21"/>
        <v>fail</v>
      </c>
      <c r="AI118" t="str">
        <f t="shared" si="22"/>
        <v>pass</v>
      </c>
      <c r="AJ118" t="str">
        <f t="shared" si="23"/>
        <v>pass</v>
      </c>
      <c r="AL118" t="str">
        <f t="shared" si="25"/>
        <v>same</v>
      </c>
      <c r="AM118" t="str">
        <f t="shared" si="26"/>
        <v>pass</v>
      </c>
      <c r="AN118" s="4" t="str">
        <f t="shared" si="27"/>
        <v>not exceeded</v>
      </c>
      <c r="AO118" s="4" t="str">
        <f t="shared" si="28"/>
        <v>not exceeded</v>
      </c>
      <c r="AP118" t="str">
        <f t="shared" si="29"/>
        <v>same</v>
      </c>
      <c r="AQ118" t="str">
        <f t="shared" si="30"/>
        <v>same</v>
      </c>
    </row>
    <row r="119" spans="1:43" x14ac:dyDescent="0.3">
      <c r="A119" t="s">
        <v>72</v>
      </c>
      <c r="B119" t="s">
        <v>64</v>
      </c>
      <c r="C119" s="1">
        <v>42410</v>
      </c>
      <c r="D119">
        <v>75</v>
      </c>
      <c r="E119">
        <v>75</v>
      </c>
      <c r="F119">
        <v>93.953597896399998</v>
      </c>
      <c r="G119" t="s">
        <v>45</v>
      </c>
      <c r="H119">
        <v>19770059</v>
      </c>
      <c r="I119" t="s">
        <v>46</v>
      </c>
      <c r="J119">
        <v>818.13940131578897</v>
      </c>
      <c r="K119" t="s">
        <v>58</v>
      </c>
      <c r="L119">
        <v>2.4181289007797799E-2</v>
      </c>
      <c r="M119" t="s">
        <v>45</v>
      </c>
      <c r="N119">
        <v>94.314814537294893</v>
      </c>
      <c r="O119" t="s">
        <v>45</v>
      </c>
      <c r="P119">
        <v>0.972288884297</v>
      </c>
      <c r="Q119">
        <v>0.85</v>
      </c>
      <c r="R119" t="s">
        <v>45</v>
      </c>
      <c r="S119">
        <v>0.97917105457300002</v>
      </c>
      <c r="T119" t="s">
        <v>45</v>
      </c>
      <c r="U119">
        <v>0.96582063209799995</v>
      </c>
      <c r="V119" t="s">
        <v>45</v>
      </c>
      <c r="W119">
        <v>0.95412926422199995</v>
      </c>
      <c r="X119" t="s">
        <v>45</v>
      </c>
      <c r="Y119">
        <v>0.58184263887499998</v>
      </c>
      <c r="Z119" s="2">
        <v>6.9810633909800002E-5</v>
      </c>
      <c r="AA119">
        <v>0</v>
      </c>
      <c r="AB119">
        <v>-2.1376551752000001E-4</v>
      </c>
      <c r="AC119" t="s">
        <v>45</v>
      </c>
      <c r="AD119">
        <v>0</v>
      </c>
      <c r="AE119">
        <v>-2.2484970027E-4</v>
      </c>
      <c r="AF119" t="s">
        <v>45</v>
      </c>
      <c r="AG119" s="22" t="str">
        <f t="shared" si="20"/>
        <v>fail</v>
      </c>
      <c r="AH119" s="22" t="str">
        <f t="shared" si="21"/>
        <v>fail</v>
      </c>
      <c r="AI119" t="str">
        <f t="shared" si="22"/>
        <v>pass</v>
      </c>
      <c r="AJ119" t="str">
        <f t="shared" si="23"/>
        <v>pass</v>
      </c>
      <c r="AL119" t="str">
        <f t="shared" si="25"/>
        <v>same</v>
      </c>
      <c r="AM119" t="str">
        <f t="shared" si="26"/>
        <v>pass</v>
      </c>
      <c r="AN119" s="4" t="str">
        <f t="shared" si="27"/>
        <v>not exceeded</v>
      </c>
      <c r="AO119" s="4" t="str">
        <f t="shared" si="28"/>
        <v>not exceeded</v>
      </c>
      <c r="AP119" t="str">
        <f t="shared" si="29"/>
        <v>same</v>
      </c>
      <c r="AQ119" t="str">
        <f t="shared" si="30"/>
        <v>same</v>
      </c>
    </row>
    <row r="120" spans="1:43" x14ac:dyDescent="0.3">
      <c r="A120" t="s">
        <v>91</v>
      </c>
      <c r="B120" t="s">
        <v>43</v>
      </c>
      <c r="C120" s="1">
        <v>42412</v>
      </c>
      <c r="D120">
        <v>151</v>
      </c>
      <c r="E120">
        <v>151</v>
      </c>
      <c r="F120">
        <v>87.524404724299998</v>
      </c>
      <c r="G120" t="s">
        <v>45</v>
      </c>
      <c r="H120">
        <v>20878061</v>
      </c>
      <c r="I120" t="s">
        <v>46</v>
      </c>
      <c r="J120">
        <v>1123.9732008928499</v>
      </c>
      <c r="K120" t="s">
        <v>49</v>
      </c>
      <c r="L120">
        <v>2.6804617117824499E-2</v>
      </c>
      <c r="M120" t="s">
        <v>45</v>
      </c>
      <c r="N120">
        <v>87.119372506760698</v>
      </c>
      <c r="O120" t="s">
        <v>45</v>
      </c>
      <c r="P120">
        <v>0.85079360587899999</v>
      </c>
      <c r="Q120">
        <v>0.8</v>
      </c>
      <c r="R120" t="s">
        <v>45</v>
      </c>
      <c r="S120">
        <v>0.89259670793000001</v>
      </c>
      <c r="T120" t="s">
        <v>45</v>
      </c>
      <c r="U120">
        <v>0.80666916180000003</v>
      </c>
      <c r="V120" t="s">
        <v>45</v>
      </c>
      <c r="W120">
        <v>0.84094804639099996</v>
      </c>
      <c r="X120" t="s">
        <v>45</v>
      </c>
      <c r="Y120" s="2">
        <v>5.1097982236600001E-39</v>
      </c>
      <c r="Z120" t="s">
        <v>47</v>
      </c>
      <c r="AA120">
        <v>0</v>
      </c>
      <c r="AB120">
        <v>-2.1659854549700001E-3</v>
      </c>
      <c r="AC120" t="s">
        <v>48</v>
      </c>
      <c r="AD120">
        <v>10</v>
      </c>
      <c r="AE120">
        <v>-3.0426130615400001E-3</v>
      </c>
      <c r="AF120" t="s">
        <v>48</v>
      </c>
      <c r="AG120" s="22" t="str">
        <f t="shared" si="20"/>
        <v>pass</v>
      </c>
      <c r="AH120" s="22" t="str">
        <f t="shared" si="21"/>
        <v>pass</v>
      </c>
      <c r="AI120" t="str">
        <f t="shared" si="22"/>
        <v>pass</v>
      </c>
      <c r="AJ120" t="str">
        <f t="shared" si="23"/>
        <v>pass</v>
      </c>
      <c r="AL120" t="str">
        <f t="shared" si="25"/>
        <v>same</v>
      </c>
      <c r="AM120" t="str">
        <f t="shared" si="26"/>
        <v>pass</v>
      </c>
      <c r="AN120" s="4" t="str">
        <f t="shared" si="27"/>
        <v>not exceeded</v>
      </c>
      <c r="AO120" s="4" t="str">
        <f t="shared" si="28"/>
        <v>not exceeded</v>
      </c>
      <c r="AP120" t="str">
        <f t="shared" si="29"/>
        <v>same</v>
      </c>
      <c r="AQ120" t="str">
        <f t="shared" si="30"/>
        <v>same</v>
      </c>
    </row>
    <row r="121" spans="1:43" x14ac:dyDescent="0.3">
      <c r="A121" t="s">
        <v>168</v>
      </c>
      <c r="B121" t="s">
        <v>64</v>
      </c>
      <c r="C121" s="1">
        <v>42416</v>
      </c>
      <c r="D121">
        <v>151</v>
      </c>
      <c r="E121">
        <v>151</v>
      </c>
      <c r="F121">
        <v>92.5527321446</v>
      </c>
      <c r="G121" t="s">
        <v>45</v>
      </c>
      <c r="H121">
        <v>17259426</v>
      </c>
      <c r="I121" t="s">
        <v>46</v>
      </c>
      <c r="J121">
        <v>905.00690178571404</v>
      </c>
      <c r="K121" t="s">
        <v>46</v>
      </c>
      <c r="L121">
        <v>1.9187882077033199E-2</v>
      </c>
      <c r="M121" t="s">
        <v>45</v>
      </c>
      <c r="N121">
        <v>93.413602462513197</v>
      </c>
      <c r="O121" t="s">
        <v>45</v>
      </c>
      <c r="P121">
        <v>0.93970470615099999</v>
      </c>
      <c r="Q121">
        <v>0.8</v>
      </c>
      <c r="R121" t="s">
        <v>45</v>
      </c>
      <c r="S121">
        <v>0.96218349485200005</v>
      </c>
      <c r="T121" t="s">
        <v>45</v>
      </c>
      <c r="U121">
        <v>0.91691010922399996</v>
      </c>
      <c r="V121" t="s">
        <v>45</v>
      </c>
      <c r="W121">
        <v>0.67793689645199995</v>
      </c>
      <c r="X121" t="s">
        <v>45</v>
      </c>
      <c r="Y121" s="2">
        <v>4.7356039750200003E-16</v>
      </c>
      <c r="Z121" t="s">
        <v>47</v>
      </c>
      <c r="AA121">
        <v>0</v>
      </c>
      <c r="AB121">
        <v>-3.0350950573599999E-4</v>
      </c>
      <c r="AC121" t="s">
        <v>45</v>
      </c>
      <c r="AD121">
        <v>0</v>
      </c>
      <c r="AE121">
        <v>-7.3347107785400002E-4</v>
      </c>
      <c r="AF121" t="s">
        <v>48</v>
      </c>
      <c r="AG121" s="22" t="str">
        <f t="shared" si="20"/>
        <v>pass</v>
      </c>
      <c r="AH121" s="22" t="str">
        <f t="shared" si="21"/>
        <v>pass</v>
      </c>
      <c r="AI121" t="str">
        <f t="shared" si="22"/>
        <v>pass</v>
      </c>
      <c r="AJ121" t="str">
        <f t="shared" si="23"/>
        <v>pass</v>
      </c>
      <c r="AL121" t="str">
        <f t="shared" si="25"/>
        <v>same</v>
      </c>
      <c r="AM121" t="str">
        <f t="shared" si="26"/>
        <v>pass</v>
      </c>
      <c r="AN121" s="4" t="str">
        <f t="shared" si="27"/>
        <v>not exceeded</v>
      </c>
      <c r="AO121" s="4" t="str">
        <f t="shared" si="28"/>
        <v>not exceeded</v>
      </c>
      <c r="AP121" t="str">
        <f t="shared" si="29"/>
        <v>same</v>
      </c>
      <c r="AQ121" t="str">
        <f t="shared" si="30"/>
        <v>diff</v>
      </c>
    </row>
    <row r="122" spans="1:43" x14ac:dyDescent="0.3">
      <c r="A122" t="s">
        <v>66</v>
      </c>
      <c r="B122" t="s">
        <v>43</v>
      </c>
      <c r="C122" s="1">
        <v>42418</v>
      </c>
      <c r="D122">
        <v>75</v>
      </c>
      <c r="E122">
        <v>75</v>
      </c>
      <c r="F122">
        <v>90.393825110500003</v>
      </c>
      <c r="G122" t="s">
        <v>45</v>
      </c>
      <c r="H122">
        <v>26783167</v>
      </c>
      <c r="I122" t="s">
        <v>46</v>
      </c>
      <c r="J122">
        <v>1115.67638815789</v>
      </c>
      <c r="K122" t="s">
        <v>46</v>
      </c>
      <c r="L122">
        <v>1.9331443924399401E-2</v>
      </c>
      <c r="M122" t="s">
        <v>45</v>
      </c>
      <c r="N122">
        <v>90.222620555462299</v>
      </c>
      <c r="O122" t="s">
        <v>45</v>
      </c>
      <c r="P122">
        <v>0.95210771514500003</v>
      </c>
      <c r="Q122">
        <v>0.85</v>
      </c>
      <c r="R122" t="s">
        <v>45</v>
      </c>
      <c r="S122">
        <v>0.96432124301599997</v>
      </c>
      <c r="T122" t="s">
        <v>45</v>
      </c>
      <c r="U122">
        <v>0.93856185466499997</v>
      </c>
      <c r="V122" t="s">
        <v>45</v>
      </c>
      <c r="W122">
        <v>0.84094804639099996</v>
      </c>
      <c r="X122" t="s">
        <v>45</v>
      </c>
      <c r="Y122">
        <v>2.86368525666E-3</v>
      </c>
      <c r="Z122">
        <v>2.7101689401399999E-4</v>
      </c>
      <c r="AA122">
        <v>0</v>
      </c>
      <c r="AB122">
        <v>-5.4184474666400004E-4</v>
      </c>
      <c r="AC122" t="s">
        <v>48</v>
      </c>
      <c r="AD122">
        <v>0</v>
      </c>
      <c r="AE122">
        <v>-4.8551577549800002E-4</v>
      </c>
      <c r="AF122" t="s">
        <v>45</v>
      </c>
      <c r="AG122" s="22" t="str">
        <f t="shared" si="20"/>
        <v>pass</v>
      </c>
      <c r="AH122" s="22" t="str">
        <f t="shared" si="21"/>
        <v>pass</v>
      </c>
      <c r="AI122" t="str">
        <f t="shared" si="22"/>
        <v>pass</v>
      </c>
      <c r="AJ122" t="str">
        <f t="shared" si="23"/>
        <v>pass</v>
      </c>
      <c r="AL122" t="str">
        <f t="shared" si="25"/>
        <v>same</v>
      </c>
      <c r="AM122" t="str">
        <f t="shared" si="26"/>
        <v>pass</v>
      </c>
      <c r="AN122" s="4" t="str">
        <f t="shared" si="27"/>
        <v>not exceeded</v>
      </c>
      <c r="AO122" s="4" t="str">
        <f t="shared" si="28"/>
        <v>not exceeded</v>
      </c>
      <c r="AP122" t="str">
        <f t="shared" si="29"/>
        <v>same</v>
      </c>
      <c r="AQ122" t="str">
        <f t="shared" si="30"/>
        <v>diff</v>
      </c>
    </row>
    <row r="123" spans="1:43" x14ac:dyDescent="0.3">
      <c r="A123" t="s">
        <v>93</v>
      </c>
      <c r="B123" t="s">
        <v>64</v>
      </c>
      <c r="C123" s="1">
        <v>42418</v>
      </c>
      <c r="D123">
        <v>75</v>
      </c>
      <c r="E123">
        <v>75</v>
      </c>
      <c r="F123">
        <v>92.716428560899999</v>
      </c>
      <c r="G123" t="s">
        <v>45</v>
      </c>
      <c r="H123">
        <v>22919923</v>
      </c>
      <c r="I123" t="s">
        <v>46</v>
      </c>
      <c r="J123">
        <v>955.16439144736796</v>
      </c>
      <c r="K123" t="s">
        <v>58</v>
      </c>
      <c r="L123">
        <v>1.00774688647627E-2</v>
      </c>
      <c r="M123" t="s">
        <v>45</v>
      </c>
      <c r="N123">
        <v>92.743546768572202</v>
      </c>
      <c r="O123" t="s">
        <v>45</v>
      </c>
      <c r="P123">
        <v>0.95689190595399998</v>
      </c>
      <c r="Q123">
        <v>0.85</v>
      </c>
      <c r="R123" t="s">
        <v>45</v>
      </c>
      <c r="S123">
        <v>0.973610508785</v>
      </c>
      <c r="T123" t="s">
        <v>45</v>
      </c>
      <c r="U123">
        <v>0.939548732341</v>
      </c>
      <c r="V123" t="s">
        <v>45</v>
      </c>
      <c r="W123">
        <v>0.84094804639099996</v>
      </c>
      <c r="X123" t="s">
        <v>45</v>
      </c>
      <c r="Y123">
        <v>1.9591260788799999E-4</v>
      </c>
      <c r="Z123" t="s">
        <v>47</v>
      </c>
      <c r="AA123">
        <v>0</v>
      </c>
      <c r="AB123">
        <v>-3.1984795478400002E-4</v>
      </c>
      <c r="AC123" t="s">
        <v>45</v>
      </c>
      <c r="AD123">
        <v>0</v>
      </c>
      <c r="AE123">
        <v>-2.2652430234799999E-4</v>
      </c>
      <c r="AF123" t="s">
        <v>45</v>
      </c>
      <c r="AG123" s="22" t="str">
        <f t="shared" si="20"/>
        <v>fail</v>
      </c>
      <c r="AH123" s="22" t="str">
        <f t="shared" si="21"/>
        <v>fail</v>
      </c>
      <c r="AI123" t="str">
        <f t="shared" si="22"/>
        <v>pass</v>
      </c>
      <c r="AJ123" t="str">
        <f t="shared" si="23"/>
        <v>pass</v>
      </c>
      <c r="AL123" t="str">
        <f t="shared" si="25"/>
        <v>same</v>
      </c>
      <c r="AM123" t="str">
        <f t="shared" si="26"/>
        <v>pass</v>
      </c>
      <c r="AN123" s="4" t="str">
        <f t="shared" si="27"/>
        <v>not exceeded</v>
      </c>
      <c r="AO123" s="4" t="str">
        <f t="shared" si="28"/>
        <v>not exceeded</v>
      </c>
      <c r="AP123" t="str">
        <f t="shared" si="29"/>
        <v>same</v>
      </c>
      <c r="AQ123" t="str">
        <f t="shared" si="30"/>
        <v>same</v>
      </c>
    </row>
    <row r="124" spans="1:43" x14ac:dyDescent="0.3">
      <c r="B124">
        <f>COUNTIF(B2:B123,"M00766")</f>
        <v>63</v>
      </c>
      <c r="E124" s="3" t="s">
        <v>319</v>
      </c>
      <c r="G124">
        <f>COUNTIF(G2:G123,"yes")</f>
        <v>11</v>
      </c>
      <c r="I124">
        <f>COUNTIF(I2:I123,"low")</f>
        <v>120</v>
      </c>
      <c r="K124">
        <f>COUNTIF(K2:K123,"&lt;&gt;OK")</f>
        <v>89</v>
      </c>
      <c r="M124">
        <f>COUNTIF(M2:M123,"yes")</f>
        <v>10</v>
      </c>
      <c r="O124">
        <f>COUNTIF(O2:O123,"yes")</f>
        <v>19</v>
      </c>
      <c r="R124">
        <f>COUNTIF(R2:R123,"yes")</f>
        <v>9</v>
      </c>
      <c r="T124">
        <f>COUNTIF(T2:T123,"yes")</f>
        <v>5</v>
      </c>
      <c r="V124">
        <f>COUNTIF(V2:V123,"yes")</f>
        <v>16</v>
      </c>
      <c r="X124">
        <f>COUNTIF(X2:X123,"yes")</f>
        <v>0</v>
      </c>
      <c r="AA124">
        <f>COUNTIF(AA2:AA123,"&lt;&gt;0")</f>
        <v>16</v>
      </c>
      <c r="AC124">
        <f>COUNTIF(AC2:AC123,"yes")</f>
        <v>66</v>
      </c>
      <c r="AD124">
        <f>COUNTIF(AD2:AD123,"&lt;&gt;0")</f>
        <v>33</v>
      </c>
      <c r="AF124">
        <f>COUNTIF(AF2:AF123,"yes")</f>
        <v>73</v>
      </c>
      <c r="AG124">
        <f>COUNTIF(AG2:AG123,"fail")</f>
        <v>70</v>
      </c>
      <c r="AH124">
        <f>COUNTIF(AH2:AH123,"fail")</f>
        <v>76</v>
      </c>
      <c r="AI124">
        <f>COUNTIF(AI2:AI123,"fail")</f>
        <v>28</v>
      </c>
      <c r="AJ124">
        <f>COUNTIF(AJ2:AJ123,"fail")</f>
        <v>35</v>
      </c>
      <c r="AL124">
        <f>COUNTIF(AL2:AL123,"diff")</f>
        <v>13</v>
      </c>
      <c r="AM124">
        <f>COUNTIF(AM2:AM123,"fail")</f>
        <v>0</v>
      </c>
      <c r="AP124">
        <f>COUNTIF(AP2:AP123,"diff")</f>
        <v>8</v>
      </c>
      <c r="AQ124">
        <f>COUNTIF(AQ2:AQ123,"diff")</f>
        <v>29</v>
      </c>
    </row>
    <row r="125" spans="1:43" x14ac:dyDescent="0.3">
      <c r="E125" s="3" t="s">
        <v>358</v>
      </c>
      <c r="G125">
        <f>(G124/122)*100</f>
        <v>9.0163934426229506</v>
      </c>
      <c r="I125">
        <f t="shared" ref="I125" si="31">(I124/122)*100</f>
        <v>98.360655737704917</v>
      </c>
      <c r="K125">
        <f t="shared" ref="K125" si="32">(K124/122)*100</f>
        <v>72.950819672131146</v>
      </c>
      <c r="M125">
        <f t="shared" ref="M125" si="33">(M124/122)*100</f>
        <v>8.1967213114754092</v>
      </c>
      <c r="O125">
        <f t="shared" ref="O125" si="34">(O124/122)*100</f>
        <v>15.573770491803279</v>
      </c>
      <c r="R125">
        <f t="shared" ref="R125" si="35">(R124/122)*100</f>
        <v>7.3770491803278686</v>
      </c>
      <c r="T125">
        <f t="shared" ref="T125" si="36">(T124/122)*100</f>
        <v>4.0983606557377046</v>
      </c>
      <c r="V125">
        <f t="shared" ref="V125" si="37">(V124/122)*100</f>
        <v>13.114754098360656</v>
      </c>
      <c r="X125">
        <f t="shared" ref="X125" si="38">(X124/122)*100</f>
        <v>0</v>
      </c>
      <c r="AA125">
        <f t="shared" ref="AA125" si="39">(AA124/122)*100</f>
        <v>13.114754098360656</v>
      </c>
      <c r="AC125">
        <f t="shared" ref="AC125:AD125" si="40">(AC124/122)*100</f>
        <v>54.098360655737707</v>
      </c>
      <c r="AD125">
        <f t="shared" si="40"/>
        <v>27.049180327868854</v>
      </c>
      <c r="AF125">
        <f t="shared" ref="AF125" si="41">(AF124/122)*100</f>
        <v>59.83606557377049</v>
      </c>
      <c r="AG125">
        <f>COUNTIF(AG2:AG123,"pass")</f>
        <v>52</v>
      </c>
      <c r="AH125">
        <f>COUNTIF(AH2:AH123,"pass")</f>
        <v>46</v>
      </c>
      <c r="AI125">
        <f>COUNTIF(AI2:AI123,"pass")</f>
        <v>94</v>
      </c>
      <c r="AJ125">
        <f>COUNTIF(AJ2:AJ123,"pass")</f>
        <v>87</v>
      </c>
    </row>
    <row r="127" spans="1:43" x14ac:dyDescent="0.3">
      <c r="I127" s="3" t="s">
        <v>323</v>
      </c>
    </row>
    <row r="130" spans="3:36" x14ac:dyDescent="0.3">
      <c r="K130">
        <f>SUM(COUNTIF(K2:K123,"very low")+COUNTIF(K2:K123,"very high"))</f>
        <v>57</v>
      </c>
    </row>
    <row r="131" spans="3:36" x14ac:dyDescent="0.3">
      <c r="K131">
        <f t="shared" ref="K131" si="42">(K130/122)*100</f>
        <v>46.721311475409841</v>
      </c>
    </row>
    <row r="133" spans="3:36" x14ac:dyDescent="0.3">
      <c r="AF133" s="3" t="s">
        <v>332</v>
      </c>
      <c r="AG133" s="3" t="s">
        <v>333</v>
      </c>
      <c r="AH133" s="3" t="s">
        <v>334</v>
      </c>
      <c r="AI133" s="3" t="s">
        <v>356</v>
      </c>
      <c r="AJ133" s="3" t="s">
        <v>357</v>
      </c>
    </row>
    <row r="134" spans="3:36" x14ac:dyDescent="0.3">
      <c r="AF134" t="s">
        <v>255</v>
      </c>
      <c r="AG134">
        <f>COUNTIF(AG2:AG123,"pass")</f>
        <v>52</v>
      </c>
      <c r="AH134">
        <f>COUNTIF(AH2:AH123,"pass")</f>
        <v>46</v>
      </c>
      <c r="AI134">
        <f>COUNTIF(AI2:AI123,"pass")</f>
        <v>94</v>
      </c>
      <c r="AJ134">
        <f>COUNTIF(AJ2:AJ123,"pass")</f>
        <v>87</v>
      </c>
    </row>
    <row r="135" spans="3:36" x14ac:dyDescent="0.3">
      <c r="C135" s="1"/>
      <c r="Y135" s="2"/>
      <c r="Z135" s="2"/>
      <c r="AF135" t="s">
        <v>257</v>
      </c>
      <c r="AG135">
        <f>COUNTIF(AG2:AG123,"fail")</f>
        <v>70</v>
      </c>
      <c r="AH135">
        <f>COUNTIF(AH2:AH123,"fail")</f>
        <v>76</v>
      </c>
      <c r="AI135">
        <f>COUNTIF(AI2:AI123,"fail")</f>
        <v>28</v>
      </c>
      <c r="AJ135">
        <f>COUNTIF(AJ2:AJ123,"fail")</f>
        <v>35</v>
      </c>
    </row>
    <row r="156" spans="3:25" x14ac:dyDescent="0.3">
      <c r="C156" s="1"/>
      <c r="Y156" s="2"/>
    </row>
  </sheetData>
  <autoFilter ref="A1:A135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46" zoomScale="75" zoomScaleNormal="75" workbookViewId="0">
      <selection activeCell="A63" sqref="A63"/>
    </sheetView>
  </sheetViews>
  <sheetFormatPr defaultRowHeight="14.4" x14ac:dyDescent="0.3"/>
  <cols>
    <col min="1" max="1" width="41" bestFit="1" customWidth="1"/>
    <col min="2" max="2" width="13.33203125" bestFit="1" customWidth="1"/>
    <col min="3" max="3" width="14.6640625" bestFit="1" customWidth="1"/>
    <col min="4" max="4" width="16.6640625" bestFit="1" customWidth="1"/>
    <col min="5" max="5" width="43.109375" bestFit="1" customWidth="1"/>
    <col min="6" max="6" width="123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252</v>
      </c>
      <c r="E1" t="s">
        <v>253</v>
      </c>
      <c r="F1" t="s">
        <v>254</v>
      </c>
    </row>
    <row r="2" spans="1:6" x14ac:dyDescent="0.3">
      <c r="A2" t="s">
        <v>100</v>
      </c>
      <c r="B2" t="s">
        <v>43</v>
      </c>
      <c r="C2" s="1">
        <v>41381</v>
      </c>
      <c r="D2" t="s">
        <v>255</v>
      </c>
    </row>
    <row r="3" spans="1:6" x14ac:dyDescent="0.3">
      <c r="A3" t="s">
        <v>246</v>
      </c>
      <c r="B3" t="s">
        <v>43</v>
      </c>
      <c r="C3" s="1">
        <v>41402</v>
      </c>
      <c r="D3" t="s">
        <v>255</v>
      </c>
    </row>
    <row r="4" spans="1:6" x14ac:dyDescent="0.3">
      <c r="A4" t="s">
        <v>53</v>
      </c>
      <c r="B4" t="s">
        <v>43</v>
      </c>
      <c r="C4" s="1">
        <v>41404</v>
      </c>
      <c r="D4" t="s">
        <v>255</v>
      </c>
      <c r="E4" t="s">
        <v>256</v>
      </c>
    </row>
    <row r="5" spans="1:6" x14ac:dyDescent="0.3">
      <c r="A5" t="s">
        <v>145</v>
      </c>
      <c r="B5" t="s">
        <v>43</v>
      </c>
      <c r="C5" s="1">
        <v>41438</v>
      </c>
      <c r="D5" t="s">
        <v>257</v>
      </c>
      <c r="F5" t="s">
        <v>258</v>
      </c>
    </row>
    <row r="6" spans="1:6" x14ac:dyDescent="0.3">
      <c r="A6" t="s">
        <v>154</v>
      </c>
      <c r="B6" t="s">
        <v>43</v>
      </c>
      <c r="C6" s="1">
        <v>41463</v>
      </c>
      <c r="D6" t="s">
        <v>255</v>
      </c>
      <c r="E6" t="s">
        <v>256</v>
      </c>
    </row>
    <row r="7" spans="1:6" x14ac:dyDescent="0.3">
      <c r="A7" t="s">
        <v>180</v>
      </c>
      <c r="B7" t="s">
        <v>43</v>
      </c>
      <c r="C7" s="1">
        <v>41519</v>
      </c>
      <c r="D7" t="s">
        <v>255</v>
      </c>
      <c r="E7" t="s">
        <v>256</v>
      </c>
    </row>
    <row r="8" spans="1:6" x14ac:dyDescent="0.3">
      <c r="A8" t="s">
        <v>83</v>
      </c>
      <c r="B8" t="s">
        <v>43</v>
      </c>
      <c r="C8" s="1">
        <v>41526</v>
      </c>
      <c r="D8" t="s">
        <v>255</v>
      </c>
    </row>
    <row r="9" spans="1:6" x14ac:dyDescent="0.3">
      <c r="A9" t="s">
        <v>201</v>
      </c>
      <c r="B9" t="s">
        <v>43</v>
      </c>
      <c r="C9" s="1">
        <v>41675</v>
      </c>
      <c r="D9" t="s">
        <v>257</v>
      </c>
      <c r="F9" t="s">
        <v>259</v>
      </c>
    </row>
    <row r="10" spans="1:6" x14ac:dyDescent="0.3">
      <c r="A10" t="s">
        <v>131</v>
      </c>
      <c r="B10" t="s">
        <v>43</v>
      </c>
      <c r="C10" s="1">
        <v>41793</v>
      </c>
      <c r="D10" t="s">
        <v>257</v>
      </c>
      <c r="E10" t="s">
        <v>260</v>
      </c>
      <c r="F10" t="s">
        <v>261</v>
      </c>
    </row>
    <row r="11" spans="1:6" x14ac:dyDescent="0.3">
      <c r="A11" t="s">
        <v>103</v>
      </c>
      <c r="B11" t="s">
        <v>64</v>
      </c>
      <c r="C11" s="1">
        <v>41810</v>
      </c>
      <c r="D11" t="s">
        <v>255</v>
      </c>
    </row>
    <row r="12" spans="1:6" x14ac:dyDescent="0.3">
      <c r="A12" t="s">
        <v>243</v>
      </c>
      <c r="B12" t="s">
        <v>43</v>
      </c>
      <c r="C12" s="1">
        <v>41815</v>
      </c>
      <c r="D12" t="s">
        <v>257</v>
      </c>
      <c r="F12" t="s">
        <v>262</v>
      </c>
    </row>
    <row r="13" spans="1:6" x14ac:dyDescent="0.3">
      <c r="A13" t="s">
        <v>223</v>
      </c>
      <c r="B13" t="s">
        <v>64</v>
      </c>
      <c r="C13" s="1">
        <v>41835</v>
      </c>
      <c r="D13" t="s">
        <v>263</v>
      </c>
      <c r="F13" t="s">
        <v>264</v>
      </c>
    </row>
    <row r="14" spans="1:6" x14ac:dyDescent="0.3">
      <c r="A14" t="s">
        <v>102</v>
      </c>
      <c r="B14" t="s">
        <v>64</v>
      </c>
      <c r="C14" s="1">
        <v>41855</v>
      </c>
      <c r="D14" t="s">
        <v>257</v>
      </c>
      <c r="F14" t="s">
        <v>265</v>
      </c>
    </row>
    <row r="15" spans="1:6" x14ac:dyDescent="0.3">
      <c r="A15" t="s">
        <v>219</v>
      </c>
      <c r="B15" t="s">
        <v>64</v>
      </c>
      <c r="C15" s="1">
        <v>41887</v>
      </c>
      <c r="D15" t="s">
        <v>255</v>
      </c>
    </row>
    <row r="16" spans="1:6" x14ac:dyDescent="0.3">
      <c r="A16" t="s">
        <v>81</v>
      </c>
      <c r="B16" t="s">
        <v>64</v>
      </c>
      <c r="C16" s="1">
        <v>41899</v>
      </c>
      <c r="D16" t="s">
        <v>255</v>
      </c>
    </row>
    <row r="17" spans="1:6" x14ac:dyDescent="0.3">
      <c r="A17" t="s">
        <v>99</v>
      </c>
      <c r="B17" t="s">
        <v>64</v>
      </c>
      <c r="C17" s="1">
        <v>41936</v>
      </c>
      <c r="D17" t="s">
        <v>255</v>
      </c>
    </row>
    <row r="18" spans="1:6" x14ac:dyDescent="0.3">
      <c r="A18" t="s">
        <v>236</v>
      </c>
      <c r="B18" t="s">
        <v>64</v>
      </c>
      <c r="C18" s="1">
        <v>41956</v>
      </c>
      <c r="D18" t="s">
        <v>263</v>
      </c>
      <c r="E18" t="s">
        <v>256</v>
      </c>
      <c r="F18" t="s">
        <v>264</v>
      </c>
    </row>
    <row r="19" spans="1:6" x14ac:dyDescent="0.3">
      <c r="A19" t="s">
        <v>227</v>
      </c>
      <c r="B19" t="s">
        <v>43</v>
      </c>
      <c r="C19" s="1">
        <v>41968</v>
      </c>
      <c r="D19" t="s">
        <v>255</v>
      </c>
      <c r="F19" t="s">
        <v>266</v>
      </c>
    </row>
    <row r="20" spans="1:6" x14ac:dyDescent="0.3">
      <c r="A20" t="s">
        <v>228</v>
      </c>
      <c r="B20" t="s">
        <v>43</v>
      </c>
      <c r="C20" s="1">
        <v>41995</v>
      </c>
      <c r="D20" t="s">
        <v>257</v>
      </c>
      <c r="E20" t="s">
        <v>267</v>
      </c>
      <c r="F20" t="s">
        <v>268</v>
      </c>
    </row>
    <row r="21" spans="1:6" x14ac:dyDescent="0.3">
      <c r="A21" t="s">
        <v>218</v>
      </c>
      <c r="B21" t="s">
        <v>43</v>
      </c>
      <c r="C21" s="1">
        <v>42016</v>
      </c>
      <c r="D21" t="s">
        <v>255</v>
      </c>
    </row>
    <row r="22" spans="1:6" x14ac:dyDescent="0.3">
      <c r="A22" t="s">
        <v>116</v>
      </c>
      <c r="B22" t="s">
        <v>43</v>
      </c>
      <c r="C22" s="1">
        <v>42018</v>
      </c>
      <c r="D22" t="s">
        <v>257</v>
      </c>
      <c r="E22" t="s">
        <v>269</v>
      </c>
      <c r="F22" t="s">
        <v>270</v>
      </c>
    </row>
    <row r="23" spans="1:6" x14ac:dyDescent="0.3">
      <c r="A23" t="s">
        <v>151</v>
      </c>
      <c r="B23" t="s">
        <v>43</v>
      </c>
      <c r="C23" s="1">
        <v>42020</v>
      </c>
      <c r="D23" t="s">
        <v>255</v>
      </c>
      <c r="E23" t="s">
        <v>267</v>
      </c>
    </row>
    <row r="24" spans="1:6" x14ac:dyDescent="0.3">
      <c r="A24" t="s">
        <v>86</v>
      </c>
      <c r="B24" t="s">
        <v>43</v>
      </c>
      <c r="C24" s="1">
        <v>42031</v>
      </c>
      <c r="D24" t="s">
        <v>255</v>
      </c>
    </row>
    <row r="25" spans="1:6" x14ac:dyDescent="0.3">
      <c r="A25" t="s">
        <v>134</v>
      </c>
      <c r="B25" t="s">
        <v>43</v>
      </c>
      <c r="C25" s="1">
        <v>42034</v>
      </c>
      <c r="D25" t="s">
        <v>257</v>
      </c>
      <c r="F25" t="s">
        <v>271</v>
      </c>
    </row>
    <row r="26" spans="1:6" x14ac:dyDescent="0.3">
      <c r="A26" t="s">
        <v>123</v>
      </c>
      <c r="B26" t="s">
        <v>64</v>
      </c>
      <c r="C26" s="1">
        <v>42040</v>
      </c>
      <c r="D26" t="s">
        <v>272</v>
      </c>
      <c r="E26" t="s">
        <v>256</v>
      </c>
      <c r="F26" t="s">
        <v>273</v>
      </c>
    </row>
    <row r="27" spans="1:6" x14ac:dyDescent="0.3">
      <c r="A27" t="s">
        <v>153</v>
      </c>
      <c r="B27" t="s">
        <v>43</v>
      </c>
      <c r="C27" s="1">
        <v>42055</v>
      </c>
      <c r="D27" t="s">
        <v>257</v>
      </c>
      <c r="E27" t="s">
        <v>260</v>
      </c>
      <c r="F27" t="s">
        <v>274</v>
      </c>
    </row>
    <row r="28" spans="1:6" x14ac:dyDescent="0.3">
      <c r="A28" t="s">
        <v>186</v>
      </c>
      <c r="B28" t="s">
        <v>43</v>
      </c>
      <c r="C28" s="1">
        <v>42062</v>
      </c>
      <c r="D28" t="s">
        <v>255</v>
      </c>
    </row>
    <row r="29" spans="1:6" x14ac:dyDescent="0.3">
      <c r="A29" t="s">
        <v>174</v>
      </c>
      <c r="B29" t="s">
        <v>64</v>
      </c>
      <c r="C29" s="1">
        <v>42062</v>
      </c>
      <c r="D29" t="s">
        <v>255</v>
      </c>
      <c r="E29" t="s">
        <v>260</v>
      </c>
    </row>
    <row r="30" spans="1:6" x14ac:dyDescent="0.3">
      <c r="A30" t="s">
        <v>251</v>
      </c>
      <c r="B30" t="s">
        <v>64</v>
      </c>
      <c r="C30" s="1">
        <v>42065</v>
      </c>
      <c r="D30" t="s">
        <v>263</v>
      </c>
      <c r="F30" t="s">
        <v>275</v>
      </c>
    </row>
    <row r="31" spans="1:6" x14ac:dyDescent="0.3">
      <c r="A31" t="s">
        <v>249</v>
      </c>
      <c r="B31" t="s">
        <v>43</v>
      </c>
      <c r="C31" s="1">
        <v>42069</v>
      </c>
      <c r="D31" t="s">
        <v>255</v>
      </c>
    </row>
    <row r="32" spans="1:6" x14ac:dyDescent="0.3">
      <c r="A32" t="s">
        <v>118</v>
      </c>
      <c r="B32" t="s">
        <v>64</v>
      </c>
      <c r="C32" s="1">
        <v>42069</v>
      </c>
      <c r="D32" t="s">
        <v>255</v>
      </c>
    </row>
    <row r="33" spans="1:6" x14ac:dyDescent="0.3">
      <c r="A33" t="s">
        <v>76</v>
      </c>
      <c r="B33" t="s">
        <v>64</v>
      </c>
      <c r="C33" s="1">
        <v>42076</v>
      </c>
      <c r="D33" t="s">
        <v>255</v>
      </c>
    </row>
    <row r="34" spans="1:6" x14ac:dyDescent="0.3">
      <c r="A34" t="s">
        <v>69</v>
      </c>
      <c r="B34" t="s">
        <v>43</v>
      </c>
      <c r="C34" s="1">
        <v>42088</v>
      </c>
      <c r="D34" t="s">
        <v>255</v>
      </c>
      <c r="E34" t="s">
        <v>260</v>
      </c>
    </row>
    <row r="35" spans="1:6" x14ac:dyDescent="0.3">
      <c r="A35" t="s">
        <v>108</v>
      </c>
      <c r="B35" t="s">
        <v>64</v>
      </c>
      <c r="C35" s="1">
        <v>42088</v>
      </c>
      <c r="D35" t="s">
        <v>255</v>
      </c>
    </row>
    <row r="36" spans="1:6" x14ac:dyDescent="0.3">
      <c r="A36" t="s">
        <v>143</v>
      </c>
      <c r="B36" t="s">
        <v>43</v>
      </c>
      <c r="C36" s="1">
        <v>42095</v>
      </c>
      <c r="D36" t="s">
        <v>263</v>
      </c>
      <c r="E36" t="s">
        <v>256</v>
      </c>
      <c r="F36" t="s">
        <v>276</v>
      </c>
    </row>
    <row r="37" spans="1:6" x14ac:dyDescent="0.3">
      <c r="A37" t="s">
        <v>203</v>
      </c>
      <c r="B37" t="s">
        <v>43</v>
      </c>
      <c r="C37" s="1">
        <v>42101</v>
      </c>
      <c r="D37" t="s">
        <v>272</v>
      </c>
      <c r="E37" t="s">
        <v>256</v>
      </c>
      <c r="F37" t="s">
        <v>276</v>
      </c>
    </row>
    <row r="38" spans="1:6" x14ac:dyDescent="0.3">
      <c r="A38" t="s">
        <v>196</v>
      </c>
      <c r="B38" t="s">
        <v>43</v>
      </c>
      <c r="C38" s="1">
        <v>42104</v>
      </c>
      <c r="D38" t="s">
        <v>255</v>
      </c>
    </row>
    <row r="39" spans="1:6" x14ac:dyDescent="0.3">
      <c r="A39" t="s">
        <v>95</v>
      </c>
      <c r="B39" t="s">
        <v>64</v>
      </c>
      <c r="C39" s="1">
        <v>42117</v>
      </c>
      <c r="D39" t="s">
        <v>255</v>
      </c>
      <c r="E39" t="s">
        <v>277</v>
      </c>
    </row>
    <row r="40" spans="1:6" x14ac:dyDescent="0.3">
      <c r="A40" t="s">
        <v>63</v>
      </c>
      <c r="B40" t="s">
        <v>64</v>
      </c>
      <c r="C40" s="1">
        <v>42123</v>
      </c>
      <c r="D40" t="s">
        <v>257</v>
      </c>
      <c r="E40" t="s">
        <v>278</v>
      </c>
      <c r="F40" t="s">
        <v>279</v>
      </c>
    </row>
    <row r="41" spans="1:6" x14ac:dyDescent="0.3">
      <c r="A41" t="s">
        <v>115</v>
      </c>
      <c r="B41" t="s">
        <v>64</v>
      </c>
      <c r="C41" s="1">
        <v>42124</v>
      </c>
      <c r="D41" t="s">
        <v>255</v>
      </c>
    </row>
    <row r="42" spans="1:6" x14ac:dyDescent="0.3">
      <c r="A42" t="s">
        <v>127</v>
      </c>
      <c r="B42" t="s">
        <v>43</v>
      </c>
      <c r="C42" s="1">
        <v>42125</v>
      </c>
      <c r="D42" t="s">
        <v>272</v>
      </c>
      <c r="F42" t="s">
        <v>280</v>
      </c>
    </row>
    <row r="43" spans="1:6" x14ac:dyDescent="0.3">
      <c r="A43" t="s">
        <v>245</v>
      </c>
      <c r="B43" t="s">
        <v>64</v>
      </c>
      <c r="C43" s="1">
        <v>42125</v>
      </c>
      <c r="D43" t="s">
        <v>263</v>
      </c>
      <c r="E43" t="s">
        <v>260</v>
      </c>
      <c r="F43" t="s">
        <v>281</v>
      </c>
    </row>
    <row r="44" spans="1:6" x14ac:dyDescent="0.3">
      <c r="A44" t="s">
        <v>162</v>
      </c>
      <c r="B44" t="s">
        <v>43</v>
      </c>
      <c r="C44" s="1">
        <v>42131</v>
      </c>
      <c r="D44" t="s">
        <v>255</v>
      </c>
    </row>
    <row r="45" spans="1:6" x14ac:dyDescent="0.3">
      <c r="A45" t="s">
        <v>150</v>
      </c>
      <c r="B45" t="s">
        <v>64</v>
      </c>
      <c r="C45" s="1">
        <v>42131</v>
      </c>
      <c r="D45" t="s">
        <v>255</v>
      </c>
    </row>
    <row r="46" spans="1:6" x14ac:dyDescent="0.3">
      <c r="A46" t="s">
        <v>230</v>
      </c>
      <c r="B46" t="s">
        <v>43</v>
      </c>
      <c r="C46" s="1">
        <v>42139</v>
      </c>
      <c r="D46" t="s">
        <v>263</v>
      </c>
      <c r="F46" t="s">
        <v>264</v>
      </c>
    </row>
    <row r="47" spans="1:6" x14ac:dyDescent="0.3">
      <c r="A47" t="s">
        <v>141</v>
      </c>
      <c r="B47" t="s">
        <v>43</v>
      </c>
      <c r="C47" s="1">
        <v>42142</v>
      </c>
      <c r="D47" t="s">
        <v>263</v>
      </c>
      <c r="E47" t="s">
        <v>282</v>
      </c>
      <c r="F47" t="s">
        <v>283</v>
      </c>
    </row>
    <row r="48" spans="1:6" x14ac:dyDescent="0.3">
      <c r="A48" t="s">
        <v>237</v>
      </c>
      <c r="B48" t="s">
        <v>43</v>
      </c>
      <c r="C48" s="1">
        <v>42145</v>
      </c>
      <c r="D48" t="s">
        <v>255</v>
      </c>
    </row>
    <row r="49" spans="1:6" x14ac:dyDescent="0.3">
      <c r="A49" t="s">
        <v>209</v>
      </c>
      <c r="B49" t="s">
        <v>64</v>
      </c>
      <c r="C49" s="1">
        <v>42150</v>
      </c>
      <c r="D49" t="s">
        <v>257</v>
      </c>
      <c r="E49" t="s">
        <v>284</v>
      </c>
      <c r="F49" t="s">
        <v>285</v>
      </c>
    </row>
    <row r="50" spans="1:6" x14ac:dyDescent="0.3">
      <c r="A50" t="s">
        <v>132</v>
      </c>
      <c r="B50" t="s">
        <v>43</v>
      </c>
      <c r="C50" s="1">
        <v>42152</v>
      </c>
      <c r="D50" t="s">
        <v>255</v>
      </c>
      <c r="E50" t="s">
        <v>286</v>
      </c>
    </row>
    <row r="51" spans="1:6" x14ac:dyDescent="0.3">
      <c r="A51" t="s">
        <v>241</v>
      </c>
      <c r="B51" t="s">
        <v>43</v>
      </c>
      <c r="C51" s="1">
        <v>42153</v>
      </c>
      <c r="D51" t="s">
        <v>255</v>
      </c>
      <c r="E51" t="s">
        <v>287</v>
      </c>
    </row>
    <row r="52" spans="1:6" x14ac:dyDescent="0.3">
      <c r="A52" t="s">
        <v>146</v>
      </c>
      <c r="B52" t="s">
        <v>64</v>
      </c>
      <c r="C52" s="1">
        <v>42160</v>
      </c>
      <c r="D52" t="s">
        <v>263</v>
      </c>
      <c r="F52" t="s">
        <v>264</v>
      </c>
    </row>
    <row r="53" spans="1:6" x14ac:dyDescent="0.3">
      <c r="A53" t="s">
        <v>136</v>
      </c>
      <c r="B53" t="s">
        <v>64</v>
      </c>
      <c r="C53" s="1">
        <v>42165</v>
      </c>
      <c r="D53" t="s">
        <v>255</v>
      </c>
      <c r="E53" t="s">
        <v>260</v>
      </c>
    </row>
    <row r="54" spans="1:6" x14ac:dyDescent="0.3">
      <c r="A54" t="s">
        <v>211</v>
      </c>
      <c r="B54" t="s">
        <v>43</v>
      </c>
      <c r="C54" s="1">
        <v>42167</v>
      </c>
      <c r="D54" t="s">
        <v>272</v>
      </c>
      <c r="E54" t="s">
        <v>288</v>
      </c>
      <c r="F54" t="s">
        <v>280</v>
      </c>
    </row>
    <row r="55" spans="1:6" x14ac:dyDescent="0.3">
      <c r="A55" t="s">
        <v>194</v>
      </c>
      <c r="B55" t="s">
        <v>64</v>
      </c>
      <c r="C55" s="1">
        <v>42167</v>
      </c>
      <c r="D55" t="s">
        <v>255</v>
      </c>
    </row>
    <row r="56" spans="1:6" x14ac:dyDescent="0.3">
      <c r="A56" t="s">
        <v>178</v>
      </c>
      <c r="B56" t="s">
        <v>43</v>
      </c>
      <c r="C56" s="1">
        <v>42170</v>
      </c>
      <c r="D56" t="s">
        <v>257</v>
      </c>
      <c r="F56" t="s">
        <v>265</v>
      </c>
    </row>
    <row r="57" spans="1:6" x14ac:dyDescent="0.3">
      <c r="A57" t="s">
        <v>204</v>
      </c>
      <c r="B57" t="s">
        <v>43</v>
      </c>
      <c r="C57" s="1">
        <v>42174</v>
      </c>
      <c r="D57" t="s">
        <v>255</v>
      </c>
      <c r="E57" t="s">
        <v>269</v>
      </c>
    </row>
    <row r="58" spans="1:6" x14ac:dyDescent="0.3">
      <c r="A58" t="s">
        <v>199</v>
      </c>
      <c r="B58" t="s">
        <v>43</v>
      </c>
      <c r="C58" s="1">
        <v>42177</v>
      </c>
      <c r="D58" t="s">
        <v>255</v>
      </c>
      <c r="E58" t="s">
        <v>269</v>
      </c>
      <c r="F58" t="s">
        <v>289</v>
      </c>
    </row>
    <row r="59" spans="1:6" x14ac:dyDescent="0.3">
      <c r="A59" t="s">
        <v>191</v>
      </c>
      <c r="B59" t="s">
        <v>43</v>
      </c>
      <c r="C59" s="1">
        <v>42178</v>
      </c>
      <c r="D59" t="s">
        <v>255</v>
      </c>
      <c r="E59" t="s">
        <v>260</v>
      </c>
      <c r="F59" t="s">
        <v>289</v>
      </c>
    </row>
    <row r="60" spans="1:6" x14ac:dyDescent="0.3">
      <c r="A60" t="s">
        <v>68</v>
      </c>
      <c r="B60" t="s">
        <v>43</v>
      </c>
      <c r="C60" s="1">
        <v>42191</v>
      </c>
      <c r="D60" t="s">
        <v>255</v>
      </c>
      <c r="F60" t="s">
        <v>289</v>
      </c>
    </row>
    <row r="61" spans="1:6" x14ac:dyDescent="0.3">
      <c r="A61" t="s">
        <v>125</v>
      </c>
      <c r="B61" t="s">
        <v>64</v>
      </c>
      <c r="C61" s="1">
        <v>42214</v>
      </c>
      <c r="D61" t="s">
        <v>255</v>
      </c>
    </row>
    <row r="62" spans="1:6" x14ac:dyDescent="0.3">
      <c r="A62" t="s">
        <v>187</v>
      </c>
      <c r="B62" t="s">
        <v>43</v>
      </c>
      <c r="C62" s="1">
        <v>42215</v>
      </c>
      <c r="D62" t="s">
        <v>255</v>
      </c>
      <c r="E62" t="s">
        <v>260</v>
      </c>
    </row>
    <row r="63" spans="1:6" x14ac:dyDescent="0.3">
      <c r="A63" t="s">
        <v>42</v>
      </c>
      <c r="B63" t="s">
        <v>43</v>
      </c>
      <c r="C63" s="1">
        <v>42216</v>
      </c>
      <c r="D63" t="s">
        <v>255</v>
      </c>
      <c r="E63" t="s">
        <v>277</v>
      </c>
    </row>
    <row r="64" spans="1:6" x14ac:dyDescent="0.3">
      <c r="A64" t="s">
        <v>239</v>
      </c>
      <c r="B64" t="s">
        <v>64</v>
      </c>
      <c r="C64" s="1">
        <v>42216</v>
      </c>
      <c r="D64" t="s">
        <v>255</v>
      </c>
      <c r="E64" t="s">
        <v>290</v>
      </c>
    </row>
    <row r="65" spans="1:6" x14ac:dyDescent="0.3">
      <c r="A65" t="s">
        <v>157</v>
      </c>
      <c r="B65" t="s">
        <v>64</v>
      </c>
      <c r="C65" s="1">
        <v>42223</v>
      </c>
      <c r="D65" t="s">
        <v>263</v>
      </c>
      <c r="E65" t="s">
        <v>284</v>
      </c>
      <c r="F65" t="s">
        <v>264</v>
      </c>
    </row>
    <row r="66" spans="1:6" x14ac:dyDescent="0.3">
      <c r="A66" t="s">
        <v>121</v>
      </c>
      <c r="B66" t="s">
        <v>43</v>
      </c>
      <c r="C66" s="1">
        <v>42226</v>
      </c>
      <c r="D66" t="s">
        <v>255</v>
      </c>
      <c r="E66" t="s">
        <v>260</v>
      </c>
    </row>
    <row r="67" spans="1:6" x14ac:dyDescent="0.3">
      <c r="A67" t="s">
        <v>170</v>
      </c>
      <c r="B67" t="s">
        <v>64</v>
      </c>
      <c r="C67" s="1">
        <v>42227</v>
      </c>
      <c r="D67" t="s">
        <v>255</v>
      </c>
      <c r="F67" t="s">
        <v>291</v>
      </c>
    </row>
    <row r="68" spans="1:6" x14ac:dyDescent="0.3">
      <c r="A68" t="s">
        <v>240</v>
      </c>
      <c r="B68" t="s">
        <v>64</v>
      </c>
      <c r="C68" s="1">
        <v>42235</v>
      </c>
      <c r="D68" t="s">
        <v>255</v>
      </c>
      <c r="F68" t="s">
        <v>292</v>
      </c>
    </row>
    <row r="69" spans="1:6" x14ac:dyDescent="0.3">
      <c r="A69" t="s">
        <v>161</v>
      </c>
      <c r="B69" t="s">
        <v>43</v>
      </c>
      <c r="C69" s="1">
        <v>42236</v>
      </c>
      <c r="D69" t="s">
        <v>255</v>
      </c>
      <c r="E69" t="s">
        <v>256</v>
      </c>
    </row>
    <row r="70" spans="1:6" x14ac:dyDescent="0.3">
      <c r="A70" t="s">
        <v>109</v>
      </c>
      <c r="B70" t="s">
        <v>64</v>
      </c>
      <c r="C70" s="1">
        <v>42236</v>
      </c>
      <c r="D70" t="s">
        <v>255</v>
      </c>
      <c r="F70" t="s">
        <v>292</v>
      </c>
    </row>
    <row r="71" spans="1:6" x14ac:dyDescent="0.3">
      <c r="A71" t="s">
        <v>248</v>
      </c>
      <c r="B71" t="s">
        <v>64</v>
      </c>
      <c r="C71" s="1">
        <v>42237</v>
      </c>
      <c r="D71" t="s">
        <v>263</v>
      </c>
      <c r="F71" t="s">
        <v>264</v>
      </c>
    </row>
    <row r="72" spans="1:6" x14ac:dyDescent="0.3">
      <c r="A72" t="s">
        <v>202</v>
      </c>
      <c r="B72" t="s">
        <v>43</v>
      </c>
      <c r="C72" s="1">
        <v>42249</v>
      </c>
      <c r="D72" t="s">
        <v>272</v>
      </c>
      <c r="E72" t="s">
        <v>256</v>
      </c>
      <c r="F72" t="s">
        <v>273</v>
      </c>
    </row>
    <row r="73" spans="1:6" s="11" customFormat="1" x14ac:dyDescent="0.3">
      <c r="A73" s="11" t="s">
        <v>212</v>
      </c>
      <c r="B73" s="11" t="s">
        <v>64</v>
      </c>
      <c r="C73" s="27">
        <v>42251</v>
      </c>
      <c r="D73" s="11" t="s">
        <v>272</v>
      </c>
      <c r="E73" s="11" t="s">
        <v>260</v>
      </c>
      <c r="F73" s="11" t="s">
        <v>293</v>
      </c>
    </row>
    <row r="74" spans="1:6" s="11" customFormat="1" x14ac:dyDescent="0.3">
      <c r="A74" s="11" t="s">
        <v>106</v>
      </c>
      <c r="B74" s="11" t="s">
        <v>64</v>
      </c>
      <c r="C74" s="27">
        <v>42257</v>
      </c>
      <c r="D74" s="11" t="s">
        <v>272</v>
      </c>
      <c r="E74" s="11" t="s">
        <v>277</v>
      </c>
      <c r="F74" s="11" t="s">
        <v>294</v>
      </c>
    </row>
    <row r="75" spans="1:6" x14ac:dyDescent="0.3">
      <c r="A75" t="s">
        <v>62</v>
      </c>
      <c r="B75" t="s">
        <v>43</v>
      </c>
      <c r="C75" s="1">
        <v>42258</v>
      </c>
      <c r="D75" t="s">
        <v>255</v>
      </c>
    </row>
    <row r="76" spans="1:6" x14ac:dyDescent="0.3">
      <c r="A76" t="s">
        <v>172</v>
      </c>
      <c r="B76" t="s">
        <v>64</v>
      </c>
      <c r="C76" s="1">
        <v>42258</v>
      </c>
      <c r="D76" t="s">
        <v>263</v>
      </c>
      <c r="E76" t="s">
        <v>277</v>
      </c>
      <c r="F76" t="s">
        <v>295</v>
      </c>
    </row>
    <row r="77" spans="1:6" x14ac:dyDescent="0.3">
      <c r="A77" t="s">
        <v>234</v>
      </c>
      <c r="B77" t="s">
        <v>43</v>
      </c>
      <c r="C77" s="1">
        <v>42261</v>
      </c>
      <c r="D77" t="s">
        <v>263</v>
      </c>
      <c r="E77" t="s">
        <v>260</v>
      </c>
      <c r="F77" t="s">
        <v>296</v>
      </c>
    </row>
    <row r="78" spans="1:6" x14ac:dyDescent="0.3">
      <c r="A78" t="s">
        <v>176</v>
      </c>
      <c r="B78" t="s">
        <v>64</v>
      </c>
      <c r="C78" s="1">
        <v>42272</v>
      </c>
      <c r="D78" t="s">
        <v>255</v>
      </c>
    </row>
    <row r="79" spans="1:6" x14ac:dyDescent="0.3">
      <c r="A79" t="s">
        <v>247</v>
      </c>
      <c r="B79" t="s">
        <v>64</v>
      </c>
      <c r="C79" s="1">
        <v>42275</v>
      </c>
      <c r="D79" t="s">
        <v>255</v>
      </c>
    </row>
    <row r="80" spans="1:6" x14ac:dyDescent="0.3">
      <c r="A80" t="s">
        <v>140</v>
      </c>
      <c r="B80" t="s">
        <v>64</v>
      </c>
      <c r="C80" s="1">
        <v>42277</v>
      </c>
      <c r="D80" t="s">
        <v>255</v>
      </c>
      <c r="E80" t="s">
        <v>260</v>
      </c>
    </row>
    <row r="81" spans="1:6" x14ac:dyDescent="0.3">
      <c r="A81" t="s">
        <v>188</v>
      </c>
      <c r="B81" t="s">
        <v>64</v>
      </c>
      <c r="C81" s="1">
        <v>42278</v>
      </c>
      <c r="D81" t="s">
        <v>272</v>
      </c>
      <c r="F81" t="s">
        <v>280</v>
      </c>
    </row>
    <row r="82" spans="1:6" x14ac:dyDescent="0.3">
      <c r="A82" t="s">
        <v>119</v>
      </c>
      <c r="B82" t="s">
        <v>64</v>
      </c>
      <c r="C82" s="1">
        <v>42279</v>
      </c>
      <c r="D82" t="s">
        <v>263</v>
      </c>
      <c r="E82" t="s">
        <v>260</v>
      </c>
      <c r="F82" t="s">
        <v>297</v>
      </c>
    </row>
    <row r="83" spans="1:6" x14ac:dyDescent="0.3">
      <c r="A83" t="s">
        <v>181</v>
      </c>
      <c r="B83" t="s">
        <v>43</v>
      </c>
      <c r="C83" s="1">
        <v>42286</v>
      </c>
      <c r="D83" t="s">
        <v>255</v>
      </c>
    </row>
    <row r="84" spans="1:6" x14ac:dyDescent="0.3">
      <c r="A84" t="s">
        <v>221</v>
      </c>
      <c r="B84" t="s">
        <v>64</v>
      </c>
      <c r="C84" s="1">
        <v>42286</v>
      </c>
      <c r="D84" t="s">
        <v>263</v>
      </c>
      <c r="E84" t="s">
        <v>290</v>
      </c>
      <c r="F84" t="s">
        <v>298</v>
      </c>
    </row>
    <row r="85" spans="1:6" x14ac:dyDescent="0.3">
      <c r="A85" t="s">
        <v>184</v>
      </c>
      <c r="B85" t="s">
        <v>64</v>
      </c>
      <c r="C85" s="1">
        <v>42289</v>
      </c>
      <c r="D85" t="s">
        <v>255</v>
      </c>
      <c r="E85" t="s">
        <v>277</v>
      </c>
      <c r="F85" t="s">
        <v>299</v>
      </c>
    </row>
    <row r="86" spans="1:6" x14ac:dyDescent="0.3">
      <c r="A86" t="s">
        <v>192</v>
      </c>
      <c r="B86" t="s">
        <v>64</v>
      </c>
      <c r="C86" s="1">
        <v>42296</v>
      </c>
      <c r="D86" t="s">
        <v>263</v>
      </c>
      <c r="E86" t="s">
        <v>256</v>
      </c>
      <c r="F86" t="s">
        <v>280</v>
      </c>
    </row>
    <row r="87" spans="1:6" x14ac:dyDescent="0.3">
      <c r="A87" t="s">
        <v>110</v>
      </c>
      <c r="B87" t="s">
        <v>43</v>
      </c>
      <c r="C87" s="1">
        <v>42298</v>
      </c>
      <c r="D87" t="s">
        <v>255</v>
      </c>
    </row>
    <row r="88" spans="1:6" x14ac:dyDescent="0.3">
      <c r="A88" t="s">
        <v>70</v>
      </c>
      <c r="B88" t="s">
        <v>64</v>
      </c>
      <c r="C88" s="1">
        <v>42299</v>
      </c>
      <c r="D88" t="s">
        <v>257</v>
      </c>
      <c r="E88" t="s">
        <v>300</v>
      </c>
      <c r="F88" t="s">
        <v>265</v>
      </c>
    </row>
    <row r="89" spans="1:6" x14ac:dyDescent="0.3">
      <c r="A89" t="s">
        <v>189</v>
      </c>
      <c r="B89" t="s">
        <v>43</v>
      </c>
      <c r="C89" s="1">
        <v>42303</v>
      </c>
      <c r="D89" t="s">
        <v>255</v>
      </c>
      <c r="E89" t="s">
        <v>277</v>
      </c>
    </row>
    <row r="90" spans="1:6" x14ac:dyDescent="0.3">
      <c r="A90" t="s">
        <v>205</v>
      </c>
      <c r="B90" t="s">
        <v>64</v>
      </c>
      <c r="C90" s="1">
        <v>42310</v>
      </c>
      <c r="D90" t="s">
        <v>255</v>
      </c>
    </row>
    <row r="91" spans="1:6" x14ac:dyDescent="0.3">
      <c r="A91" t="s">
        <v>94</v>
      </c>
      <c r="B91" t="s">
        <v>43</v>
      </c>
      <c r="C91" s="1">
        <v>42312</v>
      </c>
      <c r="D91" t="s">
        <v>255</v>
      </c>
      <c r="E91" t="s">
        <v>301</v>
      </c>
    </row>
    <row r="92" spans="1:6" x14ac:dyDescent="0.3">
      <c r="A92" t="s">
        <v>214</v>
      </c>
      <c r="B92" t="s">
        <v>43</v>
      </c>
      <c r="C92" s="1">
        <v>42314</v>
      </c>
      <c r="D92" t="s">
        <v>255</v>
      </c>
      <c r="E92" t="s">
        <v>286</v>
      </c>
    </row>
    <row r="93" spans="1:6" x14ac:dyDescent="0.3">
      <c r="A93" t="s">
        <v>113</v>
      </c>
      <c r="B93" t="s">
        <v>64</v>
      </c>
      <c r="C93" s="1">
        <v>42319</v>
      </c>
      <c r="D93" t="s">
        <v>255</v>
      </c>
      <c r="E93" t="s">
        <v>286</v>
      </c>
      <c r="F93" t="s">
        <v>289</v>
      </c>
    </row>
    <row r="94" spans="1:6" x14ac:dyDescent="0.3">
      <c r="A94" t="s">
        <v>159</v>
      </c>
      <c r="B94" t="s">
        <v>43</v>
      </c>
      <c r="C94" s="1">
        <v>42324</v>
      </c>
      <c r="D94" t="s">
        <v>255</v>
      </c>
      <c r="E94" t="s">
        <v>288</v>
      </c>
    </row>
    <row r="95" spans="1:6" x14ac:dyDescent="0.3">
      <c r="A95" t="s">
        <v>97</v>
      </c>
      <c r="B95" t="s">
        <v>64</v>
      </c>
      <c r="C95" s="1">
        <v>42327</v>
      </c>
      <c r="D95" t="s">
        <v>255</v>
      </c>
      <c r="F95" t="s">
        <v>292</v>
      </c>
    </row>
    <row r="96" spans="1:6" x14ac:dyDescent="0.3">
      <c r="A96" t="s">
        <v>57</v>
      </c>
      <c r="B96" t="s">
        <v>43</v>
      </c>
      <c r="C96" s="1">
        <v>42333</v>
      </c>
      <c r="D96" t="s">
        <v>263</v>
      </c>
      <c r="E96" t="s">
        <v>286</v>
      </c>
      <c r="F96" t="s">
        <v>296</v>
      </c>
    </row>
    <row r="97" spans="1:6" x14ac:dyDescent="0.3">
      <c r="A97" t="s">
        <v>177</v>
      </c>
      <c r="B97" t="s">
        <v>43</v>
      </c>
      <c r="C97" s="1">
        <v>42338</v>
      </c>
      <c r="D97" t="s">
        <v>272</v>
      </c>
      <c r="E97" t="s">
        <v>286</v>
      </c>
      <c r="F97" t="s">
        <v>302</v>
      </c>
    </row>
    <row r="98" spans="1:6" x14ac:dyDescent="0.3">
      <c r="A98" t="s">
        <v>89</v>
      </c>
      <c r="B98" t="s">
        <v>64</v>
      </c>
      <c r="C98" s="1">
        <v>42342</v>
      </c>
      <c r="D98" t="s">
        <v>263</v>
      </c>
      <c r="E98" t="s">
        <v>303</v>
      </c>
      <c r="F98" t="s">
        <v>304</v>
      </c>
    </row>
    <row r="99" spans="1:6" x14ac:dyDescent="0.3">
      <c r="A99" t="s">
        <v>98</v>
      </c>
      <c r="B99" t="s">
        <v>64</v>
      </c>
      <c r="C99" s="1">
        <v>42346</v>
      </c>
      <c r="D99" t="s">
        <v>263</v>
      </c>
      <c r="F99" t="s">
        <v>296</v>
      </c>
    </row>
    <row r="100" spans="1:6" x14ac:dyDescent="0.3">
      <c r="A100" t="s">
        <v>73</v>
      </c>
      <c r="B100" t="s">
        <v>43</v>
      </c>
      <c r="C100" s="1">
        <v>42348</v>
      </c>
      <c r="D100" t="s">
        <v>255</v>
      </c>
      <c r="E100" t="s">
        <v>284</v>
      </c>
    </row>
    <row r="101" spans="1:6" x14ac:dyDescent="0.3">
      <c r="A101" t="s">
        <v>129</v>
      </c>
      <c r="B101" t="s">
        <v>43</v>
      </c>
      <c r="C101" s="1">
        <v>42349</v>
      </c>
      <c r="D101" t="s">
        <v>257</v>
      </c>
      <c r="E101" t="s">
        <v>305</v>
      </c>
      <c r="F101" t="s">
        <v>265</v>
      </c>
    </row>
    <row r="102" spans="1:6" x14ac:dyDescent="0.3">
      <c r="A102" t="s">
        <v>171</v>
      </c>
      <c r="B102" t="s">
        <v>43</v>
      </c>
      <c r="C102" s="1">
        <v>42356</v>
      </c>
      <c r="D102" t="s">
        <v>257</v>
      </c>
      <c r="E102" t="s">
        <v>306</v>
      </c>
      <c r="F102" t="s">
        <v>307</v>
      </c>
    </row>
    <row r="103" spans="1:6" x14ac:dyDescent="0.3">
      <c r="A103" t="s">
        <v>231</v>
      </c>
      <c r="B103" t="s">
        <v>64</v>
      </c>
      <c r="C103" s="1">
        <v>42373</v>
      </c>
      <c r="D103" t="s">
        <v>255</v>
      </c>
    </row>
    <row r="104" spans="1:6" x14ac:dyDescent="0.3">
      <c r="A104" t="s">
        <v>79</v>
      </c>
      <c r="B104" t="s">
        <v>43</v>
      </c>
      <c r="C104" s="1">
        <v>42374</v>
      </c>
      <c r="D104" t="s">
        <v>255</v>
      </c>
      <c r="E104" t="s">
        <v>308</v>
      </c>
    </row>
    <row r="105" spans="1:6" x14ac:dyDescent="0.3">
      <c r="A105" t="s">
        <v>156</v>
      </c>
      <c r="B105" t="s">
        <v>64</v>
      </c>
      <c r="C105" s="1">
        <v>42376</v>
      </c>
      <c r="D105" t="s">
        <v>255</v>
      </c>
      <c r="E105" t="s">
        <v>284</v>
      </c>
    </row>
    <row r="106" spans="1:6" x14ac:dyDescent="0.3">
      <c r="A106" t="s">
        <v>225</v>
      </c>
      <c r="B106" t="s">
        <v>64</v>
      </c>
      <c r="C106" s="1">
        <v>42377</v>
      </c>
      <c r="D106" t="s">
        <v>255</v>
      </c>
      <c r="E106" t="s">
        <v>284</v>
      </c>
      <c r="F106" t="s">
        <v>309</v>
      </c>
    </row>
    <row r="107" spans="1:6" x14ac:dyDescent="0.3">
      <c r="A107" t="s">
        <v>166</v>
      </c>
      <c r="B107" t="s">
        <v>43</v>
      </c>
      <c r="C107" s="1">
        <v>42384</v>
      </c>
      <c r="D107" t="s">
        <v>255</v>
      </c>
      <c r="E107" t="s">
        <v>260</v>
      </c>
    </row>
    <row r="108" spans="1:6" x14ac:dyDescent="0.3">
      <c r="A108" t="s">
        <v>112</v>
      </c>
      <c r="B108" t="s">
        <v>64</v>
      </c>
      <c r="C108" s="1">
        <v>42387</v>
      </c>
      <c r="D108" t="s">
        <v>263</v>
      </c>
      <c r="E108" t="s">
        <v>286</v>
      </c>
      <c r="F108" t="s">
        <v>296</v>
      </c>
    </row>
    <row r="109" spans="1:6" x14ac:dyDescent="0.3">
      <c r="A109" t="s">
        <v>138</v>
      </c>
      <c r="B109" t="s">
        <v>64</v>
      </c>
      <c r="C109" s="1">
        <v>42388</v>
      </c>
      <c r="D109" t="s">
        <v>255</v>
      </c>
    </row>
    <row r="110" spans="1:6" x14ac:dyDescent="0.3">
      <c r="A110" t="s">
        <v>198</v>
      </c>
      <c r="B110" t="s">
        <v>43</v>
      </c>
      <c r="C110" s="1">
        <v>42396</v>
      </c>
      <c r="D110" t="s">
        <v>255</v>
      </c>
      <c r="E110" t="s">
        <v>310</v>
      </c>
    </row>
    <row r="111" spans="1:6" x14ac:dyDescent="0.3">
      <c r="A111" t="s">
        <v>183</v>
      </c>
      <c r="B111" t="s">
        <v>64</v>
      </c>
      <c r="C111" s="1">
        <v>42396</v>
      </c>
      <c r="D111" t="s">
        <v>272</v>
      </c>
      <c r="E111" t="s">
        <v>311</v>
      </c>
      <c r="F111" t="s">
        <v>312</v>
      </c>
    </row>
    <row r="112" spans="1:6" x14ac:dyDescent="0.3">
      <c r="A112" t="s">
        <v>75</v>
      </c>
      <c r="B112" t="s">
        <v>43</v>
      </c>
      <c r="C112" s="1">
        <v>42397</v>
      </c>
      <c r="D112" t="s">
        <v>255</v>
      </c>
      <c r="E112" t="s">
        <v>290</v>
      </c>
    </row>
    <row r="113" spans="1:6" x14ac:dyDescent="0.3">
      <c r="A113" t="s">
        <v>148</v>
      </c>
      <c r="B113" t="s">
        <v>43</v>
      </c>
      <c r="C113" s="1">
        <v>42404</v>
      </c>
      <c r="D113" t="s">
        <v>255</v>
      </c>
      <c r="E113" t="s">
        <v>313</v>
      </c>
      <c r="F113" t="s">
        <v>314</v>
      </c>
    </row>
    <row r="114" spans="1:6" x14ac:dyDescent="0.3">
      <c r="A114" t="s">
        <v>229</v>
      </c>
      <c r="B114" t="s">
        <v>64</v>
      </c>
      <c r="C114" s="1">
        <v>42404</v>
      </c>
      <c r="D114" t="s">
        <v>255</v>
      </c>
      <c r="E114" t="s">
        <v>269</v>
      </c>
    </row>
    <row r="115" spans="1:6" x14ac:dyDescent="0.3">
      <c r="A115" t="s">
        <v>85</v>
      </c>
      <c r="B115" t="s">
        <v>64</v>
      </c>
      <c r="C115" s="1">
        <v>42405</v>
      </c>
      <c r="D115" t="s">
        <v>272</v>
      </c>
      <c r="E115" t="s">
        <v>300</v>
      </c>
      <c r="F115" t="s">
        <v>315</v>
      </c>
    </row>
    <row r="116" spans="1:6" x14ac:dyDescent="0.3">
      <c r="A116" t="s">
        <v>232</v>
      </c>
      <c r="B116" t="s">
        <v>43</v>
      </c>
      <c r="C116" s="1">
        <v>42408</v>
      </c>
      <c r="D116" t="s">
        <v>272</v>
      </c>
      <c r="E116" t="s">
        <v>316</v>
      </c>
      <c r="F116" t="s">
        <v>315</v>
      </c>
    </row>
    <row r="117" spans="1:6" x14ac:dyDescent="0.3">
      <c r="A117" t="s">
        <v>164</v>
      </c>
      <c r="B117" t="s">
        <v>64</v>
      </c>
      <c r="C117" s="1">
        <v>42408</v>
      </c>
      <c r="D117" t="s">
        <v>272</v>
      </c>
      <c r="E117" t="s">
        <v>290</v>
      </c>
      <c r="F117" t="s">
        <v>315</v>
      </c>
    </row>
    <row r="118" spans="1:6" x14ac:dyDescent="0.3">
      <c r="A118" t="s">
        <v>77</v>
      </c>
      <c r="B118" t="s">
        <v>64</v>
      </c>
      <c r="C118" s="1">
        <v>42409</v>
      </c>
      <c r="D118" t="s">
        <v>255</v>
      </c>
      <c r="E118" t="s">
        <v>284</v>
      </c>
    </row>
    <row r="119" spans="1:6" x14ac:dyDescent="0.3">
      <c r="A119" t="s">
        <v>72</v>
      </c>
      <c r="B119" t="s">
        <v>64</v>
      </c>
      <c r="C119" s="1">
        <v>42410</v>
      </c>
      <c r="D119" t="s">
        <v>263</v>
      </c>
      <c r="E119" t="s">
        <v>317</v>
      </c>
      <c r="F119" t="s">
        <v>314</v>
      </c>
    </row>
    <row r="120" spans="1:6" x14ac:dyDescent="0.3">
      <c r="A120" t="s">
        <v>91</v>
      </c>
      <c r="B120" t="s">
        <v>43</v>
      </c>
      <c r="C120" s="1">
        <v>42412</v>
      </c>
      <c r="D120" t="s">
        <v>263</v>
      </c>
      <c r="E120" t="s">
        <v>318</v>
      </c>
      <c r="F120" t="s">
        <v>309</v>
      </c>
    </row>
    <row r="121" spans="1:6" x14ac:dyDescent="0.3">
      <c r="A121" t="s">
        <v>168</v>
      </c>
      <c r="B121" t="s">
        <v>64</v>
      </c>
      <c r="C121" s="1">
        <v>42416</v>
      </c>
      <c r="D121" t="s">
        <v>255</v>
      </c>
      <c r="E121" t="s">
        <v>311</v>
      </c>
    </row>
    <row r="122" spans="1:6" x14ac:dyDescent="0.3">
      <c r="A122" t="s">
        <v>66</v>
      </c>
      <c r="B122" t="s">
        <v>43</v>
      </c>
      <c r="C122" s="1">
        <v>42418</v>
      </c>
      <c r="D122" t="s">
        <v>255</v>
      </c>
      <c r="E122" t="s">
        <v>284</v>
      </c>
    </row>
    <row r="123" spans="1:6" x14ac:dyDescent="0.3">
      <c r="A123" t="s">
        <v>93</v>
      </c>
      <c r="B123" t="s">
        <v>64</v>
      </c>
      <c r="C123" s="1">
        <v>42418</v>
      </c>
      <c r="D123" t="s">
        <v>255</v>
      </c>
      <c r="E123" t="s">
        <v>310</v>
      </c>
      <c r="F123" t="s">
        <v>314</v>
      </c>
    </row>
    <row r="125" spans="1:6" x14ac:dyDescent="0.3">
      <c r="C125" s="3" t="s">
        <v>255</v>
      </c>
      <c r="D125">
        <f>COUNTIF(D2:D123,"Pass")</f>
        <v>73</v>
      </c>
    </row>
    <row r="126" spans="1:6" x14ac:dyDescent="0.3">
      <c r="C126" s="3" t="s">
        <v>263</v>
      </c>
      <c r="D126">
        <f>COUNTIFS(D2:D123,"Borderline Pass")</f>
        <v>21</v>
      </c>
    </row>
    <row r="127" spans="1:6" x14ac:dyDescent="0.3">
      <c r="C127" s="3" t="s">
        <v>257</v>
      </c>
      <c r="D127">
        <f>COUNTIF(D2:D123,"Fail")</f>
        <v>15</v>
      </c>
    </row>
    <row r="128" spans="1:6" x14ac:dyDescent="0.3">
      <c r="C128" s="3" t="s">
        <v>272</v>
      </c>
      <c r="D128">
        <f>COUNTIF(D2:D123,"Borderline Fail")</f>
        <v>13</v>
      </c>
    </row>
    <row r="131" spans="3:4" x14ac:dyDescent="0.3">
      <c r="C131" s="3" t="s">
        <v>321</v>
      </c>
      <c r="D131">
        <f>SUM(D125:D126)</f>
        <v>94</v>
      </c>
    </row>
    <row r="132" spans="3:4" x14ac:dyDescent="0.3">
      <c r="C132" s="3" t="s">
        <v>322</v>
      </c>
      <c r="D132">
        <f>SUM(D127:D128)</f>
        <v>28</v>
      </c>
    </row>
    <row r="135" spans="3:4" x14ac:dyDescent="0.3">
      <c r="C135" s="3" t="s">
        <v>325</v>
      </c>
      <c r="D135">
        <f>COUNTIF(E2:E123,"&lt;&gt;")</f>
        <v>73</v>
      </c>
    </row>
  </sheetData>
  <sortState ref="A2:C124">
    <sortCondition ref="A1"/>
  </sortState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zoomScale="75" zoomScaleNormal="75" workbookViewId="0">
      <selection sqref="A1:XFD1048576"/>
    </sheetView>
  </sheetViews>
  <sheetFormatPr defaultRowHeight="14.4" x14ac:dyDescent="0.3"/>
  <cols>
    <col min="1" max="4" width="38.88671875" bestFit="1" customWidth="1"/>
    <col min="7" max="7" width="37.88671875" bestFit="1" customWidth="1"/>
  </cols>
  <sheetData>
    <row r="1" spans="1:16" x14ac:dyDescent="0.3">
      <c r="A1" t="s">
        <v>335</v>
      </c>
      <c r="B1" t="s">
        <v>336</v>
      </c>
      <c r="C1" t="s">
        <v>337</v>
      </c>
      <c r="D1" t="s">
        <v>338</v>
      </c>
    </row>
    <row r="2" spans="1:16" x14ac:dyDescent="0.3">
      <c r="A2">
        <f>IF(AnalyData!$AG2="pass",AnalyData!$A2,0)</f>
        <v>0</v>
      </c>
      <c r="B2" t="str">
        <f>IF(AnalyData!$AG2="fail",AnalyData!$A2,0)</f>
        <v>130417_M00766_0007_000000000-A3R1F</v>
      </c>
      <c r="C2">
        <f>IF(AnalyData!$AH2="pass",AnalyData!$A2,0)</f>
        <v>0</v>
      </c>
      <c r="D2" t="str">
        <f>IF(AnalyData!$AH2="fail",AnalyData!$A2,0)</f>
        <v>130417_M00766_0007_000000000-A3R1F</v>
      </c>
      <c r="P2" t="s">
        <v>339</v>
      </c>
    </row>
    <row r="3" spans="1:16" x14ac:dyDescent="0.3">
      <c r="A3" t="str">
        <f>IF(AnalyData!$AG3="pass",AnalyData!$A3,0)</f>
        <v>130508_M00766_0013_000000000-A3RB5</v>
      </c>
      <c r="B3">
        <f>IF(AnalyData!$AG3="fail",AnalyData!$A3,0)</f>
        <v>0</v>
      </c>
      <c r="C3" t="str">
        <f>IF(AnalyData!$AH3="pass",AnalyData!$A3,0)</f>
        <v>130508_M00766_0013_000000000-A3RB5</v>
      </c>
      <c r="D3">
        <f>IF(AnalyData!$AH3="fail",AnalyData!$A3,0)</f>
        <v>0</v>
      </c>
    </row>
    <row r="4" spans="1:16" x14ac:dyDescent="0.3">
      <c r="A4" t="str">
        <f>IF(AnalyData!$AG4="pass",AnalyData!$A4,0)</f>
        <v>130510_M00766_0014_000000000-A3PFJ</v>
      </c>
      <c r="B4">
        <f>IF(AnalyData!$AG4="fail",AnalyData!$A4,0)</f>
        <v>0</v>
      </c>
      <c r="C4" t="str">
        <f>IF(AnalyData!$AH4="pass",AnalyData!$A4,0)</f>
        <v>130510_M00766_0014_000000000-A3PFJ</v>
      </c>
      <c r="D4">
        <f>IF(AnalyData!$AH4="fail",AnalyData!$A4,0)</f>
        <v>0</v>
      </c>
    </row>
    <row r="5" spans="1:16" x14ac:dyDescent="0.3">
      <c r="A5">
        <f>IF(AnalyData!$AG5="pass",AnalyData!$A5,0)</f>
        <v>0</v>
      </c>
      <c r="B5" t="str">
        <f>IF(AnalyData!$AG5="fail",AnalyData!$A5,0)</f>
        <v>130613_M00766_0018_000000000-A4FN3</v>
      </c>
      <c r="C5">
        <f>IF(AnalyData!$AH5="pass",AnalyData!$A5,0)</f>
        <v>0</v>
      </c>
      <c r="D5" t="str">
        <f>IF(AnalyData!$AH5="fail",AnalyData!$A5,0)</f>
        <v>130613_M00766_0018_000000000-A4FN3</v>
      </c>
    </row>
    <row r="6" spans="1:16" x14ac:dyDescent="0.3">
      <c r="A6" t="str">
        <f>IF(AnalyData!$AG6="pass",AnalyData!$A6,0)</f>
        <v>130708_M00766_0023_000000000-A20R8</v>
      </c>
      <c r="B6">
        <f>IF(AnalyData!$AG6="fail",AnalyData!$A6,0)</f>
        <v>0</v>
      </c>
      <c r="C6">
        <f>IF(AnalyData!$AH6="pass",AnalyData!$A6,0)</f>
        <v>0</v>
      </c>
      <c r="D6" t="str">
        <f>IF(AnalyData!$AH6="fail",AnalyData!$A6,0)</f>
        <v>130708_M00766_0023_000000000-A20R8</v>
      </c>
    </row>
    <row r="7" spans="1:16" x14ac:dyDescent="0.3">
      <c r="A7" t="str">
        <f>IF(AnalyData!$AG7="pass",AnalyData!$A7,0)</f>
        <v>130902_M00766_0045_000000000-A5BVD</v>
      </c>
      <c r="B7">
        <f>IF(AnalyData!$AG7="fail",AnalyData!$A7,0)</f>
        <v>0</v>
      </c>
      <c r="C7" t="str">
        <f>IF(AnalyData!$AH7="pass",AnalyData!$A7,0)</f>
        <v>130902_M00766_0045_000000000-A5BVD</v>
      </c>
      <c r="D7">
        <f>IF(AnalyData!$AH7="fail",AnalyData!$A7,0)</f>
        <v>0</v>
      </c>
    </row>
    <row r="8" spans="1:16" x14ac:dyDescent="0.3">
      <c r="A8" t="str">
        <f>IF(AnalyData!$AG8="pass",AnalyData!$A8,0)</f>
        <v>130909_M00766_0047_000000000-A5PEH</v>
      </c>
      <c r="B8">
        <f>IF(AnalyData!$AG8="fail",AnalyData!$A8,0)</f>
        <v>0</v>
      </c>
      <c r="C8" t="str">
        <f>IF(AnalyData!$AH8="pass",AnalyData!$A8,0)</f>
        <v>130909_M00766_0047_000000000-A5PEH</v>
      </c>
      <c r="D8">
        <f>IF(AnalyData!$AH8="fail",AnalyData!$A8,0)</f>
        <v>0</v>
      </c>
    </row>
    <row r="9" spans="1:16" x14ac:dyDescent="0.3">
      <c r="A9">
        <f>IF(AnalyData!$AG9="pass",AnalyData!$A9,0)</f>
        <v>0</v>
      </c>
      <c r="B9" t="str">
        <f>IF(AnalyData!$AG9="fail",AnalyData!$A9,0)</f>
        <v>140205_M00766_0021_000000000-A7RVR</v>
      </c>
      <c r="C9">
        <f>IF(AnalyData!$AH9="pass",AnalyData!$A9,0)</f>
        <v>0</v>
      </c>
      <c r="D9" t="str">
        <f>IF(AnalyData!$AH9="fail",AnalyData!$A9,0)</f>
        <v>140205_M00766_0021_000000000-A7RVR</v>
      </c>
    </row>
    <row r="10" spans="1:16" x14ac:dyDescent="0.3">
      <c r="A10">
        <f>IF(AnalyData!$AG10="pass",AnalyData!$A10,0)</f>
        <v>0</v>
      </c>
      <c r="B10" t="str">
        <f>IF(AnalyData!$AG10="fail",AnalyData!$A10,0)</f>
        <v>140603_M00766_0037_000000000-A7WU9</v>
      </c>
      <c r="C10">
        <f>IF(AnalyData!$AH10="pass",AnalyData!$A10,0)</f>
        <v>0</v>
      </c>
      <c r="D10" t="str">
        <f>IF(AnalyData!$AH10="fail",AnalyData!$A10,0)</f>
        <v>140603_M00766_0037_000000000-A7WU9</v>
      </c>
    </row>
    <row r="11" spans="1:16" x14ac:dyDescent="0.3">
      <c r="A11">
        <f>IF(AnalyData!$AG11="pass",AnalyData!$A11,0)</f>
        <v>0</v>
      </c>
      <c r="B11" t="str">
        <f>IF(AnalyData!$AG11="fail",AnalyData!$A11,0)</f>
        <v>140620_M02641_0004_000000000-A8R7V</v>
      </c>
      <c r="C11">
        <f>IF(AnalyData!$AH11="pass",AnalyData!$A11,0)</f>
        <v>0</v>
      </c>
      <c r="D11" t="str">
        <f>IF(AnalyData!$AH11="fail",AnalyData!$A11,0)</f>
        <v>140620_M02641_0004_000000000-A8R7V</v>
      </c>
    </row>
    <row r="12" spans="1:16" x14ac:dyDescent="0.3">
      <c r="A12">
        <f>IF(AnalyData!$AG12="pass",AnalyData!$A12,0)</f>
        <v>0</v>
      </c>
      <c r="B12" t="str">
        <f>IF(AnalyData!$AG12="fail",AnalyData!$A12,0)</f>
        <v>140625_M00766_0041_000000000-A8P78</v>
      </c>
      <c r="C12">
        <f>IF(AnalyData!$AH12="pass",AnalyData!$A12,0)</f>
        <v>0</v>
      </c>
      <c r="D12" t="str">
        <f>IF(AnalyData!$AH12="fail",AnalyData!$A12,0)</f>
        <v>140625_M00766_0041_000000000-A8P78</v>
      </c>
    </row>
    <row r="13" spans="1:16" x14ac:dyDescent="0.3">
      <c r="A13">
        <f>IF(AnalyData!$AG13="pass",AnalyData!$A13,0)</f>
        <v>0</v>
      </c>
      <c r="B13" t="str">
        <f>IF(AnalyData!$AG13="fail",AnalyData!$A13,0)</f>
        <v>140715_M02641_0008_000000000-A8P81</v>
      </c>
      <c r="C13">
        <f>IF(AnalyData!$AH13="pass",AnalyData!$A13,0)</f>
        <v>0</v>
      </c>
      <c r="D13" t="str">
        <f>IF(AnalyData!$AH13="fail",AnalyData!$A13,0)</f>
        <v>140715_M02641_0008_000000000-A8P81</v>
      </c>
    </row>
    <row r="14" spans="1:16" x14ac:dyDescent="0.3">
      <c r="A14" t="str">
        <f>IF(AnalyData!$AG14="pass",AnalyData!$A14,0)</f>
        <v>140804_M02641_0011_000000000-AAD6A</v>
      </c>
      <c r="B14">
        <f>IF(AnalyData!$AG14="fail",AnalyData!$A14,0)</f>
        <v>0</v>
      </c>
      <c r="C14">
        <f>IF(AnalyData!$AH14="pass",AnalyData!$A14,0)</f>
        <v>0</v>
      </c>
      <c r="D14" t="str">
        <f>IF(AnalyData!$AH14="fail",AnalyData!$A14,0)</f>
        <v>140804_M02641_0011_000000000-AAD6A</v>
      </c>
    </row>
    <row r="15" spans="1:16" x14ac:dyDescent="0.3">
      <c r="A15">
        <f>IF(AnalyData!$AG15="pass",AnalyData!$A15,0)</f>
        <v>0</v>
      </c>
      <c r="B15" t="str">
        <f>IF(AnalyData!$AG15="fail",AnalyData!$A15,0)</f>
        <v>140905_M02641_0017_000000000-AA3FN</v>
      </c>
      <c r="C15">
        <f>IF(AnalyData!$AH15="pass",AnalyData!$A15,0)</f>
        <v>0</v>
      </c>
      <c r="D15" t="str">
        <f>IF(AnalyData!$AH15="fail",AnalyData!$A15,0)</f>
        <v>140905_M02641_0017_000000000-AA3FN</v>
      </c>
    </row>
    <row r="16" spans="1:16" x14ac:dyDescent="0.3">
      <c r="A16">
        <f>IF(AnalyData!$AG16="pass",AnalyData!$A16,0)</f>
        <v>0</v>
      </c>
      <c r="B16" t="str">
        <f>IF(AnalyData!$AG16="fail",AnalyData!$A16,0)</f>
        <v>140917_M02641_0018_000000000-AA3H7</v>
      </c>
      <c r="C16">
        <f>IF(AnalyData!$AH16="pass",AnalyData!$A16,0)</f>
        <v>0</v>
      </c>
      <c r="D16" t="str">
        <f>IF(AnalyData!$AH16="fail",AnalyData!$A16,0)</f>
        <v>140917_M02641_0018_000000000-AA3H7</v>
      </c>
    </row>
    <row r="17" spans="1:4" x14ac:dyDescent="0.3">
      <c r="A17">
        <f>IF(AnalyData!$AG17="pass",AnalyData!$A17,0)</f>
        <v>0</v>
      </c>
      <c r="B17" t="str">
        <f>IF(AnalyData!$AG17="fail",AnalyData!$A17,0)</f>
        <v>141024_M02641_0024_000000000-A8P84</v>
      </c>
      <c r="C17">
        <f>IF(AnalyData!$AH17="pass",AnalyData!$A17,0)</f>
        <v>0</v>
      </c>
      <c r="D17" t="str">
        <f>IF(AnalyData!$AH17="fail",AnalyData!$A17,0)</f>
        <v>141024_M02641_0024_000000000-A8P84</v>
      </c>
    </row>
    <row r="18" spans="1:4" x14ac:dyDescent="0.3">
      <c r="A18">
        <f>IF(AnalyData!$AG18="pass",AnalyData!$A18,0)</f>
        <v>0</v>
      </c>
      <c r="B18" t="str">
        <f>IF(AnalyData!$AG18="fail",AnalyData!$A18,0)</f>
        <v>141113_M02641_0025_000000000-A8RTY</v>
      </c>
      <c r="C18">
        <f>IF(AnalyData!$AH18="pass",AnalyData!$A18,0)</f>
        <v>0</v>
      </c>
      <c r="D18" t="str">
        <f>IF(AnalyData!$AH18="fail",AnalyData!$A18,0)</f>
        <v>141113_M02641_0025_000000000-A8RTY</v>
      </c>
    </row>
    <row r="19" spans="1:4" x14ac:dyDescent="0.3">
      <c r="A19">
        <f>IF(AnalyData!$AG19="pass",AnalyData!$A19,0)</f>
        <v>0</v>
      </c>
      <c r="B19" t="str">
        <f>IF(AnalyData!$AG19="fail",AnalyData!$A19,0)</f>
        <v>141125_M00766_0062_000000000-A7BKW</v>
      </c>
      <c r="C19">
        <f>IF(AnalyData!$AH19="pass",AnalyData!$A19,0)</f>
        <v>0</v>
      </c>
      <c r="D19" t="str">
        <f>IF(AnalyData!$AH19="fail",AnalyData!$A19,0)</f>
        <v>141125_M00766_0062_000000000-A7BKW</v>
      </c>
    </row>
    <row r="20" spans="1:4" x14ac:dyDescent="0.3">
      <c r="A20">
        <f>IF(AnalyData!$AG20="pass",AnalyData!$A20,0)</f>
        <v>0</v>
      </c>
      <c r="B20" t="str">
        <f>IF(AnalyData!$AG20="fail",AnalyData!$A20,0)</f>
        <v>141222_M00766_0067_000000000-ACCB3</v>
      </c>
      <c r="C20">
        <f>IF(AnalyData!$AH20="pass",AnalyData!$A20,0)</f>
        <v>0</v>
      </c>
      <c r="D20" t="str">
        <f>IF(AnalyData!$AH20="fail",AnalyData!$A20,0)</f>
        <v>141222_M00766_0067_000000000-ACCB3</v>
      </c>
    </row>
    <row r="21" spans="1:4" x14ac:dyDescent="0.3">
      <c r="A21">
        <f>IF(AnalyData!$AG21="pass",AnalyData!$A21,0)</f>
        <v>0</v>
      </c>
      <c r="B21" t="str">
        <f>IF(AnalyData!$AG21="fail",AnalyData!$A21,0)</f>
        <v>150112_M00766_0068_000000000-A8PD8</v>
      </c>
      <c r="C21">
        <f>IF(AnalyData!$AH21="pass",AnalyData!$A21,0)</f>
        <v>0</v>
      </c>
      <c r="D21" t="str">
        <f>IF(AnalyData!$AH21="fail",AnalyData!$A21,0)</f>
        <v>150112_M00766_0068_000000000-A8PD8</v>
      </c>
    </row>
    <row r="22" spans="1:4" x14ac:dyDescent="0.3">
      <c r="A22">
        <f>IF(AnalyData!$AG22="pass",AnalyData!$A22,0)</f>
        <v>0</v>
      </c>
      <c r="B22" t="str">
        <f>IF(AnalyData!$AG22="fail",AnalyData!$A22,0)</f>
        <v>150114_M00766_0069_000000000-AA68B</v>
      </c>
      <c r="C22">
        <f>IF(AnalyData!$AH22="pass",AnalyData!$A22,0)</f>
        <v>0</v>
      </c>
      <c r="D22" t="str">
        <f>IF(AnalyData!$AH22="fail",AnalyData!$A22,0)</f>
        <v>150114_M00766_0069_000000000-AA68B</v>
      </c>
    </row>
    <row r="23" spans="1:4" x14ac:dyDescent="0.3">
      <c r="A23">
        <f>IF(AnalyData!$AG23="pass",AnalyData!$A23,0)</f>
        <v>0</v>
      </c>
      <c r="B23" t="str">
        <f>IF(AnalyData!$AG23="fail",AnalyData!$A23,0)</f>
        <v>150116_M00766_0070_000000000-ACC3G</v>
      </c>
      <c r="C23">
        <f>IF(AnalyData!$AH23="pass",AnalyData!$A23,0)</f>
        <v>0</v>
      </c>
      <c r="D23" t="str">
        <f>IF(AnalyData!$AH23="fail",AnalyData!$A23,0)</f>
        <v>150116_M00766_0070_000000000-ACC3G</v>
      </c>
    </row>
    <row r="24" spans="1:4" x14ac:dyDescent="0.3">
      <c r="A24" t="str">
        <f>IF(AnalyData!$AG24="pass",AnalyData!$A24,0)</f>
        <v>150127_M00766_0072_000000000-ABRK7</v>
      </c>
      <c r="B24">
        <f>IF(AnalyData!$AG24="fail",AnalyData!$A24,0)</f>
        <v>0</v>
      </c>
      <c r="C24" t="str">
        <f>IF(AnalyData!$AH24="pass",AnalyData!$A24,0)</f>
        <v>150127_M00766_0072_000000000-ABRK7</v>
      </c>
      <c r="D24">
        <f>IF(AnalyData!$AH24="fail",AnalyData!$A24,0)</f>
        <v>0</v>
      </c>
    </row>
    <row r="25" spans="1:4" x14ac:dyDescent="0.3">
      <c r="A25">
        <f>IF(AnalyData!$AG25="pass",AnalyData!$A25,0)</f>
        <v>0</v>
      </c>
      <c r="B25" t="str">
        <f>IF(AnalyData!$AG25="fail",AnalyData!$A25,0)</f>
        <v>150130_M00766_0073_000000000-ACBVB</v>
      </c>
      <c r="C25">
        <f>IF(AnalyData!$AH25="pass",AnalyData!$A25,0)</f>
        <v>0</v>
      </c>
      <c r="D25" t="str">
        <f>IF(AnalyData!$AH25="fail",AnalyData!$A25,0)</f>
        <v>150130_M00766_0073_000000000-ACBVB</v>
      </c>
    </row>
    <row r="26" spans="1:4" x14ac:dyDescent="0.3">
      <c r="A26" t="str">
        <f>IF(AnalyData!$AG26="pass",AnalyData!$A26,0)</f>
        <v>150205_M02641_0029_000000000-ACCE2</v>
      </c>
      <c r="B26">
        <f>IF(AnalyData!$AG26="fail",AnalyData!$A26,0)</f>
        <v>0</v>
      </c>
      <c r="C26">
        <f>IF(AnalyData!$AH26="pass",AnalyData!$A26,0)</f>
        <v>0</v>
      </c>
      <c r="D26" t="str">
        <f>IF(AnalyData!$AH26="fail",AnalyData!$A26,0)</f>
        <v>150205_M02641_0029_000000000-ACCE2</v>
      </c>
    </row>
    <row r="27" spans="1:4" x14ac:dyDescent="0.3">
      <c r="A27">
        <f>IF(AnalyData!$AG27="pass",AnalyData!$A27,0)</f>
        <v>0</v>
      </c>
      <c r="B27" t="str">
        <f>IF(AnalyData!$AG27="fail",AnalyData!$A27,0)</f>
        <v>150220_M00766_0077_000000000-AA2U8</v>
      </c>
      <c r="C27">
        <f>IF(AnalyData!$AH27="pass",AnalyData!$A27,0)</f>
        <v>0</v>
      </c>
      <c r="D27" t="str">
        <f>IF(AnalyData!$AH27="fail",AnalyData!$A27,0)</f>
        <v>150220_M00766_0077_000000000-AA2U8</v>
      </c>
    </row>
    <row r="28" spans="1:4" x14ac:dyDescent="0.3">
      <c r="A28" t="str">
        <f>IF(AnalyData!$AG28="pass",AnalyData!$A28,0)</f>
        <v>150227_M00766_0079_000000000-ACPR9</v>
      </c>
      <c r="B28">
        <f>IF(AnalyData!$AG28="fail",AnalyData!$A28,0)</f>
        <v>0</v>
      </c>
      <c r="C28" t="str">
        <f>IF(AnalyData!$AH28="pass",AnalyData!$A28,0)</f>
        <v>150227_M00766_0079_000000000-ACPR9</v>
      </c>
      <c r="D28">
        <f>IF(AnalyData!$AH28="fail",AnalyData!$A28,0)</f>
        <v>0</v>
      </c>
    </row>
    <row r="29" spans="1:4" x14ac:dyDescent="0.3">
      <c r="A29">
        <f>IF(AnalyData!$AG29="pass",AnalyData!$A29,0)</f>
        <v>0</v>
      </c>
      <c r="B29" t="str">
        <f>IF(AnalyData!$AG29="fail",AnalyData!$A29,0)</f>
        <v>150227_M02641_0032_000000000-ACNF3</v>
      </c>
      <c r="C29">
        <f>IF(AnalyData!$AH29="pass",AnalyData!$A29,0)</f>
        <v>0</v>
      </c>
      <c r="D29" t="str">
        <f>IF(AnalyData!$AH29="fail",AnalyData!$A29,0)</f>
        <v>150227_M02641_0032_000000000-ACNF3</v>
      </c>
    </row>
    <row r="30" spans="1:4" x14ac:dyDescent="0.3">
      <c r="A30" t="str">
        <f>IF(AnalyData!$AG30="pass",AnalyData!$A30,0)</f>
        <v>150302_M02641_0033_000000000-ACC9K</v>
      </c>
      <c r="B30">
        <f>IF(AnalyData!$AG30="fail",AnalyData!$A30,0)</f>
        <v>0</v>
      </c>
      <c r="C30" t="str">
        <f>IF(AnalyData!$AH30="pass",AnalyData!$A30,0)</f>
        <v>150302_M02641_0033_000000000-ACC9K</v>
      </c>
      <c r="D30">
        <f>IF(AnalyData!$AH30="fail",AnalyData!$A30,0)</f>
        <v>0</v>
      </c>
    </row>
    <row r="31" spans="1:4" x14ac:dyDescent="0.3">
      <c r="A31">
        <f>IF(AnalyData!$AG31="pass",AnalyData!$A31,0)</f>
        <v>0</v>
      </c>
      <c r="B31" t="str">
        <f>IF(AnalyData!$AG31="fail",AnalyData!$A31,0)</f>
        <v>150306_M00766_0080_000000000-ACNEP</v>
      </c>
      <c r="C31">
        <f>IF(AnalyData!$AH31="pass",AnalyData!$A31,0)</f>
        <v>0</v>
      </c>
      <c r="D31" t="str">
        <f>IF(AnalyData!$AH31="fail",AnalyData!$A31,0)</f>
        <v>150306_M00766_0080_000000000-ACNEP</v>
      </c>
    </row>
    <row r="32" spans="1:4" x14ac:dyDescent="0.3">
      <c r="A32">
        <f>IF(AnalyData!$AG32="pass",AnalyData!$A32,0)</f>
        <v>0</v>
      </c>
      <c r="B32" t="str">
        <f>IF(AnalyData!$AG32="fail",AnalyData!$A32,0)</f>
        <v>150306_M02641_0034_000000000-ACRUF</v>
      </c>
      <c r="C32">
        <f>IF(AnalyData!$AH32="pass",AnalyData!$A32,0)</f>
        <v>0</v>
      </c>
      <c r="D32" t="str">
        <f>IF(AnalyData!$AH32="fail",AnalyData!$A32,0)</f>
        <v>150306_M02641_0034_000000000-ACRUF</v>
      </c>
    </row>
    <row r="33" spans="1:4" x14ac:dyDescent="0.3">
      <c r="A33" t="str">
        <f>IF(AnalyData!$AG33="pass",AnalyData!$A33,0)</f>
        <v>150313_M02641_0037_000000000-ACC8R</v>
      </c>
      <c r="B33">
        <f>IF(AnalyData!$AG33="fail",AnalyData!$A33,0)</f>
        <v>0</v>
      </c>
      <c r="C33" t="str">
        <f>IF(AnalyData!$AH33="pass",AnalyData!$A33,0)</f>
        <v>150313_M02641_0037_000000000-ACC8R</v>
      </c>
      <c r="D33">
        <f>IF(AnalyData!$AH33="fail",AnalyData!$A33,0)</f>
        <v>0</v>
      </c>
    </row>
    <row r="34" spans="1:4" x14ac:dyDescent="0.3">
      <c r="A34">
        <f>IF(AnalyData!$AG34="pass",AnalyData!$A34,0)</f>
        <v>0</v>
      </c>
      <c r="B34" t="str">
        <f>IF(AnalyData!$AG34="fail",AnalyData!$A34,0)</f>
        <v>150325_M00766_0084_000000000-AD8KN</v>
      </c>
      <c r="C34">
        <f>IF(AnalyData!$AH34="pass",AnalyData!$A34,0)</f>
        <v>0</v>
      </c>
      <c r="D34" t="str">
        <f>IF(AnalyData!$AH34="fail",AnalyData!$A34,0)</f>
        <v>150325_M00766_0084_000000000-AD8KN</v>
      </c>
    </row>
    <row r="35" spans="1:4" x14ac:dyDescent="0.3">
      <c r="A35" t="str">
        <f>IF(AnalyData!$AG35="pass",AnalyData!$A35,0)</f>
        <v>150325_M02641_0038_000000000-AD8KY</v>
      </c>
      <c r="B35">
        <f>IF(AnalyData!$AG35="fail",AnalyData!$A35,0)</f>
        <v>0</v>
      </c>
      <c r="C35" t="str">
        <f>IF(AnalyData!$AH35="pass",AnalyData!$A35,0)</f>
        <v>150325_M02641_0038_000000000-AD8KY</v>
      </c>
      <c r="D35">
        <f>IF(AnalyData!$AH35="fail",AnalyData!$A35,0)</f>
        <v>0</v>
      </c>
    </row>
    <row r="36" spans="1:4" x14ac:dyDescent="0.3">
      <c r="A36" t="str">
        <f>IF(AnalyData!$AG36="pass",AnalyData!$A36,0)</f>
        <v>150401_M00766_0086_000000000-ACBU5</v>
      </c>
      <c r="B36">
        <f>IF(AnalyData!$AG36="fail",AnalyData!$A36,0)</f>
        <v>0</v>
      </c>
      <c r="C36" t="str">
        <f>IF(AnalyData!$AH36="pass",AnalyData!$A36,0)</f>
        <v>150401_M00766_0086_000000000-ACBU5</v>
      </c>
      <c r="D36">
        <f>IF(AnalyData!$AH36="fail",AnalyData!$A36,0)</f>
        <v>0</v>
      </c>
    </row>
    <row r="37" spans="1:4" x14ac:dyDescent="0.3">
      <c r="A37" t="str">
        <f>IF(AnalyData!$AG37="pass",AnalyData!$A37,0)</f>
        <v>150407_M00766_0088_000000000-ACCAT</v>
      </c>
      <c r="B37">
        <f>IF(AnalyData!$AG37="fail",AnalyData!$A37,0)</f>
        <v>0</v>
      </c>
      <c r="C37">
        <f>IF(AnalyData!$AH37="pass",AnalyData!$A37,0)</f>
        <v>0</v>
      </c>
      <c r="D37" t="str">
        <f>IF(AnalyData!$AH37="fail",AnalyData!$A37,0)</f>
        <v>150407_M00766_0088_000000000-ACCAT</v>
      </c>
    </row>
    <row r="38" spans="1:4" x14ac:dyDescent="0.3">
      <c r="A38" t="str">
        <f>IF(AnalyData!$AG38="pass",AnalyData!$A38,0)</f>
        <v>150410_M00766_0089_000000000-ACBU4</v>
      </c>
      <c r="B38">
        <f>IF(AnalyData!$AG38="fail",AnalyData!$A38,0)</f>
        <v>0</v>
      </c>
      <c r="C38" t="str">
        <f>IF(AnalyData!$AH38="pass",AnalyData!$A38,0)</f>
        <v>150410_M00766_0089_000000000-ACBU4</v>
      </c>
      <c r="D38">
        <f>IF(AnalyData!$AH38="fail",AnalyData!$A38,0)</f>
        <v>0</v>
      </c>
    </row>
    <row r="39" spans="1:4" x14ac:dyDescent="0.3">
      <c r="A39" t="str">
        <f>IF(AnalyData!$AG39="pass",AnalyData!$A39,0)</f>
        <v>150423_M02641_0041_000000000-ACN0P</v>
      </c>
      <c r="B39">
        <f>IF(AnalyData!$AG39="fail",AnalyData!$A39,0)</f>
        <v>0</v>
      </c>
      <c r="C39" t="str">
        <f>IF(AnalyData!$AH39="pass",AnalyData!$A39,0)</f>
        <v>150423_M02641_0041_000000000-ACN0P</v>
      </c>
      <c r="D39">
        <f>IF(AnalyData!$AH39="fail",AnalyData!$A39,0)</f>
        <v>0</v>
      </c>
    </row>
    <row r="40" spans="1:4" x14ac:dyDescent="0.3">
      <c r="A40">
        <f>IF(AnalyData!$AG40="pass",AnalyData!$A40,0)</f>
        <v>0</v>
      </c>
      <c r="B40" t="str">
        <f>IF(AnalyData!$AG40="fail",AnalyData!$A40,0)</f>
        <v>150429_M02641_0043_000000000-AD8KJ</v>
      </c>
      <c r="C40">
        <f>IF(AnalyData!$AH40="pass",AnalyData!$A40,0)</f>
        <v>0</v>
      </c>
      <c r="D40" t="str">
        <f>IF(AnalyData!$AH40="fail",AnalyData!$A40,0)</f>
        <v>150429_M02641_0043_000000000-AD8KJ</v>
      </c>
    </row>
    <row r="41" spans="1:4" x14ac:dyDescent="0.3">
      <c r="A41" t="str">
        <f>IF(AnalyData!$AG41="pass",AnalyData!$A41,0)</f>
        <v>150430_M02641_0044_000000000-AD8VC</v>
      </c>
      <c r="B41">
        <f>IF(AnalyData!$AG41="fail",AnalyData!$A41,0)</f>
        <v>0</v>
      </c>
      <c r="C41" t="str">
        <f>IF(AnalyData!$AH41="pass",AnalyData!$A41,0)</f>
        <v>150430_M02641_0044_000000000-AD8VC</v>
      </c>
      <c r="D41">
        <f>IF(AnalyData!$AH41="fail",AnalyData!$A41,0)</f>
        <v>0</v>
      </c>
    </row>
    <row r="42" spans="1:4" x14ac:dyDescent="0.3">
      <c r="A42" t="str">
        <f>IF(AnalyData!$AG42="pass",AnalyData!$A42,0)</f>
        <v>150501_M00766_0093_000000000-AF9MH</v>
      </c>
      <c r="B42">
        <f>IF(AnalyData!$AG42="fail",AnalyData!$A42,0)</f>
        <v>0</v>
      </c>
      <c r="C42" t="str">
        <f>IF(AnalyData!$AH42="pass",AnalyData!$A42,0)</f>
        <v>150501_M00766_0093_000000000-AF9MH</v>
      </c>
      <c r="D42">
        <f>IF(AnalyData!$AH42="fail",AnalyData!$A42,0)</f>
        <v>0</v>
      </c>
    </row>
    <row r="43" spans="1:4" x14ac:dyDescent="0.3">
      <c r="A43">
        <f>IF(AnalyData!$AG43="pass",AnalyData!$A43,0)</f>
        <v>0</v>
      </c>
      <c r="B43" t="str">
        <f>IF(AnalyData!$AG43="fail",AnalyData!$A43,0)</f>
        <v>150501_M02641_0045_000000000-AD6UA</v>
      </c>
      <c r="C43">
        <f>IF(AnalyData!$AH43="pass",AnalyData!$A43,0)</f>
        <v>0</v>
      </c>
      <c r="D43" t="str">
        <f>IF(AnalyData!$AH43="fail",AnalyData!$A43,0)</f>
        <v>150501_M02641_0045_000000000-AD6UA</v>
      </c>
    </row>
    <row r="44" spans="1:4" x14ac:dyDescent="0.3">
      <c r="A44" t="str">
        <f>IF(AnalyData!$AG44="pass",AnalyData!$A44,0)</f>
        <v>150507_M00766_0095_000000000-AF7N3</v>
      </c>
      <c r="B44">
        <f>IF(AnalyData!$AG44="fail",AnalyData!$A44,0)</f>
        <v>0</v>
      </c>
      <c r="C44" t="str">
        <f>IF(AnalyData!$AH44="pass",AnalyData!$A44,0)</f>
        <v>150507_M00766_0095_000000000-AF7N3</v>
      </c>
      <c r="D44">
        <f>IF(AnalyData!$AH44="fail",AnalyData!$A44,0)</f>
        <v>0</v>
      </c>
    </row>
    <row r="45" spans="1:4" x14ac:dyDescent="0.3">
      <c r="A45" t="str">
        <f>IF(AnalyData!$AG45="pass",AnalyData!$A45,0)</f>
        <v>150507_M02641_0046_000000000-AF7N5</v>
      </c>
      <c r="B45">
        <f>IF(AnalyData!$AG45="fail",AnalyData!$A45,0)</f>
        <v>0</v>
      </c>
      <c r="C45" t="str">
        <f>IF(AnalyData!$AH45="pass",AnalyData!$A45,0)</f>
        <v>150507_M02641_0046_000000000-AF7N5</v>
      </c>
      <c r="D45">
        <f>IF(AnalyData!$AH45="fail",AnalyData!$A45,0)</f>
        <v>0</v>
      </c>
    </row>
    <row r="46" spans="1:4" x14ac:dyDescent="0.3">
      <c r="A46">
        <f>IF(AnalyData!$AG46="pass",AnalyData!$A46,0)</f>
        <v>0</v>
      </c>
      <c r="B46" t="str">
        <f>IF(AnalyData!$AG46="fail",AnalyData!$A46,0)</f>
        <v>150515_M00766_0098_000000000-AF9ND</v>
      </c>
      <c r="C46">
        <f>IF(AnalyData!$AH46="pass",AnalyData!$A46,0)</f>
        <v>0</v>
      </c>
      <c r="D46" t="str">
        <f>IF(AnalyData!$AH46="fail",AnalyData!$A46,0)</f>
        <v>150515_M00766_0098_000000000-AF9ND</v>
      </c>
    </row>
    <row r="47" spans="1:4" x14ac:dyDescent="0.3">
      <c r="A47">
        <f>IF(AnalyData!$AG47="pass",AnalyData!$A47,0)</f>
        <v>0</v>
      </c>
      <c r="B47" t="str">
        <f>IF(AnalyData!$AG47="fail",AnalyData!$A47,0)</f>
        <v>150518_M00766_0100_000000000-AATJ7</v>
      </c>
      <c r="C47">
        <f>IF(AnalyData!$AH47="pass",AnalyData!$A47,0)</f>
        <v>0</v>
      </c>
      <c r="D47" t="str">
        <f>IF(AnalyData!$AH47="fail",AnalyData!$A47,0)</f>
        <v>150518_M00766_0100_000000000-AATJ7</v>
      </c>
    </row>
    <row r="48" spans="1:4" x14ac:dyDescent="0.3">
      <c r="A48" t="str">
        <f>IF(AnalyData!$AG48="pass",AnalyData!$A48,0)</f>
        <v>150521_M00766_0102_000000000-AF9MV</v>
      </c>
      <c r="B48">
        <f>IF(AnalyData!$AG48="fail",AnalyData!$A48,0)</f>
        <v>0</v>
      </c>
      <c r="C48" t="str">
        <f>IF(AnalyData!$AH48="pass",AnalyData!$A48,0)</f>
        <v>150521_M00766_0102_000000000-AF9MV</v>
      </c>
      <c r="D48">
        <f>IF(AnalyData!$AH48="fail",AnalyData!$A48,0)</f>
        <v>0</v>
      </c>
    </row>
    <row r="49" spans="1:4" x14ac:dyDescent="0.3">
      <c r="A49">
        <f>IF(AnalyData!$AG49="pass",AnalyData!$A49,0)</f>
        <v>0</v>
      </c>
      <c r="B49" t="str">
        <f>IF(AnalyData!$AG49="fail",AnalyData!$A49,0)</f>
        <v>150526_M02641_0053_000000000-AFHDV</v>
      </c>
      <c r="C49">
        <f>IF(AnalyData!$AH49="pass",AnalyData!$A49,0)</f>
        <v>0</v>
      </c>
      <c r="D49" t="str">
        <f>IF(AnalyData!$AH49="fail",AnalyData!$A49,0)</f>
        <v>150526_M02641_0053_000000000-AFHDV</v>
      </c>
    </row>
    <row r="50" spans="1:4" x14ac:dyDescent="0.3">
      <c r="A50" t="str">
        <f>IF(AnalyData!$AG50="pass",AnalyData!$A50,0)</f>
        <v>150528_M00766_0105_000000000-AF9MJ</v>
      </c>
      <c r="B50">
        <f>IF(AnalyData!$AG50="fail",AnalyData!$A50,0)</f>
        <v>0</v>
      </c>
      <c r="C50" t="str">
        <f>IF(AnalyData!$AH50="pass",AnalyData!$A50,0)</f>
        <v>150528_M00766_0105_000000000-AF9MJ</v>
      </c>
      <c r="D50">
        <f>IF(AnalyData!$AH50="fail",AnalyData!$A50,0)</f>
        <v>0</v>
      </c>
    </row>
    <row r="51" spans="1:4" x14ac:dyDescent="0.3">
      <c r="A51">
        <f>IF(AnalyData!$AG51="pass",AnalyData!$A51,0)</f>
        <v>0</v>
      </c>
      <c r="B51" t="str">
        <f>IF(AnalyData!$AG51="fail",AnalyData!$A51,0)</f>
        <v>150529_M00766_0106_000000000-AEVP5</v>
      </c>
      <c r="C51">
        <f>IF(AnalyData!$AH51="pass",AnalyData!$A51,0)</f>
        <v>0</v>
      </c>
      <c r="D51" t="str">
        <f>IF(AnalyData!$AH51="fail",AnalyData!$A51,0)</f>
        <v>150529_M00766_0106_000000000-AEVP5</v>
      </c>
    </row>
    <row r="52" spans="1:4" x14ac:dyDescent="0.3">
      <c r="A52">
        <f>IF(AnalyData!$AG52="pass",AnalyData!$A52,0)</f>
        <v>0</v>
      </c>
      <c r="B52" t="str">
        <f>IF(AnalyData!$AG52="fail",AnalyData!$A52,0)</f>
        <v>150605_M02641_0058_000000000-AFF15</v>
      </c>
      <c r="C52">
        <f>IF(AnalyData!$AH52="pass",AnalyData!$A52,0)</f>
        <v>0</v>
      </c>
      <c r="D52" t="str">
        <f>IF(AnalyData!$AH52="fail",AnalyData!$A52,0)</f>
        <v>150605_M02641_0058_000000000-AFF15</v>
      </c>
    </row>
    <row r="53" spans="1:4" x14ac:dyDescent="0.3">
      <c r="A53">
        <f>IF(AnalyData!$AG53="pass",AnalyData!$A53,0)</f>
        <v>0</v>
      </c>
      <c r="B53" t="str">
        <f>IF(AnalyData!$AG53="fail",AnalyData!$A53,0)</f>
        <v>150610_M02641_0059_000000000-AFN4H</v>
      </c>
      <c r="C53">
        <f>IF(AnalyData!$AH53="pass",AnalyData!$A53,0)</f>
        <v>0</v>
      </c>
      <c r="D53" t="str">
        <f>IF(AnalyData!$AH53="fail",AnalyData!$A53,0)</f>
        <v>150610_M02641_0059_000000000-AFN4H</v>
      </c>
    </row>
    <row r="54" spans="1:4" x14ac:dyDescent="0.3">
      <c r="A54" t="str">
        <f>IF(AnalyData!$AG54="pass",AnalyData!$A54,0)</f>
        <v>150612_M00766_0112_000000000-AFMW5</v>
      </c>
      <c r="B54">
        <f>IF(AnalyData!$AG54="fail",AnalyData!$A54,0)</f>
        <v>0</v>
      </c>
      <c r="C54" t="str">
        <f>IF(AnalyData!$AH54="pass",AnalyData!$A54,0)</f>
        <v>150612_M00766_0112_000000000-AFMW5</v>
      </c>
      <c r="D54">
        <f>IF(AnalyData!$AH54="fail",AnalyData!$A54,0)</f>
        <v>0</v>
      </c>
    </row>
    <row r="55" spans="1:4" x14ac:dyDescent="0.3">
      <c r="A55">
        <f>IF(AnalyData!$AG55="pass",AnalyData!$A55,0)</f>
        <v>0</v>
      </c>
      <c r="B55" t="str">
        <f>IF(AnalyData!$AG55="fail",AnalyData!$A55,0)</f>
        <v>150612_M02641_0061_000000000-AFMVT</v>
      </c>
      <c r="C55">
        <f>IF(AnalyData!$AH55="pass",AnalyData!$A55,0)</f>
        <v>0</v>
      </c>
      <c r="D55" t="str">
        <f>IF(AnalyData!$AH55="fail",AnalyData!$A55,0)</f>
        <v>150612_M02641_0061_000000000-AFMVT</v>
      </c>
    </row>
    <row r="56" spans="1:4" x14ac:dyDescent="0.3">
      <c r="A56">
        <f>IF(AnalyData!$AG56="pass",AnalyData!$A56,0)</f>
        <v>0</v>
      </c>
      <c r="B56" t="str">
        <f>IF(AnalyData!$AG56="fail",AnalyData!$A56,0)</f>
        <v>150615_M00766_0113_000000000-AFBH3</v>
      </c>
      <c r="C56">
        <f>IF(AnalyData!$AH56="pass",AnalyData!$A56,0)</f>
        <v>0</v>
      </c>
      <c r="D56" t="str">
        <f>IF(AnalyData!$AH56="fail",AnalyData!$A56,0)</f>
        <v>150615_M00766_0113_000000000-AFBH3</v>
      </c>
    </row>
    <row r="57" spans="1:4" x14ac:dyDescent="0.3">
      <c r="A57" t="str">
        <f>IF(AnalyData!$AG57="pass",AnalyData!$A57,0)</f>
        <v>150619_M00766_0114_000000000-AFMYN</v>
      </c>
      <c r="B57">
        <f>IF(AnalyData!$AG57="fail",AnalyData!$A57,0)</f>
        <v>0</v>
      </c>
      <c r="C57" t="str">
        <f>IF(AnalyData!$AH57="pass",AnalyData!$A57,0)</f>
        <v>150619_M00766_0114_000000000-AFMYN</v>
      </c>
      <c r="D57">
        <f>IF(AnalyData!$AH57="fail",AnalyData!$A57,0)</f>
        <v>0</v>
      </c>
    </row>
    <row r="58" spans="1:4" x14ac:dyDescent="0.3">
      <c r="A58">
        <f>IF(AnalyData!$AG58="pass",AnalyData!$A58,0)</f>
        <v>0</v>
      </c>
      <c r="B58" t="str">
        <f>IF(AnalyData!$AG58="fail",AnalyData!$A58,0)</f>
        <v>150622_M00766_0115_000000000-AFN2H</v>
      </c>
      <c r="C58">
        <f>IF(AnalyData!$AH58="pass",AnalyData!$A58,0)</f>
        <v>0</v>
      </c>
      <c r="D58" t="str">
        <f>IF(AnalyData!$AH58="fail",AnalyData!$A58,0)</f>
        <v>150622_M00766_0115_000000000-AFN2H</v>
      </c>
    </row>
    <row r="59" spans="1:4" x14ac:dyDescent="0.3">
      <c r="A59" t="str">
        <f>IF(AnalyData!$AG59="pass",AnalyData!$A59,0)</f>
        <v>150623_M00766_0116_000000000-AFLEW</v>
      </c>
      <c r="B59">
        <f>IF(AnalyData!$AG59="fail",AnalyData!$A59,0)</f>
        <v>0</v>
      </c>
      <c r="C59">
        <f>IF(AnalyData!$AH59="pass",AnalyData!$A59,0)</f>
        <v>0</v>
      </c>
      <c r="D59" t="str">
        <f>IF(AnalyData!$AH59="fail",AnalyData!$A59,0)</f>
        <v>150623_M00766_0116_000000000-AFLEW</v>
      </c>
    </row>
    <row r="60" spans="1:4" x14ac:dyDescent="0.3">
      <c r="A60">
        <f>IF(AnalyData!$AG60="pass",AnalyData!$A60,0)</f>
        <v>0</v>
      </c>
      <c r="B60" t="str">
        <f>IF(AnalyData!$AG60="fail",AnalyData!$A60,0)</f>
        <v>150706_M00766_0118_000000000-AF512</v>
      </c>
      <c r="C60">
        <f>IF(AnalyData!$AH60="pass",AnalyData!$A60,0)</f>
        <v>0</v>
      </c>
      <c r="D60" t="str">
        <f>IF(AnalyData!$AH60="fail",AnalyData!$A60,0)</f>
        <v>150706_M00766_0118_000000000-AF512</v>
      </c>
    </row>
    <row r="61" spans="1:4" x14ac:dyDescent="0.3">
      <c r="A61" t="str">
        <f>IF(AnalyData!$AG61="pass",AnalyData!$A61,0)</f>
        <v>150729_M02641_0008_000000000-AGET9</v>
      </c>
      <c r="B61">
        <f>IF(AnalyData!$AG61="fail",AnalyData!$A61,0)</f>
        <v>0</v>
      </c>
      <c r="C61" t="str">
        <f>IF(AnalyData!$AH61="pass",AnalyData!$A61,0)</f>
        <v>150729_M02641_0008_000000000-AGET9</v>
      </c>
      <c r="D61">
        <f>IF(AnalyData!$AH61="fail",AnalyData!$A61,0)</f>
        <v>0</v>
      </c>
    </row>
    <row r="62" spans="1:4" x14ac:dyDescent="0.3">
      <c r="A62">
        <f>IF(AnalyData!$AG62="pass",AnalyData!$A62,0)</f>
        <v>0</v>
      </c>
      <c r="B62" t="str">
        <f>IF(AnalyData!$AG62="fail",AnalyData!$A62,0)</f>
        <v>150730_M00766_0120_000000000-AFN4E</v>
      </c>
      <c r="C62">
        <f>IF(AnalyData!$AH62="pass",AnalyData!$A62,0)</f>
        <v>0</v>
      </c>
      <c r="D62" t="str">
        <f>IF(AnalyData!$AH62="fail",AnalyData!$A62,0)</f>
        <v>150730_M00766_0120_000000000-AFN4E</v>
      </c>
    </row>
    <row r="63" spans="1:4" x14ac:dyDescent="0.3">
      <c r="A63" t="str">
        <f>IF(AnalyData!$AG63="pass",AnalyData!$A63,0)</f>
        <v>150731_M00766_0121_000000000-AFMYC</v>
      </c>
      <c r="B63">
        <f>IF(AnalyData!$AG63="fail",AnalyData!$A63,0)</f>
        <v>0</v>
      </c>
      <c r="C63" t="str">
        <f>IF(AnalyData!$AH63="pass",AnalyData!$A63,0)</f>
        <v>150731_M00766_0121_000000000-AFMYC</v>
      </c>
      <c r="D63">
        <f>IF(AnalyData!$AH63="fail",AnalyData!$A63,0)</f>
        <v>0</v>
      </c>
    </row>
    <row r="64" spans="1:4" x14ac:dyDescent="0.3">
      <c r="A64" t="str">
        <f>IF(AnalyData!$AG64="pass",AnalyData!$A64,0)</f>
        <v>150731_M02641_0009_000000000-AFN3M</v>
      </c>
      <c r="B64">
        <f>IF(AnalyData!$AG64="fail",AnalyData!$A64,0)</f>
        <v>0</v>
      </c>
      <c r="C64" t="str">
        <f>IF(AnalyData!$AH64="pass",AnalyData!$A64,0)</f>
        <v>150731_M02641_0009_000000000-AFN3M</v>
      </c>
      <c r="D64">
        <f>IF(AnalyData!$AH64="fail",AnalyData!$A64,0)</f>
        <v>0</v>
      </c>
    </row>
    <row r="65" spans="1:4" x14ac:dyDescent="0.3">
      <c r="A65">
        <f>IF(AnalyData!$AG65="pass",AnalyData!$A65,0)</f>
        <v>0</v>
      </c>
      <c r="B65" t="str">
        <f>IF(AnalyData!$AG65="fail",AnalyData!$A65,0)</f>
        <v>150807_M02641_0012_000000000-AFMYT</v>
      </c>
      <c r="C65">
        <f>IF(AnalyData!$AH65="pass",AnalyData!$A65,0)</f>
        <v>0</v>
      </c>
      <c r="D65" t="str">
        <f>IF(AnalyData!$AH65="fail",AnalyData!$A65,0)</f>
        <v>150807_M02641_0012_000000000-AFMYT</v>
      </c>
    </row>
    <row r="66" spans="1:4" x14ac:dyDescent="0.3">
      <c r="A66" t="str">
        <f>IF(AnalyData!$AG66="pass",AnalyData!$A66,0)</f>
        <v>150810_M00766_0123_000000000-AGTUY</v>
      </c>
      <c r="B66">
        <f>IF(AnalyData!$AG66="fail",AnalyData!$A66,0)</f>
        <v>0</v>
      </c>
      <c r="C66" t="str">
        <f>IF(AnalyData!$AH66="pass",AnalyData!$A66,0)</f>
        <v>150810_M00766_0123_000000000-AGTUY</v>
      </c>
      <c r="D66">
        <f>IF(AnalyData!$AH66="fail",AnalyData!$A66,0)</f>
        <v>0</v>
      </c>
    </row>
    <row r="67" spans="1:4" x14ac:dyDescent="0.3">
      <c r="A67" t="str">
        <f>IF(AnalyData!$AG67="pass",AnalyData!$A67,0)</f>
        <v>150811_M02641_0014_000000000-AGK0F</v>
      </c>
      <c r="B67">
        <f>IF(AnalyData!$AG67="fail",AnalyData!$A67,0)</f>
        <v>0</v>
      </c>
      <c r="C67" t="str">
        <f>IF(AnalyData!$AH67="pass",AnalyData!$A67,0)</f>
        <v>150811_M02641_0014_000000000-AGK0F</v>
      </c>
      <c r="D67">
        <f>IF(AnalyData!$AH67="fail",AnalyData!$A67,0)</f>
        <v>0</v>
      </c>
    </row>
    <row r="68" spans="1:4" x14ac:dyDescent="0.3">
      <c r="A68">
        <f>IF(AnalyData!$AG68="pass",AnalyData!$A68,0)</f>
        <v>0</v>
      </c>
      <c r="B68" t="str">
        <f>IF(AnalyData!$AG68="fail",AnalyData!$A68,0)</f>
        <v>150819_M02641_0016_000000000-AGJHU</v>
      </c>
      <c r="C68">
        <f>IF(AnalyData!$AH68="pass",AnalyData!$A68,0)</f>
        <v>0</v>
      </c>
      <c r="D68" t="str">
        <f>IF(AnalyData!$AH68="fail",AnalyData!$A68,0)</f>
        <v>150819_M02641_0016_000000000-AGJHU</v>
      </c>
    </row>
    <row r="69" spans="1:4" x14ac:dyDescent="0.3">
      <c r="A69" t="str">
        <f>IF(AnalyData!$AG69="pass",AnalyData!$A69,0)</f>
        <v>150820_M00766_0126_000000000-AGHUU</v>
      </c>
      <c r="B69">
        <f>IF(AnalyData!$AG69="fail",AnalyData!$A69,0)</f>
        <v>0</v>
      </c>
      <c r="C69" t="str">
        <f>IF(AnalyData!$AH69="pass",AnalyData!$A69,0)</f>
        <v>150820_M00766_0126_000000000-AGHUU</v>
      </c>
      <c r="D69">
        <f>IF(AnalyData!$AH69="fail",AnalyData!$A69,0)</f>
        <v>0</v>
      </c>
    </row>
    <row r="70" spans="1:4" x14ac:dyDescent="0.3">
      <c r="A70">
        <f>IF(AnalyData!$AG70="pass",AnalyData!$A70,0)</f>
        <v>0</v>
      </c>
      <c r="B70" t="str">
        <f>IF(AnalyData!$AG70="fail",AnalyData!$A70,0)</f>
        <v>150820_M02641_0017_000000000-AGJJA</v>
      </c>
      <c r="C70">
        <f>IF(AnalyData!$AH70="pass",AnalyData!$A70,0)</f>
        <v>0</v>
      </c>
      <c r="D70" t="str">
        <f>IF(AnalyData!$AH70="fail",AnalyData!$A70,0)</f>
        <v>150820_M02641_0017_000000000-AGJJA</v>
      </c>
    </row>
    <row r="71" spans="1:4" x14ac:dyDescent="0.3">
      <c r="A71">
        <f>IF(AnalyData!$AG71="pass",AnalyData!$A71,0)</f>
        <v>0</v>
      </c>
      <c r="B71" t="str">
        <f>IF(AnalyData!$AG71="fail",AnalyData!$A71,0)</f>
        <v>150821_M02641_0018_000000000-AGJNU</v>
      </c>
      <c r="C71">
        <f>IF(AnalyData!$AH71="pass",AnalyData!$A71,0)</f>
        <v>0</v>
      </c>
      <c r="D71" t="str">
        <f>IF(AnalyData!$AH71="fail",AnalyData!$A71,0)</f>
        <v>150821_M02641_0018_000000000-AGJNU</v>
      </c>
    </row>
    <row r="72" spans="1:4" x14ac:dyDescent="0.3">
      <c r="A72" t="str">
        <f>IF(AnalyData!$AG72="pass",AnalyData!$A72,0)</f>
        <v>150902_M00766_0128_000000000-AFLDG</v>
      </c>
      <c r="B72">
        <f>IF(AnalyData!$AG72="fail",AnalyData!$A72,0)</f>
        <v>0</v>
      </c>
      <c r="C72">
        <f>IF(AnalyData!$AH72="pass",AnalyData!$A72,0)</f>
        <v>0</v>
      </c>
      <c r="D72" t="str">
        <f>IF(AnalyData!$AH72="fail",AnalyData!$A72,0)</f>
        <v>150902_M00766_0128_000000000-AFLDG</v>
      </c>
    </row>
    <row r="73" spans="1:4" x14ac:dyDescent="0.3">
      <c r="A73" t="str">
        <f>IF(AnalyData!$AG73="pass",AnalyData!$A73,0)</f>
        <v>150904_M02641_0022_000000000-AH991</v>
      </c>
      <c r="B73">
        <f>IF(AnalyData!$AG73="fail",AnalyData!$A73,0)</f>
        <v>0</v>
      </c>
      <c r="C73" t="str">
        <f>IF(AnalyData!$AH73="pass",AnalyData!$A73,0)</f>
        <v>150904_M02641_0022_000000000-AH991</v>
      </c>
      <c r="D73">
        <f>IF(AnalyData!$AH73="fail",AnalyData!$A73,0)</f>
        <v>0</v>
      </c>
    </row>
    <row r="74" spans="1:4" x14ac:dyDescent="0.3">
      <c r="A74" t="str">
        <f>IF(AnalyData!$AG74="pass",AnalyData!$A74,0)</f>
        <v>150910_M02641_0023_000000000-AFLHH</v>
      </c>
      <c r="B74">
        <f>IF(AnalyData!$AG74="fail",AnalyData!$A74,0)</f>
        <v>0</v>
      </c>
      <c r="C74" t="str">
        <f>IF(AnalyData!$AH74="pass",AnalyData!$A74,0)</f>
        <v>150910_M02641_0023_000000000-AFLHH</v>
      </c>
      <c r="D74">
        <f>IF(AnalyData!$AH74="fail",AnalyData!$A74,0)</f>
        <v>0</v>
      </c>
    </row>
    <row r="75" spans="1:4" x14ac:dyDescent="0.3">
      <c r="A75" t="str">
        <f>IF(AnalyData!$AG75="pass",AnalyData!$A75,0)</f>
        <v>150911_M00766_0131_000000000-AGLDT</v>
      </c>
      <c r="B75">
        <f>IF(AnalyData!$AG75="fail",AnalyData!$A75,0)</f>
        <v>0</v>
      </c>
      <c r="C75" t="str">
        <f>IF(AnalyData!$AH75="pass",AnalyData!$A75,0)</f>
        <v>150911_M00766_0131_000000000-AGLDT</v>
      </c>
      <c r="D75">
        <f>IF(AnalyData!$AH75="fail",AnalyData!$A75,0)</f>
        <v>0</v>
      </c>
    </row>
    <row r="76" spans="1:4" x14ac:dyDescent="0.3">
      <c r="A76" t="str">
        <f>IF(AnalyData!$AG76="pass",AnalyData!$A76,0)</f>
        <v>150911_M02641_0024_AF50J</v>
      </c>
      <c r="B76">
        <f>IF(AnalyData!$AG76="fail",AnalyData!$A76,0)</f>
        <v>0</v>
      </c>
      <c r="C76" t="str">
        <f>IF(AnalyData!$AH76="pass",AnalyData!$A76,0)</f>
        <v>150911_M02641_0024_AF50J</v>
      </c>
      <c r="D76">
        <f>IF(AnalyData!$AH76="fail",AnalyData!$A76,0)</f>
        <v>0</v>
      </c>
    </row>
    <row r="77" spans="1:4" x14ac:dyDescent="0.3">
      <c r="A77">
        <f>IF(AnalyData!$AG77="pass",AnalyData!$A77,0)</f>
        <v>0</v>
      </c>
      <c r="B77" t="str">
        <f>IF(AnalyData!$AG77="fail",AnalyData!$A77,0)</f>
        <v>150914_M00766_0132_000000000-AF41F</v>
      </c>
      <c r="C77">
        <f>IF(AnalyData!$AH77="pass",AnalyData!$A77,0)</f>
        <v>0</v>
      </c>
      <c r="D77" t="str">
        <f>IF(AnalyData!$AH77="fail",AnalyData!$A77,0)</f>
        <v>150914_M00766_0132_000000000-AF41F</v>
      </c>
    </row>
    <row r="78" spans="1:4" x14ac:dyDescent="0.3">
      <c r="A78">
        <f>IF(AnalyData!$AG78="pass",AnalyData!$A78,0)</f>
        <v>0</v>
      </c>
      <c r="B78" t="str">
        <f>IF(AnalyData!$AG78="fail",AnalyData!$A78,0)</f>
        <v>150925_M02641_0028_000000000-AGK08</v>
      </c>
      <c r="C78">
        <f>IF(AnalyData!$AH78="pass",AnalyData!$A78,0)</f>
        <v>0</v>
      </c>
      <c r="D78" t="str">
        <f>IF(AnalyData!$AH78="fail",AnalyData!$A78,0)</f>
        <v>150925_M02641_0028_000000000-AGK08</v>
      </c>
    </row>
    <row r="79" spans="1:4" x14ac:dyDescent="0.3">
      <c r="A79" t="str">
        <f>IF(AnalyData!$AG79="pass",AnalyData!$A79,0)</f>
        <v>150928_M02641_0029_000000000-AGHV5</v>
      </c>
      <c r="B79">
        <f>IF(AnalyData!$AG79="fail",AnalyData!$A79,0)</f>
        <v>0</v>
      </c>
      <c r="C79" t="str">
        <f>IF(AnalyData!$AH79="pass",AnalyData!$A79,0)</f>
        <v>150928_M02641_0029_000000000-AGHV5</v>
      </c>
      <c r="D79">
        <f>IF(AnalyData!$AH79="fail",AnalyData!$A79,0)</f>
        <v>0</v>
      </c>
    </row>
    <row r="80" spans="1:4" x14ac:dyDescent="0.3">
      <c r="A80" t="str">
        <f>IF(AnalyData!$AG80="pass",AnalyData!$A80,0)</f>
        <v>150930_M02641_0031_000000000-AGJGT</v>
      </c>
      <c r="B80">
        <f>IF(AnalyData!$AG80="fail",AnalyData!$A80,0)</f>
        <v>0</v>
      </c>
      <c r="C80" t="str">
        <f>IF(AnalyData!$AH80="pass",AnalyData!$A80,0)</f>
        <v>150930_M02641_0031_000000000-AGJGT</v>
      </c>
      <c r="D80">
        <f>IF(AnalyData!$AH80="fail",AnalyData!$A80,0)</f>
        <v>0</v>
      </c>
    </row>
    <row r="81" spans="1:4" x14ac:dyDescent="0.3">
      <c r="A81">
        <f>IF(AnalyData!$AG81="pass",AnalyData!$A81,0)</f>
        <v>0</v>
      </c>
      <c r="B81" t="str">
        <f>IF(AnalyData!$AG81="fail",AnalyData!$A81,0)</f>
        <v>151001_M02641_0032_000000000-AGLE0</v>
      </c>
      <c r="C81">
        <f>IF(AnalyData!$AH81="pass",AnalyData!$A81,0)</f>
        <v>0</v>
      </c>
      <c r="D81" t="str">
        <f>IF(AnalyData!$AH81="fail",AnalyData!$A81,0)</f>
        <v>151001_M02641_0032_000000000-AGLE0</v>
      </c>
    </row>
    <row r="82" spans="1:4" x14ac:dyDescent="0.3">
      <c r="A82" t="str">
        <f>IF(AnalyData!$AG82="pass",AnalyData!$A82,0)</f>
        <v>151002_M02641_0033_000000000-AFLDA</v>
      </c>
      <c r="B82">
        <f>IF(AnalyData!$AG82="fail",AnalyData!$A82,0)</f>
        <v>0</v>
      </c>
      <c r="C82" t="str">
        <f>IF(AnalyData!$AH82="pass",AnalyData!$A82,0)</f>
        <v>151002_M02641_0033_000000000-AFLDA</v>
      </c>
      <c r="D82">
        <f>IF(AnalyData!$AH82="fail",AnalyData!$A82,0)</f>
        <v>0</v>
      </c>
    </row>
    <row r="83" spans="1:4" x14ac:dyDescent="0.3">
      <c r="A83">
        <f>IF(AnalyData!$AG83="pass",AnalyData!$A83,0)</f>
        <v>0</v>
      </c>
      <c r="B83" t="str">
        <f>IF(AnalyData!$AG83="fail",AnalyData!$A83,0)</f>
        <v>151009_M00766_0140_000000000-AGK0B</v>
      </c>
      <c r="C83">
        <f>IF(AnalyData!$AH83="pass",AnalyData!$A83,0)</f>
        <v>0</v>
      </c>
      <c r="D83" t="str">
        <f>IF(AnalyData!$AH83="fail",AnalyData!$A83,0)</f>
        <v>151009_M00766_0140_000000000-AGK0B</v>
      </c>
    </row>
    <row r="84" spans="1:4" x14ac:dyDescent="0.3">
      <c r="A84" t="str">
        <f>IF(AnalyData!$AG84="pass",AnalyData!$A84,0)</f>
        <v>151009_M02641_0036_000000000-AFN30</v>
      </c>
      <c r="B84">
        <f>IF(AnalyData!$AG84="fail",AnalyData!$A84,0)</f>
        <v>0</v>
      </c>
      <c r="C84" t="str">
        <f>IF(AnalyData!$AH84="pass",AnalyData!$A84,0)</f>
        <v>151009_M02641_0036_000000000-AFN30</v>
      </c>
      <c r="D84">
        <f>IF(AnalyData!$AH84="fail",AnalyData!$A84,0)</f>
        <v>0</v>
      </c>
    </row>
    <row r="85" spans="1:4" x14ac:dyDescent="0.3">
      <c r="A85" t="str">
        <f>IF(AnalyData!$AG85="pass",AnalyData!$A85,0)</f>
        <v>151012_M02641_0037_000000000-AFNA5</v>
      </c>
      <c r="B85">
        <f>IF(AnalyData!$AG85="fail",AnalyData!$A85,0)</f>
        <v>0</v>
      </c>
      <c r="C85" t="str">
        <f>IF(AnalyData!$AH85="pass",AnalyData!$A85,0)</f>
        <v>151012_M02641_0037_000000000-AFNA5</v>
      </c>
      <c r="D85">
        <f>IF(AnalyData!$AH85="fail",AnalyData!$A85,0)</f>
        <v>0</v>
      </c>
    </row>
    <row r="86" spans="1:4" x14ac:dyDescent="0.3">
      <c r="A86">
        <f>IF(AnalyData!$AG86="pass",AnalyData!$A86,0)</f>
        <v>0</v>
      </c>
      <c r="B86" t="str">
        <f>IF(AnalyData!$AG86="fail",AnalyData!$A86,0)</f>
        <v>151019_M02641_0040_000000000-AJDVH</v>
      </c>
      <c r="C86">
        <f>IF(AnalyData!$AH86="pass",AnalyData!$A86,0)</f>
        <v>0</v>
      </c>
      <c r="D86" t="str">
        <f>IF(AnalyData!$AH86="fail",AnalyData!$A86,0)</f>
        <v>151019_M02641_0040_000000000-AJDVH</v>
      </c>
    </row>
    <row r="87" spans="1:4" x14ac:dyDescent="0.3">
      <c r="A87">
        <f>IF(AnalyData!$AG87="pass",AnalyData!$A87,0)</f>
        <v>0</v>
      </c>
      <c r="B87" t="str">
        <f>IF(AnalyData!$AG87="fail",AnalyData!$A87,0)</f>
        <v>151021_M00766_0144_000000000-AG028</v>
      </c>
      <c r="C87">
        <f>IF(AnalyData!$AH87="pass",AnalyData!$A87,0)</f>
        <v>0</v>
      </c>
      <c r="D87" t="str">
        <f>IF(AnalyData!$AH87="fail",AnalyData!$A87,0)</f>
        <v>151021_M00766_0144_000000000-AG028</v>
      </c>
    </row>
    <row r="88" spans="1:4" x14ac:dyDescent="0.3">
      <c r="A88">
        <f>IF(AnalyData!$AG88="pass",AnalyData!$A88,0)</f>
        <v>0</v>
      </c>
      <c r="B88" t="str">
        <f>IF(AnalyData!$AG88="fail",AnalyData!$A88,0)</f>
        <v>151022_M02641_0042_000000000-AJ5B5</v>
      </c>
      <c r="C88">
        <f>IF(AnalyData!$AH88="pass",AnalyData!$A88,0)</f>
        <v>0</v>
      </c>
      <c r="D88" t="str">
        <f>IF(AnalyData!$AH88="fail",AnalyData!$A88,0)</f>
        <v>151022_M02641_0042_000000000-AJ5B5</v>
      </c>
    </row>
    <row r="89" spans="1:4" x14ac:dyDescent="0.3">
      <c r="A89" t="str">
        <f>IF(AnalyData!$AG89="pass",AnalyData!$A89,0)</f>
        <v>151026_M00766_0148_000000000-AFLVV</v>
      </c>
      <c r="B89">
        <f>IF(AnalyData!$AG89="fail",AnalyData!$A89,0)</f>
        <v>0</v>
      </c>
      <c r="C89" t="str">
        <f>IF(AnalyData!$AH89="pass",AnalyData!$A89,0)</f>
        <v>151026_M00766_0148_000000000-AFLVV</v>
      </c>
      <c r="D89">
        <f>IF(AnalyData!$AH89="fail",AnalyData!$A89,0)</f>
        <v>0</v>
      </c>
    </row>
    <row r="90" spans="1:4" x14ac:dyDescent="0.3">
      <c r="A90">
        <f>IF(AnalyData!$AG90="pass",AnalyData!$A90,0)</f>
        <v>0</v>
      </c>
      <c r="B90" t="str">
        <f>IF(AnalyData!$AG90="fail",AnalyData!$A90,0)</f>
        <v>151102_M02641_0045_000000000-AFN3H</v>
      </c>
      <c r="C90">
        <f>IF(AnalyData!$AH90="pass",AnalyData!$A90,0)</f>
        <v>0</v>
      </c>
      <c r="D90" t="str">
        <f>IF(AnalyData!$AH90="fail",AnalyData!$A90,0)</f>
        <v>151102_M02641_0045_000000000-AFN3H</v>
      </c>
    </row>
    <row r="91" spans="1:4" x14ac:dyDescent="0.3">
      <c r="A91">
        <f>IF(AnalyData!$AG91="pass",AnalyData!$A91,0)</f>
        <v>0</v>
      </c>
      <c r="B91" t="str">
        <f>IF(AnalyData!$AG91="fail",AnalyData!$A91,0)</f>
        <v>151104_M00766_0151_000000000-AK8EW</v>
      </c>
      <c r="C91">
        <f>IF(AnalyData!$AH91="pass",AnalyData!$A91,0)</f>
        <v>0</v>
      </c>
      <c r="D91" t="str">
        <f>IF(AnalyData!$AH91="fail",AnalyData!$A91,0)</f>
        <v>151104_M00766_0151_000000000-AK8EW</v>
      </c>
    </row>
    <row r="92" spans="1:4" x14ac:dyDescent="0.3">
      <c r="A92" t="str">
        <f>IF(AnalyData!$AG92="pass",AnalyData!$A92,0)</f>
        <v>151106_M00766_0152_000000000-AJ5W5</v>
      </c>
      <c r="B92">
        <f>IF(AnalyData!$AG92="fail",AnalyData!$A92,0)</f>
        <v>0</v>
      </c>
      <c r="C92" t="str">
        <f>IF(AnalyData!$AH92="pass",AnalyData!$A92,0)</f>
        <v>151106_M00766_0152_000000000-AJ5W5</v>
      </c>
      <c r="D92">
        <f>IF(AnalyData!$AH92="fail",AnalyData!$A92,0)</f>
        <v>0</v>
      </c>
    </row>
    <row r="93" spans="1:4" x14ac:dyDescent="0.3">
      <c r="A93" t="str">
        <f>IF(AnalyData!$AG93="pass",AnalyData!$A93,0)</f>
        <v>151111_M02641_0049_000000000-AJD47</v>
      </c>
      <c r="B93">
        <f>IF(AnalyData!$AG93="fail",AnalyData!$A93,0)</f>
        <v>0</v>
      </c>
      <c r="C93" t="str">
        <f>IF(AnalyData!$AH93="pass",AnalyData!$A93,0)</f>
        <v>151111_M02641_0049_000000000-AJD47</v>
      </c>
      <c r="D93">
        <f>IF(AnalyData!$AH93="fail",AnalyData!$A93,0)</f>
        <v>0</v>
      </c>
    </row>
    <row r="94" spans="1:4" x14ac:dyDescent="0.3">
      <c r="A94">
        <f>IF(AnalyData!$AG94="pass",AnalyData!$A94,0)</f>
        <v>0</v>
      </c>
      <c r="B94" t="str">
        <f>IF(AnalyData!$AG94="fail",AnalyData!$A94,0)</f>
        <v>151116_M00766_0154_000000000-AJF4C</v>
      </c>
      <c r="C94">
        <f>IF(AnalyData!$AH94="pass",AnalyData!$A94,0)</f>
        <v>0</v>
      </c>
      <c r="D94" t="str">
        <f>IF(AnalyData!$AH94="fail",AnalyData!$A94,0)</f>
        <v>151116_M00766_0154_000000000-AJF4C</v>
      </c>
    </row>
    <row r="95" spans="1:4" x14ac:dyDescent="0.3">
      <c r="A95">
        <f>IF(AnalyData!$AG95="pass",AnalyData!$A95,0)</f>
        <v>0</v>
      </c>
      <c r="B95" t="str">
        <f>IF(AnalyData!$AG95="fail",AnalyData!$A95,0)</f>
        <v>151119_M02641_0052_000000000-AJJ6B</v>
      </c>
      <c r="C95">
        <f>IF(AnalyData!$AH95="pass",AnalyData!$A95,0)</f>
        <v>0</v>
      </c>
      <c r="D95" t="str">
        <f>IF(AnalyData!$AH95="fail",AnalyData!$A95,0)</f>
        <v>151119_M02641_0052_000000000-AJJ6B</v>
      </c>
    </row>
    <row r="96" spans="1:4" x14ac:dyDescent="0.3">
      <c r="A96">
        <f>IF(AnalyData!$AG96="pass",AnalyData!$A96,0)</f>
        <v>0</v>
      </c>
      <c r="B96" t="str">
        <f>IF(AnalyData!$AG96="fail",AnalyData!$A96,0)</f>
        <v>151125_M00766_0158_000000000-AJJC1</v>
      </c>
      <c r="C96">
        <f>IF(AnalyData!$AH96="pass",AnalyData!$A96,0)</f>
        <v>0</v>
      </c>
      <c r="D96" t="str">
        <f>IF(AnalyData!$AH96="fail",AnalyData!$A96,0)</f>
        <v>151125_M00766_0158_000000000-AJJC1</v>
      </c>
    </row>
    <row r="97" spans="1:4" x14ac:dyDescent="0.3">
      <c r="A97">
        <f>IF(AnalyData!$AG97="pass",AnalyData!$A97,0)</f>
        <v>0</v>
      </c>
      <c r="B97" t="str">
        <f>IF(AnalyData!$AG97="fail",AnalyData!$A97,0)</f>
        <v>151130_M00766_0163_000000000-AJGC9</v>
      </c>
      <c r="C97">
        <f>IF(AnalyData!$AH97="pass",AnalyData!$A97,0)</f>
        <v>0</v>
      </c>
      <c r="D97" t="str">
        <f>IF(AnalyData!$AH97="fail",AnalyData!$A97,0)</f>
        <v>151130_M00766_0163_000000000-AJGC9</v>
      </c>
    </row>
    <row r="98" spans="1:4" x14ac:dyDescent="0.3">
      <c r="A98">
        <f>IF(AnalyData!$AG98="pass",AnalyData!$A98,0)</f>
        <v>0</v>
      </c>
      <c r="B98" t="str">
        <f>IF(AnalyData!$AG98="fail",AnalyData!$A98,0)</f>
        <v>151204_M02641_0056_000000000-AJDC6</v>
      </c>
      <c r="C98">
        <f>IF(AnalyData!$AH98="pass",AnalyData!$A98,0)</f>
        <v>0</v>
      </c>
      <c r="D98" t="str">
        <f>IF(AnalyData!$AH98="fail",AnalyData!$A98,0)</f>
        <v>151204_M02641_0056_000000000-AJDC6</v>
      </c>
    </row>
    <row r="99" spans="1:4" x14ac:dyDescent="0.3">
      <c r="A99">
        <f>IF(AnalyData!$AG99="pass",AnalyData!$A99,0)</f>
        <v>0</v>
      </c>
      <c r="B99" t="str">
        <f>IF(AnalyData!$AG99="fail",AnalyData!$A99,0)</f>
        <v>151208_M02641_0057_000000000-AJHRF</v>
      </c>
      <c r="C99">
        <f>IF(AnalyData!$AH99="pass",AnalyData!$A99,0)</f>
        <v>0</v>
      </c>
      <c r="D99" t="str">
        <f>IF(AnalyData!$AH99="fail",AnalyData!$A99,0)</f>
        <v>151208_M02641_0057_000000000-AJHRF</v>
      </c>
    </row>
    <row r="100" spans="1:4" x14ac:dyDescent="0.3">
      <c r="A100">
        <f>IF(AnalyData!$AG100="pass",AnalyData!$A100,0)</f>
        <v>0</v>
      </c>
      <c r="B100" t="str">
        <f>IF(AnalyData!$AG100="fail",AnalyData!$A100,0)</f>
        <v>151210_M00766_0168_000000000-AJDDH</v>
      </c>
      <c r="C100">
        <f>IF(AnalyData!$AH100="pass",AnalyData!$A100,0)</f>
        <v>0</v>
      </c>
      <c r="D100" t="str">
        <f>IF(AnalyData!$AH100="fail",AnalyData!$A100,0)</f>
        <v>151210_M00766_0168_000000000-AJDDH</v>
      </c>
    </row>
    <row r="101" spans="1:4" x14ac:dyDescent="0.3">
      <c r="A101">
        <f>IF(AnalyData!$AG101="pass",AnalyData!$A101,0)</f>
        <v>0</v>
      </c>
      <c r="B101" t="str">
        <f>IF(AnalyData!$AG101="fail",AnalyData!$A101,0)</f>
        <v>151211_M00766_0169_000000000-AK5DW</v>
      </c>
      <c r="C101">
        <f>IF(AnalyData!$AH101="pass",AnalyData!$A101,0)</f>
        <v>0</v>
      </c>
      <c r="D101" t="str">
        <f>IF(AnalyData!$AH101="fail",AnalyData!$A101,0)</f>
        <v>151211_M00766_0169_000000000-AK5DW</v>
      </c>
    </row>
    <row r="102" spans="1:4" x14ac:dyDescent="0.3">
      <c r="A102">
        <f>IF(AnalyData!$AG102="pass",AnalyData!$A102,0)</f>
        <v>0</v>
      </c>
      <c r="B102" t="str">
        <f>IF(AnalyData!$AG102="fail",AnalyData!$A102,0)</f>
        <v>151218_M00766_0171_000000000-AK5FL</v>
      </c>
      <c r="C102">
        <f>IF(AnalyData!$AH102="pass",AnalyData!$A102,0)</f>
        <v>0</v>
      </c>
      <c r="D102" t="str">
        <f>IF(AnalyData!$AH102="fail",AnalyData!$A102,0)</f>
        <v>151218_M00766_0171_000000000-AK5FL</v>
      </c>
    </row>
    <row r="103" spans="1:4" x14ac:dyDescent="0.3">
      <c r="A103" t="str">
        <f>IF(AnalyData!$AG103="pass",AnalyData!$A103,0)</f>
        <v>160104_M02641_0062_000000000-AL603</v>
      </c>
      <c r="B103">
        <f>IF(AnalyData!$AG103="fail",AnalyData!$A103,0)</f>
        <v>0</v>
      </c>
      <c r="C103" t="str">
        <f>IF(AnalyData!$AH103="pass",AnalyData!$A103,0)</f>
        <v>160104_M02641_0062_000000000-AL603</v>
      </c>
      <c r="D103">
        <f>IF(AnalyData!$AH103="fail",AnalyData!$A103,0)</f>
        <v>0</v>
      </c>
    </row>
    <row r="104" spans="1:4" x14ac:dyDescent="0.3">
      <c r="A104">
        <f>IF(AnalyData!$AG104="pass",AnalyData!$A104,0)</f>
        <v>0</v>
      </c>
      <c r="B104" t="str">
        <f>IF(AnalyData!$AG104="fail",AnalyData!$A104,0)</f>
        <v>160105_M00766_0174_000000000-AL4LB</v>
      </c>
      <c r="C104">
        <f>IF(AnalyData!$AH104="pass",AnalyData!$A104,0)</f>
        <v>0</v>
      </c>
      <c r="D104" t="str">
        <f>IF(AnalyData!$AH104="fail",AnalyData!$A104,0)</f>
        <v>160105_M00766_0174_000000000-AL4LB</v>
      </c>
    </row>
    <row r="105" spans="1:4" x14ac:dyDescent="0.3">
      <c r="A105">
        <f>IF(AnalyData!$AG105="pass",AnalyData!$A105,0)</f>
        <v>0</v>
      </c>
      <c r="B105" t="str">
        <f>IF(AnalyData!$AG105="fail",AnalyData!$A105,0)</f>
        <v>160107_M02641_0063_000000000-AJDC9</v>
      </c>
      <c r="C105">
        <f>IF(AnalyData!$AH105="pass",AnalyData!$A105,0)</f>
        <v>0</v>
      </c>
      <c r="D105" t="str">
        <f>IF(AnalyData!$AH105="fail",AnalyData!$A105,0)</f>
        <v>160107_M02641_0063_000000000-AJDC9</v>
      </c>
    </row>
    <row r="106" spans="1:4" x14ac:dyDescent="0.3">
      <c r="A106" t="str">
        <f>IF(AnalyData!$AG106="pass",AnalyData!$A106,0)</f>
        <v>160108_M02641_0064_000000000-ALNH2</v>
      </c>
      <c r="B106">
        <f>IF(AnalyData!$AG106="fail",AnalyData!$A106,0)</f>
        <v>0</v>
      </c>
      <c r="C106" t="str">
        <f>IF(AnalyData!$AH106="pass",AnalyData!$A106,0)</f>
        <v>160108_M02641_0064_000000000-ALNH2</v>
      </c>
      <c r="D106">
        <f>IF(AnalyData!$AH106="fail",AnalyData!$A106,0)</f>
        <v>0</v>
      </c>
    </row>
    <row r="107" spans="1:4" x14ac:dyDescent="0.3">
      <c r="A107">
        <f>IF(AnalyData!$AG107="pass",AnalyData!$A107,0)</f>
        <v>0</v>
      </c>
      <c r="B107" t="str">
        <f>IF(AnalyData!$AG107="fail",AnalyData!$A107,0)</f>
        <v>160115_M00766_0178_000000000-ALKJV</v>
      </c>
      <c r="C107">
        <f>IF(AnalyData!$AH107="pass",AnalyData!$A107,0)</f>
        <v>0</v>
      </c>
      <c r="D107" t="str">
        <f>IF(AnalyData!$AH107="fail",AnalyData!$A107,0)</f>
        <v>160115_M00766_0178_000000000-ALKJV</v>
      </c>
    </row>
    <row r="108" spans="1:4" x14ac:dyDescent="0.3">
      <c r="A108">
        <f>IF(AnalyData!$AG108="pass",AnalyData!$A108,0)</f>
        <v>0</v>
      </c>
      <c r="B108" t="str">
        <f>IF(AnalyData!$AG108="fail",AnalyData!$A108,0)</f>
        <v>160118_M02641_0066_000000000-AJETF</v>
      </c>
      <c r="C108">
        <f>IF(AnalyData!$AH108="pass",AnalyData!$A108,0)</f>
        <v>0</v>
      </c>
      <c r="D108" t="str">
        <f>IF(AnalyData!$AH108="fail",AnalyData!$A108,0)</f>
        <v>160118_M02641_0066_000000000-AJETF</v>
      </c>
    </row>
    <row r="109" spans="1:4" x14ac:dyDescent="0.3">
      <c r="A109">
        <f>IF(AnalyData!$AD109="pass",AnalyData!$A109,0)</f>
        <v>0</v>
      </c>
      <c r="B109">
        <f>IF(AnalyData!$AD109="fail",AnalyData!$A109,0)</f>
        <v>0</v>
      </c>
      <c r="C109">
        <f>IF(AnalyData!$AE109="pass",AnalyData!$A109,0)</f>
        <v>0</v>
      </c>
      <c r="D109">
        <f>IF(AnalyData!$AE109="fail",AnalyData!$A109,0)</f>
        <v>0</v>
      </c>
    </row>
    <row r="110" spans="1:4" x14ac:dyDescent="0.3">
      <c r="A110" t="str">
        <f>IF(AnalyData!$AG110="pass",AnalyData!$A110,0)</f>
        <v>160127_M00766_0001_000000000-ALR2L</v>
      </c>
      <c r="B110">
        <f>IF(AnalyData!$AG110="fail",AnalyData!$A110,0)</f>
        <v>0</v>
      </c>
      <c r="C110" t="str">
        <f>IF(AnalyData!$AH110="pass",AnalyData!$A110,0)</f>
        <v>160127_M00766_0001_000000000-ALR2L</v>
      </c>
      <c r="D110">
        <f>IF(AnalyData!$AH110="fail",AnalyData!$A110,0)</f>
        <v>0</v>
      </c>
    </row>
    <row r="111" spans="1:4" x14ac:dyDescent="0.3">
      <c r="A111">
        <f>IF(AnalyData!$AG111="pass",AnalyData!$A111,0)</f>
        <v>0</v>
      </c>
      <c r="B111" t="str">
        <f>IF(AnalyData!$AG111="fail",AnalyData!$A111,0)</f>
        <v>160127_M02641_0069_000000000-AMDH4</v>
      </c>
      <c r="C111">
        <f>IF(AnalyData!$AH111="pass",AnalyData!$A111,0)</f>
        <v>0</v>
      </c>
      <c r="D111" t="str">
        <f>IF(AnalyData!$AH111="fail",AnalyData!$A111,0)</f>
        <v>160127_M02641_0069_000000000-AMDH4</v>
      </c>
    </row>
    <row r="112" spans="1:4" x14ac:dyDescent="0.3">
      <c r="A112" t="str">
        <f>IF(AnalyData!$AG112="pass",AnalyData!$A112,0)</f>
        <v>160128_M00766_0002_000000000-ALAJ1</v>
      </c>
      <c r="B112">
        <f>IF(AnalyData!$AG112="fail",AnalyData!$A112,0)</f>
        <v>0</v>
      </c>
      <c r="C112" t="str">
        <f>IF(AnalyData!$AH112="pass",AnalyData!$A112,0)</f>
        <v>160128_M00766_0002_000000000-ALAJ1</v>
      </c>
      <c r="D112">
        <f>IF(AnalyData!$AH112="fail",AnalyData!$A112,0)</f>
        <v>0</v>
      </c>
    </row>
    <row r="113" spans="1:4" x14ac:dyDescent="0.3">
      <c r="A113">
        <f>IF(AnalyData!$AG113="pass",AnalyData!$A113,0)</f>
        <v>0</v>
      </c>
      <c r="B113" t="str">
        <f>IF(AnalyData!$AG113="fail",AnalyData!$A113,0)</f>
        <v>160204_M00766_0004_000000000-AL4H0</v>
      </c>
      <c r="C113">
        <f>IF(AnalyData!$AH113="pass",AnalyData!$A113,0)</f>
        <v>0</v>
      </c>
      <c r="D113" t="str">
        <f>IF(AnalyData!$AH113="fail",AnalyData!$A113,0)</f>
        <v>160204_M00766_0004_000000000-AL4H0</v>
      </c>
    </row>
    <row r="114" spans="1:4" x14ac:dyDescent="0.3">
      <c r="A114">
        <f>IF(AnalyData!$AG114="pass",AnalyData!$A114,0)</f>
        <v>0</v>
      </c>
      <c r="B114" t="str">
        <f>IF(AnalyData!$AG114="fail",AnalyData!$A114,0)</f>
        <v>160204_M02641_0072_000000000-AK6CE</v>
      </c>
      <c r="C114">
        <f>IF(AnalyData!$AH114="pass",AnalyData!$A114,0)</f>
        <v>0</v>
      </c>
      <c r="D114" t="str">
        <f>IF(AnalyData!$AH114="fail",AnalyData!$A114,0)</f>
        <v>160204_M02641_0072_000000000-AK6CE</v>
      </c>
    </row>
    <row r="115" spans="1:4" x14ac:dyDescent="0.3">
      <c r="A115">
        <f>IF(AnalyData!$AG115="pass",AnalyData!$A115,0)</f>
        <v>0</v>
      </c>
      <c r="B115" t="str">
        <f>IF(AnalyData!$AG115="fail",AnalyData!$A115,0)</f>
        <v>160205_M02641_0073_000000000-ALY9Y</v>
      </c>
      <c r="C115">
        <f>IF(AnalyData!$AH115="pass",AnalyData!$A115,0)</f>
        <v>0</v>
      </c>
      <c r="D115" t="str">
        <f>IF(AnalyData!$AH115="fail",AnalyData!$A115,0)</f>
        <v>160205_M02641_0073_000000000-ALY9Y</v>
      </c>
    </row>
    <row r="116" spans="1:4" x14ac:dyDescent="0.3">
      <c r="A116" t="str">
        <f>IF(AnalyData!$AG116="pass",AnalyData!$A116,0)</f>
        <v>160208_M00766_0006_000000000-AMF4G</v>
      </c>
      <c r="B116">
        <f>IF(AnalyData!$AG116="fail",AnalyData!$A116,0)</f>
        <v>0</v>
      </c>
      <c r="C116" t="str">
        <f>IF(AnalyData!$AH116="pass",AnalyData!$A116,0)</f>
        <v>160208_M00766_0006_000000000-AMF4G</v>
      </c>
      <c r="D116">
        <f>IF(AnalyData!$AH116="fail",AnalyData!$A116,0)</f>
        <v>0</v>
      </c>
    </row>
    <row r="117" spans="1:4" x14ac:dyDescent="0.3">
      <c r="A117">
        <f>IF(AnalyData!$AG117="pass",AnalyData!$A117,0)</f>
        <v>0</v>
      </c>
      <c r="B117" t="str">
        <f>IF(AnalyData!$AG117="fail",AnalyData!$A117,0)</f>
        <v>160208_M02641_0075_000000000-AMF40</v>
      </c>
      <c r="C117">
        <f>IF(AnalyData!$AH117="pass",AnalyData!$A117,0)</f>
        <v>0</v>
      </c>
      <c r="D117" t="str">
        <f>IF(AnalyData!$AH117="fail",AnalyData!$A117,0)</f>
        <v>160208_M02641_0075_000000000-AMF40</v>
      </c>
    </row>
    <row r="118" spans="1:4" x14ac:dyDescent="0.3">
      <c r="A118">
        <f>IF(AnalyData!$AG118="pass",AnalyData!$A118,0)</f>
        <v>0</v>
      </c>
      <c r="B118" t="str">
        <f>IF(AnalyData!$AG118="fail",AnalyData!$A118,0)</f>
        <v>160209_M02641_0076_000000000-AMF44</v>
      </c>
      <c r="C118">
        <f>IF(AnalyData!$AH118="pass",AnalyData!$A118,0)</f>
        <v>0</v>
      </c>
      <c r="D118" t="str">
        <f>IF(AnalyData!$AH118="fail",AnalyData!$A118,0)</f>
        <v>160209_M02641_0076_000000000-AMF44</v>
      </c>
    </row>
    <row r="119" spans="1:4" x14ac:dyDescent="0.3">
      <c r="A119">
        <f>IF(AnalyData!$AG119="pass",AnalyData!$A119,0)</f>
        <v>0</v>
      </c>
      <c r="B119" t="str">
        <f>IF(AnalyData!$AG119="fail",AnalyData!$A119,0)</f>
        <v>160210_M02641_0077_000000000-AME81</v>
      </c>
      <c r="C119">
        <f>IF(AnalyData!$AH119="pass",AnalyData!$A119,0)</f>
        <v>0</v>
      </c>
      <c r="D119" t="str">
        <f>IF(AnalyData!$AH119="fail",AnalyData!$A119,0)</f>
        <v>160210_M02641_0077_000000000-AME81</v>
      </c>
    </row>
    <row r="120" spans="1:4" x14ac:dyDescent="0.3">
      <c r="A120" t="str">
        <f>IF(AnalyData!$AG120="pass",AnalyData!$A120,0)</f>
        <v>160212_M00766_0008_000000000-AL607</v>
      </c>
      <c r="B120">
        <f>IF(AnalyData!$AG120="fail",AnalyData!$A120,0)</f>
        <v>0</v>
      </c>
      <c r="C120" t="str">
        <f>IF(AnalyData!$AH120="pass",AnalyData!$A120,0)</f>
        <v>160212_M00766_0008_000000000-AL607</v>
      </c>
      <c r="D120">
        <f>IF(AnalyData!$AH120="fail",AnalyData!$A120,0)</f>
        <v>0</v>
      </c>
    </row>
    <row r="121" spans="1:4" x14ac:dyDescent="0.3">
      <c r="A121" t="str">
        <f>IF(AnalyData!$AG121="pass",AnalyData!$A121,0)</f>
        <v>160216_M02641_0079_000000000-AL75M</v>
      </c>
      <c r="B121">
        <f>IF(AnalyData!$AG121="fail",AnalyData!$A121,0)</f>
        <v>0</v>
      </c>
      <c r="C121" t="str">
        <f>IF(AnalyData!$AH121="pass",AnalyData!$A121,0)</f>
        <v>160216_M02641_0079_000000000-AL75M</v>
      </c>
      <c r="D121">
        <f>IF(AnalyData!$AH121="fail",AnalyData!$A121,0)</f>
        <v>0</v>
      </c>
    </row>
    <row r="122" spans="1:4" x14ac:dyDescent="0.3">
      <c r="A122" t="str">
        <f>IF(AnalyData!$AG122="pass",AnalyData!$A122,0)</f>
        <v>160218_M00766_0010_000000000-AMF48</v>
      </c>
      <c r="B122">
        <f>IF(AnalyData!$AG122="fail",AnalyData!$A122,0)</f>
        <v>0</v>
      </c>
      <c r="C122" t="str">
        <f>IF(AnalyData!$AH122="pass",AnalyData!$A122,0)</f>
        <v>160218_M00766_0010_000000000-AMF48</v>
      </c>
      <c r="D122">
        <f>IF(AnalyData!$AH122="fail",AnalyData!$A122,0)</f>
        <v>0</v>
      </c>
    </row>
    <row r="123" spans="1:4" x14ac:dyDescent="0.3">
      <c r="A123">
        <f>IF(AnalyData!$AG123="pass",AnalyData!$A123,0)</f>
        <v>0</v>
      </c>
      <c r="B123" t="str">
        <f>IF(AnalyData!$AG123="fail",AnalyData!$A123,0)</f>
        <v>160218_M02641_0080_000000000-AMF3Y</v>
      </c>
      <c r="C123">
        <f>IF(AnalyData!$AH123="pass",AnalyData!$A123,0)</f>
        <v>0</v>
      </c>
      <c r="D123" t="str">
        <f>IF(AnalyData!$AH123="fail",AnalyData!$A123,0)</f>
        <v>160218_M02641_0080_000000000-AMF3Y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75" zoomScaleNormal="75" workbookViewId="0">
      <selection activeCell="D7" sqref="D7"/>
    </sheetView>
  </sheetViews>
  <sheetFormatPr defaultRowHeight="14.4" x14ac:dyDescent="0.3"/>
  <cols>
    <col min="1" max="2" width="37.5546875" bestFit="1" customWidth="1"/>
    <col min="3" max="3" width="38.33203125" bestFit="1" customWidth="1"/>
    <col min="4" max="4" width="38.88671875" bestFit="1" customWidth="1"/>
    <col min="5" max="5" width="37.5546875" bestFit="1" customWidth="1"/>
    <col min="6" max="6" width="38.88671875" bestFit="1" customWidth="1"/>
  </cols>
  <sheetData>
    <row r="1" spans="1:6" x14ac:dyDescent="0.3">
      <c r="A1" t="s">
        <v>255</v>
      </c>
      <c r="B1" t="s">
        <v>257</v>
      </c>
      <c r="C1" t="s">
        <v>263</v>
      </c>
      <c r="D1" t="s">
        <v>272</v>
      </c>
      <c r="E1" t="s">
        <v>321</v>
      </c>
      <c r="F1" t="s">
        <v>322</v>
      </c>
    </row>
    <row r="2" spans="1:6" x14ac:dyDescent="0.3">
      <c r="A2" t="str">
        <f>IF(BadRunsEye!$D2="Pass",BadRunsEye!$A2,0)</f>
        <v>130417_M00766_0007_000000000-A3R1F</v>
      </c>
      <c r="B2">
        <f>IF(BadRunsEye!$D2="Fail",BadRunsEye!$A2,0)</f>
        <v>0</v>
      </c>
      <c r="C2">
        <f>IF(BadRunsEye!$D2="Borderline Pass",BadRunsEye!$A2,0)</f>
        <v>0</v>
      </c>
      <c r="D2">
        <f>IF(BadRunsEye!$D2="Borderline Fail",BadRunsEye!$A2,0)</f>
        <v>0</v>
      </c>
      <c r="E2" t="str">
        <f>IF(OR(BadRunsEye!$D2="Pass",BadRunsEye!$D2="Borderline Pass"),BadRunsEye!$A2,0)</f>
        <v>130417_M00766_0007_000000000-A3R1F</v>
      </c>
      <c r="F2">
        <f>IF(OR(BadRunsEye!$D2="Fail",BadRunsEye!$D2="Borderline Fail"),BadRunsEye!$A2,0)</f>
        <v>0</v>
      </c>
    </row>
    <row r="3" spans="1:6" x14ac:dyDescent="0.3">
      <c r="A3" t="str">
        <f>IF(BadRunsEye!$D3="Pass",BadRunsEye!$A3,0)</f>
        <v>130508_M00766_0013_000000000-A3RB5</v>
      </c>
      <c r="B3">
        <f>IF(BadRunsEye!$D3="Fail",BadRunsEye!$A3,0)</f>
        <v>0</v>
      </c>
      <c r="C3">
        <f>IF(BadRunsEye!$D3="Borderline Pass",BadRunsEye!$A3,0)</f>
        <v>0</v>
      </c>
      <c r="D3">
        <f>IF(BadRunsEye!$D3="Borderline Fail",BadRunsEye!$A3,0)</f>
        <v>0</v>
      </c>
      <c r="E3" t="str">
        <f>IF(OR(BadRunsEye!$D3="Pass",BadRunsEye!$D3="Borderline Pass"),BadRunsEye!$A3,0)</f>
        <v>130508_M00766_0013_000000000-A3RB5</v>
      </c>
      <c r="F3">
        <f>IF(OR(BadRunsEye!$D3="Fail",BadRunsEye!$D3="Borderline Fail"),BadRunsEye!$A3,0)</f>
        <v>0</v>
      </c>
    </row>
    <row r="4" spans="1:6" x14ac:dyDescent="0.3">
      <c r="A4" t="str">
        <f>IF(BadRunsEye!$D4="Pass",BadRunsEye!$A4,0)</f>
        <v>130510_M00766_0014_000000000-A3PFJ</v>
      </c>
      <c r="B4">
        <f>IF(BadRunsEye!$D4="Fail",BadRunsEye!$A4,0)</f>
        <v>0</v>
      </c>
      <c r="C4">
        <f>IF(BadRunsEye!$D4="Borderline Pass",BadRunsEye!$A4,0)</f>
        <v>0</v>
      </c>
      <c r="D4">
        <f>IF(BadRunsEye!$D4="Borderline Fail",BadRunsEye!$A4,0)</f>
        <v>0</v>
      </c>
      <c r="E4" t="str">
        <f>IF(OR(BadRunsEye!$D4="Pass",BadRunsEye!$D4="Borderline Pass"),BadRunsEye!$A4,0)</f>
        <v>130510_M00766_0014_000000000-A3PFJ</v>
      </c>
      <c r="F4">
        <f>IF(OR(BadRunsEye!$D4="Fail",BadRunsEye!$D4="Borderline Fail"),BadRunsEye!$A4,0)</f>
        <v>0</v>
      </c>
    </row>
    <row r="5" spans="1:6" x14ac:dyDescent="0.3">
      <c r="A5">
        <f>IF(BadRunsEye!$D5="Pass",BadRunsEye!$A5,0)</f>
        <v>0</v>
      </c>
      <c r="B5" t="str">
        <f>IF(BadRunsEye!$D5="Fail",BadRunsEye!$A5,0)</f>
        <v>130613_M00766_0018_000000000-A4FN3</v>
      </c>
      <c r="C5">
        <f>IF(BadRunsEye!$D5="Borderline Pass",BadRunsEye!$A5,0)</f>
        <v>0</v>
      </c>
      <c r="D5">
        <f>IF(BadRunsEye!$D5="Borderline Fail",BadRunsEye!$A5,0)</f>
        <v>0</v>
      </c>
      <c r="E5">
        <f>IF(OR(BadRunsEye!$D5="Pass",BadRunsEye!$D5="Borderline Pass"),BadRunsEye!$A5,0)</f>
        <v>0</v>
      </c>
      <c r="F5" t="str">
        <f>IF(OR(BadRunsEye!$D5="Fail",BadRunsEye!$D5="Borderline Fail"),BadRunsEye!$A5,0)</f>
        <v>130613_M00766_0018_000000000-A4FN3</v>
      </c>
    </row>
    <row r="6" spans="1:6" x14ac:dyDescent="0.3">
      <c r="A6" t="str">
        <f>IF(BadRunsEye!$D6="Pass",BadRunsEye!$A6,0)</f>
        <v>130708_M00766_0023_000000000-A20R8</v>
      </c>
      <c r="B6">
        <f>IF(BadRunsEye!$D6="Fail",BadRunsEye!$A6,0)</f>
        <v>0</v>
      </c>
      <c r="C6">
        <f>IF(BadRunsEye!$D6="Borderline Pass",BadRunsEye!$A6,0)</f>
        <v>0</v>
      </c>
      <c r="D6">
        <f>IF(BadRunsEye!$D6="Borderline Fail",BadRunsEye!$A6,0)</f>
        <v>0</v>
      </c>
      <c r="E6" t="str">
        <f>IF(OR(BadRunsEye!$D6="Pass",BadRunsEye!$D6="Borderline Pass"),BadRunsEye!$A6,0)</f>
        <v>130708_M00766_0023_000000000-A20R8</v>
      </c>
      <c r="F6">
        <f>IF(OR(BadRunsEye!$D6="Fail",BadRunsEye!$D6="Borderline Fail"),BadRunsEye!$A6,0)</f>
        <v>0</v>
      </c>
    </row>
    <row r="7" spans="1:6" x14ac:dyDescent="0.3">
      <c r="A7" t="str">
        <f>IF(BadRunsEye!$D7="Pass",BadRunsEye!$A7,0)</f>
        <v>130902_M00766_0045_000000000-A5BVD</v>
      </c>
      <c r="B7">
        <f>IF(BadRunsEye!$D7="Fail",BadRunsEye!$A7,0)</f>
        <v>0</v>
      </c>
      <c r="C7">
        <f>IF(BadRunsEye!$D7="Borderline Pass",BadRunsEye!$A7,0)</f>
        <v>0</v>
      </c>
      <c r="D7">
        <f>IF(BadRunsEye!$D7="Borderline Fail",BadRunsEye!$A7,0)</f>
        <v>0</v>
      </c>
      <c r="E7" t="str">
        <f>IF(OR(BadRunsEye!$D7="Pass",BadRunsEye!$D7="Borderline Pass"),BadRunsEye!$A7,0)</f>
        <v>130902_M00766_0045_000000000-A5BVD</v>
      </c>
      <c r="F7">
        <f>IF(OR(BadRunsEye!$D7="Fail",BadRunsEye!$D7="Borderline Fail"),BadRunsEye!$A7,0)</f>
        <v>0</v>
      </c>
    </row>
    <row r="8" spans="1:6" x14ac:dyDescent="0.3">
      <c r="A8" t="str">
        <f>IF(BadRunsEye!$D8="Pass",BadRunsEye!$A8,0)</f>
        <v>130909_M00766_0047_000000000-A5PEH</v>
      </c>
      <c r="B8">
        <f>IF(BadRunsEye!$D8="Fail",BadRunsEye!$A8,0)</f>
        <v>0</v>
      </c>
      <c r="C8">
        <f>IF(BadRunsEye!$D8="Borderline Pass",BadRunsEye!$A8,0)</f>
        <v>0</v>
      </c>
      <c r="D8">
        <f>IF(BadRunsEye!$D8="Borderline Fail",BadRunsEye!$A8,0)</f>
        <v>0</v>
      </c>
      <c r="E8" t="str">
        <f>IF(OR(BadRunsEye!$D8="Pass",BadRunsEye!$D8="Borderline Pass"),BadRunsEye!$A8,0)</f>
        <v>130909_M00766_0047_000000000-A5PEH</v>
      </c>
      <c r="F8">
        <f>IF(OR(BadRunsEye!$D8="Fail",BadRunsEye!$D8="Borderline Fail"),BadRunsEye!$A8,0)</f>
        <v>0</v>
      </c>
    </row>
    <row r="9" spans="1:6" x14ac:dyDescent="0.3">
      <c r="A9">
        <f>IF(BadRunsEye!$D9="Pass",BadRunsEye!$A9,0)</f>
        <v>0</v>
      </c>
      <c r="B9" t="str">
        <f>IF(BadRunsEye!$D9="Fail",BadRunsEye!$A9,0)</f>
        <v>140205_M00766_0021_000000000-A7RVR</v>
      </c>
      <c r="C9">
        <f>IF(BadRunsEye!$D9="Borderline Pass",BadRunsEye!$A9,0)</f>
        <v>0</v>
      </c>
      <c r="D9">
        <f>IF(BadRunsEye!$D9="Borderline Fail",BadRunsEye!$A9,0)</f>
        <v>0</v>
      </c>
      <c r="E9">
        <f>IF(OR(BadRunsEye!$D9="Pass",BadRunsEye!$D9="Borderline Pass"),BadRunsEye!$A9,0)</f>
        <v>0</v>
      </c>
      <c r="F9" t="str">
        <f>IF(OR(BadRunsEye!$D9="Fail",BadRunsEye!$D9="Borderline Fail"),BadRunsEye!$A9,0)</f>
        <v>140205_M00766_0021_000000000-A7RVR</v>
      </c>
    </row>
    <row r="10" spans="1:6" x14ac:dyDescent="0.3">
      <c r="A10">
        <f>IF(BadRunsEye!$D10="Pass",BadRunsEye!$A10,0)</f>
        <v>0</v>
      </c>
      <c r="B10" t="str">
        <f>IF(BadRunsEye!$D10="Fail",BadRunsEye!$A10,0)</f>
        <v>140603_M00766_0037_000000000-A7WU9</v>
      </c>
      <c r="C10">
        <f>IF(BadRunsEye!$D10="Borderline Pass",BadRunsEye!$A10,0)</f>
        <v>0</v>
      </c>
      <c r="D10">
        <f>IF(BadRunsEye!$D10="Borderline Fail",BadRunsEye!$A10,0)</f>
        <v>0</v>
      </c>
      <c r="E10">
        <f>IF(OR(BadRunsEye!$D10="Pass",BadRunsEye!$D10="Borderline Pass"),BadRunsEye!$A10,0)</f>
        <v>0</v>
      </c>
      <c r="F10" t="str">
        <f>IF(OR(BadRunsEye!$D10="Fail",BadRunsEye!$D10="Borderline Fail"),BadRunsEye!$A10,0)</f>
        <v>140603_M00766_0037_000000000-A7WU9</v>
      </c>
    </row>
    <row r="11" spans="1:6" x14ac:dyDescent="0.3">
      <c r="A11" t="str">
        <f>IF(BadRunsEye!$D11="Pass",BadRunsEye!$A11,0)</f>
        <v>140620_M02641_0004_000000000-A8R7V</v>
      </c>
      <c r="B11">
        <f>IF(BadRunsEye!$D11="Fail",BadRunsEye!$A11,0)</f>
        <v>0</v>
      </c>
      <c r="C11">
        <f>IF(BadRunsEye!$D11="Borderline Pass",BadRunsEye!$A11,0)</f>
        <v>0</v>
      </c>
      <c r="D11">
        <f>IF(BadRunsEye!$D11="Borderline Fail",BadRunsEye!$A11,0)</f>
        <v>0</v>
      </c>
      <c r="E11" t="str">
        <f>IF(OR(BadRunsEye!$D11="Pass",BadRunsEye!$D11="Borderline Pass"),BadRunsEye!$A11,0)</f>
        <v>140620_M02641_0004_000000000-A8R7V</v>
      </c>
      <c r="F11">
        <f>IF(OR(BadRunsEye!$D11="Fail",BadRunsEye!$D11="Borderline Fail"),BadRunsEye!$A11,0)</f>
        <v>0</v>
      </c>
    </row>
    <row r="12" spans="1:6" x14ac:dyDescent="0.3">
      <c r="A12">
        <f>IF(BadRunsEye!$D12="Pass",BadRunsEye!$A12,0)</f>
        <v>0</v>
      </c>
      <c r="B12" t="str">
        <f>IF(BadRunsEye!$D12="Fail",BadRunsEye!$A12,0)</f>
        <v>140625_M00766_0041_000000000-A8P78</v>
      </c>
      <c r="C12">
        <f>IF(BadRunsEye!$D12="Borderline Pass",BadRunsEye!$A12,0)</f>
        <v>0</v>
      </c>
      <c r="D12">
        <f>IF(BadRunsEye!$D12="Borderline Fail",BadRunsEye!$A12,0)</f>
        <v>0</v>
      </c>
      <c r="E12">
        <f>IF(OR(BadRunsEye!$D12="Pass",BadRunsEye!$D12="Borderline Pass"),BadRunsEye!$A12,0)</f>
        <v>0</v>
      </c>
      <c r="F12" t="str">
        <f>IF(OR(BadRunsEye!$D12="Fail",BadRunsEye!$D12="Borderline Fail"),BadRunsEye!$A12,0)</f>
        <v>140625_M00766_0041_000000000-A8P78</v>
      </c>
    </row>
    <row r="13" spans="1:6" x14ac:dyDescent="0.3">
      <c r="A13">
        <f>IF(BadRunsEye!$D13="Pass",BadRunsEye!$A13,0)</f>
        <v>0</v>
      </c>
      <c r="B13">
        <f>IF(BadRunsEye!$D13="Fail",BadRunsEye!$A13,0)</f>
        <v>0</v>
      </c>
      <c r="C13" t="str">
        <f>IF(BadRunsEye!$D13="Borderline Pass",BadRunsEye!$A13,0)</f>
        <v>140715_M02641_0008_000000000-A8P81</v>
      </c>
      <c r="D13">
        <f>IF(BadRunsEye!$D13="Borderline Fail",BadRunsEye!$A13,0)</f>
        <v>0</v>
      </c>
      <c r="E13" t="str">
        <f>IF(OR(BadRunsEye!$D13="Pass",BadRunsEye!$D13="Borderline Pass"),BadRunsEye!$A13,0)</f>
        <v>140715_M02641_0008_000000000-A8P81</v>
      </c>
      <c r="F13">
        <f>IF(OR(BadRunsEye!$D13="Fail",BadRunsEye!$D13="Borderline Fail"),BadRunsEye!$A13,0)</f>
        <v>0</v>
      </c>
    </row>
    <row r="14" spans="1:6" x14ac:dyDescent="0.3">
      <c r="A14">
        <f>IF(BadRunsEye!$D14="Pass",BadRunsEye!$A14,0)</f>
        <v>0</v>
      </c>
      <c r="B14" t="str">
        <f>IF(BadRunsEye!$D14="Fail",BadRunsEye!$A14,0)</f>
        <v>140804_M02641_0011_000000000-AAD6A</v>
      </c>
      <c r="C14">
        <f>IF(BadRunsEye!$D14="Borderline Pass",BadRunsEye!$A14,0)</f>
        <v>0</v>
      </c>
      <c r="D14">
        <f>IF(BadRunsEye!$D14="Borderline Fail",BadRunsEye!$A14,0)</f>
        <v>0</v>
      </c>
      <c r="E14">
        <f>IF(OR(BadRunsEye!$D14="Pass",BadRunsEye!$D14="Borderline Pass"),BadRunsEye!$A14,0)</f>
        <v>0</v>
      </c>
      <c r="F14" t="str">
        <f>IF(OR(BadRunsEye!$D14="Fail",BadRunsEye!$D14="Borderline Fail"),BadRunsEye!$A14,0)</f>
        <v>140804_M02641_0011_000000000-AAD6A</v>
      </c>
    </row>
    <row r="15" spans="1:6" x14ac:dyDescent="0.3">
      <c r="A15" t="str">
        <f>IF(BadRunsEye!$D15="Pass",BadRunsEye!$A15,0)</f>
        <v>140905_M02641_0017_000000000-AA3FN</v>
      </c>
      <c r="B15">
        <f>IF(BadRunsEye!$D15="Fail",BadRunsEye!$A15,0)</f>
        <v>0</v>
      </c>
      <c r="C15">
        <f>IF(BadRunsEye!$D15="Borderline Pass",BadRunsEye!$A15,0)</f>
        <v>0</v>
      </c>
      <c r="D15">
        <f>IF(BadRunsEye!$D15="Borderline Fail",BadRunsEye!$A15,0)</f>
        <v>0</v>
      </c>
      <c r="E15" t="str">
        <f>IF(OR(BadRunsEye!$D15="Pass",BadRunsEye!$D15="Borderline Pass"),BadRunsEye!$A15,0)</f>
        <v>140905_M02641_0017_000000000-AA3FN</v>
      </c>
      <c r="F15">
        <f>IF(OR(BadRunsEye!$D15="Fail",BadRunsEye!$D15="Borderline Fail"),BadRunsEye!$A15,0)</f>
        <v>0</v>
      </c>
    </row>
    <row r="16" spans="1:6" x14ac:dyDescent="0.3">
      <c r="A16" t="str">
        <f>IF(BadRunsEye!$D16="Pass",BadRunsEye!$A16,0)</f>
        <v>140917_M02641_0018_000000000-AA3H7</v>
      </c>
      <c r="B16">
        <f>IF(BadRunsEye!$D16="Fail",BadRunsEye!$A16,0)</f>
        <v>0</v>
      </c>
      <c r="C16">
        <f>IF(BadRunsEye!$D16="Borderline Pass",BadRunsEye!$A16,0)</f>
        <v>0</v>
      </c>
      <c r="D16">
        <f>IF(BadRunsEye!$D16="Borderline Fail",BadRunsEye!$A16,0)</f>
        <v>0</v>
      </c>
      <c r="E16" t="str">
        <f>IF(OR(BadRunsEye!$D16="Pass",BadRunsEye!$D16="Borderline Pass"),BadRunsEye!$A16,0)</f>
        <v>140917_M02641_0018_000000000-AA3H7</v>
      </c>
      <c r="F16">
        <f>IF(OR(BadRunsEye!$D16="Fail",BadRunsEye!$D16="Borderline Fail"),BadRunsEye!$A16,0)</f>
        <v>0</v>
      </c>
    </row>
    <row r="17" spans="1:6" x14ac:dyDescent="0.3">
      <c r="A17" t="str">
        <f>IF(BadRunsEye!$D17="Pass",BadRunsEye!$A17,0)</f>
        <v>141024_M02641_0024_000000000-A8P84</v>
      </c>
      <c r="B17">
        <f>IF(BadRunsEye!$D17="Fail",BadRunsEye!$A17,0)</f>
        <v>0</v>
      </c>
      <c r="C17">
        <f>IF(BadRunsEye!$D17="Borderline Pass",BadRunsEye!$A17,0)</f>
        <v>0</v>
      </c>
      <c r="D17">
        <f>IF(BadRunsEye!$D17="Borderline Fail",BadRunsEye!$A17,0)</f>
        <v>0</v>
      </c>
      <c r="E17" t="str">
        <f>IF(OR(BadRunsEye!$D17="Pass",BadRunsEye!$D17="Borderline Pass"),BadRunsEye!$A17,0)</f>
        <v>141024_M02641_0024_000000000-A8P84</v>
      </c>
      <c r="F17">
        <f>IF(OR(BadRunsEye!$D17="Fail",BadRunsEye!$D17="Borderline Fail"),BadRunsEye!$A17,0)</f>
        <v>0</v>
      </c>
    </row>
    <row r="18" spans="1:6" x14ac:dyDescent="0.3">
      <c r="A18">
        <f>IF(BadRunsEye!$D18="Pass",BadRunsEye!$A18,0)</f>
        <v>0</v>
      </c>
      <c r="B18">
        <f>IF(BadRunsEye!$D18="Fail",BadRunsEye!$A18,0)</f>
        <v>0</v>
      </c>
      <c r="C18" t="str">
        <f>IF(BadRunsEye!$D18="Borderline Pass",BadRunsEye!$A18,0)</f>
        <v>141113_M02641_0025_000000000-A8RTY</v>
      </c>
      <c r="D18">
        <f>IF(BadRunsEye!$D18="Borderline Fail",BadRunsEye!$A18,0)</f>
        <v>0</v>
      </c>
      <c r="E18" t="str">
        <f>IF(OR(BadRunsEye!$D18="Pass",BadRunsEye!$D18="Borderline Pass"),BadRunsEye!$A18,0)</f>
        <v>141113_M02641_0025_000000000-A8RTY</v>
      </c>
      <c r="F18">
        <f>IF(OR(BadRunsEye!$D18="Fail",BadRunsEye!$D18="Borderline Fail"),BadRunsEye!$A18,0)</f>
        <v>0</v>
      </c>
    </row>
    <row r="19" spans="1:6" x14ac:dyDescent="0.3">
      <c r="A19" t="str">
        <f>IF(BadRunsEye!$D19="Pass",BadRunsEye!$A19,0)</f>
        <v>141125_M00766_0062_000000000-A7BKW</v>
      </c>
      <c r="B19">
        <f>IF(BadRunsEye!$D19="Fail",BadRunsEye!$A19,0)</f>
        <v>0</v>
      </c>
      <c r="C19">
        <f>IF(BadRunsEye!$D19="Borderline Pass",BadRunsEye!$A19,0)</f>
        <v>0</v>
      </c>
      <c r="D19">
        <f>IF(BadRunsEye!$D19="Borderline Fail",BadRunsEye!$A19,0)</f>
        <v>0</v>
      </c>
      <c r="E19" t="str">
        <f>IF(OR(BadRunsEye!$D19="Pass",BadRunsEye!$D19="Borderline Pass"),BadRunsEye!$A19,0)</f>
        <v>141125_M00766_0062_000000000-A7BKW</v>
      </c>
      <c r="F19">
        <f>IF(OR(BadRunsEye!$D19="Fail",BadRunsEye!$D19="Borderline Fail"),BadRunsEye!$A19,0)</f>
        <v>0</v>
      </c>
    </row>
    <row r="20" spans="1:6" x14ac:dyDescent="0.3">
      <c r="A20">
        <f>IF(BadRunsEye!$D20="Pass",BadRunsEye!$A20,0)</f>
        <v>0</v>
      </c>
      <c r="B20" t="str">
        <f>IF(BadRunsEye!$D20="Fail",BadRunsEye!$A20,0)</f>
        <v>141222_M00766_0067_000000000-ACCB3</v>
      </c>
      <c r="C20">
        <f>IF(BadRunsEye!$D20="Borderline Pass",BadRunsEye!$A20,0)</f>
        <v>0</v>
      </c>
      <c r="D20">
        <f>IF(BadRunsEye!$D20="Borderline Fail",BadRunsEye!$A20,0)</f>
        <v>0</v>
      </c>
      <c r="E20">
        <f>IF(OR(BadRunsEye!$D20="Pass",BadRunsEye!$D20="Borderline Pass"),BadRunsEye!$A20,0)</f>
        <v>0</v>
      </c>
      <c r="F20" t="str">
        <f>IF(OR(BadRunsEye!$D20="Fail",BadRunsEye!$D20="Borderline Fail"),BadRunsEye!$A20,0)</f>
        <v>141222_M00766_0067_000000000-ACCB3</v>
      </c>
    </row>
    <row r="21" spans="1:6" x14ac:dyDescent="0.3">
      <c r="A21" t="str">
        <f>IF(BadRunsEye!$D21="Pass",BadRunsEye!$A21,0)</f>
        <v>150112_M00766_0068_000000000-A8PD8</v>
      </c>
      <c r="B21">
        <f>IF(BadRunsEye!$D21="Fail",BadRunsEye!$A21,0)</f>
        <v>0</v>
      </c>
      <c r="C21">
        <f>IF(BadRunsEye!$D21="Borderline Pass",BadRunsEye!$A21,0)</f>
        <v>0</v>
      </c>
      <c r="D21">
        <f>IF(BadRunsEye!$D21="Borderline Fail",BadRunsEye!$A21,0)</f>
        <v>0</v>
      </c>
      <c r="E21" t="str">
        <f>IF(OR(BadRunsEye!$D21="Pass",BadRunsEye!$D21="Borderline Pass"),BadRunsEye!$A21,0)</f>
        <v>150112_M00766_0068_000000000-A8PD8</v>
      </c>
      <c r="F21">
        <f>IF(OR(BadRunsEye!$D21="Fail",BadRunsEye!$D21="Borderline Fail"),BadRunsEye!$A21,0)</f>
        <v>0</v>
      </c>
    </row>
    <row r="22" spans="1:6" x14ac:dyDescent="0.3">
      <c r="A22">
        <f>IF(BadRunsEye!$D22="Pass",BadRunsEye!$A22,0)</f>
        <v>0</v>
      </c>
      <c r="B22" t="str">
        <f>IF(BadRunsEye!$D22="Fail",BadRunsEye!$A22,0)</f>
        <v>150114_M00766_0069_000000000-AA68B</v>
      </c>
      <c r="C22">
        <f>IF(BadRunsEye!$D22="Borderline Pass",BadRunsEye!$A22,0)</f>
        <v>0</v>
      </c>
      <c r="D22">
        <f>IF(BadRunsEye!$D22="Borderline Fail",BadRunsEye!$A22,0)</f>
        <v>0</v>
      </c>
      <c r="E22">
        <f>IF(OR(BadRunsEye!$D22="Pass",BadRunsEye!$D22="Borderline Pass"),BadRunsEye!$A22,0)</f>
        <v>0</v>
      </c>
      <c r="F22" t="str">
        <f>IF(OR(BadRunsEye!$D22="Fail",BadRunsEye!$D22="Borderline Fail"),BadRunsEye!$A22,0)</f>
        <v>150114_M00766_0069_000000000-AA68B</v>
      </c>
    </row>
    <row r="23" spans="1:6" x14ac:dyDescent="0.3">
      <c r="A23" t="str">
        <f>IF(BadRunsEye!$D23="Pass",BadRunsEye!$A23,0)</f>
        <v>150116_M00766_0070_000000000-ACC3G</v>
      </c>
      <c r="B23">
        <f>IF(BadRunsEye!$D23="Fail",BadRunsEye!$A23,0)</f>
        <v>0</v>
      </c>
      <c r="C23">
        <f>IF(BadRunsEye!$D23="Borderline Pass",BadRunsEye!$A23,0)</f>
        <v>0</v>
      </c>
      <c r="D23">
        <f>IF(BadRunsEye!$D23="Borderline Fail",BadRunsEye!$A23,0)</f>
        <v>0</v>
      </c>
      <c r="E23" t="str">
        <f>IF(OR(BadRunsEye!$D23="Pass",BadRunsEye!$D23="Borderline Pass"),BadRunsEye!$A23,0)</f>
        <v>150116_M00766_0070_000000000-ACC3G</v>
      </c>
      <c r="F23">
        <f>IF(OR(BadRunsEye!$D23="Fail",BadRunsEye!$D23="Borderline Fail"),BadRunsEye!$A23,0)</f>
        <v>0</v>
      </c>
    </row>
    <row r="24" spans="1:6" x14ac:dyDescent="0.3">
      <c r="A24" t="str">
        <f>IF(BadRunsEye!$D24="Pass",BadRunsEye!$A24,0)</f>
        <v>150127_M00766_0072_000000000-ABRK7</v>
      </c>
      <c r="B24">
        <f>IF(BadRunsEye!$D24="Fail",BadRunsEye!$A24,0)</f>
        <v>0</v>
      </c>
      <c r="C24">
        <f>IF(BadRunsEye!$D24="Borderline Pass",BadRunsEye!$A24,0)</f>
        <v>0</v>
      </c>
      <c r="D24">
        <f>IF(BadRunsEye!$D24="Borderline Fail",BadRunsEye!$A24,0)</f>
        <v>0</v>
      </c>
      <c r="E24" t="str">
        <f>IF(OR(BadRunsEye!$D24="Pass",BadRunsEye!$D24="Borderline Pass"),BadRunsEye!$A24,0)</f>
        <v>150127_M00766_0072_000000000-ABRK7</v>
      </c>
      <c r="F24">
        <f>IF(OR(BadRunsEye!$D24="Fail",BadRunsEye!$D24="Borderline Fail"),BadRunsEye!$A24,0)</f>
        <v>0</v>
      </c>
    </row>
    <row r="25" spans="1:6" x14ac:dyDescent="0.3">
      <c r="A25">
        <f>IF(BadRunsEye!$D25="Pass",BadRunsEye!$A25,0)</f>
        <v>0</v>
      </c>
      <c r="B25" t="str">
        <f>IF(BadRunsEye!$D25="Fail",BadRunsEye!$A25,0)</f>
        <v>150130_M00766_0073_000000000-ACBVB</v>
      </c>
      <c r="C25">
        <f>IF(BadRunsEye!$D25="Borderline Pass",BadRunsEye!$A25,0)</f>
        <v>0</v>
      </c>
      <c r="D25">
        <f>IF(BadRunsEye!$D25="Borderline Fail",BadRunsEye!$A25,0)</f>
        <v>0</v>
      </c>
      <c r="E25">
        <f>IF(OR(BadRunsEye!$D25="Pass",BadRunsEye!$D25="Borderline Pass"),BadRunsEye!$A25,0)</f>
        <v>0</v>
      </c>
      <c r="F25" t="str">
        <f>IF(OR(BadRunsEye!$D25="Fail",BadRunsEye!$D25="Borderline Fail"),BadRunsEye!$A25,0)</f>
        <v>150130_M00766_0073_000000000-ACBVB</v>
      </c>
    </row>
    <row r="26" spans="1:6" x14ac:dyDescent="0.3">
      <c r="A26">
        <f>IF(BadRunsEye!$D26="Pass",BadRunsEye!$A26,0)</f>
        <v>0</v>
      </c>
      <c r="B26">
        <f>IF(BadRunsEye!$D26="Fail",BadRunsEye!$A26,0)</f>
        <v>0</v>
      </c>
      <c r="C26">
        <f>IF(BadRunsEye!$D26="Borderline Pass",BadRunsEye!$A26,0)</f>
        <v>0</v>
      </c>
      <c r="D26" t="str">
        <f>IF(BadRunsEye!$D26="Borderline Fail",BadRunsEye!$A26,0)</f>
        <v>150205_M02641_0029_000000000-ACCE2</v>
      </c>
      <c r="E26">
        <f>IF(OR(BadRunsEye!$D26="Pass",BadRunsEye!$D26="Borderline Pass"),BadRunsEye!$A26,0)</f>
        <v>0</v>
      </c>
      <c r="F26" t="str">
        <f>IF(OR(BadRunsEye!$D26="Fail",BadRunsEye!$D26="Borderline Fail"),BadRunsEye!$A26,0)</f>
        <v>150205_M02641_0029_000000000-ACCE2</v>
      </c>
    </row>
    <row r="27" spans="1:6" x14ac:dyDescent="0.3">
      <c r="A27">
        <f>IF(BadRunsEye!$D27="Pass",BadRunsEye!$A27,0)</f>
        <v>0</v>
      </c>
      <c r="B27" t="str">
        <f>IF(BadRunsEye!$D27="Fail",BadRunsEye!$A27,0)</f>
        <v>150220_M00766_0077_000000000-AA2U8</v>
      </c>
      <c r="C27">
        <f>IF(BadRunsEye!$D27="Borderline Pass",BadRunsEye!$A27,0)</f>
        <v>0</v>
      </c>
      <c r="D27">
        <f>IF(BadRunsEye!$D27="Borderline Fail",BadRunsEye!$A27,0)</f>
        <v>0</v>
      </c>
      <c r="E27">
        <f>IF(OR(BadRunsEye!$D27="Pass",BadRunsEye!$D27="Borderline Pass"),BadRunsEye!$A27,0)</f>
        <v>0</v>
      </c>
      <c r="F27" t="str">
        <f>IF(OR(BadRunsEye!$D27="Fail",BadRunsEye!$D27="Borderline Fail"),BadRunsEye!$A27,0)</f>
        <v>150220_M00766_0077_000000000-AA2U8</v>
      </c>
    </row>
    <row r="28" spans="1:6" x14ac:dyDescent="0.3">
      <c r="A28" t="str">
        <f>IF(BadRunsEye!$D28="Pass",BadRunsEye!$A28,0)</f>
        <v>150227_M00766_0079_000000000-ACPR9</v>
      </c>
      <c r="B28">
        <f>IF(BadRunsEye!$D28="Fail",BadRunsEye!$A28,0)</f>
        <v>0</v>
      </c>
      <c r="C28">
        <f>IF(BadRunsEye!$D28="Borderline Pass",BadRunsEye!$A28,0)</f>
        <v>0</v>
      </c>
      <c r="D28">
        <f>IF(BadRunsEye!$D28="Borderline Fail",BadRunsEye!$A28,0)</f>
        <v>0</v>
      </c>
      <c r="E28" t="str">
        <f>IF(OR(BadRunsEye!$D28="Pass",BadRunsEye!$D28="Borderline Pass"),BadRunsEye!$A28,0)</f>
        <v>150227_M00766_0079_000000000-ACPR9</v>
      </c>
      <c r="F28">
        <f>IF(OR(BadRunsEye!$D28="Fail",BadRunsEye!$D28="Borderline Fail"),BadRunsEye!$A28,0)</f>
        <v>0</v>
      </c>
    </row>
    <row r="29" spans="1:6" x14ac:dyDescent="0.3">
      <c r="A29" t="str">
        <f>IF(BadRunsEye!$D29="Pass",BadRunsEye!$A29,0)</f>
        <v>150227_M02641_0032_000000000-ACNF3</v>
      </c>
      <c r="B29">
        <f>IF(BadRunsEye!$D29="Fail",BadRunsEye!$A29,0)</f>
        <v>0</v>
      </c>
      <c r="C29">
        <f>IF(BadRunsEye!$D29="Borderline Pass",BadRunsEye!$A29,0)</f>
        <v>0</v>
      </c>
      <c r="D29">
        <f>IF(BadRunsEye!$D29="Borderline Fail",BadRunsEye!$A29,0)</f>
        <v>0</v>
      </c>
      <c r="E29" t="str">
        <f>IF(OR(BadRunsEye!$D29="Pass",BadRunsEye!$D29="Borderline Pass"),BadRunsEye!$A29,0)</f>
        <v>150227_M02641_0032_000000000-ACNF3</v>
      </c>
      <c r="F29">
        <f>IF(OR(BadRunsEye!$D29="Fail",BadRunsEye!$D29="Borderline Fail"),BadRunsEye!$A29,0)</f>
        <v>0</v>
      </c>
    </row>
    <row r="30" spans="1:6" x14ac:dyDescent="0.3">
      <c r="A30">
        <f>IF(BadRunsEye!$D30="Pass",BadRunsEye!$A30,0)</f>
        <v>0</v>
      </c>
      <c r="B30">
        <f>IF(BadRunsEye!$D30="Fail",BadRunsEye!$A30,0)</f>
        <v>0</v>
      </c>
      <c r="C30" t="str">
        <f>IF(BadRunsEye!$D30="Borderline Pass",BadRunsEye!$A30,0)</f>
        <v>150302_M02641_0033_000000000-ACC9K</v>
      </c>
      <c r="D30">
        <f>IF(BadRunsEye!$D30="Borderline Fail",BadRunsEye!$A30,0)</f>
        <v>0</v>
      </c>
      <c r="E30" t="str">
        <f>IF(OR(BadRunsEye!$D30="Pass",BadRunsEye!$D30="Borderline Pass"),BadRunsEye!$A30,0)</f>
        <v>150302_M02641_0033_000000000-ACC9K</v>
      </c>
      <c r="F30">
        <f>IF(OR(BadRunsEye!$D30="Fail",BadRunsEye!$D30="Borderline Fail"),BadRunsEye!$A30,0)</f>
        <v>0</v>
      </c>
    </row>
    <row r="31" spans="1:6" x14ac:dyDescent="0.3">
      <c r="A31" t="str">
        <f>IF(BadRunsEye!$D31="Pass",BadRunsEye!$A31,0)</f>
        <v>150306_M00766_0080_000000000-ACNEP</v>
      </c>
      <c r="B31">
        <f>IF(BadRunsEye!$D31="Fail",BadRunsEye!$A31,0)</f>
        <v>0</v>
      </c>
      <c r="C31">
        <f>IF(BadRunsEye!$D31="Borderline Pass",BadRunsEye!$A31,0)</f>
        <v>0</v>
      </c>
      <c r="D31">
        <f>IF(BadRunsEye!$D31="Borderline Fail",BadRunsEye!$A31,0)</f>
        <v>0</v>
      </c>
      <c r="E31" t="str">
        <f>IF(OR(BadRunsEye!$D31="Pass",BadRunsEye!$D31="Borderline Pass"),BadRunsEye!$A31,0)</f>
        <v>150306_M00766_0080_000000000-ACNEP</v>
      </c>
      <c r="F31">
        <f>IF(OR(BadRunsEye!$D31="Fail",BadRunsEye!$D31="Borderline Fail"),BadRunsEye!$A31,0)</f>
        <v>0</v>
      </c>
    </row>
    <row r="32" spans="1:6" x14ac:dyDescent="0.3">
      <c r="A32" t="str">
        <f>IF(BadRunsEye!$D32="Pass",BadRunsEye!$A32,0)</f>
        <v>150306_M02641_0034_000000000-ACRUF</v>
      </c>
      <c r="B32">
        <f>IF(BadRunsEye!$D32="Fail",BadRunsEye!$A32,0)</f>
        <v>0</v>
      </c>
      <c r="C32">
        <f>IF(BadRunsEye!$D32="Borderline Pass",BadRunsEye!$A32,0)</f>
        <v>0</v>
      </c>
      <c r="D32">
        <f>IF(BadRunsEye!$D32="Borderline Fail",BadRunsEye!$A32,0)</f>
        <v>0</v>
      </c>
      <c r="E32" t="str">
        <f>IF(OR(BadRunsEye!$D32="Pass",BadRunsEye!$D32="Borderline Pass"),BadRunsEye!$A32,0)</f>
        <v>150306_M02641_0034_000000000-ACRUF</v>
      </c>
      <c r="F32">
        <f>IF(OR(BadRunsEye!$D32="Fail",BadRunsEye!$D32="Borderline Fail"),BadRunsEye!$A32,0)</f>
        <v>0</v>
      </c>
    </row>
    <row r="33" spans="1:6" x14ac:dyDescent="0.3">
      <c r="A33" t="str">
        <f>IF(BadRunsEye!$D33="Pass",BadRunsEye!$A33,0)</f>
        <v>150313_M02641_0037_000000000-ACC8R</v>
      </c>
      <c r="B33">
        <f>IF(BadRunsEye!$D33="Fail",BadRunsEye!$A33,0)</f>
        <v>0</v>
      </c>
      <c r="C33">
        <f>IF(BadRunsEye!$D33="Borderline Pass",BadRunsEye!$A33,0)</f>
        <v>0</v>
      </c>
      <c r="D33">
        <f>IF(BadRunsEye!$D33="Borderline Fail",BadRunsEye!$A33,0)</f>
        <v>0</v>
      </c>
      <c r="E33" t="str">
        <f>IF(OR(BadRunsEye!$D33="Pass",BadRunsEye!$D33="Borderline Pass"),BadRunsEye!$A33,0)</f>
        <v>150313_M02641_0037_000000000-ACC8R</v>
      </c>
      <c r="F33">
        <f>IF(OR(BadRunsEye!$D33="Fail",BadRunsEye!$D33="Borderline Fail"),BadRunsEye!$A33,0)</f>
        <v>0</v>
      </c>
    </row>
    <row r="34" spans="1:6" x14ac:dyDescent="0.3">
      <c r="A34" t="str">
        <f>IF(BadRunsEye!$D34="Pass",BadRunsEye!$A34,0)</f>
        <v>150325_M00766_0084_000000000-AD8KN</v>
      </c>
      <c r="B34">
        <f>IF(BadRunsEye!$D34="Fail",BadRunsEye!$A34,0)</f>
        <v>0</v>
      </c>
      <c r="C34">
        <f>IF(BadRunsEye!$D34="Borderline Pass",BadRunsEye!$A34,0)</f>
        <v>0</v>
      </c>
      <c r="D34">
        <f>IF(BadRunsEye!$D34="Borderline Fail",BadRunsEye!$A34,0)</f>
        <v>0</v>
      </c>
      <c r="E34" t="str">
        <f>IF(OR(BadRunsEye!$D34="Pass",BadRunsEye!$D34="Borderline Pass"),BadRunsEye!$A34,0)</f>
        <v>150325_M00766_0084_000000000-AD8KN</v>
      </c>
      <c r="F34">
        <f>IF(OR(BadRunsEye!$D34="Fail",BadRunsEye!$D34="Borderline Fail"),BadRunsEye!$A34,0)</f>
        <v>0</v>
      </c>
    </row>
    <row r="35" spans="1:6" x14ac:dyDescent="0.3">
      <c r="A35" t="str">
        <f>IF(BadRunsEye!$D35="Pass",BadRunsEye!$A35,0)</f>
        <v>150325_M02641_0038_000000000-AD8KY</v>
      </c>
      <c r="B35">
        <f>IF(BadRunsEye!$D35="Fail",BadRunsEye!$A35,0)</f>
        <v>0</v>
      </c>
      <c r="C35">
        <f>IF(BadRunsEye!$D35="Borderline Pass",BadRunsEye!$A35,0)</f>
        <v>0</v>
      </c>
      <c r="D35">
        <f>IF(BadRunsEye!$D35="Borderline Fail",BadRunsEye!$A35,0)</f>
        <v>0</v>
      </c>
      <c r="E35" t="str">
        <f>IF(OR(BadRunsEye!$D35="Pass",BadRunsEye!$D35="Borderline Pass"),BadRunsEye!$A35,0)</f>
        <v>150325_M02641_0038_000000000-AD8KY</v>
      </c>
      <c r="F35">
        <f>IF(OR(BadRunsEye!$D35="Fail",BadRunsEye!$D35="Borderline Fail"),BadRunsEye!$A35,0)</f>
        <v>0</v>
      </c>
    </row>
    <row r="36" spans="1:6" x14ac:dyDescent="0.3">
      <c r="A36">
        <f>IF(BadRunsEye!$D36="Pass",BadRunsEye!$A36,0)</f>
        <v>0</v>
      </c>
      <c r="B36">
        <f>IF(BadRunsEye!$D36="Fail",BadRunsEye!$A36,0)</f>
        <v>0</v>
      </c>
      <c r="C36" t="str">
        <f>IF(BadRunsEye!$D36="Borderline Pass",BadRunsEye!$A36,0)</f>
        <v>150401_M00766_0086_000000000-ACBU5</v>
      </c>
      <c r="D36">
        <f>IF(BadRunsEye!$D36="Borderline Fail",BadRunsEye!$A36,0)</f>
        <v>0</v>
      </c>
      <c r="E36" t="str">
        <f>IF(OR(BadRunsEye!$D36="Pass",BadRunsEye!$D36="Borderline Pass"),BadRunsEye!$A36,0)</f>
        <v>150401_M00766_0086_000000000-ACBU5</v>
      </c>
      <c r="F36">
        <f>IF(OR(BadRunsEye!$D36="Fail",BadRunsEye!$D36="Borderline Fail"),BadRunsEye!$A36,0)</f>
        <v>0</v>
      </c>
    </row>
    <row r="37" spans="1:6" x14ac:dyDescent="0.3">
      <c r="A37">
        <f>IF(BadRunsEye!$D37="Pass",BadRunsEye!$A37,0)</f>
        <v>0</v>
      </c>
      <c r="B37">
        <f>IF(BadRunsEye!$D37="Fail",BadRunsEye!$A37,0)</f>
        <v>0</v>
      </c>
      <c r="C37">
        <f>IF(BadRunsEye!$D37="Borderline Pass",BadRunsEye!$A37,0)</f>
        <v>0</v>
      </c>
      <c r="D37" t="str">
        <f>IF(BadRunsEye!$D37="Borderline Fail",BadRunsEye!$A37,0)</f>
        <v>150407_M00766_0088_000000000-ACCAT</v>
      </c>
      <c r="E37">
        <f>IF(OR(BadRunsEye!$D37="Pass",BadRunsEye!$D37="Borderline Pass"),BadRunsEye!$A37,0)</f>
        <v>0</v>
      </c>
      <c r="F37" t="str">
        <f>IF(OR(BadRunsEye!$D37="Fail",BadRunsEye!$D37="Borderline Fail"),BadRunsEye!$A37,0)</f>
        <v>150407_M00766_0088_000000000-ACCAT</v>
      </c>
    </row>
    <row r="38" spans="1:6" x14ac:dyDescent="0.3">
      <c r="A38" t="str">
        <f>IF(BadRunsEye!$D38="Pass",BadRunsEye!$A38,0)</f>
        <v>150410_M00766_0089_000000000-ACBU4</v>
      </c>
      <c r="B38">
        <f>IF(BadRunsEye!$D38="Fail",BadRunsEye!$A38,0)</f>
        <v>0</v>
      </c>
      <c r="C38">
        <f>IF(BadRunsEye!$D38="Borderline Pass",BadRunsEye!$A38,0)</f>
        <v>0</v>
      </c>
      <c r="D38">
        <f>IF(BadRunsEye!$D38="Borderline Fail",BadRunsEye!$A38,0)</f>
        <v>0</v>
      </c>
      <c r="E38" t="str">
        <f>IF(OR(BadRunsEye!$D38="Pass",BadRunsEye!$D38="Borderline Pass"),BadRunsEye!$A38,0)</f>
        <v>150410_M00766_0089_000000000-ACBU4</v>
      </c>
      <c r="F38">
        <f>IF(OR(BadRunsEye!$D38="Fail",BadRunsEye!$D38="Borderline Fail"),BadRunsEye!$A38,0)</f>
        <v>0</v>
      </c>
    </row>
    <row r="39" spans="1:6" x14ac:dyDescent="0.3">
      <c r="A39" t="str">
        <f>IF(BadRunsEye!$D39="Pass",BadRunsEye!$A39,0)</f>
        <v>150423_M02641_0041_000000000-ACN0P</v>
      </c>
      <c r="B39">
        <f>IF(BadRunsEye!$D39="Fail",BadRunsEye!$A39,0)</f>
        <v>0</v>
      </c>
      <c r="C39">
        <f>IF(BadRunsEye!$D39="Borderline Pass",BadRunsEye!$A39,0)</f>
        <v>0</v>
      </c>
      <c r="D39">
        <f>IF(BadRunsEye!$D39="Borderline Fail",BadRunsEye!$A39,0)</f>
        <v>0</v>
      </c>
      <c r="E39" t="str">
        <f>IF(OR(BadRunsEye!$D39="Pass",BadRunsEye!$D39="Borderline Pass"),BadRunsEye!$A39,0)</f>
        <v>150423_M02641_0041_000000000-ACN0P</v>
      </c>
      <c r="F39">
        <f>IF(OR(BadRunsEye!$D39="Fail",BadRunsEye!$D39="Borderline Fail"),BadRunsEye!$A39,0)</f>
        <v>0</v>
      </c>
    </row>
    <row r="40" spans="1:6" x14ac:dyDescent="0.3">
      <c r="A40">
        <f>IF(BadRunsEye!$D40="Pass",BadRunsEye!$A40,0)</f>
        <v>0</v>
      </c>
      <c r="B40" t="str">
        <f>IF(BadRunsEye!$D40="Fail",BadRunsEye!$A40,0)</f>
        <v>150429_M02641_0043_000000000-AD8KJ</v>
      </c>
      <c r="C40">
        <f>IF(BadRunsEye!$D40="Borderline Pass",BadRunsEye!$A40,0)</f>
        <v>0</v>
      </c>
      <c r="D40">
        <f>IF(BadRunsEye!$D40="Borderline Fail",BadRunsEye!$A40,0)</f>
        <v>0</v>
      </c>
      <c r="E40">
        <f>IF(OR(BadRunsEye!$D40="Pass",BadRunsEye!$D40="Borderline Pass"),BadRunsEye!$A40,0)</f>
        <v>0</v>
      </c>
      <c r="F40" t="str">
        <f>IF(OR(BadRunsEye!$D40="Fail",BadRunsEye!$D40="Borderline Fail"),BadRunsEye!$A40,0)</f>
        <v>150429_M02641_0043_000000000-AD8KJ</v>
      </c>
    </row>
    <row r="41" spans="1:6" x14ac:dyDescent="0.3">
      <c r="A41" t="str">
        <f>IF(BadRunsEye!$D41="Pass",BadRunsEye!$A41,0)</f>
        <v>150430_M02641_0044_000000000-AD8VC</v>
      </c>
      <c r="B41">
        <f>IF(BadRunsEye!$D41="Fail",BadRunsEye!$A41,0)</f>
        <v>0</v>
      </c>
      <c r="C41">
        <f>IF(BadRunsEye!$D41="Borderline Pass",BadRunsEye!$A41,0)</f>
        <v>0</v>
      </c>
      <c r="D41">
        <f>IF(BadRunsEye!$D41="Borderline Fail",BadRunsEye!$A41,0)</f>
        <v>0</v>
      </c>
      <c r="E41" t="str">
        <f>IF(OR(BadRunsEye!$D41="Pass",BadRunsEye!$D41="Borderline Pass"),BadRunsEye!$A41,0)</f>
        <v>150430_M02641_0044_000000000-AD8VC</v>
      </c>
      <c r="F41">
        <f>IF(OR(BadRunsEye!$D41="Fail",BadRunsEye!$D41="Borderline Fail"),BadRunsEye!$A41,0)</f>
        <v>0</v>
      </c>
    </row>
    <row r="42" spans="1:6" x14ac:dyDescent="0.3">
      <c r="A42">
        <f>IF(BadRunsEye!$D42="Pass",BadRunsEye!$A42,0)</f>
        <v>0</v>
      </c>
      <c r="B42">
        <f>IF(BadRunsEye!$D42="Fail",BadRunsEye!$A42,0)</f>
        <v>0</v>
      </c>
      <c r="C42">
        <f>IF(BadRunsEye!$D42="Borderline Pass",BadRunsEye!$A42,0)</f>
        <v>0</v>
      </c>
      <c r="D42" t="str">
        <f>IF(BadRunsEye!$D42="Borderline Fail",BadRunsEye!$A42,0)</f>
        <v>150501_M00766_0093_000000000-AF9MH</v>
      </c>
      <c r="E42">
        <f>IF(OR(BadRunsEye!$D42="Pass",BadRunsEye!$D42="Borderline Pass"),BadRunsEye!$A42,0)</f>
        <v>0</v>
      </c>
      <c r="F42" t="str">
        <f>IF(OR(BadRunsEye!$D42="Fail",BadRunsEye!$D42="Borderline Fail"),BadRunsEye!$A42,0)</f>
        <v>150501_M00766_0093_000000000-AF9MH</v>
      </c>
    </row>
    <row r="43" spans="1:6" x14ac:dyDescent="0.3">
      <c r="A43">
        <f>IF(BadRunsEye!$D43="Pass",BadRunsEye!$A43,0)</f>
        <v>0</v>
      </c>
      <c r="B43">
        <f>IF(BadRunsEye!$D43="Fail",BadRunsEye!$A43,0)</f>
        <v>0</v>
      </c>
      <c r="C43" t="str">
        <f>IF(BadRunsEye!$D43="Borderline Pass",BadRunsEye!$A43,0)</f>
        <v>150501_M02641_0045_000000000-AD6UA</v>
      </c>
      <c r="D43">
        <f>IF(BadRunsEye!$D43="Borderline Fail",BadRunsEye!$A43,0)</f>
        <v>0</v>
      </c>
      <c r="E43" t="str">
        <f>IF(OR(BadRunsEye!$D43="Pass",BadRunsEye!$D43="Borderline Pass"),BadRunsEye!$A43,0)</f>
        <v>150501_M02641_0045_000000000-AD6UA</v>
      </c>
      <c r="F43">
        <f>IF(OR(BadRunsEye!$D43="Fail",BadRunsEye!$D43="Borderline Fail"),BadRunsEye!$A43,0)</f>
        <v>0</v>
      </c>
    </row>
    <row r="44" spans="1:6" x14ac:dyDescent="0.3">
      <c r="A44" t="str">
        <f>IF(BadRunsEye!$D44="Pass",BadRunsEye!$A44,0)</f>
        <v>150507_M00766_0095_000000000-AF7N3</v>
      </c>
      <c r="B44">
        <f>IF(BadRunsEye!$D44="Fail",BadRunsEye!$A44,0)</f>
        <v>0</v>
      </c>
      <c r="C44">
        <f>IF(BadRunsEye!$D44="Borderline Pass",BadRunsEye!$A44,0)</f>
        <v>0</v>
      </c>
      <c r="D44">
        <f>IF(BadRunsEye!$D44="Borderline Fail",BadRunsEye!$A44,0)</f>
        <v>0</v>
      </c>
      <c r="E44" t="str">
        <f>IF(OR(BadRunsEye!$D44="Pass",BadRunsEye!$D44="Borderline Pass"),BadRunsEye!$A44,0)</f>
        <v>150507_M00766_0095_000000000-AF7N3</v>
      </c>
      <c r="F44">
        <f>IF(OR(BadRunsEye!$D44="Fail",BadRunsEye!$D44="Borderline Fail"),BadRunsEye!$A44,0)</f>
        <v>0</v>
      </c>
    </row>
    <row r="45" spans="1:6" x14ac:dyDescent="0.3">
      <c r="A45" t="str">
        <f>IF(BadRunsEye!$D45="Pass",BadRunsEye!$A45,0)</f>
        <v>150507_M02641_0046_000000000-AF7N5</v>
      </c>
      <c r="B45">
        <f>IF(BadRunsEye!$D45="Fail",BadRunsEye!$A45,0)</f>
        <v>0</v>
      </c>
      <c r="C45">
        <f>IF(BadRunsEye!$D45="Borderline Pass",BadRunsEye!$A45,0)</f>
        <v>0</v>
      </c>
      <c r="D45">
        <f>IF(BadRunsEye!$D45="Borderline Fail",BadRunsEye!$A45,0)</f>
        <v>0</v>
      </c>
      <c r="E45" t="str">
        <f>IF(OR(BadRunsEye!$D45="Pass",BadRunsEye!$D45="Borderline Pass"),BadRunsEye!$A45,0)</f>
        <v>150507_M02641_0046_000000000-AF7N5</v>
      </c>
      <c r="F45">
        <f>IF(OR(BadRunsEye!$D45="Fail",BadRunsEye!$D45="Borderline Fail"),BadRunsEye!$A45,0)</f>
        <v>0</v>
      </c>
    </row>
    <row r="46" spans="1:6" x14ac:dyDescent="0.3">
      <c r="A46">
        <f>IF(BadRunsEye!$D46="Pass",BadRunsEye!$A46,0)</f>
        <v>0</v>
      </c>
      <c r="B46">
        <f>IF(BadRunsEye!$D46="Fail",BadRunsEye!$A46,0)</f>
        <v>0</v>
      </c>
      <c r="C46" t="str">
        <f>IF(BadRunsEye!$D46="Borderline Pass",BadRunsEye!$A46,0)</f>
        <v>150515_M00766_0098_000000000-AF9ND</v>
      </c>
      <c r="D46">
        <f>IF(BadRunsEye!$D46="Borderline Fail",BadRunsEye!$A46,0)</f>
        <v>0</v>
      </c>
      <c r="E46" t="str">
        <f>IF(OR(BadRunsEye!$D46="Pass",BadRunsEye!$D46="Borderline Pass"),BadRunsEye!$A46,0)</f>
        <v>150515_M00766_0098_000000000-AF9ND</v>
      </c>
      <c r="F46">
        <f>IF(OR(BadRunsEye!$D46="Fail",BadRunsEye!$D46="Borderline Fail"),BadRunsEye!$A46,0)</f>
        <v>0</v>
      </c>
    </row>
    <row r="47" spans="1:6" x14ac:dyDescent="0.3">
      <c r="A47">
        <f>IF(BadRunsEye!$D47="Pass",BadRunsEye!$A47,0)</f>
        <v>0</v>
      </c>
      <c r="B47">
        <f>IF(BadRunsEye!$D47="Fail",BadRunsEye!$A47,0)</f>
        <v>0</v>
      </c>
      <c r="C47" t="str">
        <f>IF(BadRunsEye!$D47="Borderline Pass",BadRunsEye!$A47,0)</f>
        <v>150518_M00766_0100_000000000-AATJ7</v>
      </c>
      <c r="D47">
        <f>IF(BadRunsEye!$D47="Borderline Fail",BadRunsEye!$A47,0)</f>
        <v>0</v>
      </c>
      <c r="E47" t="str">
        <f>IF(OR(BadRunsEye!$D47="Pass",BadRunsEye!$D47="Borderline Pass"),BadRunsEye!$A47,0)</f>
        <v>150518_M00766_0100_000000000-AATJ7</v>
      </c>
      <c r="F47">
        <f>IF(OR(BadRunsEye!$D47="Fail",BadRunsEye!$D47="Borderline Fail"),BadRunsEye!$A47,0)</f>
        <v>0</v>
      </c>
    </row>
    <row r="48" spans="1:6" x14ac:dyDescent="0.3">
      <c r="A48" t="str">
        <f>IF(BadRunsEye!$D48="Pass",BadRunsEye!$A48,0)</f>
        <v>150521_M00766_0102_000000000-AF9MV</v>
      </c>
      <c r="B48">
        <f>IF(BadRunsEye!$D48="Fail",BadRunsEye!$A48,0)</f>
        <v>0</v>
      </c>
      <c r="C48">
        <f>IF(BadRunsEye!$D48="Borderline Pass",BadRunsEye!$A48,0)</f>
        <v>0</v>
      </c>
      <c r="D48">
        <f>IF(BadRunsEye!$D48="Borderline Fail",BadRunsEye!$A48,0)</f>
        <v>0</v>
      </c>
      <c r="E48" t="str">
        <f>IF(OR(BadRunsEye!$D48="Pass",BadRunsEye!$D48="Borderline Pass"),BadRunsEye!$A48,0)</f>
        <v>150521_M00766_0102_000000000-AF9MV</v>
      </c>
      <c r="F48">
        <f>IF(OR(BadRunsEye!$D48="Fail",BadRunsEye!$D48="Borderline Fail"),BadRunsEye!$A48,0)</f>
        <v>0</v>
      </c>
    </row>
    <row r="49" spans="1:6" x14ac:dyDescent="0.3">
      <c r="A49">
        <f>IF(BadRunsEye!$D49="Pass",BadRunsEye!$A49,0)</f>
        <v>0</v>
      </c>
      <c r="B49" t="str">
        <f>IF(BadRunsEye!$D49="Fail",BadRunsEye!$A49,0)</f>
        <v>150526_M02641_0053_000000000-AFHDV</v>
      </c>
      <c r="C49">
        <f>IF(BadRunsEye!$D49="Borderline Pass",BadRunsEye!$A49,0)</f>
        <v>0</v>
      </c>
      <c r="D49">
        <f>IF(BadRunsEye!$D49="Borderline Fail",BadRunsEye!$A49,0)</f>
        <v>0</v>
      </c>
      <c r="E49">
        <f>IF(OR(BadRunsEye!$D49="Pass",BadRunsEye!$D49="Borderline Pass"),BadRunsEye!$A49,0)</f>
        <v>0</v>
      </c>
      <c r="F49" t="str">
        <f>IF(OR(BadRunsEye!$D49="Fail",BadRunsEye!$D49="Borderline Fail"),BadRunsEye!$A49,0)</f>
        <v>150526_M02641_0053_000000000-AFHDV</v>
      </c>
    </row>
    <row r="50" spans="1:6" x14ac:dyDescent="0.3">
      <c r="A50" t="str">
        <f>IF(BadRunsEye!$D50="Pass",BadRunsEye!$A50,0)</f>
        <v>150528_M00766_0105_000000000-AF9MJ</v>
      </c>
      <c r="B50">
        <f>IF(BadRunsEye!$D50="Fail",BadRunsEye!$A50,0)</f>
        <v>0</v>
      </c>
      <c r="C50">
        <f>IF(BadRunsEye!$D50="Borderline Pass",BadRunsEye!$A50,0)</f>
        <v>0</v>
      </c>
      <c r="D50">
        <f>IF(BadRunsEye!$D50="Borderline Fail",BadRunsEye!$A50,0)</f>
        <v>0</v>
      </c>
      <c r="E50" t="str">
        <f>IF(OR(BadRunsEye!$D50="Pass",BadRunsEye!$D50="Borderline Pass"),BadRunsEye!$A50,0)</f>
        <v>150528_M00766_0105_000000000-AF9MJ</v>
      </c>
      <c r="F50">
        <f>IF(OR(BadRunsEye!$D50="Fail",BadRunsEye!$D50="Borderline Fail"),BadRunsEye!$A50,0)</f>
        <v>0</v>
      </c>
    </row>
    <row r="51" spans="1:6" x14ac:dyDescent="0.3">
      <c r="A51" t="str">
        <f>IF(BadRunsEye!$D51="Pass",BadRunsEye!$A51,0)</f>
        <v>150529_M00766_0106_000000000-AEVP5</v>
      </c>
      <c r="B51">
        <f>IF(BadRunsEye!$D51="Fail",BadRunsEye!$A51,0)</f>
        <v>0</v>
      </c>
      <c r="C51">
        <f>IF(BadRunsEye!$D51="Borderline Pass",BadRunsEye!$A51,0)</f>
        <v>0</v>
      </c>
      <c r="D51">
        <f>IF(BadRunsEye!$D51="Borderline Fail",BadRunsEye!$A51,0)</f>
        <v>0</v>
      </c>
      <c r="E51" t="str">
        <f>IF(OR(BadRunsEye!$D51="Pass",BadRunsEye!$D51="Borderline Pass"),BadRunsEye!$A51,0)</f>
        <v>150529_M00766_0106_000000000-AEVP5</v>
      </c>
      <c r="F51">
        <f>IF(OR(BadRunsEye!$D51="Fail",BadRunsEye!$D51="Borderline Fail"),BadRunsEye!$A51,0)</f>
        <v>0</v>
      </c>
    </row>
    <row r="52" spans="1:6" x14ac:dyDescent="0.3">
      <c r="A52">
        <f>IF(BadRunsEye!$D52="Pass",BadRunsEye!$A52,0)</f>
        <v>0</v>
      </c>
      <c r="B52">
        <f>IF(BadRunsEye!$D52="Fail",BadRunsEye!$A52,0)</f>
        <v>0</v>
      </c>
      <c r="C52" t="str">
        <f>IF(BadRunsEye!$D52="Borderline Pass",BadRunsEye!$A52,0)</f>
        <v>150605_M02641_0058_000000000-AFF15</v>
      </c>
      <c r="D52">
        <f>IF(BadRunsEye!$D52="Borderline Fail",BadRunsEye!$A52,0)</f>
        <v>0</v>
      </c>
      <c r="E52" t="str">
        <f>IF(OR(BadRunsEye!$D52="Pass",BadRunsEye!$D52="Borderline Pass"),BadRunsEye!$A52,0)</f>
        <v>150605_M02641_0058_000000000-AFF15</v>
      </c>
      <c r="F52">
        <f>IF(OR(BadRunsEye!$D52="Fail",BadRunsEye!$D52="Borderline Fail"),BadRunsEye!$A52,0)</f>
        <v>0</v>
      </c>
    </row>
    <row r="53" spans="1:6" x14ac:dyDescent="0.3">
      <c r="A53" t="str">
        <f>IF(BadRunsEye!$D53="Pass",BadRunsEye!$A53,0)</f>
        <v>150610_M02641_0059_000000000-AFN4H</v>
      </c>
      <c r="B53">
        <f>IF(BadRunsEye!$D53="Fail",BadRunsEye!$A53,0)</f>
        <v>0</v>
      </c>
      <c r="C53">
        <f>IF(BadRunsEye!$D53="Borderline Pass",BadRunsEye!$A53,0)</f>
        <v>0</v>
      </c>
      <c r="D53">
        <f>IF(BadRunsEye!$D53="Borderline Fail",BadRunsEye!$A53,0)</f>
        <v>0</v>
      </c>
      <c r="E53" t="str">
        <f>IF(OR(BadRunsEye!$D53="Pass",BadRunsEye!$D53="Borderline Pass"),BadRunsEye!$A53,0)</f>
        <v>150610_M02641_0059_000000000-AFN4H</v>
      </c>
      <c r="F53">
        <f>IF(OR(BadRunsEye!$D53="Fail",BadRunsEye!$D53="Borderline Fail"),BadRunsEye!$A53,0)</f>
        <v>0</v>
      </c>
    </row>
    <row r="54" spans="1:6" x14ac:dyDescent="0.3">
      <c r="A54">
        <f>IF(BadRunsEye!$D54="Pass",BadRunsEye!$A54,0)</f>
        <v>0</v>
      </c>
      <c r="B54">
        <f>IF(BadRunsEye!$D54="Fail",BadRunsEye!$A54,0)</f>
        <v>0</v>
      </c>
      <c r="C54">
        <f>IF(BadRunsEye!$D54="Borderline Pass",BadRunsEye!$A54,0)</f>
        <v>0</v>
      </c>
      <c r="D54" t="str">
        <f>IF(BadRunsEye!$D54="Borderline Fail",BadRunsEye!$A54,0)</f>
        <v>150612_M00766_0112_000000000-AFMW5</v>
      </c>
      <c r="E54">
        <f>IF(OR(BadRunsEye!$D54="Pass",BadRunsEye!$D54="Borderline Pass"),BadRunsEye!$A54,0)</f>
        <v>0</v>
      </c>
      <c r="F54" t="str">
        <f>IF(OR(BadRunsEye!$D54="Fail",BadRunsEye!$D54="Borderline Fail"),BadRunsEye!$A54,0)</f>
        <v>150612_M00766_0112_000000000-AFMW5</v>
      </c>
    </row>
    <row r="55" spans="1:6" x14ac:dyDescent="0.3">
      <c r="A55" t="str">
        <f>IF(BadRunsEye!$D55="Pass",BadRunsEye!$A55,0)</f>
        <v>150612_M02641_0061_000000000-AFMVT</v>
      </c>
      <c r="B55">
        <f>IF(BadRunsEye!$D55="Fail",BadRunsEye!$A55,0)</f>
        <v>0</v>
      </c>
      <c r="C55">
        <f>IF(BadRunsEye!$D55="Borderline Pass",BadRunsEye!$A55,0)</f>
        <v>0</v>
      </c>
      <c r="D55">
        <f>IF(BadRunsEye!$D55="Borderline Fail",BadRunsEye!$A55,0)</f>
        <v>0</v>
      </c>
      <c r="E55" t="str">
        <f>IF(OR(BadRunsEye!$D55="Pass",BadRunsEye!$D55="Borderline Pass"),BadRunsEye!$A55,0)</f>
        <v>150612_M02641_0061_000000000-AFMVT</v>
      </c>
      <c r="F55">
        <f>IF(OR(BadRunsEye!$D55="Fail",BadRunsEye!$D55="Borderline Fail"),BadRunsEye!$A55,0)</f>
        <v>0</v>
      </c>
    </row>
    <row r="56" spans="1:6" x14ac:dyDescent="0.3">
      <c r="A56">
        <f>IF(BadRunsEye!$D56="Pass",BadRunsEye!$A56,0)</f>
        <v>0</v>
      </c>
      <c r="B56" t="str">
        <f>IF(BadRunsEye!$D56="Fail",BadRunsEye!$A56,0)</f>
        <v>150615_M00766_0113_000000000-AFBH3</v>
      </c>
      <c r="C56">
        <f>IF(BadRunsEye!$D56="Borderline Pass",BadRunsEye!$A56,0)</f>
        <v>0</v>
      </c>
      <c r="D56">
        <f>IF(BadRunsEye!$D56="Borderline Fail",BadRunsEye!$A56,0)</f>
        <v>0</v>
      </c>
      <c r="E56">
        <f>IF(OR(BadRunsEye!$D56="Pass",BadRunsEye!$D56="Borderline Pass"),BadRunsEye!$A56,0)</f>
        <v>0</v>
      </c>
      <c r="F56" t="str">
        <f>IF(OR(BadRunsEye!$D56="Fail",BadRunsEye!$D56="Borderline Fail"),BadRunsEye!$A56,0)</f>
        <v>150615_M00766_0113_000000000-AFBH3</v>
      </c>
    </row>
    <row r="57" spans="1:6" x14ac:dyDescent="0.3">
      <c r="A57" t="str">
        <f>IF(BadRunsEye!$D57="Pass",BadRunsEye!$A57,0)</f>
        <v>150619_M00766_0114_000000000-AFMYN</v>
      </c>
      <c r="B57">
        <f>IF(BadRunsEye!$D57="Fail",BadRunsEye!$A57,0)</f>
        <v>0</v>
      </c>
      <c r="C57">
        <f>IF(BadRunsEye!$D57="Borderline Pass",BadRunsEye!$A57,0)</f>
        <v>0</v>
      </c>
      <c r="D57">
        <f>IF(BadRunsEye!$D57="Borderline Fail",BadRunsEye!$A57,0)</f>
        <v>0</v>
      </c>
      <c r="E57" t="str">
        <f>IF(OR(BadRunsEye!$D57="Pass",BadRunsEye!$D57="Borderline Pass"),BadRunsEye!$A57,0)</f>
        <v>150619_M00766_0114_000000000-AFMYN</v>
      </c>
      <c r="F57">
        <f>IF(OR(BadRunsEye!$D57="Fail",BadRunsEye!$D57="Borderline Fail"),BadRunsEye!$A57,0)</f>
        <v>0</v>
      </c>
    </row>
    <row r="58" spans="1:6" x14ac:dyDescent="0.3">
      <c r="A58" t="str">
        <f>IF(BadRunsEye!$D58="Pass",BadRunsEye!$A58,0)</f>
        <v>150622_M00766_0115_000000000-AFN2H</v>
      </c>
      <c r="B58">
        <f>IF(BadRunsEye!$D58="Fail",BadRunsEye!$A58,0)</f>
        <v>0</v>
      </c>
      <c r="C58">
        <f>IF(BadRunsEye!$D58="Borderline Pass",BadRunsEye!$A58,0)</f>
        <v>0</v>
      </c>
      <c r="D58">
        <f>IF(BadRunsEye!$D58="Borderline Fail",BadRunsEye!$A58,0)</f>
        <v>0</v>
      </c>
      <c r="E58" t="str">
        <f>IF(OR(BadRunsEye!$D58="Pass",BadRunsEye!$D58="Borderline Pass"),BadRunsEye!$A58,0)</f>
        <v>150622_M00766_0115_000000000-AFN2H</v>
      </c>
      <c r="F58">
        <f>IF(OR(BadRunsEye!$D58="Fail",BadRunsEye!$D58="Borderline Fail"),BadRunsEye!$A58,0)</f>
        <v>0</v>
      </c>
    </row>
    <row r="59" spans="1:6" x14ac:dyDescent="0.3">
      <c r="A59" t="str">
        <f>IF(BadRunsEye!$D59="Pass",BadRunsEye!$A59,0)</f>
        <v>150623_M00766_0116_000000000-AFLEW</v>
      </c>
      <c r="B59">
        <f>IF(BadRunsEye!$D59="Fail",BadRunsEye!$A59,0)</f>
        <v>0</v>
      </c>
      <c r="C59">
        <f>IF(BadRunsEye!$D59="Borderline Pass",BadRunsEye!$A59,0)</f>
        <v>0</v>
      </c>
      <c r="D59">
        <f>IF(BadRunsEye!$D59="Borderline Fail",BadRunsEye!$A59,0)</f>
        <v>0</v>
      </c>
      <c r="E59" t="str">
        <f>IF(OR(BadRunsEye!$D59="Pass",BadRunsEye!$D59="Borderline Pass"),BadRunsEye!$A59,0)</f>
        <v>150623_M00766_0116_000000000-AFLEW</v>
      </c>
      <c r="F59">
        <f>IF(OR(BadRunsEye!$D59="Fail",BadRunsEye!$D59="Borderline Fail"),BadRunsEye!$A59,0)</f>
        <v>0</v>
      </c>
    </row>
    <row r="60" spans="1:6" x14ac:dyDescent="0.3">
      <c r="A60" t="str">
        <f>IF(BadRunsEye!$D60="Pass",BadRunsEye!$A60,0)</f>
        <v>150706_M00766_0118_000000000-AF512</v>
      </c>
      <c r="B60">
        <f>IF(BadRunsEye!$D60="Fail",BadRunsEye!$A60,0)</f>
        <v>0</v>
      </c>
      <c r="C60">
        <f>IF(BadRunsEye!$D60="Borderline Pass",BadRunsEye!$A60,0)</f>
        <v>0</v>
      </c>
      <c r="D60">
        <f>IF(BadRunsEye!$D60="Borderline Fail",BadRunsEye!$A60,0)</f>
        <v>0</v>
      </c>
      <c r="E60" t="str">
        <f>IF(OR(BadRunsEye!$D60="Pass",BadRunsEye!$D60="Borderline Pass"),BadRunsEye!$A60,0)</f>
        <v>150706_M00766_0118_000000000-AF512</v>
      </c>
      <c r="F60">
        <f>IF(OR(BadRunsEye!$D60="Fail",BadRunsEye!$D60="Borderline Fail"),BadRunsEye!$A60,0)</f>
        <v>0</v>
      </c>
    </row>
    <row r="61" spans="1:6" x14ac:dyDescent="0.3">
      <c r="A61" t="str">
        <f>IF(BadRunsEye!$D61="Pass",BadRunsEye!$A61,0)</f>
        <v>150729_M02641_0008_000000000-AGET9</v>
      </c>
      <c r="B61">
        <f>IF(BadRunsEye!$D61="Fail",BadRunsEye!$A61,0)</f>
        <v>0</v>
      </c>
      <c r="C61">
        <f>IF(BadRunsEye!$D61="Borderline Pass",BadRunsEye!$A61,0)</f>
        <v>0</v>
      </c>
      <c r="D61">
        <f>IF(BadRunsEye!$D61="Borderline Fail",BadRunsEye!$A61,0)</f>
        <v>0</v>
      </c>
      <c r="E61" t="str">
        <f>IF(OR(BadRunsEye!$D61="Pass",BadRunsEye!$D61="Borderline Pass"),BadRunsEye!$A61,0)</f>
        <v>150729_M02641_0008_000000000-AGET9</v>
      </c>
      <c r="F61">
        <f>IF(OR(BadRunsEye!$D61="Fail",BadRunsEye!$D61="Borderline Fail"),BadRunsEye!$A61,0)</f>
        <v>0</v>
      </c>
    </row>
    <row r="62" spans="1:6" x14ac:dyDescent="0.3">
      <c r="A62" t="str">
        <f>IF(BadRunsEye!$D62="Pass",BadRunsEye!$A62,0)</f>
        <v>150730_M00766_0120_000000000-AFN4E</v>
      </c>
      <c r="B62">
        <f>IF(BadRunsEye!$D62="Fail",BadRunsEye!$A62,0)</f>
        <v>0</v>
      </c>
      <c r="C62">
        <f>IF(BadRunsEye!$D62="Borderline Pass",BadRunsEye!$A62,0)</f>
        <v>0</v>
      </c>
      <c r="D62">
        <f>IF(BadRunsEye!$D62="Borderline Fail",BadRunsEye!$A62,0)</f>
        <v>0</v>
      </c>
      <c r="E62" t="str">
        <f>IF(OR(BadRunsEye!$D62="Pass",BadRunsEye!$D62="Borderline Pass"),BadRunsEye!$A62,0)</f>
        <v>150730_M00766_0120_000000000-AFN4E</v>
      </c>
      <c r="F62">
        <f>IF(OR(BadRunsEye!$D62="Fail",BadRunsEye!$D62="Borderline Fail"),BadRunsEye!$A62,0)</f>
        <v>0</v>
      </c>
    </row>
    <row r="63" spans="1:6" x14ac:dyDescent="0.3">
      <c r="A63" t="str">
        <f>IF(BadRunsEye!$D63="Pass",BadRunsEye!$A63,0)</f>
        <v>150731_M00766_0121_000000000-AFMYC</v>
      </c>
      <c r="B63">
        <f>IF(BadRunsEye!$D63="Fail",BadRunsEye!$A63,0)</f>
        <v>0</v>
      </c>
      <c r="C63">
        <f>IF(BadRunsEye!$D63="Borderline Pass",BadRunsEye!$A63,0)</f>
        <v>0</v>
      </c>
      <c r="D63">
        <f>IF(BadRunsEye!$D63="Borderline Fail",BadRunsEye!$A63,0)</f>
        <v>0</v>
      </c>
      <c r="E63" t="str">
        <f>IF(OR(BadRunsEye!$D63="Pass",BadRunsEye!$D63="Borderline Pass"),BadRunsEye!$A63,0)</f>
        <v>150731_M00766_0121_000000000-AFMYC</v>
      </c>
      <c r="F63">
        <f>IF(OR(BadRunsEye!$D63="Fail",BadRunsEye!$D63="Borderline Fail"),BadRunsEye!$A63,0)</f>
        <v>0</v>
      </c>
    </row>
    <row r="64" spans="1:6" x14ac:dyDescent="0.3">
      <c r="A64" t="str">
        <f>IF(BadRunsEye!$D64="Pass",BadRunsEye!$A64,0)</f>
        <v>150731_M02641_0009_000000000-AFN3M</v>
      </c>
      <c r="B64">
        <f>IF(BadRunsEye!$D64="Fail",BadRunsEye!$A64,0)</f>
        <v>0</v>
      </c>
      <c r="C64">
        <f>IF(BadRunsEye!$D64="Borderline Pass",BadRunsEye!$A64,0)</f>
        <v>0</v>
      </c>
      <c r="D64">
        <f>IF(BadRunsEye!$D64="Borderline Fail",BadRunsEye!$A64,0)</f>
        <v>0</v>
      </c>
      <c r="E64" t="str">
        <f>IF(OR(BadRunsEye!$D64="Pass",BadRunsEye!$D64="Borderline Pass"),BadRunsEye!$A64,0)</f>
        <v>150731_M02641_0009_000000000-AFN3M</v>
      </c>
      <c r="F64">
        <f>IF(OR(BadRunsEye!$D64="Fail",BadRunsEye!$D64="Borderline Fail"),BadRunsEye!$A64,0)</f>
        <v>0</v>
      </c>
    </row>
    <row r="65" spans="1:6" x14ac:dyDescent="0.3">
      <c r="A65">
        <f>IF(BadRunsEye!$D65="Pass",BadRunsEye!$A65,0)</f>
        <v>0</v>
      </c>
      <c r="B65">
        <f>IF(BadRunsEye!$D65="Fail",BadRunsEye!$A65,0)</f>
        <v>0</v>
      </c>
      <c r="C65" t="str">
        <f>IF(BadRunsEye!$D65="Borderline Pass",BadRunsEye!$A65,0)</f>
        <v>150807_M02641_0012_000000000-AFMYT</v>
      </c>
      <c r="D65">
        <f>IF(BadRunsEye!$D65="Borderline Fail",BadRunsEye!$A65,0)</f>
        <v>0</v>
      </c>
      <c r="E65" t="str">
        <f>IF(OR(BadRunsEye!$D65="Pass",BadRunsEye!$D65="Borderline Pass"),BadRunsEye!$A65,0)</f>
        <v>150807_M02641_0012_000000000-AFMYT</v>
      </c>
      <c r="F65">
        <f>IF(OR(BadRunsEye!$D65="Fail",BadRunsEye!$D65="Borderline Fail"),BadRunsEye!$A65,0)</f>
        <v>0</v>
      </c>
    </row>
    <row r="66" spans="1:6" x14ac:dyDescent="0.3">
      <c r="A66" t="str">
        <f>IF(BadRunsEye!$D66="Pass",BadRunsEye!$A66,0)</f>
        <v>150810_M00766_0123_000000000-AGTUY</v>
      </c>
      <c r="B66">
        <f>IF(BadRunsEye!$D66="Fail",BadRunsEye!$A66,0)</f>
        <v>0</v>
      </c>
      <c r="C66">
        <f>IF(BadRunsEye!$D66="Borderline Pass",BadRunsEye!$A66,0)</f>
        <v>0</v>
      </c>
      <c r="D66">
        <f>IF(BadRunsEye!$D66="Borderline Fail",BadRunsEye!$A66,0)</f>
        <v>0</v>
      </c>
      <c r="E66" t="str">
        <f>IF(OR(BadRunsEye!$D66="Pass",BadRunsEye!$D66="Borderline Pass"),BadRunsEye!$A66,0)</f>
        <v>150810_M00766_0123_000000000-AGTUY</v>
      </c>
      <c r="F66">
        <f>IF(OR(BadRunsEye!$D66="Fail",BadRunsEye!$D66="Borderline Fail"),BadRunsEye!$A66,0)</f>
        <v>0</v>
      </c>
    </row>
    <row r="67" spans="1:6" x14ac:dyDescent="0.3">
      <c r="A67" t="str">
        <f>IF(BadRunsEye!$D67="Pass",BadRunsEye!$A67,0)</f>
        <v>150811_M02641_0014_000000000-AGK0F</v>
      </c>
      <c r="B67">
        <f>IF(BadRunsEye!$D67="Fail",BadRunsEye!$A67,0)</f>
        <v>0</v>
      </c>
      <c r="C67">
        <f>IF(BadRunsEye!$D67="Borderline Pass",BadRunsEye!$A67,0)</f>
        <v>0</v>
      </c>
      <c r="D67">
        <f>IF(BadRunsEye!$D67="Borderline Fail",BadRunsEye!$A67,0)</f>
        <v>0</v>
      </c>
      <c r="E67" t="str">
        <f>IF(OR(BadRunsEye!$D67="Pass",BadRunsEye!$D67="Borderline Pass"),BadRunsEye!$A67,0)</f>
        <v>150811_M02641_0014_000000000-AGK0F</v>
      </c>
      <c r="F67">
        <f>IF(OR(BadRunsEye!$D67="Fail",BadRunsEye!$D67="Borderline Fail"),BadRunsEye!$A67,0)</f>
        <v>0</v>
      </c>
    </row>
    <row r="68" spans="1:6" x14ac:dyDescent="0.3">
      <c r="A68" t="str">
        <f>IF(BadRunsEye!$D68="Pass",BadRunsEye!$A68,0)</f>
        <v>150819_M02641_0016_000000000-AGJHU</v>
      </c>
      <c r="B68">
        <f>IF(BadRunsEye!$D68="Fail",BadRunsEye!$A68,0)</f>
        <v>0</v>
      </c>
      <c r="C68">
        <f>IF(BadRunsEye!$D68="Borderline Pass",BadRunsEye!$A68,0)</f>
        <v>0</v>
      </c>
      <c r="D68">
        <f>IF(BadRunsEye!$D68="Borderline Fail",BadRunsEye!$A68,0)</f>
        <v>0</v>
      </c>
      <c r="E68" t="str">
        <f>IF(OR(BadRunsEye!$D68="Pass",BadRunsEye!$D68="Borderline Pass"),BadRunsEye!$A68,0)</f>
        <v>150819_M02641_0016_000000000-AGJHU</v>
      </c>
      <c r="F68">
        <f>IF(OR(BadRunsEye!$D68="Fail",BadRunsEye!$D68="Borderline Fail"),BadRunsEye!$A68,0)</f>
        <v>0</v>
      </c>
    </row>
    <row r="69" spans="1:6" x14ac:dyDescent="0.3">
      <c r="A69" t="str">
        <f>IF(BadRunsEye!$D69="Pass",BadRunsEye!$A69,0)</f>
        <v>150820_M00766_0126_000000000-AGHUU</v>
      </c>
      <c r="B69">
        <f>IF(BadRunsEye!$D69="Fail",BadRunsEye!$A69,0)</f>
        <v>0</v>
      </c>
      <c r="C69">
        <f>IF(BadRunsEye!$D69="Borderline Pass",BadRunsEye!$A69,0)</f>
        <v>0</v>
      </c>
      <c r="D69">
        <f>IF(BadRunsEye!$D69="Borderline Fail",BadRunsEye!$A69,0)</f>
        <v>0</v>
      </c>
      <c r="E69" t="str">
        <f>IF(OR(BadRunsEye!$D69="Pass",BadRunsEye!$D69="Borderline Pass"),BadRunsEye!$A69,0)</f>
        <v>150820_M00766_0126_000000000-AGHUU</v>
      </c>
      <c r="F69">
        <f>IF(OR(BadRunsEye!$D69="Fail",BadRunsEye!$D69="Borderline Fail"),BadRunsEye!$A69,0)</f>
        <v>0</v>
      </c>
    </row>
    <row r="70" spans="1:6" x14ac:dyDescent="0.3">
      <c r="A70" t="str">
        <f>IF(BadRunsEye!$D70="Pass",BadRunsEye!$A70,0)</f>
        <v>150820_M02641_0017_000000000-AGJJA</v>
      </c>
      <c r="B70">
        <f>IF(BadRunsEye!$D70="Fail",BadRunsEye!$A70,0)</f>
        <v>0</v>
      </c>
      <c r="C70">
        <f>IF(BadRunsEye!$D70="Borderline Pass",BadRunsEye!$A70,0)</f>
        <v>0</v>
      </c>
      <c r="D70">
        <f>IF(BadRunsEye!$D70="Borderline Fail",BadRunsEye!$A70,0)</f>
        <v>0</v>
      </c>
      <c r="E70" t="str">
        <f>IF(OR(BadRunsEye!$D70="Pass",BadRunsEye!$D70="Borderline Pass"),BadRunsEye!$A70,0)</f>
        <v>150820_M02641_0017_000000000-AGJJA</v>
      </c>
      <c r="F70">
        <f>IF(OR(BadRunsEye!$D70="Fail",BadRunsEye!$D70="Borderline Fail"),BadRunsEye!$A70,0)</f>
        <v>0</v>
      </c>
    </row>
    <row r="71" spans="1:6" x14ac:dyDescent="0.3">
      <c r="A71">
        <f>IF(BadRunsEye!$D71="Pass",BadRunsEye!$A71,0)</f>
        <v>0</v>
      </c>
      <c r="B71">
        <f>IF(BadRunsEye!$D71="Fail",BadRunsEye!$A71,0)</f>
        <v>0</v>
      </c>
      <c r="C71" t="str">
        <f>IF(BadRunsEye!$D71="Borderline Pass",BadRunsEye!$A71,0)</f>
        <v>150821_M02641_0018_000000000-AGJNU</v>
      </c>
      <c r="D71">
        <f>IF(BadRunsEye!$D71="Borderline Fail",BadRunsEye!$A71,0)</f>
        <v>0</v>
      </c>
      <c r="E71" t="str">
        <f>IF(OR(BadRunsEye!$D71="Pass",BadRunsEye!$D71="Borderline Pass"),BadRunsEye!$A71,0)</f>
        <v>150821_M02641_0018_000000000-AGJNU</v>
      </c>
      <c r="F71">
        <f>IF(OR(BadRunsEye!$D71="Fail",BadRunsEye!$D71="Borderline Fail"),BadRunsEye!$A71,0)</f>
        <v>0</v>
      </c>
    </row>
    <row r="72" spans="1:6" x14ac:dyDescent="0.3">
      <c r="A72">
        <f>IF(BadRunsEye!$D72="Pass",BadRunsEye!$A72,0)</f>
        <v>0</v>
      </c>
      <c r="B72">
        <f>IF(BadRunsEye!$D72="Fail",BadRunsEye!$A72,0)</f>
        <v>0</v>
      </c>
      <c r="C72">
        <f>IF(BadRunsEye!$D72="Borderline Pass",BadRunsEye!$A72,0)</f>
        <v>0</v>
      </c>
      <c r="D72" t="str">
        <f>IF(BadRunsEye!$D72="Borderline Fail",BadRunsEye!$A72,0)</f>
        <v>150902_M00766_0128_000000000-AFLDG</v>
      </c>
      <c r="E72">
        <f>IF(OR(BadRunsEye!$D72="Pass",BadRunsEye!$D72="Borderline Pass"),BadRunsEye!$A72,0)</f>
        <v>0</v>
      </c>
      <c r="F72" t="str">
        <f>IF(OR(BadRunsEye!$D72="Fail",BadRunsEye!$D72="Borderline Fail"),BadRunsEye!$A72,0)</f>
        <v>150902_M00766_0128_000000000-AFLDG</v>
      </c>
    </row>
    <row r="73" spans="1:6" x14ac:dyDescent="0.3">
      <c r="A73">
        <f>IF(BadRunsEye!$D73="Pass",BadRunsEye!$A73,0)</f>
        <v>0</v>
      </c>
      <c r="B73">
        <f>IF(BadRunsEye!$D73="Fail",BadRunsEye!$A73,0)</f>
        <v>0</v>
      </c>
      <c r="C73">
        <f>IF(BadRunsEye!$D73="Borderline Pass",BadRunsEye!$A73,0)</f>
        <v>0</v>
      </c>
      <c r="D73" t="str">
        <f>IF(BadRunsEye!$D73="Borderline Fail",BadRunsEye!$A73,0)</f>
        <v>150904_M02641_0022_000000000-AH991</v>
      </c>
      <c r="E73">
        <f>IF(OR(BadRunsEye!$D73="Pass",BadRunsEye!$D73="Borderline Pass"),BadRunsEye!$A73,0)</f>
        <v>0</v>
      </c>
      <c r="F73" t="str">
        <f>IF(OR(BadRunsEye!$D73="Fail",BadRunsEye!$D73="Borderline Fail"),BadRunsEye!$A73,0)</f>
        <v>150904_M02641_0022_000000000-AH991</v>
      </c>
    </row>
    <row r="74" spans="1:6" x14ac:dyDescent="0.3">
      <c r="A74">
        <f>IF(BadRunsEye!$D74="Pass",BadRunsEye!$A74,0)</f>
        <v>0</v>
      </c>
      <c r="B74">
        <f>IF(BadRunsEye!$D74="Fail",BadRunsEye!$A74,0)</f>
        <v>0</v>
      </c>
      <c r="C74">
        <f>IF(BadRunsEye!$D74="Borderline Pass",BadRunsEye!$A74,0)</f>
        <v>0</v>
      </c>
      <c r="D74" t="str">
        <f>IF(BadRunsEye!$D74="Borderline Fail",BadRunsEye!$A74,0)</f>
        <v>150910_M02641_0023_000000000-AFLHH</v>
      </c>
      <c r="E74">
        <f>IF(OR(BadRunsEye!$D74="Pass",BadRunsEye!$D74="Borderline Pass"),BadRunsEye!$A74,0)</f>
        <v>0</v>
      </c>
      <c r="F74" t="str">
        <f>IF(OR(BadRunsEye!$D74="Fail",BadRunsEye!$D74="Borderline Fail"),BadRunsEye!$A74,0)</f>
        <v>150910_M02641_0023_000000000-AFLHH</v>
      </c>
    </row>
    <row r="75" spans="1:6" x14ac:dyDescent="0.3">
      <c r="A75" t="str">
        <f>IF(BadRunsEye!$D75="Pass",BadRunsEye!$A75,0)</f>
        <v>150911_M00766_0131_000000000-AGLDT</v>
      </c>
      <c r="B75">
        <f>IF(BadRunsEye!$D75="Fail",BadRunsEye!$A75,0)</f>
        <v>0</v>
      </c>
      <c r="C75">
        <f>IF(BadRunsEye!$D75="Borderline Pass",BadRunsEye!$A75,0)</f>
        <v>0</v>
      </c>
      <c r="D75">
        <f>IF(BadRunsEye!$D75="Borderline Fail",BadRunsEye!$A75,0)</f>
        <v>0</v>
      </c>
      <c r="E75" t="str">
        <f>IF(OR(BadRunsEye!$D75="Pass",BadRunsEye!$D75="Borderline Pass"),BadRunsEye!$A75,0)</f>
        <v>150911_M00766_0131_000000000-AGLDT</v>
      </c>
      <c r="F75">
        <f>IF(OR(BadRunsEye!$D75="Fail",BadRunsEye!$D75="Borderline Fail"),BadRunsEye!$A75,0)</f>
        <v>0</v>
      </c>
    </row>
    <row r="76" spans="1:6" x14ac:dyDescent="0.3">
      <c r="A76">
        <f>IF(BadRunsEye!$D76="Pass",BadRunsEye!$A76,0)</f>
        <v>0</v>
      </c>
      <c r="B76">
        <f>IF(BadRunsEye!$D76="Fail",BadRunsEye!$A76,0)</f>
        <v>0</v>
      </c>
      <c r="C76" t="str">
        <f>IF(BadRunsEye!$D76="Borderline Pass",BadRunsEye!$A76,0)</f>
        <v>150911_M02641_0024_AF50J</v>
      </c>
      <c r="D76">
        <f>IF(BadRunsEye!$D76="Borderline Fail",BadRunsEye!$A76,0)</f>
        <v>0</v>
      </c>
      <c r="E76" t="str">
        <f>IF(OR(BadRunsEye!$D76="Pass",BadRunsEye!$D76="Borderline Pass"),BadRunsEye!$A76,0)</f>
        <v>150911_M02641_0024_AF50J</v>
      </c>
      <c r="F76">
        <f>IF(OR(BadRunsEye!$D76="Fail",BadRunsEye!$D76="Borderline Fail"),BadRunsEye!$A76,0)</f>
        <v>0</v>
      </c>
    </row>
    <row r="77" spans="1:6" x14ac:dyDescent="0.3">
      <c r="A77">
        <f>IF(BadRunsEye!$D77="Pass",BadRunsEye!$A77,0)</f>
        <v>0</v>
      </c>
      <c r="B77">
        <f>IF(BadRunsEye!$D77="Fail",BadRunsEye!$A77,0)</f>
        <v>0</v>
      </c>
      <c r="C77" t="str">
        <f>IF(BadRunsEye!$D77="Borderline Pass",BadRunsEye!$A77,0)</f>
        <v>150914_M00766_0132_000000000-AF41F</v>
      </c>
      <c r="D77">
        <f>IF(BadRunsEye!$D77="Borderline Fail",BadRunsEye!$A77,0)</f>
        <v>0</v>
      </c>
      <c r="E77" t="str">
        <f>IF(OR(BadRunsEye!$D77="Pass",BadRunsEye!$D77="Borderline Pass"),BadRunsEye!$A77,0)</f>
        <v>150914_M00766_0132_000000000-AF41F</v>
      </c>
      <c r="F77">
        <f>IF(OR(BadRunsEye!$D77="Fail",BadRunsEye!$D77="Borderline Fail"),BadRunsEye!$A77,0)</f>
        <v>0</v>
      </c>
    </row>
    <row r="78" spans="1:6" x14ac:dyDescent="0.3">
      <c r="A78" t="str">
        <f>IF(BadRunsEye!$D78="Pass",BadRunsEye!$A78,0)</f>
        <v>150925_M02641_0028_000000000-AGK08</v>
      </c>
      <c r="B78">
        <f>IF(BadRunsEye!$D78="Fail",BadRunsEye!$A78,0)</f>
        <v>0</v>
      </c>
      <c r="C78">
        <f>IF(BadRunsEye!$D78="Borderline Pass",BadRunsEye!$A78,0)</f>
        <v>0</v>
      </c>
      <c r="D78">
        <f>IF(BadRunsEye!$D78="Borderline Fail",BadRunsEye!$A78,0)</f>
        <v>0</v>
      </c>
      <c r="E78" t="str">
        <f>IF(OR(BadRunsEye!$D78="Pass",BadRunsEye!$D78="Borderline Pass"),BadRunsEye!$A78,0)</f>
        <v>150925_M02641_0028_000000000-AGK08</v>
      </c>
      <c r="F78">
        <f>IF(OR(BadRunsEye!$D78="Fail",BadRunsEye!$D78="Borderline Fail"),BadRunsEye!$A78,0)</f>
        <v>0</v>
      </c>
    </row>
    <row r="79" spans="1:6" x14ac:dyDescent="0.3">
      <c r="A79" t="str">
        <f>IF(BadRunsEye!$D79="Pass",BadRunsEye!$A79,0)</f>
        <v>150928_M02641_0029_000000000-AGHV5</v>
      </c>
      <c r="B79">
        <f>IF(BadRunsEye!$D79="Fail",BadRunsEye!$A79,0)</f>
        <v>0</v>
      </c>
      <c r="C79">
        <f>IF(BadRunsEye!$D79="Borderline Pass",BadRunsEye!$A79,0)</f>
        <v>0</v>
      </c>
      <c r="D79">
        <f>IF(BadRunsEye!$D79="Borderline Fail",BadRunsEye!$A79,0)</f>
        <v>0</v>
      </c>
      <c r="E79" t="str">
        <f>IF(OR(BadRunsEye!$D79="Pass",BadRunsEye!$D79="Borderline Pass"),BadRunsEye!$A79,0)</f>
        <v>150928_M02641_0029_000000000-AGHV5</v>
      </c>
      <c r="F79">
        <f>IF(OR(BadRunsEye!$D79="Fail",BadRunsEye!$D79="Borderline Fail"),BadRunsEye!$A79,0)</f>
        <v>0</v>
      </c>
    </row>
    <row r="80" spans="1:6" x14ac:dyDescent="0.3">
      <c r="A80" t="str">
        <f>IF(BadRunsEye!$D80="Pass",BadRunsEye!$A80,0)</f>
        <v>150930_M02641_0031_000000000-AGJGT</v>
      </c>
      <c r="B80">
        <f>IF(BadRunsEye!$D80="Fail",BadRunsEye!$A80,0)</f>
        <v>0</v>
      </c>
      <c r="C80">
        <f>IF(BadRunsEye!$D80="Borderline Pass",BadRunsEye!$A80,0)</f>
        <v>0</v>
      </c>
      <c r="D80">
        <f>IF(BadRunsEye!$D80="Borderline Fail",BadRunsEye!$A80,0)</f>
        <v>0</v>
      </c>
      <c r="E80" t="str">
        <f>IF(OR(BadRunsEye!$D80="Pass",BadRunsEye!$D80="Borderline Pass"),BadRunsEye!$A80,0)</f>
        <v>150930_M02641_0031_000000000-AGJGT</v>
      </c>
      <c r="F80">
        <f>IF(OR(BadRunsEye!$D80="Fail",BadRunsEye!$D80="Borderline Fail"),BadRunsEye!$A80,0)</f>
        <v>0</v>
      </c>
    </row>
    <row r="81" spans="1:6" x14ac:dyDescent="0.3">
      <c r="A81">
        <f>IF(BadRunsEye!$D81="Pass",BadRunsEye!$A81,0)</f>
        <v>0</v>
      </c>
      <c r="B81">
        <f>IF(BadRunsEye!$D81="Fail",BadRunsEye!$A81,0)</f>
        <v>0</v>
      </c>
      <c r="C81">
        <f>IF(BadRunsEye!$D81="Borderline Pass",BadRunsEye!$A81,0)</f>
        <v>0</v>
      </c>
      <c r="D81" t="str">
        <f>IF(BadRunsEye!$D81="Borderline Fail",BadRunsEye!$A81,0)</f>
        <v>151001_M02641_0032_000000000-AGLE0</v>
      </c>
      <c r="E81">
        <f>IF(OR(BadRunsEye!$D81="Pass",BadRunsEye!$D81="Borderline Pass"),BadRunsEye!$A81,0)</f>
        <v>0</v>
      </c>
      <c r="F81" t="str">
        <f>IF(OR(BadRunsEye!$D81="Fail",BadRunsEye!$D81="Borderline Fail"),BadRunsEye!$A81,0)</f>
        <v>151001_M02641_0032_000000000-AGLE0</v>
      </c>
    </row>
    <row r="82" spans="1:6" x14ac:dyDescent="0.3">
      <c r="A82">
        <f>IF(BadRunsEye!$D82="Pass",BadRunsEye!$A82,0)</f>
        <v>0</v>
      </c>
      <c r="B82">
        <f>IF(BadRunsEye!$D82="Fail",BadRunsEye!$A82,0)</f>
        <v>0</v>
      </c>
      <c r="C82" t="str">
        <f>IF(BadRunsEye!$D82="Borderline Pass",BadRunsEye!$A82,0)</f>
        <v>151002_M02641_0033_000000000-AFLDA</v>
      </c>
      <c r="D82">
        <f>IF(BadRunsEye!$D82="Borderline Fail",BadRunsEye!$A82,0)</f>
        <v>0</v>
      </c>
      <c r="E82" t="str">
        <f>IF(OR(BadRunsEye!$D82="Pass",BadRunsEye!$D82="Borderline Pass"),BadRunsEye!$A82,0)</f>
        <v>151002_M02641_0033_000000000-AFLDA</v>
      </c>
      <c r="F82">
        <f>IF(OR(BadRunsEye!$D82="Fail",BadRunsEye!$D82="Borderline Fail"),BadRunsEye!$A82,0)</f>
        <v>0</v>
      </c>
    </row>
    <row r="83" spans="1:6" x14ac:dyDescent="0.3">
      <c r="A83" t="str">
        <f>IF(BadRunsEye!$D83="Pass",BadRunsEye!$A83,0)</f>
        <v>151009_M00766_0140_000000000-AGK0B</v>
      </c>
      <c r="B83">
        <f>IF(BadRunsEye!$D83="Fail",BadRunsEye!$A83,0)</f>
        <v>0</v>
      </c>
      <c r="C83">
        <f>IF(BadRunsEye!$D83="Borderline Pass",BadRunsEye!$A83,0)</f>
        <v>0</v>
      </c>
      <c r="D83">
        <f>IF(BadRunsEye!$D83="Borderline Fail",BadRunsEye!$A83,0)</f>
        <v>0</v>
      </c>
      <c r="E83" t="str">
        <f>IF(OR(BadRunsEye!$D83="Pass",BadRunsEye!$D83="Borderline Pass"),BadRunsEye!$A83,0)</f>
        <v>151009_M00766_0140_000000000-AGK0B</v>
      </c>
      <c r="F83">
        <f>IF(OR(BadRunsEye!$D83="Fail",BadRunsEye!$D83="Borderline Fail"),BadRunsEye!$A83,0)</f>
        <v>0</v>
      </c>
    </row>
    <row r="84" spans="1:6" x14ac:dyDescent="0.3">
      <c r="A84">
        <f>IF(BadRunsEye!$D84="Pass",BadRunsEye!$A84,0)</f>
        <v>0</v>
      </c>
      <c r="B84">
        <f>IF(BadRunsEye!$D84="Fail",BadRunsEye!$A84,0)</f>
        <v>0</v>
      </c>
      <c r="C84" t="str">
        <f>IF(BadRunsEye!$D84="Borderline Pass",BadRunsEye!$A84,0)</f>
        <v>151009_M02641_0036_000000000-AFN30</v>
      </c>
      <c r="D84">
        <f>IF(BadRunsEye!$D84="Borderline Fail",BadRunsEye!$A84,0)</f>
        <v>0</v>
      </c>
      <c r="E84" t="str">
        <f>IF(OR(BadRunsEye!$D84="Pass",BadRunsEye!$D84="Borderline Pass"),BadRunsEye!$A84,0)</f>
        <v>151009_M02641_0036_000000000-AFN30</v>
      </c>
      <c r="F84">
        <f>IF(OR(BadRunsEye!$D84="Fail",BadRunsEye!$D84="Borderline Fail"),BadRunsEye!$A84,0)</f>
        <v>0</v>
      </c>
    </row>
    <row r="85" spans="1:6" x14ac:dyDescent="0.3">
      <c r="A85" t="str">
        <f>IF(BadRunsEye!$D85="Pass",BadRunsEye!$A85,0)</f>
        <v>151012_M02641_0037_000000000-AFNA5</v>
      </c>
      <c r="B85">
        <f>IF(BadRunsEye!$D85="Fail",BadRunsEye!$A85,0)</f>
        <v>0</v>
      </c>
      <c r="C85">
        <f>IF(BadRunsEye!$D85="Borderline Pass",BadRunsEye!$A85,0)</f>
        <v>0</v>
      </c>
      <c r="D85">
        <f>IF(BadRunsEye!$D85="Borderline Fail",BadRunsEye!$A85,0)</f>
        <v>0</v>
      </c>
      <c r="E85" t="str">
        <f>IF(OR(BadRunsEye!$D85="Pass",BadRunsEye!$D85="Borderline Pass"),BadRunsEye!$A85,0)</f>
        <v>151012_M02641_0037_000000000-AFNA5</v>
      </c>
      <c r="F85">
        <f>IF(OR(BadRunsEye!$D85="Fail",BadRunsEye!$D85="Borderline Fail"),BadRunsEye!$A85,0)</f>
        <v>0</v>
      </c>
    </row>
    <row r="86" spans="1:6" x14ac:dyDescent="0.3">
      <c r="A86">
        <f>IF(BadRunsEye!$D86="Pass",BadRunsEye!$A86,0)</f>
        <v>0</v>
      </c>
      <c r="B86">
        <f>IF(BadRunsEye!$D86="Fail",BadRunsEye!$A86,0)</f>
        <v>0</v>
      </c>
      <c r="C86" t="str">
        <f>IF(BadRunsEye!$D86="Borderline Pass",BadRunsEye!$A86,0)</f>
        <v>151019_M02641_0040_000000000-AJDVH</v>
      </c>
      <c r="D86">
        <f>IF(BadRunsEye!$D86="Borderline Fail",BadRunsEye!$A86,0)</f>
        <v>0</v>
      </c>
      <c r="E86" t="str">
        <f>IF(OR(BadRunsEye!$D86="Pass",BadRunsEye!$D86="Borderline Pass"),BadRunsEye!$A86,0)</f>
        <v>151019_M02641_0040_000000000-AJDVH</v>
      </c>
      <c r="F86">
        <f>IF(OR(BadRunsEye!$D86="Fail",BadRunsEye!$D86="Borderline Fail"),BadRunsEye!$A86,0)</f>
        <v>0</v>
      </c>
    </row>
    <row r="87" spans="1:6" x14ac:dyDescent="0.3">
      <c r="A87" t="str">
        <f>IF(BadRunsEye!$D87="Pass",BadRunsEye!$A87,0)</f>
        <v>151021_M00766_0144_000000000-AG028</v>
      </c>
      <c r="B87">
        <f>IF(BadRunsEye!$D87="Fail",BadRunsEye!$A87,0)</f>
        <v>0</v>
      </c>
      <c r="C87">
        <f>IF(BadRunsEye!$D87="Borderline Pass",BadRunsEye!$A87,0)</f>
        <v>0</v>
      </c>
      <c r="D87">
        <f>IF(BadRunsEye!$D87="Borderline Fail",BadRunsEye!$A87,0)</f>
        <v>0</v>
      </c>
      <c r="E87" t="str">
        <f>IF(OR(BadRunsEye!$D87="Pass",BadRunsEye!$D87="Borderline Pass"),BadRunsEye!$A87,0)</f>
        <v>151021_M00766_0144_000000000-AG028</v>
      </c>
      <c r="F87">
        <f>IF(OR(BadRunsEye!$D87="Fail",BadRunsEye!$D87="Borderline Fail"),BadRunsEye!$A87,0)</f>
        <v>0</v>
      </c>
    </row>
    <row r="88" spans="1:6" x14ac:dyDescent="0.3">
      <c r="A88">
        <f>IF(BadRunsEye!$D88="Pass",BadRunsEye!$A88,0)</f>
        <v>0</v>
      </c>
      <c r="B88" t="str">
        <f>IF(BadRunsEye!$D88="Fail",BadRunsEye!$A88,0)</f>
        <v>151022_M02641_0042_000000000-AJ5B5</v>
      </c>
      <c r="C88">
        <f>IF(BadRunsEye!$D88="Borderline Pass",BadRunsEye!$A88,0)</f>
        <v>0</v>
      </c>
      <c r="D88">
        <f>IF(BadRunsEye!$D88="Borderline Fail",BadRunsEye!$A88,0)</f>
        <v>0</v>
      </c>
      <c r="E88">
        <f>IF(OR(BadRunsEye!$D88="Pass",BadRunsEye!$D88="Borderline Pass"),BadRunsEye!$A88,0)</f>
        <v>0</v>
      </c>
      <c r="F88" t="str">
        <f>IF(OR(BadRunsEye!$D88="Fail",BadRunsEye!$D88="Borderline Fail"),BadRunsEye!$A88,0)</f>
        <v>151022_M02641_0042_000000000-AJ5B5</v>
      </c>
    </row>
    <row r="89" spans="1:6" x14ac:dyDescent="0.3">
      <c r="A89" t="str">
        <f>IF(BadRunsEye!$D89="Pass",BadRunsEye!$A89,0)</f>
        <v>151026_M00766_0148_000000000-AFLVV</v>
      </c>
      <c r="B89">
        <f>IF(BadRunsEye!$D89="Fail",BadRunsEye!$A89,0)</f>
        <v>0</v>
      </c>
      <c r="C89">
        <f>IF(BadRunsEye!$D89="Borderline Pass",BadRunsEye!$A89,0)</f>
        <v>0</v>
      </c>
      <c r="D89">
        <f>IF(BadRunsEye!$D89="Borderline Fail",BadRunsEye!$A89,0)</f>
        <v>0</v>
      </c>
      <c r="E89" t="str">
        <f>IF(OR(BadRunsEye!$D89="Pass",BadRunsEye!$D89="Borderline Pass"),BadRunsEye!$A89,0)</f>
        <v>151026_M00766_0148_000000000-AFLVV</v>
      </c>
      <c r="F89">
        <f>IF(OR(BadRunsEye!$D89="Fail",BadRunsEye!$D89="Borderline Fail"),BadRunsEye!$A89,0)</f>
        <v>0</v>
      </c>
    </row>
    <row r="90" spans="1:6" x14ac:dyDescent="0.3">
      <c r="A90" t="str">
        <f>IF(BadRunsEye!$D90="Pass",BadRunsEye!$A90,0)</f>
        <v>151102_M02641_0045_000000000-AFN3H</v>
      </c>
      <c r="B90">
        <f>IF(BadRunsEye!$D90="Fail",BadRunsEye!$A90,0)</f>
        <v>0</v>
      </c>
      <c r="C90">
        <f>IF(BadRunsEye!$D90="Borderline Pass",BadRunsEye!$A90,0)</f>
        <v>0</v>
      </c>
      <c r="D90">
        <f>IF(BadRunsEye!$D90="Borderline Fail",BadRunsEye!$A90,0)</f>
        <v>0</v>
      </c>
      <c r="E90" t="str">
        <f>IF(OR(BadRunsEye!$D90="Pass",BadRunsEye!$D90="Borderline Pass"),BadRunsEye!$A90,0)</f>
        <v>151102_M02641_0045_000000000-AFN3H</v>
      </c>
      <c r="F90">
        <f>IF(OR(BadRunsEye!$D90="Fail",BadRunsEye!$D90="Borderline Fail"),BadRunsEye!$A90,0)</f>
        <v>0</v>
      </c>
    </row>
    <row r="91" spans="1:6" x14ac:dyDescent="0.3">
      <c r="A91" t="str">
        <f>IF(BadRunsEye!$D91="Pass",BadRunsEye!$A91,0)</f>
        <v>151104_M00766_0151_000000000-AK8EW</v>
      </c>
      <c r="B91">
        <f>IF(BadRunsEye!$D91="Fail",BadRunsEye!$A91,0)</f>
        <v>0</v>
      </c>
      <c r="C91">
        <f>IF(BadRunsEye!$D91="Borderline Pass",BadRunsEye!$A91,0)</f>
        <v>0</v>
      </c>
      <c r="D91">
        <f>IF(BadRunsEye!$D91="Borderline Fail",BadRunsEye!$A91,0)</f>
        <v>0</v>
      </c>
      <c r="E91" t="str">
        <f>IF(OR(BadRunsEye!$D91="Pass",BadRunsEye!$D91="Borderline Pass"),BadRunsEye!$A91,0)</f>
        <v>151104_M00766_0151_000000000-AK8EW</v>
      </c>
      <c r="F91">
        <f>IF(OR(BadRunsEye!$D91="Fail",BadRunsEye!$D91="Borderline Fail"),BadRunsEye!$A91,0)</f>
        <v>0</v>
      </c>
    </row>
    <row r="92" spans="1:6" x14ac:dyDescent="0.3">
      <c r="A92" t="str">
        <f>IF(BadRunsEye!$D92="Pass",BadRunsEye!$A92,0)</f>
        <v>151106_M00766_0152_000000000-AJ5W5</v>
      </c>
      <c r="B92">
        <f>IF(BadRunsEye!$D92="Fail",BadRunsEye!$A92,0)</f>
        <v>0</v>
      </c>
      <c r="C92">
        <f>IF(BadRunsEye!$D92="Borderline Pass",BadRunsEye!$A92,0)</f>
        <v>0</v>
      </c>
      <c r="D92">
        <f>IF(BadRunsEye!$D92="Borderline Fail",BadRunsEye!$A92,0)</f>
        <v>0</v>
      </c>
      <c r="E92" t="str">
        <f>IF(OR(BadRunsEye!$D92="Pass",BadRunsEye!$D92="Borderline Pass"),BadRunsEye!$A92,0)</f>
        <v>151106_M00766_0152_000000000-AJ5W5</v>
      </c>
      <c r="F92">
        <f>IF(OR(BadRunsEye!$D92="Fail",BadRunsEye!$D92="Borderline Fail"),BadRunsEye!$A92,0)</f>
        <v>0</v>
      </c>
    </row>
    <row r="93" spans="1:6" x14ac:dyDescent="0.3">
      <c r="A93" t="str">
        <f>IF(BadRunsEye!$D93="Pass",BadRunsEye!$A93,0)</f>
        <v>151111_M02641_0049_000000000-AJD47</v>
      </c>
      <c r="B93">
        <f>IF(BadRunsEye!$D93="Fail",BadRunsEye!$A93,0)</f>
        <v>0</v>
      </c>
      <c r="C93">
        <f>IF(BadRunsEye!$D93="Borderline Pass",BadRunsEye!$A93,0)</f>
        <v>0</v>
      </c>
      <c r="D93">
        <f>IF(BadRunsEye!$D93="Borderline Fail",BadRunsEye!$A93,0)</f>
        <v>0</v>
      </c>
      <c r="E93" t="str">
        <f>IF(OR(BadRunsEye!$D93="Pass",BadRunsEye!$D93="Borderline Pass"),BadRunsEye!$A93,0)</f>
        <v>151111_M02641_0049_000000000-AJD47</v>
      </c>
      <c r="F93">
        <f>IF(OR(BadRunsEye!$D93="Fail",BadRunsEye!$D93="Borderline Fail"),BadRunsEye!$A93,0)</f>
        <v>0</v>
      </c>
    </row>
    <row r="94" spans="1:6" x14ac:dyDescent="0.3">
      <c r="A94" t="str">
        <f>IF(BadRunsEye!$D94="Pass",BadRunsEye!$A94,0)</f>
        <v>151116_M00766_0154_000000000-AJF4C</v>
      </c>
      <c r="B94">
        <f>IF(BadRunsEye!$D94="Fail",BadRunsEye!$A94,0)</f>
        <v>0</v>
      </c>
      <c r="C94">
        <f>IF(BadRunsEye!$D94="Borderline Pass",BadRunsEye!$A94,0)</f>
        <v>0</v>
      </c>
      <c r="D94">
        <f>IF(BadRunsEye!$D94="Borderline Fail",BadRunsEye!$A94,0)</f>
        <v>0</v>
      </c>
      <c r="E94" t="str">
        <f>IF(OR(BadRunsEye!$D94="Pass",BadRunsEye!$D94="Borderline Pass"),BadRunsEye!$A94,0)</f>
        <v>151116_M00766_0154_000000000-AJF4C</v>
      </c>
      <c r="F94">
        <f>IF(OR(BadRunsEye!$D94="Fail",BadRunsEye!$D94="Borderline Fail"),BadRunsEye!$A94,0)</f>
        <v>0</v>
      </c>
    </row>
    <row r="95" spans="1:6" x14ac:dyDescent="0.3">
      <c r="A95" t="str">
        <f>IF(BadRunsEye!$D95="Pass",BadRunsEye!$A95,0)</f>
        <v>151119_M02641_0052_000000000-AJJ6B</v>
      </c>
      <c r="B95">
        <f>IF(BadRunsEye!$D95="Fail",BadRunsEye!$A95,0)</f>
        <v>0</v>
      </c>
      <c r="C95">
        <f>IF(BadRunsEye!$D95="Borderline Pass",BadRunsEye!$A95,0)</f>
        <v>0</v>
      </c>
      <c r="D95">
        <f>IF(BadRunsEye!$D95="Borderline Fail",BadRunsEye!$A95,0)</f>
        <v>0</v>
      </c>
      <c r="E95" t="str">
        <f>IF(OR(BadRunsEye!$D95="Pass",BadRunsEye!$D95="Borderline Pass"),BadRunsEye!$A95,0)</f>
        <v>151119_M02641_0052_000000000-AJJ6B</v>
      </c>
      <c r="F95">
        <f>IF(OR(BadRunsEye!$D95="Fail",BadRunsEye!$D95="Borderline Fail"),BadRunsEye!$A95,0)</f>
        <v>0</v>
      </c>
    </row>
    <row r="96" spans="1:6" x14ac:dyDescent="0.3">
      <c r="A96">
        <f>IF(BadRunsEye!$D96="Pass",BadRunsEye!$A96,0)</f>
        <v>0</v>
      </c>
      <c r="B96">
        <f>IF(BadRunsEye!$D96="Fail",BadRunsEye!$A96,0)</f>
        <v>0</v>
      </c>
      <c r="C96" t="str">
        <f>IF(BadRunsEye!$D96="Borderline Pass",BadRunsEye!$A96,0)</f>
        <v>151125_M00766_0158_000000000-AJJC1</v>
      </c>
      <c r="D96">
        <f>IF(BadRunsEye!$D96="Borderline Fail",BadRunsEye!$A96,0)</f>
        <v>0</v>
      </c>
      <c r="E96" t="str">
        <f>IF(OR(BadRunsEye!$D96="Pass",BadRunsEye!$D96="Borderline Pass"),BadRunsEye!$A96,0)</f>
        <v>151125_M00766_0158_000000000-AJJC1</v>
      </c>
      <c r="F96">
        <f>IF(OR(BadRunsEye!$D96="Fail",BadRunsEye!$D96="Borderline Fail"),BadRunsEye!$A96,0)</f>
        <v>0</v>
      </c>
    </row>
    <row r="97" spans="1:6" x14ac:dyDescent="0.3">
      <c r="A97">
        <f>IF(BadRunsEye!$D97="Pass",BadRunsEye!$A97,0)</f>
        <v>0</v>
      </c>
      <c r="B97">
        <f>IF(BadRunsEye!$D97="Fail",BadRunsEye!$A97,0)</f>
        <v>0</v>
      </c>
      <c r="C97">
        <f>IF(BadRunsEye!$D97="Borderline Pass",BadRunsEye!$A97,0)</f>
        <v>0</v>
      </c>
      <c r="D97" t="str">
        <f>IF(BadRunsEye!$D97="Borderline Fail",BadRunsEye!$A97,0)</f>
        <v>151130_M00766_0163_000000000-AJGC9</v>
      </c>
      <c r="E97">
        <f>IF(OR(BadRunsEye!$D97="Pass",BadRunsEye!$D97="Borderline Pass"),BadRunsEye!$A97,0)</f>
        <v>0</v>
      </c>
      <c r="F97" t="str">
        <f>IF(OR(BadRunsEye!$D97="Fail",BadRunsEye!$D97="Borderline Fail"),BadRunsEye!$A97,0)</f>
        <v>151130_M00766_0163_000000000-AJGC9</v>
      </c>
    </row>
    <row r="98" spans="1:6" x14ac:dyDescent="0.3">
      <c r="A98">
        <f>IF(BadRunsEye!$D98="Pass",BadRunsEye!$A98,0)</f>
        <v>0</v>
      </c>
      <c r="B98">
        <f>IF(BadRunsEye!$D98="Fail",BadRunsEye!$A98,0)</f>
        <v>0</v>
      </c>
      <c r="C98" t="str">
        <f>IF(BadRunsEye!$D98="Borderline Pass",BadRunsEye!$A98,0)</f>
        <v>151204_M02641_0056_000000000-AJDC6</v>
      </c>
      <c r="D98">
        <f>IF(BadRunsEye!$D98="Borderline Fail",BadRunsEye!$A98,0)</f>
        <v>0</v>
      </c>
      <c r="E98" t="str">
        <f>IF(OR(BadRunsEye!$D98="Pass",BadRunsEye!$D98="Borderline Pass"),BadRunsEye!$A98,0)</f>
        <v>151204_M02641_0056_000000000-AJDC6</v>
      </c>
      <c r="F98">
        <f>IF(OR(BadRunsEye!$D98="Fail",BadRunsEye!$D98="Borderline Fail"),BadRunsEye!$A98,0)</f>
        <v>0</v>
      </c>
    </row>
    <row r="99" spans="1:6" x14ac:dyDescent="0.3">
      <c r="A99">
        <f>IF(BadRunsEye!$D99="Pass",BadRunsEye!$A99,0)</f>
        <v>0</v>
      </c>
      <c r="B99">
        <f>IF(BadRunsEye!$D99="Fail",BadRunsEye!$A99,0)</f>
        <v>0</v>
      </c>
      <c r="C99" t="str">
        <f>IF(BadRunsEye!$D99="Borderline Pass",BadRunsEye!$A99,0)</f>
        <v>151208_M02641_0057_000000000-AJHRF</v>
      </c>
      <c r="D99">
        <f>IF(BadRunsEye!$D99="Borderline Fail",BadRunsEye!$A99,0)</f>
        <v>0</v>
      </c>
      <c r="E99" t="str">
        <f>IF(OR(BadRunsEye!$D99="Pass",BadRunsEye!$D99="Borderline Pass"),BadRunsEye!$A99,0)</f>
        <v>151208_M02641_0057_000000000-AJHRF</v>
      </c>
      <c r="F99">
        <f>IF(OR(BadRunsEye!$D99="Fail",BadRunsEye!$D99="Borderline Fail"),BadRunsEye!$A99,0)</f>
        <v>0</v>
      </c>
    </row>
    <row r="100" spans="1:6" x14ac:dyDescent="0.3">
      <c r="A100" t="str">
        <f>IF(BadRunsEye!$D100="Pass",BadRunsEye!$A100,0)</f>
        <v>151210_M00766_0168_000000000-AJDDH</v>
      </c>
      <c r="B100">
        <f>IF(BadRunsEye!$D100="Fail",BadRunsEye!$A100,0)</f>
        <v>0</v>
      </c>
      <c r="C100">
        <f>IF(BadRunsEye!$D100="Borderline Pass",BadRunsEye!$A100,0)</f>
        <v>0</v>
      </c>
      <c r="D100">
        <f>IF(BadRunsEye!$D100="Borderline Fail",BadRunsEye!$A100,0)</f>
        <v>0</v>
      </c>
      <c r="E100" t="str">
        <f>IF(OR(BadRunsEye!$D100="Pass",BadRunsEye!$D100="Borderline Pass"),BadRunsEye!$A100,0)</f>
        <v>151210_M00766_0168_000000000-AJDDH</v>
      </c>
      <c r="F100">
        <f>IF(OR(BadRunsEye!$D100="Fail",BadRunsEye!$D100="Borderline Fail"),BadRunsEye!$A100,0)</f>
        <v>0</v>
      </c>
    </row>
    <row r="101" spans="1:6" x14ac:dyDescent="0.3">
      <c r="A101">
        <f>IF(BadRunsEye!$D101="Pass",BadRunsEye!$A101,0)</f>
        <v>0</v>
      </c>
      <c r="B101" t="str">
        <f>IF(BadRunsEye!$D101="Fail",BadRunsEye!$A101,0)</f>
        <v>151211_M00766_0169_000000000-AK5DW</v>
      </c>
      <c r="C101">
        <f>IF(BadRunsEye!$D101="Borderline Pass",BadRunsEye!$A101,0)</f>
        <v>0</v>
      </c>
      <c r="D101">
        <f>IF(BadRunsEye!$D101="Borderline Fail",BadRunsEye!$A101,0)</f>
        <v>0</v>
      </c>
      <c r="E101">
        <f>IF(OR(BadRunsEye!$D101="Pass",BadRunsEye!$D101="Borderline Pass"),BadRunsEye!$A101,0)</f>
        <v>0</v>
      </c>
      <c r="F101" t="str">
        <f>IF(OR(BadRunsEye!$D101="Fail",BadRunsEye!$D101="Borderline Fail"),BadRunsEye!$A101,0)</f>
        <v>151211_M00766_0169_000000000-AK5DW</v>
      </c>
    </row>
    <row r="102" spans="1:6" x14ac:dyDescent="0.3">
      <c r="A102">
        <f>IF(BadRunsEye!$D102="Pass",BadRunsEye!$A102,0)</f>
        <v>0</v>
      </c>
      <c r="B102" t="str">
        <f>IF(BadRunsEye!$D102="Fail",BadRunsEye!$A102,0)</f>
        <v>151218_M00766_0171_000000000-AK5FL</v>
      </c>
      <c r="C102">
        <f>IF(BadRunsEye!$D102="Borderline Pass",BadRunsEye!$A102,0)</f>
        <v>0</v>
      </c>
      <c r="D102">
        <f>IF(BadRunsEye!$D102="Borderline Fail",BadRunsEye!$A102,0)</f>
        <v>0</v>
      </c>
      <c r="E102">
        <f>IF(OR(BadRunsEye!$D102="Pass",BadRunsEye!$D102="Borderline Pass"),BadRunsEye!$A102,0)</f>
        <v>0</v>
      </c>
      <c r="F102" t="str">
        <f>IF(OR(BadRunsEye!$D102="Fail",BadRunsEye!$D102="Borderline Fail"),BadRunsEye!$A102,0)</f>
        <v>151218_M00766_0171_000000000-AK5FL</v>
      </c>
    </row>
    <row r="103" spans="1:6" x14ac:dyDescent="0.3">
      <c r="A103" t="str">
        <f>IF(BadRunsEye!$D103="Pass",BadRunsEye!$A103,0)</f>
        <v>160104_M02641_0062_000000000-AL603</v>
      </c>
      <c r="B103">
        <f>IF(BadRunsEye!$D103="Fail",BadRunsEye!$A103,0)</f>
        <v>0</v>
      </c>
      <c r="C103">
        <f>IF(BadRunsEye!$D103="Borderline Pass",BadRunsEye!$A103,0)</f>
        <v>0</v>
      </c>
      <c r="D103">
        <f>IF(BadRunsEye!$D103="Borderline Fail",BadRunsEye!$A103,0)</f>
        <v>0</v>
      </c>
      <c r="E103" t="str">
        <f>IF(OR(BadRunsEye!$D103="Pass",BadRunsEye!$D103="Borderline Pass"),BadRunsEye!$A103,0)</f>
        <v>160104_M02641_0062_000000000-AL603</v>
      </c>
      <c r="F103">
        <f>IF(OR(BadRunsEye!$D103="Fail",BadRunsEye!$D103="Borderline Fail"),BadRunsEye!$A103,0)</f>
        <v>0</v>
      </c>
    </row>
    <row r="104" spans="1:6" x14ac:dyDescent="0.3">
      <c r="A104" t="str">
        <f>IF(BadRunsEye!$D104="Pass",BadRunsEye!$A104,0)</f>
        <v>160105_M00766_0174_000000000-AL4LB</v>
      </c>
      <c r="B104">
        <f>IF(BadRunsEye!$D104="Fail",BadRunsEye!$A104,0)</f>
        <v>0</v>
      </c>
      <c r="C104">
        <f>IF(BadRunsEye!$D104="Borderline Pass",BadRunsEye!$A104,0)</f>
        <v>0</v>
      </c>
      <c r="D104">
        <f>IF(BadRunsEye!$D104="Borderline Fail",BadRunsEye!$A104,0)</f>
        <v>0</v>
      </c>
      <c r="E104" t="str">
        <f>IF(OR(BadRunsEye!$D104="Pass",BadRunsEye!$D104="Borderline Pass"),BadRunsEye!$A104,0)</f>
        <v>160105_M00766_0174_000000000-AL4LB</v>
      </c>
      <c r="F104">
        <f>IF(OR(BadRunsEye!$D104="Fail",BadRunsEye!$D104="Borderline Fail"),BadRunsEye!$A104,0)</f>
        <v>0</v>
      </c>
    </row>
    <row r="105" spans="1:6" x14ac:dyDescent="0.3">
      <c r="A105" t="str">
        <f>IF(BadRunsEye!$D105="Pass",BadRunsEye!$A105,0)</f>
        <v>160107_M02641_0063_000000000-AJDC9</v>
      </c>
      <c r="B105">
        <f>IF(BadRunsEye!$D105="Fail",BadRunsEye!$A105,0)</f>
        <v>0</v>
      </c>
      <c r="C105">
        <f>IF(BadRunsEye!$D105="Borderline Pass",BadRunsEye!$A105,0)</f>
        <v>0</v>
      </c>
      <c r="D105">
        <f>IF(BadRunsEye!$D105="Borderline Fail",BadRunsEye!$A105,0)</f>
        <v>0</v>
      </c>
      <c r="E105" t="str">
        <f>IF(OR(BadRunsEye!$D105="Pass",BadRunsEye!$D105="Borderline Pass"),BadRunsEye!$A105,0)</f>
        <v>160107_M02641_0063_000000000-AJDC9</v>
      </c>
      <c r="F105">
        <f>IF(OR(BadRunsEye!$D105="Fail",BadRunsEye!$D105="Borderline Fail"),BadRunsEye!$A105,0)</f>
        <v>0</v>
      </c>
    </row>
    <row r="106" spans="1:6" x14ac:dyDescent="0.3">
      <c r="A106" t="str">
        <f>IF(BadRunsEye!$D106="Pass",BadRunsEye!$A106,0)</f>
        <v>160108_M02641_0064_000000000-ALNH2</v>
      </c>
      <c r="B106">
        <f>IF(BadRunsEye!$D106="Fail",BadRunsEye!$A106,0)</f>
        <v>0</v>
      </c>
      <c r="C106">
        <f>IF(BadRunsEye!$D106="Borderline Pass",BadRunsEye!$A106,0)</f>
        <v>0</v>
      </c>
      <c r="D106">
        <f>IF(BadRunsEye!$D106="Borderline Fail",BadRunsEye!$A106,0)</f>
        <v>0</v>
      </c>
      <c r="E106" t="str">
        <f>IF(OR(BadRunsEye!$D106="Pass",BadRunsEye!$D106="Borderline Pass"),BadRunsEye!$A106,0)</f>
        <v>160108_M02641_0064_000000000-ALNH2</v>
      </c>
      <c r="F106">
        <f>IF(OR(BadRunsEye!$D106="Fail",BadRunsEye!$D106="Borderline Fail"),BadRunsEye!$A106,0)</f>
        <v>0</v>
      </c>
    </row>
    <row r="107" spans="1:6" x14ac:dyDescent="0.3">
      <c r="A107" t="str">
        <f>IF(BadRunsEye!$D107="Pass",BadRunsEye!$A107,0)</f>
        <v>160115_M00766_0178_000000000-ALKJV</v>
      </c>
      <c r="B107">
        <f>IF(BadRunsEye!$D107="Fail",BadRunsEye!$A107,0)</f>
        <v>0</v>
      </c>
      <c r="C107">
        <f>IF(BadRunsEye!$D107="Borderline Pass",BadRunsEye!$A107,0)</f>
        <v>0</v>
      </c>
      <c r="D107">
        <f>IF(BadRunsEye!$D107="Borderline Fail",BadRunsEye!$A107,0)</f>
        <v>0</v>
      </c>
      <c r="E107" t="str">
        <f>IF(OR(BadRunsEye!$D107="Pass",BadRunsEye!$D107="Borderline Pass"),BadRunsEye!$A107,0)</f>
        <v>160115_M00766_0178_000000000-ALKJV</v>
      </c>
      <c r="F107">
        <f>IF(OR(BadRunsEye!$D107="Fail",BadRunsEye!$D107="Borderline Fail"),BadRunsEye!$A107,0)</f>
        <v>0</v>
      </c>
    </row>
    <row r="108" spans="1:6" x14ac:dyDescent="0.3">
      <c r="A108">
        <f>IF(BadRunsEye!$D108="Pass",BadRunsEye!$A108,0)</f>
        <v>0</v>
      </c>
      <c r="B108">
        <f>IF(BadRunsEye!$D108="Fail",BadRunsEye!$A108,0)</f>
        <v>0</v>
      </c>
      <c r="C108" t="str">
        <f>IF(BadRunsEye!$D108="Borderline Pass",BadRunsEye!$A108,0)</f>
        <v>160118_M02641_0066_000000000-AJETF</v>
      </c>
      <c r="D108">
        <f>IF(BadRunsEye!$D108="Borderline Fail",BadRunsEye!$A108,0)</f>
        <v>0</v>
      </c>
      <c r="E108" t="str">
        <f>IF(OR(BadRunsEye!$D108="Pass",BadRunsEye!$D108="Borderline Pass"),BadRunsEye!$A108,0)</f>
        <v>160118_M02641_0066_000000000-AJETF</v>
      </c>
      <c r="F108">
        <f>IF(OR(BadRunsEye!$D108="Fail",BadRunsEye!$D108="Borderline Fail"),BadRunsEye!$A108,0)</f>
        <v>0</v>
      </c>
    </row>
    <row r="109" spans="1:6" x14ac:dyDescent="0.3">
      <c r="A109" t="str">
        <f>IF(BadRunsEye!$D109="Pass",BadRunsEye!$A109,0)</f>
        <v>160119_M02641_0067_000000000-ALN4P</v>
      </c>
      <c r="B109">
        <f>IF(BadRunsEye!$D109="Fail",BadRunsEye!$A109,0)</f>
        <v>0</v>
      </c>
      <c r="C109">
        <f>IF(BadRunsEye!$D109="Borderline Pass",BadRunsEye!$A109,0)</f>
        <v>0</v>
      </c>
      <c r="D109">
        <f>IF(BadRunsEye!$D109="Borderline Fail",BadRunsEye!$A109,0)</f>
        <v>0</v>
      </c>
      <c r="E109" t="str">
        <f>IF(OR(BadRunsEye!$D109="Pass",BadRunsEye!$D109="Borderline Pass"),BadRunsEye!$A109,0)</f>
        <v>160119_M02641_0067_000000000-ALN4P</v>
      </c>
      <c r="F109">
        <f>IF(OR(BadRunsEye!$D109="Fail",BadRunsEye!$D109="Borderline Fail"),BadRunsEye!$A109,0)</f>
        <v>0</v>
      </c>
    </row>
    <row r="110" spans="1:6" x14ac:dyDescent="0.3">
      <c r="A110" t="str">
        <f>IF(BadRunsEye!$D110="Pass",BadRunsEye!$A110,0)</f>
        <v>160127_M00766_0001_000000000-ALR2L</v>
      </c>
      <c r="B110">
        <f>IF(BadRunsEye!$D110="Fail",BadRunsEye!$A110,0)</f>
        <v>0</v>
      </c>
      <c r="C110">
        <f>IF(BadRunsEye!$D110="Borderline Pass",BadRunsEye!$A110,0)</f>
        <v>0</v>
      </c>
      <c r="D110">
        <f>IF(BadRunsEye!$D110="Borderline Fail",BadRunsEye!$A110,0)</f>
        <v>0</v>
      </c>
      <c r="E110" t="str">
        <f>IF(OR(BadRunsEye!$D110="Pass",BadRunsEye!$D110="Borderline Pass"),BadRunsEye!$A110,0)</f>
        <v>160127_M00766_0001_000000000-ALR2L</v>
      </c>
      <c r="F110">
        <f>IF(OR(BadRunsEye!$D110="Fail",BadRunsEye!$D110="Borderline Fail"),BadRunsEye!$A110,0)</f>
        <v>0</v>
      </c>
    </row>
    <row r="111" spans="1:6" x14ac:dyDescent="0.3">
      <c r="A111">
        <f>IF(BadRunsEye!$D111="Pass",BadRunsEye!$A111,0)</f>
        <v>0</v>
      </c>
      <c r="B111">
        <f>IF(BadRunsEye!$D111="Fail",BadRunsEye!$A111,0)</f>
        <v>0</v>
      </c>
      <c r="C111">
        <f>IF(BadRunsEye!$D111="Borderline Pass",BadRunsEye!$A111,0)</f>
        <v>0</v>
      </c>
      <c r="D111" t="str">
        <f>IF(BadRunsEye!$D111="Borderline Fail",BadRunsEye!$A111,0)</f>
        <v>160127_M02641_0069_000000000-AMDH4</v>
      </c>
      <c r="E111">
        <f>IF(OR(BadRunsEye!$D111="Pass",BadRunsEye!$D111="Borderline Pass"),BadRunsEye!$A111,0)</f>
        <v>0</v>
      </c>
      <c r="F111" t="str">
        <f>IF(OR(BadRunsEye!$D111="Fail",BadRunsEye!$D111="Borderline Fail"),BadRunsEye!$A111,0)</f>
        <v>160127_M02641_0069_000000000-AMDH4</v>
      </c>
    </row>
    <row r="112" spans="1:6" x14ac:dyDescent="0.3">
      <c r="A112" t="str">
        <f>IF(BadRunsEye!$D112="Pass",BadRunsEye!$A112,0)</f>
        <v>160128_M00766_0002_000000000-ALAJ1</v>
      </c>
      <c r="B112">
        <f>IF(BadRunsEye!$D112="Fail",BadRunsEye!$A112,0)</f>
        <v>0</v>
      </c>
      <c r="C112">
        <f>IF(BadRunsEye!$D112="Borderline Pass",BadRunsEye!$A112,0)</f>
        <v>0</v>
      </c>
      <c r="D112">
        <f>IF(BadRunsEye!$D112="Borderline Fail",BadRunsEye!$A112,0)</f>
        <v>0</v>
      </c>
      <c r="E112" t="str">
        <f>IF(OR(BadRunsEye!$D112="Pass",BadRunsEye!$D112="Borderline Pass"),BadRunsEye!$A112,0)</f>
        <v>160128_M00766_0002_000000000-ALAJ1</v>
      </c>
      <c r="F112">
        <f>IF(OR(BadRunsEye!$D112="Fail",BadRunsEye!$D112="Borderline Fail"),BadRunsEye!$A112,0)</f>
        <v>0</v>
      </c>
    </row>
    <row r="113" spans="1:6" x14ac:dyDescent="0.3">
      <c r="A113" t="str">
        <f>IF(BadRunsEye!$D113="Pass",BadRunsEye!$A113,0)</f>
        <v>160204_M00766_0004_000000000-AL4H0</v>
      </c>
      <c r="B113">
        <f>IF(BadRunsEye!$D113="Fail",BadRunsEye!$A113,0)</f>
        <v>0</v>
      </c>
      <c r="C113">
        <f>IF(BadRunsEye!$D113="Borderline Pass",BadRunsEye!$A113,0)</f>
        <v>0</v>
      </c>
      <c r="D113">
        <f>IF(BadRunsEye!$D113="Borderline Fail",BadRunsEye!$A113,0)</f>
        <v>0</v>
      </c>
      <c r="E113" t="str">
        <f>IF(OR(BadRunsEye!$D113="Pass",BadRunsEye!$D113="Borderline Pass"),BadRunsEye!$A113,0)</f>
        <v>160204_M00766_0004_000000000-AL4H0</v>
      </c>
      <c r="F113">
        <f>IF(OR(BadRunsEye!$D113="Fail",BadRunsEye!$D113="Borderline Fail"),BadRunsEye!$A113,0)</f>
        <v>0</v>
      </c>
    </row>
    <row r="114" spans="1:6" x14ac:dyDescent="0.3">
      <c r="A114" t="str">
        <f>IF(BadRunsEye!$D114="Pass",BadRunsEye!$A114,0)</f>
        <v>160204_M02641_0072_000000000-AK6CE</v>
      </c>
      <c r="B114">
        <f>IF(BadRunsEye!$D114="Fail",BadRunsEye!$A114,0)</f>
        <v>0</v>
      </c>
      <c r="C114">
        <f>IF(BadRunsEye!$D114="Borderline Pass",BadRunsEye!$A114,0)</f>
        <v>0</v>
      </c>
      <c r="D114">
        <f>IF(BadRunsEye!$D114="Borderline Fail",BadRunsEye!$A114,0)</f>
        <v>0</v>
      </c>
      <c r="E114" t="str">
        <f>IF(OR(BadRunsEye!$D114="Pass",BadRunsEye!$D114="Borderline Pass"),BadRunsEye!$A114,0)</f>
        <v>160204_M02641_0072_000000000-AK6CE</v>
      </c>
      <c r="F114">
        <f>IF(OR(BadRunsEye!$D114="Fail",BadRunsEye!$D114="Borderline Fail"),BadRunsEye!$A114,0)</f>
        <v>0</v>
      </c>
    </row>
    <row r="115" spans="1:6" x14ac:dyDescent="0.3">
      <c r="A115">
        <f>IF(BadRunsEye!$D115="Pass",BadRunsEye!$A115,0)</f>
        <v>0</v>
      </c>
      <c r="B115">
        <f>IF(BadRunsEye!$D115="Fail",BadRunsEye!$A115,0)</f>
        <v>0</v>
      </c>
      <c r="C115">
        <f>IF(BadRunsEye!$D115="Borderline Pass",BadRunsEye!$A115,0)</f>
        <v>0</v>
      </c>
      <c r="D115" t="str">
        <f>IF(BadRunsEye!$D115="Borderline Fail",BadRunsEye!$A115,0)</f>
        <v>160205_M02641_0073_000000000-ALY9Y</v>
      </c>
      <c r="E115">
        <f>IF(OR(BadRunsEye!$D115="Pass",BadRunsEye!$D115="Borderline Pass"),BadRunsEye!$A115,0)</f>
        <v>0</v>
      </c>
      <c r="F115" t="str">
        <f>IF(OR(BadRunsEye!$D115="Fail",BadRunsEye!$D115="Borderline Fail"),BadRunsEye!$A115,0)</f>
        <v>160205_M02641_0073_000000000-ALY9Y</v>
      </c>
    </row>
    <row r="116" spans="1:6" x14ac:dyDescent="0.3">
      <c r="A116">
        <f>IF(BadRunsEye!$D116="Pass",BadRunsEye!$A116,0)</f>
        <v>0</v>
      </c>
      <c r="B116">
        <f>IF(BadRunsEye!$D116="Fail",BadRunsEye!$A116,0)</f>
        <v>0</v>
      </c>
      <c r="C116">
        <f>IF(BadRunsEye!$D116="Borderline Pass",BadRunsEye!$A116,0)</f>
        <v>0</v>
      </c>
      <c r="D116" t="str">
        <f>IF(BadRunsEye!$D116="Borderline Fail",BadRunsEye!$A116,0)</f>
        <v>160208_M00766_0006_000000000-AMF4G</v>
      </c>
      <c r="E116">
        <f>IF(OR(BadRunsEye!$D116="Pass",BadRunsEye!$D116="Borderline Pass"),BadRunsEye!$A116,0)</f>
        <v>0</v>
      </c>
      <c r="F116" t="str">
        <f>IF(OR(BadRunsEye!$D116="Fail",BadRunsEye!$D116="Borderline Fail"),BadRunsEye!$A116,0)</f>
        <v>160208_M00766_0006_000000000-AMF4G</v>
      </c>
    </row>
    <row r="117" spans="1:6" x14ac:dyDescent="0.3">
      <c r="A117">
        <f>IF(BadRunsEye!$D117="Pass",BadRunsEye!$A117,0)</f>
        <v>0</v>
      </c>
      <c r="B117">
        <f>IF(BadRunsEye!$D117="Fail",BadRunsEye!$A117,0)</f>
        <v>0</v>
      </c>
      <c r="C117">
        <f>IF(BadRunsEye!$D117="Borderline Pass",BadRunsEye!$A117,0)</f>
        <v>0</v>
      </c>
      <c r="D117" t="str">
        <f>IF(BadRunsEye!$D117="Borderline Fail",BadRunsEye!$A117,0)</f>
        <v>160208_M02641_0075_000000000-AMF40</v>
      </c>
      <c r="E117">
        <f>IF(OR(BadRunsEye!$D117="Pass",BadRunsEye!$D117="Borderline Pass"),BadRunsEye!$A117,0)</f>
        <v>0</v>
      </c>
      <c r="F117" t="str">
        <f>IF(OR(BadRunsEye!$D117="Fail",BadRunsEye!$D117="Borderline Fail"),BadRunsEye!$A117,0)</f>
        <v>160208_M02641_0075_000000000-AMF40</v>
      </c>
    </row>
    <row r="118" spans="1:6" x14ac:dyDescent="0.3">
      <c r="A118" t="str">
        <f>IF(BadRunsEye!$D118="Pass",BadRunsEye!$A118,0)</f>
        <v>160209_M02641_0076_000000000-AMF44</v>
      </c>
      <c r="B118">
        <f>IF(BadRunsEye!$D118="Fail",BadRunsEye!$A118,0)</f>
        <v>0</v>
      </c>
      <c r="C118">
        <f>IF(BadRunsEye!$D118="Borderline Pass",BadRunsEye!$A118,0)</f>
        <v>0</v>
      </c>
      <c r="D118">
        <f>IF(BadRunsEye!$D118="Borderline Fail",BadRunsEye!$A118,0)</f>
        <v>0</v>
      </c>
      <c r="E118" t="str">
        <f>IF(OR(BadRunsEye!$D118="Pass",BadRunsEye!$D118="Borderline Pass"),BadRunsEye!$A118,0)</f>
        <v>160209_M02641_0076_000000000-AMF44</v>
      </c>
      <c r="F118">
        <f>IF(OR(BadRunsEye!$D118="Fail",BadRunsEye!$D118="Borderline Fail"),BadRunsEye!$A118,0)</f>
        <v>0</v>
      </c>
    </row>
    <row r="119" spans="1:6" x14ac:dyDescent="0.3">
      <c r="A119">
        <f>IF(BadRunsEye!$D119="Pass",BadRunsEye!$A119,0)</f>
        <v>0</v>
      </c>
      <c r="B119">
        <f>IF(BadRunsEye!$D119="Fail",BadRunsEye!$A119,0)</f>
        <v>0</v>
      </c>
      <c r="C119" t="str">
        <f>IF(BadRunsEye!$D119="Borderline Pass",BadRunsEye!$A119,0)</f>
        <v>160210_M02641_0077_000000000-AME81</v>
      </c>
      <c r="D119">
        <f>IF(BadRunsEye!$D119="Borderline Fail",BadRunsEye!$A119,0)</f>
        <v>0</v>
      </c>
      <c r="E119" t="str">
        <f>IF(OR(BadRunsEye!$D119="Pass",BadRunsEye!$D119="Borderline Pass"),BadRunsEye!$A119,0)</f>
        <v>160210_M02641_0077_000000000-AME81</v>
      </c>
      <c r="F119">
        <f>IF(OR(BadRunsEye!$D119="Fail",BadRunsEye!$D119="Borderline Fail"),BadRunsEye!$A119,0)</f>
        <v>0</v>
      </c>
    </row>
    <row r="120" spans="1:6" x14ac:dyDescent="0.3">
      <c r="A120">
        <f>IF(BadRunsEye!$D120="Pass",BadRunsEye!$A120,0)</f>
        <v>0</v>
      </c>
      <c r="B120">
        <f>IF(BadRunsEye!$D120="Fail",BadRunsEye!$A120,0)</f>
        <v>0</v>
      </c>
      <c r="C120" t="str">
        <f>IF(BadRunsEye!$D120="Borderline Pass",BadRunsEye!$A120,0)</f>
        <v>160212_M00766_0008_000000000-AL607</v>
      </c>
      <c r="D120">
        <f>IF(BadRunsEye!$D120="Borderline Fail",BadRunsEye!$A120,0)</f>
        <v>0</v>
      </c>
      <c r="E120" t="str">
        <f>IF(OR(BadRunsEye!$D120="Pass",BadRunsEye!$D120="Borderline Pass"),BadRunsEye!$A120,0)</f>
        <v>160212_M00766_0008_000000000-AL607</v>
      </c>
      <c r="F120">
        <f>IF(OR(BadRunsEye!$D120="Fail",BadRunsEye!$D120="Borderline Fail"),BadRunsEye!$A120,0)</f>
        <v>0</v>
      </c>
    </row>
    <row r="121" spans="1:6" x14ac:dyDescent="0.3">
      <c r="A121" t="str">
        <f>IF(BadRunsEye!$D121="Pass",BadRunsEye!$A121,0)</f>
        <v>160216_M02641_0079_000000000-AL75M</v>
      </c>
      <c r="B121">
        <f>IF(BadRunsEye!$D121="Fail",BadRunsEye!$A121,0)</f>
        <v>0</v>
      </c>
      <c r="C121">
        <f>IF(BadRunsEye!$D121="Borderline Pass",BadRunsEye!$A121,0)</f>
        <v>0</v>
      </c>
      <c r="D121">
        <f>IF(BadRunsEye!$D121="Borderline Fail",BadRunsEye!$A121,0)</f>
        <v>0</v>
      </c>
      <c r="E121" t="str">
        <f>IF(OR(BadRunsEye!$D121="Pass",BadRunsEye!$D121="Borderline Pass"),BadRunsEye!$A121,0)</f>
        <v>160216_M02641_0079_000000000-AL75M</v>
      </c>
      <c r="F121">
        <f>IF(OR(BadRunsEye!$D121="Fail",BadRunsEye!$D121="Borderline Fail"),BadRunsEye!$A121,0)</f>
        <v>0</v>
      </c>
    </row>
    <row r="122" spans="1:6" x14ac:dyDescent="0.3">
      <c r="A122" t="str">
        <f>IF(BadRunsEye!$D122="Pass",BadRunsEye!$A122,0)</f>
        <v>160218_M00766_0010_000000000-AMF48</v>
      </c>
      <c r="B122">
        <f>IF(BadRunsEye!$D122="Fail",BadRunsEye!$A122,0)</f>
        <v>0</v>
      </c>
      <c r="C122">
        <f>IF(BadRunsEye!$D122="Borderline Pass",BadRunsEye!$A122,0)</f>
        <v>0</v>
      </c>
      <c r="D122">
        <f>IF(BadRunsEye!$D122="Borderline Fail",BadRunsEye!$A122,0)</f>
        <v>0</v>
      </c>
      <c r="E122" t="str">
        <f>IF(OR(BadRunsEye!$D122="Pass",BadRunsEye!$D122="Borderline Pass"),BadRunsEye!$A122,0)</f>
        <v>160218_M00766_0010_000000000-AMF48</v>
      </c>
      <c r="F122">
        <f>IF(OR(BadRunsEye!$D122="Fail",BadRunsEye!$D122="Borderline Fail"),BadRunsEye!$A122,0)</f>
        <v>0</v>
      </c>
    </row>
    <row r="123" spans="1:6" x14ac:dyDescent="0.3">
      <c r="A123" t="str">
        <f>IF(BadRunsEye!$D123="Pass",BadRunsEye!$A123,0)</f>
        <v>160218_M02641_0080_000000000-AMF3Y</v>
      </c>
      <c r="B123">
        <f>IF(BadRunsEye!$D123="Fail",BadRunsEye!$A123,0)</f>
        <v>0</v>
      </c>
      <c r="C123">
        <f>IF(BadRunsEye!$D123="Borderline Pass",BadRunsEye!$A123,0)</f>
        <v>0</v>
      </c>
      <c r="D123">
        <f>IF(BadRunsEye!$D123="Borderline Fail",BadRunsEye!$A123,0)</f>
        <v>0</v>
      </c>
      <c r="E123" t="str">
        <f>IF(OR(BadRunsEye!$D123="Pass",BadRunsEye!$D123="Borderline Pass"),BadRunsEye!$A123,0)</f>
        <v>160218_M02641_0080_000000000-AMF3Y</v>
      </c>
      <c r="F123">
        <f>IF(OR(BadRunsEye!$D123="Fail",BadRunsEye!$D123="Borderline Fail"),BadRunsEye!$A123,0)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opLeftCell="J124" zoomScale="75" zoomScaleNormal="75" workbookViewId="0">
      <selection activeCell="L153" sqref="L153"/>
    </sheetView>
  </sheetViews>
  <sheetFormatPr defaultRowHeight="14.4" x14ac:dyDescent="0.3"/>
  <cols>
    <col min="1" max="1" width="38.88671875" style="6" bestFit="1" customWidth="1"/>
    <col min="2" max="2" width="37.5546875" style="6" bestFit="1" customWidth="1"/>
    <col min="3" max="3" width="9.88671875" bestFit="1" customWidth="1"/>
    <col min="4" max="4" width="38" bestFit="1" customWidth="1"/>
    <col min="5" max="5" width="11.6640625" bestFit="1" customWidth="1"/>
    <col min="6" max="6" width="19.33203125" bestFit="1" customWidth="1"/>
    <col min="12" max="13" width="38.88671875" bestFit="1" customWidth="1"/>
    <col min="15" max="15" width="38" bestFit="1" customWidth="1"/>
    <col min="16" max="16" width="10.44140625" bestFit="1" customWidth="1"/>
    <col min="17" max="17" width="18.33203125" bestFit="1" customWidth="1"/>
    <col min="18" max="18" width="27.6640625" bestFit="1" customWidth="1"/>
    <col min="19" max="19" width="27.33203125" bestFit="1" customWidth="1"/>
    <col min="20" max="20" width="27.6640625" bestFit="1" customWidth="1"/>
    <col min="21" max="21" width="27.33203125" bestFit="1" customWidth="1"/>
  </cols>
  <sheetData>
    <row r="1" spans="1:21" x14ac:dyDescent="0.3">
      <c r="A1" s="6" t="s">
        <v>361</v>
      </c>
      <c r="B1" s="6" t="s">
        <v>321</v>
      </c>
      <c r="C1" t="s">
        <v>340</v>
      </c>
      <c r="D1" t="s">
        <v>345</v>
      </c>
      <c r="E1" t="s">
        <v>344</v>
      </c>
      <c r="F1" t="s">
        <v>360</v>
      </c>
      <c r="H1" t="s">
        <v>372</v>
      </c>
      <c r="I1" t="s">
        <v>373</v>
      </c>
      <c r="J1" t="s">
        <v>375</v>
      </c>
      <c r="K1" t="s">
        <v>376</v>
      </c>
      <c r="L1" t="s">
        <v>362</v>
      </c>
      <c r="M1" t="s">
        <v>322</v>
      </c>
      <c r="N1" t="s">
        <v>340</v>
      </c>
      <c r="O1" t="s">
        <v>345</v>
      </c>
      <c r="P1" t="s">
        <v>344</v>
      </c>
      <c r="Q1" t="s">
        <v>359</v>
      </c>
      <c r="R1" t="s">
        <v>363</v>
      </c>
    </row>
    <row r="2" spans="1:21" x14ac:dyDescent="0.3">
      <c r="A2" s="6" t="str">
        <f>IF(AnalyData!$AI2="pass",AnalyData!$A2,0)</f>
        <v>130417_M00766_0007_000000000-A3R1F</v>
      </c>
      <c r="B2" s="6" t="str">
        <f>IF(OR(BadRunsEye!$D2="Pass",BadRunsEye!$D2="Borderline Pass"),BadRunsEye!$A2,0)</f>
        <v>130417_M00766_0007_000000000-A3R1F</v>
      </c>
      <c r="C2" t="str">
        <f>IF(A2=B2,"same","diff")</f>
        <v>same</v>
      </c>
      <c r="H2" t="str">
        <f>IF(AND(L2&lt;&gt;0,M2=0),"yes","no")</f>
        <v>no</v>
      </c>
      <c r="I2" t="str">
        <f>IF(AND(L2=0,M2&lt;&gt;0),"yes","no")</f>
        <v>no</v>
      </c>
      <c r="J2" t="str">
        <f>IF(AND(L2&lt;&gt;0,M2&lt;&gt;0),"yes","no")</f>
        <v>no</v>
      </c>
      <c r="K2" s="8" t="str">
        <f>IF(AND(L2=0,M2=0),"yes","no")</f>
        <v>yes</v>
      </c>
      <c r="L2">
        <f>IF(AnalyData!$AI2="fail",AnalyData!$A2,0)</f>
        <v>0</v>
      </c>
      <c r="M2">
        <f>IF(OR(BadRunsEye!$D2="Fail",BadRunsEye!$D2="Borderline Fail"),BadRunsEye!$A2,0)</f>
        <v>0</v>
      </c>
      <c r="N2" t="str">
        <f>IF(L2=M2,"same","diff")</f>
        <v>same</v>
      </c>
    </row>
    <row r="3" spans="1:21" x14ac:dyDescent="0.3">
      <c r="A3" s="6" t="str">
        <f>IF(AnalyData!$AI3="pass",AnalyData!$A3,0)</f>
        <v>130508_M00766_0013_000000000-A3RB5</v>
      </c>
      <c r="B3" s="6" t="str">
        <f>IF(OR(BadRunsEye!$D3="Pass",BadRunsEye!$D3="Borderline Pass"),BadRunsEye!$A3,0)</f>
        <v>130508_M00766_0013_000000000-A3RB5</v>
      </c>
      <c r="C3" t="str">
        <f t="shared" ref="C3:C66" si="0">IF(A3=B3,"same","diff")</f>
        <v>same</v>
      </c>
      <c r="H3" t="str">
        <f t="shared" ref="H3:H66" si="1">IF(AND(L3&lt;&gt;0,M3=0),"yes","no")</f>
        <v>no</v>
      </c>
      <c r="I3" t="str">
        <f t="shared" ref="I3:I66" si="2">IF(AND(L3=0,M3&lt;&gt;0),"yes","no")</f>
        <v>no</v>
      </c>
      <c r="J3" t="str">
        <f t="shared" ref="J3:J66" si="3">IF(AND(L3&lt;&gt;0,M3&lt;&gt;0),"yes","no")</f>
        <v>no</v>
      </c>
      <c r="K3" s="8" t="str">
        <f t="shared" ref="K3:K66" si="4">IF(AND(L3=0,M3=0),"yes","no")</f>
        <v>yes</v>
      </c>
      <c r="L3">
        <f>IF(AnalyData!$AI3="fail",AnalyData!$A3,0)</f>
        <v>0</v>
      </c>
      <c r="M3">
        <f>IF(OR(BadRunsEye!$D3="Fail",BadRunsEye!$D3="Borderline Fail"),BadRunsEye!$A3,0)</f>
        <v>0</v>
      </c>
      <c r="N3" t="str">
        <f t="shared" ref="N3:N66" si="5">IF(L3=M3,"same","diff")</f>
        <v>same</v>
      </c>
    </row>
    <row r="4" spans="1:21" x14ac:dyDescent="0.3">
      <c r="A4" s="6" t="str">
        <f>IF(AnalyData!$AI4="pass",AnalyData!$A4,0)</f>
        <v>130510_M00766_0014_000000000-A3PFJ</v>
      </c>
      <c r="B4" s="6" t="str">
        <f>IF(OR(BadRunsEye!$D4="Pass",BadRunsEye!$D4="Borderline Pass"),BadRunsEye!$A4,0)</f>
        <v>130510_M00766_0014_000000000-A3PFJ</v>
      </c>
      <c r="C4" t="str">
        <f t="shared" si="0"/>
        <v>same</v>
      </c>
      <c r="H4" t="str">
        <f t="shared" si="1"/>
        <v>no</v>
      </c>
      <c r="I4" t="str">
        <f t="shared" si="2"/>
        <v>no</v>
      </c>
      <c r="J4" t="str">
        <f t="shared" si="3"/>
        <v>no</v>
      </c>
      <c r="K4" s="8" t="str">
        <f t="shared" si="4"/>
        <v>yes</v>
      </c>
      <c r="L4">
        <f>IF(AnalyData!$AI4="fail",AnalyData!$A4,0)</f>
        <v>0</v>
      </c>
      <c r="M4">
        <f>IF(OR(BadRunsEye!$D4="Fail",BadRunsEye!$D4="Borderline Fail"),BadRunsEye!$A4,0)</f>
        <v>0</v>
      </c>
      <c r="N4" t="str">
        <f t="shared" si="5"/>
        <v>same</v>
      </c>
    </row>
    <row r="5" spans="1:21" x14ac:dyDescent="0.3">
      <c r="A5" s="6">
        <f>IF(AnalyData!$AI5="pass",AnalyData!$A5,0)</f>
        <v>0</v>
      </c>
      <c r="B5" s="6">
        <f>IF(OR(BadRunsEye!$D5="Pass",BadRunsEye!$D5="Borderline Pass"),BadRunsEye!$A5,0)</f>
        <v>0</v>
      </c>
      <c r="C5" t="str">
        <f t="shared" si="0"/>
        <v>same</v>
      </c>
      <c r="H5" t="str">
        <f t="shared" si="1"/>
        <v>no</v>
      </c>
      <c r="I5" t="str">
        <f t="shared" si="2"/>
        <v>no</v>
      </c>
      <c r="J5" s="8" t="str">
        <f t="shared" si="3"/>
        <v>yes</v>
      </c>
      <c r="K5" t="str">
        <f t="shared" si="4"/>
        <v>no</v>
      </c>
      <c r="L5" t="str">
        <f>IF(AnalyData!$AI5="fail",AnalyData!$A5,0)</f>
        <v>130613_M00766_0018_000000000-A4FN3</v>
      </c>
      <c r="M5" t="str">
        <f>IF(OR(BadRunsEye!$D5="Fail",BadRunsEye!$D5="Borderline Fail"),BadRunsEye!$A5,0)</f>
        <v>130613_M00766_0018_000000000-A4FN3</v>
      </c>
      <c r="N5" t="str">
        <f t="shared" si="5"/>
        <v>same</v>
      </c>
      <c r="R5" t="s">
        <v>367</v>
      </c>
      <c r="S5" t="s">
        <v>365</v>
      </c>
      <c r="T5" t="s">
        <v>364</v>
      </c>
    </row>
    <row r="6" spans="1:21" x14ac:dyDescent="0.3">
      <c r="A6" s="6" t="str">
        <f>IF(AnalyData!$AI6="pass",AnalyData!$A6,0)</f>
        <v>130708_M00766_0023_000000000-A20R8</v>
      </c>
      <c r="B6" s="6" t="str">
        <f>IF(OR(BadRunsEye!$D6="Pass",BadRunsEye!$D6="Borderline Pass"),BadRunsEye!$A6,0)</f>
        <v>130708_M00766_0023_000000000-A20R8</v>
      </c>
      <c r="C6" t="str">
        <f t="shared" si="0"/>
        <v>same</v>
      </c>
      <c r="H6" t="str">
        <f t="shared" si="1"/>
        <v>no</v>
      </c>
      <c r="I6" t="str">
        <f t="shared" si="2"/>
        <v>no</v>
      </c>
      <c r="J6" t="str">
        <f t="shared" si="3"/>
        <v>no</v>
      </c>
      <c r="K6" s="8" t="str">
        <f t="shared" si="4"/>
        <v>yes</v>
      </c>
      <c r="L6">
        <f>IF(AnalyData!$AI6="fail",AnalyData!$A6,0)</f>
        <v>0</v>
      </c>
      <c r="M6">
        <f>IF(OR(BadRunsEye!$D6="Fail",BadRunsEye!$D6="Borderline Fail"),BadRunsEye!$A6,0)</f>
        <v>0</v>
      </c>
      <c r="N6" t="str">
        <f t="shared" si="5"/>
        <v>same</v>
      </c>
    </row>
    <row r="7" spans="1:21" x14ac:dyDescent="0.3">
      <c r="A7" s="6" t="str">
        <f>IF(AnalyData!$AI7="pass",AnalyData!$A7,0)</f>
        <v>130902_M00766_0045_000000000-A5BVD</v>
      </c>
      <c r="B7" s="6" t="str">
        <f>IF(OR(BadRunsEye!$D7="Pass",BadRunsEye!$D7="Borderline Pass"),BadRunsEye!$A7,0)</f>
        <v>130902_M00766_0045_000000000-A5BVD</v>
      </c>
      <c r="C7" t="str">
        <f t="shared" si="0"/>
        <v>same</v>
      </c>
      <c r="H7" t="str">
        <f t="shared" si="1"/>
        <v>no</v>
      </c>
      <c r="I7" t="str">
        <f t="shared" si="2"/>
        <v>no</v>
      </c>
      <c r="J7" t="str">
        <f t="shared" si="3"/>
        <v>no</v>
      </c>
      <c r="K7" s="8" t="str">
        <f t="shared" si="4"/>
        <v>yes</v>
      </c>
      <c r="L7">
        <f>IF(AnalyData!$AI7="fail",AnalyData!$A7,0)</f>
        <v>0</v>
      </c>
      <c r="M7">
        <f>IF(OR(BadRunsEye!$D7="Fail",BadRunsEye!$D7="Borderline Fail"),BadRunsEye!$A7,0)</f>
        <v>0</v>
      </c>
      <c r="N7" t="str">
        <f t="shared" si="5"/>
        <v>same</v>
      </c>
    </row>
    <row r="8" spans="1:21" x14ac:dyDescent="0.3">
      <c r="A8" s="6" t="str">
        <f>IF(AnalyData!$AI8="pass",AnalyData!$A8,0)</f>
        <v>130909_M00766_0047_000000000-A5PEH</v>
      </c>
      <c r="B8" s="6" t="str">
        <f>IF(OR(BadRunsEye!$D8="Pass",BadRunsEye!$D8="Borderline Pass"),BadRunsEye!$A8,0)</f>
        <v>130909_M00766_0047_000000000-A5PEH</v>
      </c>
      <c r="C8" t="str">
        <f t="shared" si="0"/>
        <v>same</v>
      </c>
      <c r="H8" t="str">
        <f t="shared" si="1"/>
        <v>no</v>
      </c>
      <c r="I8" t="str">
        <f t="shared" si="2"/>
        <v>no</v>
      </c>
      <c r="J8" t="str">
        <f t="shared" si="3"/>
        <v>no</v>
      </c>
      <c r="K8" s="8" t="str">
        <f t="shared" si="4"/>
        <v>yes</v>
      </c>
      <c r="L8">
        <f>IF(AnalyData!$AI8="fail",AnalyData!$A8,0)</f>
        <v>0</v>
      </c>
      <c r="M8">
        <f>IF(OR(BadRunsEye!$D8="Fail",BadRunsEye!$D8="Borderline Fail"),BadRunsEye!$A8,0)</f>
        <v>0</v>
      </c>
      <c r="N8" t="str">
        <f t="shared" si="5"/>
        <v>same</v>
      </c>
    </row>
    <row r="9" spans="1:21" x14ac:dyDescent="0.3">
      <c r="A9" s="5" t="str">
        <f>IF(AnalyData!$AI9="pass",AnalyData!$A9,0)</f>
        <v>140205_M00766_0021_000000000-A7RVR</v>
      </c>
      <c r="B9" s="5">
        <f>IF(OR(BadRunsEye!$D9="Pass",BadRunsEye!$D9="Borderline Pass"),BadRunsEye!$A9,0)</f>
        <v>0</v>
      </c>
      <c r="C9" s="5" t="str">
        <f t="shared" si="0"/>
        <v>diff</v>
      </c>
      <c r="D9" s="5" t="s">
        <v>201</v>
      </c>
      <c r="E9" s="5" t="str">
        <f>IF(D9=FailsPassesManual!C9,"yes","no")</f>
        <v>no</v>
      </c>
      <c r="F9" s="5" t="str">
        <f>IF(D9=A9,"yes","no")</f>
        <v>yes</v>
      </c>
      <c r="H9" t="str">
        <f t="shared" si="1"/>
        <v>no</v>
      </c>
      <c r="I9" s="8" t="str">
        <f t="shared" si="2"/>
        <v>yes</v>
      </c>
      <c r="J9" t="str">
        <f t="shared" si="3"/>
        <v>no</v>
      </c>
      <c r="K9" t="str">
        <f t="shared" si="4"/>
        <v>no</v>
      </c>
      <c r="L9" s="5">
        <f>IF(AnalyData!$AI9="fail",AnalyData!$A9,0)</f>
        <v>0</v>
      </c>
      <c r="M9" s="5" t="str">
        <f>IF(OR(BadRunsEye!$D9="Fail",BadRunsEye!$D9="Borderline Fail"),BadRunsEye!$A9,0)</f>
        <v>140205_M00766_0021_000000000-A7RVR</v>
      </c>
      <c r="N9" s="5" t="str">
        <f t="shared" si="5"/>
        <v>diff</v>
      </c>
      <c r="O9" s="5" t="s">
        <v>201</v>
      </c>
      <c r="P9" s="5" t="str">
        <f>IF(O9=FailsPassesManual!D9,"yes","no")</f>
        <v>no</v>
      </c>
      <c r="Q9" s="5" t="str">
        <f>IF(O9=L9,"yes","no")</f>
        <v>no</v>
      </c>
      <c r="R9" s="5"/>
      <c r="S9" s="5"/>
      <c r="T9" s="5"/>
      <c r="U9" s="5"/>
    </row>
    <row r="10" spans="1:21" x14ac:dyDescent="0.3">
      <c r="A10" s="6">
        <f>IF(AnalyData!$AI10="pass",AnalyData!$A10,0)</f>
        <v>0</v>
      </c>
      <c r="B10" s="6">
        <f>IF(OR(BadRunsEye!$D10="Pass",BadRunsEye!$D10="Borderline Pass"),BadRunsEye!$A10,0)</f>
        <v>0</v>
      </c>
      <c r="C10" t="str">
        <f t="shared" si="0"/>
        <v>same</v>
      </c>
      <c r="H10" t="str">
        <f t="shared" si="1"/>
        <v>no</v>
      </c>
      <c r="I10" t="str">
        <f t="shared" si="2"/>
        <v>no</v>
      </c>
      <c r="J10" s="8" t="str">
        <f t="shared" si="3"/>
        <v>yes</v>
      </c>
      <c r="K10" t="str">
        <f t="shared" si="4"/>
        <v>no</v>
      </c>
      <c r="L10" t="str">
        <f>IF(AnalyData!$AI10="fail",AnalyData!$A10,0)</f>
        <v>140603_M00766_0037_000000000-A7WU9</v>
      </c>
      <c r="M10" t="str">
        <f>IF(OR(BadRunsEye!$D10="Fail",BadRunsEye!$D10="Borderline Fail"),BadRunsEye!$A10,0)</f>
        <v>140603_M00766_0037_000000000-A7WU9</v>
      </c>
      <c r="N10" t="str">
        <f t="shared" si="5"/>
        <v>same</v>
      </c>
    </row>
    <row r="11" spans="1:21" x14ac:dyDescent="0.3">
      <c r="A11" s="6" t="str">
        <f>IF(AnalyData!$AI11="pass",AnalyData!$A11,0)</f>
        <v>140620_M02641_0004_000000000-A8R7V</v>
      </c>
      <c r="B11" s="6" t="str">
        <f>IF(OR(BadRunsEye!$D11="Pass",BadRunsEye!$D11="Borderline Pass"),BadRunsEye!$A11,0)</f>
        <v>140620_M02641_0004_000000000-A8R7V</v>
      </c>
      <c r="C11" t="str">
        <f t="shared" si="0"/>
        <v>same</v>
      </c>
      <c r="H11" t="str">
        <f t="shared" si="1"/>
        <v>no</v>
      </c>
      <c r="I11" t="str">
        <f t="shared" si="2"/>
        <v>no</v>
      </c>
      <c r="J11" t="str">
        <f t="shared" si="3"/>
        <v>no</v>
      </c>
      <c r="K11" s="8" t="str">
        <f t="shared" si="4"/>
        <v>yes</v>
      </c>
      <c r="L11">
        <f>IF(AnalyData!$AI11="fail",AnalyData!$A11,0)</f>
        <v>0</v>
      </c>
      <c r="M11">
        <f>IF(OR(BadRunsEye!$D11="Fail",BadRunsEye!$D11="Borderline Fail"),BadRunsEye!$A11,0)</f>
        <v>0</v>
      </c>
      <c r="N11" t="str">
        <f t="shared" si="5"/>
        <v>same</v>
      </c>
    </row>
    <row r="12" spans="1:21" x14ac:dyDescent="0.3">
      <c r="A12" s="5" t="str">
        <f>IF(AnalyData!$AI12="pass",AnalyData!$A12,0)</f>
        <v>140625_M00766_0041_000000000-A8P78</v>
      </c>
      <c r="B12" s="5">
        <f>IF(OR(BadRunsEye!$D12="Pass",BadRunsEye!$D12="Borderline Pass"),BadRunsEye!$A12,0)</f>
        <v>0</v>
      </c>
      <c r="C12" s="5" t="str">
        <f t="shared" si="0"/>
        <v>diff</v>
      </c>
      <c r="D12" s="5" t="s">
        <v>243</v>
      </c>
      <c r="E12" s="5" t="str">
        <f>IF(D12=FailsPassesManual!C12,"yes","no")</f>
        <v>no</v>
      </c>
      <c r="F12" s="5" t="str">
        <f t="shared" ref="F12:F62" si="6">IF(D12=A12,"yes","no")</f>
        <v>yes</v>
      </c>
      <c r="H12" t="str">
        <f t="shared" si="1"/>
        <v>no</v>
      </c>
      <c r="I12" s="8" t="str">
        <f t="shared" si="2"/>
        <v>yes</v>
      </c>
      <c r="J12" t="str">
        <f t="shared" si="3"/>
        <v>no</v>
      </c>
      <c r="K12" t="str">
        <f t="shared" si="4"/>
        <v>no</v>
      </c>
      <c r="L12" s="5">
        <f>IF(AnalyData!$AI12="fail",AnalyData!$A12,0)</f>
        <v>0</v>
      </c>
      <c r="M12" s="5" t="str">
        <f>IF(OR(BadRunsEye!$D12="Fail",BadRunsEye!$D12="Borderline Fail"),BadRunsEye!$A12,0)</f>
        <v>140625_M00766_0041_000000000-A8P78</v>
      </c>
      <c r="N12" s="5" t="str">
        <f t="shared" si="5"/>
        <v>diff</v>
      </c>
      <c r="O12" s="5" t="s">
        <v>243</v>
      </c>
      <c r="P12" s="5" t="str">
        <f>IF(O12=FailsPassesManual!D12,"yes","no")</f>
        <v>no</v>
      </c>
      <c r="Q12" s="5" t="str">
        <f t="shared" ref="Q12:Q73" si="7">IF(O12=L12,"yes","no")</f>
        <v>no</v>
      </c>
      <c r="R12" s="5"/>
      <c r="S12" s="5"/>
      <c r="T12" s="5"/>
      <c r="U12" s="5"/>
    </row>
    <row r="13" spans="1:21" x14ac:dyDescent="0.3">
      <c r="A13" s="6" t="str">
        <f>IF(AnalyData!$AI13="pass",AnalyData!$A13,0)</f>
        <v>140715_M02641_0008_000000000-A8P81</v>
      </c>
      <c r="B13" s="6" t="str">
        <f>IF(OR(BadRunsEye!$D13="Pass",BadRunsEye!$D13="Borderline Pass"),BadRunsEye!$A13,0)</f>
        <v>140715_M02641_0008_000000000-A8P81</v>
      </c>
      <c r="C13" t="str">
        <f t="shared" si="0"/>
        <v>same</v>
      </c>
      <c r="H13" t="str">
        <f t="shared" si="1"/>
        <v>no</v>
      </c>
      <c r="I13" t="str">
        <f t="shared" si="2"/>
        <v>no</v>
      </c>
      <c r="J13" t="str">
        <f t="shared" si="3"/>
        <v>no</v>
      </c>
      <c r="K13" s="8" t="str">
        <f t="shared" si="4"/>
        <v>yes</v>
      </c>
      <c r="L13">
        <f>IF(AnalyData!$AI13="fail",AnalyData!$A13,0)</f>
        <v>0</v>
      </c>
      <c r="M13">
        <f>IF(OR(BadRunsEye!$D13="Fail",BadRunsEye!$D13="Borderline Fail"),BadRunsEye!$A13,0)</f>
        <v>0</v>
      </c>
      <c r="N13" t="str">
        <f t="shared" si="5"/>
        <v>same</v>
      </c>
    </row>
    <row r="14" spans="1:21" x14ac:dyDescent="0.3">
      <c r="A14" s="5" t="str">
        <f>IF(AnalyData!$AI14="pass",AnalyData!$A14,0)</f>
        <v>140804_M02641_0011_000000000-AAD6A</v>
      </c>
      <c r="B14" s="5">
        <f>IF(OR(BadRunsEye!$D14="Pass",BadRunsEye!$D14="Borderline Pass"),BadRunsEye!$A14,0)</f>
        <v>0</v>
      </c>
      <c r="C14" s="5" t="str">
        <f t="shared" si="0"/>
        <v>diff</v>
      </c>
      <c r="D14" s="5" t="s">
        <v>102</v>
      </c>
      <c r="E14" s="5" t="str">
        <f>IF(D14=FailsPassesManual!C14,"yes","no")</f>
        <v>no</v>
      </c>
      <c r="F14" s="5" t="str">
        <f t="shared" si="6"/>
        <v>yes</v>
      </c>
      <c r="H14" t="str">
        <f t="shared" si="1"/>
        <v>no</v>
      </c>
      <c r="I14" s="8" t="str">
        <f t="shared" si="2"/>
        <v>yes</v>
      </c>
      <c r="J14" t="str">
        <f t="shared" si="3"/>
        <v>no</v>
      </c>
      <c r="K14" t="str">
        <f t="shared" si="4"/>
        <v>no</v>
      </c>
      <c r="L14" s="5">
        <f>IF(AnalyData!$AI14="fail",AnalyData!$A14,0)</f>
        <v>0</v>
      </c>
      <c r="M14" s="5" t="str">
        <f>IF(OR(BadRunsEye!$D14="Fail",BadRunsEye!$D14="Borderline Fail"),BadRunsEye!$A14,0)</f>
        <v>140804_M02641_0011_000000000-AAD6A</v>
      </c>
      <c r="N14" s="5" t="str">
        <f t="shared" si="5"/>
        <v>diff</v>
      </c>
      <c r="O14" s="5" t="s">
        <v>102</v>
      </c>
      <c r="P14" s="5" t="str">
        <f>IF(O14=FailsPassesManual!D14,"yes","no")</f>
        <v>no</v>
      </c>
      <c r="Q14" s="5" t="str">
        <f t="shared" si="7"/>
        <v>no</v>
      </c>
      <c r="R14" s="5"/>
      <c r="S14" s="5"/>
      <c r="T14" s="5"/>
      <c r="U14" s="5"/>
    </row>
    <row r="15" spans="1:21" x14ac:dyDescent="0.3">
      <c r="A15" s="5">
        <f>IF(AnalyData!$AI15="pass",AnalyData!$A15,0)</f>
        <v>0</v>
      </c>
      <c r="B15" s="5" t="str">
        <f>IF(OR(BadRunsEye!$D15="Pass",BadRunsEye!$D15="Borderline Pass"),BadRunsEye!$A15,0)</f>
        <v>140905_M02641_0017_000000000-AA3FN</v>
      </c>
      <c r="C15" s="5" t="str">
        <f t="shared" si="0"/>
        <v>diff</v>
      </c>
      <c r="D15" s="5" t="s">
        <v>219</v>
      </c>
      <c r="E15" s="5" t="str">
        <f>IF(D15=FailsPassesManual!C15,"yes","no")</f>
        <v>no</v>
      </c>
      <c r="F15" s="5" t="str">
        <f t="shared" si="6"/>
        <v>no</v>
      </c>
      <c r="H15" s="8" t="str">
        <f t="shared" si="1"/>
        <v>yes</v>
      </c>
      <c r="I15" t="str">
        <f t="shared" si="2"/>
        <v>no</v>
      </c>
      <c r="J15" t="str">
        <f t="shared" si="3"/>
        <v>no</v>
      </c>
      <c r="K15" t="str">
        <f t="shared" si="4"/>
        <v>no</v>
      </c>
      <c r="L15" s="5" t="str">
        <f>IF(AnalyData!$AI15="fail",AnalyData!$A15,0)</f>
        <v>140905_M02641_0017_000000000-AA3FN</v>
      </c>
      <c r="M15" s="5">
        <f>IF(OR(BadRunsEye!$D15="Fail",BadRunsEye!$D15="Borderline Fail"),BadRunsEye!$A15,0)</f>
        <v>0</v>
      </c>
      <c r="N15" s="5" t="str">
        <f t="shared" si="5"/>
        <v>diff</v>
      </c>
      <c r="O15" s="5" t="s">
        <v>219</v>
      </c>
      <c r="P15" s="5" t="str">
        <f>IF(O15=FailsPassesManual!D15,"yes","no")</f>
        <v>no</v>
      </c>
      <c r="Q15" s="5" t="str">
        <f t="shared" si="7"/>
        <v>yes</v>
      </c>
      <c r="R15" s="5" t="s">
        <v>366</v>
      </c>
      <c r="S15" s="5"/>
      <c r="T15" s="5"/>
      <c r="U15" s="5"/>
    </row>
    <row r="16" spans="1:21" x14ac:dyDescent="0.3">
      <c r="A16" s="6" t="str">
        <f>IF(AnalyData!$AI16="pass",AnalyData!$A16,0)</f>
        <v>140917_M02641_0018_000000000-AA3H7</v>
      </c>
      <c r="B16" s="6" t="str">
        <f>IF(OR(BadRunsEye!$D16="Pass",BadRunsEye!$D16="Borderline Pass"),BadRunsEye!$A16,0)</f>
        <v>140917_M02641_0018_000000000-AA3H7</v>
      </c>
      <c r="C16" t="str">
        <f t="shared" si="0"/>
        <v>same</v>
      </c>
      <c r="H16" t="str">
        <f t="shared" si="1"/>
        <v>no</v>
      </c>
      <c r="I16" t="str">
        <f t="shared" si="2"/>
        <v>no</v>
      </c>
      <c r="J16" t="str">
        <f t="shared" si="3"/>
        <v>no</v>
      </c>
      <c r="K16" s="8" t="str">
        <f t="shared" si="4"/>
        <v>yes</v>
      </c>
      <c r="L16">
        <f>IF(AnalyData!$AI16="fail",AnalyData!$A16,0)</f>
        <v>0</v>
      </c>
      <c r="M16">
        <f>IF(OR(BadRunsEye!$D16="Fail",BadRunsEye!$D16="Borderline Fail"),BadRunsEye!$A16,0)</f>
        <v>0</v>
      </c>
      <c r="N16" t="str">
        <f t="shared" si="5"/>
        <v>same</v>
      </c>
    </row>
    <row r="17" spans="1:21" x14ac:dyDescent="0.3">
      <c r="A17" s="6" t="str">
        <f>IF(AnalyData!$AI17="pass",AnalyData!$A17,0)</f>
        <v>141024_M02641_0024_000000000-A8P84</v>
      </c>
      <c r="B17" s="6" t="str">
        <f>IF(OR(BadRunsEye!$D17="Pass",BadRunsEye!$D17="Borderline Pass"),BadRunsEye!$A17,0)</f>
        <v>141024_M02641_0024_000000000-A8P84</v>
      </c>
      <c r="C17" t="str">
        <f t="shared" si="0"/>
        <v>same</v>
      </c>
      <c r="H17" t="str">
        <f t="shared" si="1"/>
        <v>no</v>
      </c>
      <c r="I17" t="str">
        <f t="shared" si="2"/>
        <v>no</v>
      </c>
      <c r="J17" t="str">
        <f t="shared" si="3"/>
        <v>no</v>
      </c>
      <c r="K17" s="8" t="str">
        <f t="shared" si="4"/>
        <v>yes</v>
      </c>
      <c r="L17">
        <f>IF(AnalyData!$AI17="fail",AnalyData!$A17,0)</f>
        <v>0</v>
      </c>
      <c r="M17">
        <f>IF(OR(BadRunsEye!$D17="Fail",BadRunsEye!$D17="Borderline Fail"),BadRunsEye!$A17,0)</f>
        <v>0</v>
      </c>
      <c r="N17" t="str">
        <f t="shared" si="5"/>
        <v>same</v>
      </c>
    </row>
    <row r="18" spans="1:21" x14ac:dyDescent="0.3">
      <c r="A18" s="6" t="str">
        <f>IF(AnalyData!$AI18="pass",AnalyData!$A18,0)</f>
        <v>141113_M02641_0025_000000000-A8RTY</v>
      </c>
      <c r="B18" s="6" t="str">
        <f>IF(OR(BadRunsEye!$D18="Pass",BadRunsEye!$D18="Borderline Pass"),BadRunsEye!$A18,0)</f>
        <v>141113_M02641_0025_000000000-A8RTY</v>
      </c>
      <c r="C18" t="str">
        <f t="shared" si="0"/>
        <v>same</v>
      </c>
      <c r="H18" t="str">
        <f t="shared" si="1"/>
        <v>no</v>
      </c>
      <c r="I18" t="str">
        <f t="shared" si="2"/>
        <v>no</v>
      </c>
      <c r="J18" t="str">
        <f t="shared" si="3"/>
        <v>no</v>
      </c>
      <c r="K18" s="8" t="str">
        <f t="shared" si="4"/>
        <v>yes</v>
      </c>
      <c r="L18">
        <f>IF(AnalyData!$AI18="fail",AnalyData!$A18,0)</f>
        <v>0</v>
      </c>
      <c r="M18">
        <f>IF(OR(BadRunsEye!$D18="Fail",BadRunsEye!$D18="Borderline Fail"),BadRunsEye!$A18,0)</f>
        <v>0</v>
      </c>
      <c r="N18" t="str">
        <f t="shared" si="5"/>
        <v>same</v>
      </c>
    </row>
    <row r="19" spans="1:21" x14ac:dyDescent="0.3">
      <c r="A19" s="6" t="str">
        <f>IF(AnalyData!$AI19="pass",AnalyData!$A19,0)</f>
        <v>141125_M00766_0062_000000000-A7BKW</v>
      </c>
      <c r="B19" s="6" t="str">
        <f>IF(OR(BadRunsEye!$D19="Pass",BadRunsEye!$D19="Borderline Pass"),BadRunsEye!$A19,0)</f>
        <v>141125_M00766_0062_000000000-A7BKW</v>
      </c>
      <c r="C19" t="str">
        <f t="shared" si="0"/>
        <v>same</v>
      </c>
      <c r="H19" t="str">
        <f t="shared" si="1"/>
        <v>no</v>
      </c>
      <c r="I19" t="str">
        <f t="shared" si="2"/>
        <v>no</v>
      </c>
      <c r="J19" t="str">
        <f t="shared" si="3"/>
        <v>no</v>
      </c>
      <c r="K19" s="8" t="str">
        <f t="shared" si="4"/>
        <v>yes</v>
      </c>
      <c r="L19">
        <f>IF(AnalyData!$AI19="fail",AnalyData!$A19,0)</f>
        <v>0</v>
      </c>
      <c r="M19">
        <f>IF(OR(BadRunsEye!$D19="Fail",BadRunsEye!$D19="Borderline Fail"),BadRunsEye!$A19,0)</f>
        <v>0</v>
      </c>
      <c r="N19" t="str">
        <f t="shared" si="5"/>
        <v>same</v>
      </c>
    </row>
    <row r="20" spans="1:21" x14ac:dyDescent="0.3">
      <c r="A20" s="6">
        <f>IF(AnalyData!$AI20="pass",AnalyData!$A20,0)</f>
        <v>0</v>
      </c>
      <c r="B20" s="6">
        <f>IF(OR(BadRunsEye!$D20="Pass",BadRunsEye!$D20="Borderline Pass"),BadRunsEye!$A20,0)</f>
        <v>0</v>
      </c>
      <c r="C20" t="str">
        <f t="shared" si="0"/>
        <v>same</v>
      </c>
      <c r="H20" t="str">
        <f t="shared" si="1"/>
        <v>no</v>
      </c>
      <c r="I20" t="str">
        <f t="shared" si="2"/>
        <v>no</v>
      </c>
      <c r="J20" s="8" t="str">
        <f t="shared" si="3"/>
        <v>yes</v>
      </c>
      <c r="K20" t="str">
        <f t="shared" si="4"/>
        <v>no</v>
      </c>
      <c r="L20" t="str">
        <f>IF(AnalyData!$AI20="fail",AnalyData!$A20,0)</f>
        <v>141222_M00766_0067_000000000-ACCB3</v>
      </c>
      <c r="M20" t="str">
        <f>IF(OR(BadRunsEye!$D20="Fail",BadRunsEye!$D20="Borderline Fail"),BadRunsEye!$A20,0)</f>
        <v>141222_M00766_0067_000000000-ACCB3</v>
      </c>
      <c r="N20" t="str">
        <f t="shared" si="5"/>
        <v>same</v>
      </c>
      <c r="R20" t="s">
        <v>367</v>
      </c>
      <c r="S20" t="s">
        <v>365</v>
      </c>
    </row>
    <row r="21" spans="1:21" x14ac:dyDescent="0.3">
      <c r="A21" s="6" t="str">
        <f>IF(AnalyData!$AI21="pass",AnalyData!$A21,0)</f>
        <v>150112_M00766_0068_000000000-A8PD8</v>
      </c>
      <c r="B21" s="6" t="str">
        <f>IF(OR(BadRunsEye!$D21="Pass",BadRunsEye!$D21="Borderline Pass"),BadRunsEye!$A21,0)</f>
        <v>150112_M00766_0068_000000000-A8PD8</v>
      </c>
      <c r="C21" t="str">
        <f t="shared" si="0"/>
        <v>same</v>
      </c>
      <c r="H21" t="str">
        <f t="shared" si="1"/>
        <v>no</v>
      </c>
      <c r="I21" t="str">
        <f t="shared" si="2"/>
        <v>no</v>
      </c>
      <c r="J21" t="str">
        <f t="shared" si="3"/>
        <v>no</v>
      </c>
      <c r="K21" s="8" t="str">
        <f t="shared" si="4"/>
        <v>yes</v>
      </c>
      <c r="L21">
        <f>IF(AnalyData!$AI21="fail",AnalyData!$A21,0)</f>
        <v>0</v>
      </c>
      <c r="M21">
        <f>IF(OR(BadRunsEye!$D21="Fail",BadRunsEye!$D21="Borderline Fail"),BadRunsEye!$A21,0)</f>
        <v>0</v>
      </c>
      <c r="N21" t="str">
        <f t="shared" si="5"/>
        <v>same</v>
      </c>
    </row>
    <row r="22" spans="1:21" x14ac:dyDescent="0.3">
      <c r="A22" s="6">
        <f>IF(AnalyData!$AI22="pass",AnalyData!$A22,0)</f>
        <v>0</v>
      </c>
      <c r="B22" s="6">
        <f>IF(OR(BadRunsEye!$D22="Pass",BadRunsEye!$D22="Borderline Pass"),BadRunsEye!$A22,0)</f>
        <v>0</v>
      </c>
      <c r="C22" t="str">
        <f t="shared" si="0"/>
        <v>same</v>
      </c>
      <c r="H22" t="str">
        <f t="shared" si="1"/>
        <v>no</v>
      </c>
      <c r="I22" t="str">
        <f t="shared" si="2"/>
        <v>no</v>
      </c>
      <c r="J22" s="8" t="str">
        <f t="shared" si="3"/>
        <v>yes</v>
      </c>
      <c r="K22" t="str">
        <f t="shared" si="4"/>
        <v>no</v>
      </c>
      <c r="L22" t="str">
        <f>IF(AnalyData!$AI22="fail",AnalyData!$A22,0)</f>
        <v>150114_M00766_0069_000000000-AA68B</v>
      </c>
      <c r="M22" t="str">
        <f>IF(OR(BadRunsEye!$D22="Fail",BadRunsEye!$D22="Borderline Fail"),BadRunsEye!$A22,0)</f>
        <v>150114_M00766_0069_000000000-AA68B</v>
      </c>
      <c r="N22" t="str">
        <f t="shared" si="5"/>
        <v>same</v>
      </c>
      <c r="R22" t="s">
        <v>367</v>
      </c>
      <c r="S22" t="s">
        <v>365</v>
      </c>
    </row>
    <row r="23" spans="1:21" x14ac:dyDescent="0.3">
      <c r="A23" s="6" t="str">
        <f>IF(AnalyData!$AI23="pass",AnalyData!$A23,0)</f>
        <v>150116_M00766_0070_000000000-ACC3G</v>
      </c>
      <c r="B23" s="6" t="str">
        <f>IF(OR(BadRunsEye!$D23="Pass",BadRunsEye!$D23="Borderline Pass"),BadRunsEye!$A23,0)</f>
        <v>150116_M00766_0070_000000000-ACC3G</v>
      </c>
      <c r="C23" t="str">
        <f t="shared" si="0"/>
        <v>same</v>
      </c>
      <c r="H23" t="str">
        <f t="shared" si="1"/>
        <v>no</v>
      </c>
      <c r="I23" t="str">
        <f t="shared" si="2"/>
        <v>no</v>
      </c>
      <c r="J23" t="str">
        <f t="shared" si="3"/>
        <v>no</v>
      </c>
      <c r="K23" s="8" t="str">
        <f t="shared" si="4"/>
        <v>yes</v>
      </c>
      <c r="L23">
        <f>IF(AnalyData!$AI23="fail",AnalyData!$A23,0)</f>
        <v>0</v>
      </c>
      <c r="M23">
        <f>IF(OR(BadRunsEye!$D23="Fail",BadRunsEye!$D23="Borderline Fail"),BadRunsEye!$A23,0)</f>
        <v>0</v>
      </c>
      <c r="N23" t="str">
        <f t="shared" si="5"/>
        <v>same</v>
      </c>
    </row>
    <row r="24" spans="1:21" x14ac:dyDescent="0.3">
      <c r="A24" s="6" t="str">
        <f>IF(AnalyData!$AI24="pass",AnalyData!$A24,0)</f>
        <v>150127_M00766_0072_000000000-ABRK7</v>
      </c>
      <c r="B24" s="6" t="str">
        <f>IF(OR(BadRunsEye!$D24="Pass",BadRunsEye!$D24="Borderline Pass"),BadRunsEye!$A24,0)</f>
        <v>150127_M00766_0072_000000000-ABRK7</v>
      </c>
      <c r="C24" t="str">
        <f t="shared" si="0"/>
        <v>same</v>
      </c>
      <c r="H24" t="str">
        <f t="shared" si="1"/>
        <v>no</v>
      </c>
      <c r="I24" t="str">
        <f t="shared" si="2"/>
        <v>no</v>
      </c>
      <c r="J24" t="str">
        <f t="shared" si="3"/>
        <v>no</v>
      </c>
      <c r="K24" s="8" t="str">
        <f t="shared" si="4"/>
        <v>yes</v>
      </c>
      <c r="L24">
        <f>IF(AnalyData!$AI24="fail",AnalyData!$A24,0)</f>
        <v>0</v>
      </c>
      <c r="M24">
        <f>IF(OR(BadRunsEye!$D24="Fail",BadRunsEye!$D24="Borderline Fail"),BadRunsEye!$A24,0)</f>
        <v>0</v>
      </c>
      <c r="N24" t="str">
        <f t="shared" si="5"/>
        <v>same</v>
      </c>
    </row>
    <row r="25" spans="1:21" x14ac:dyDescent="0.3">
      <c r="A25" s="6">
        <f>IF(AnalyData!$AI25="pass",AnalyData!$A25,0)</f>
        <v>0</v>
      </c>
      <c r="B25" s="6">
        <f>IF(OR(BadRunsEye!$D25="Pass",BadRunsEye!$D25="Borderline Pass"),BadRunsEye!$A25,0)</f>
        <v>0</v>
      </c>
      <c r="C25" t="str">
        <f t="shared" si="0"/>
        <v>same</v>
      </c>
      <c r="H25" t="str">
        <f t="shared" si="1"/>
        <v>no</v>
      </c>
      <c r="I25" t="str">
        <f t="shared" si="2"/>
        <v>no</v>
      </c>
      <c r="J25" s="8" t="str">
        <f t="shared" si="3"/>
        <v>yes</v>
      </c>
      <c r="K25" t="str">
        <f t="shared" si="4"/>
        <v>no</v>
      </c>
      <c r="L25" t="str">
        <f>IF(AnalyData!$AI25="fail",AnalyData!$A25,0)</f>
        <v>150130_M00766_0073_000000000-ACBVB</v>
      </c>
      <c r="M25" t="str">
        <f>IF(OR(BadRunsEye!$D25="Fail",BadRunsEye!$D25="Borderline Fail"),BadRunsEye!$A25,0)</f>
        <v>150130_M00766_0073_000000000-ACBVB</v>
      </c>
      <c r="N25" t="str">
        <f t="shared" si="5"/>
        <v>same</v>
      </c>
      <c r="R25" t="s">
        <v>365</v>
      </c>
      <c r="S25" t="s">
        <v>364</v>
      </c>
    </row>
    <row r="26" spans="1:21" x14ac:dyDescent="0.3">
      <c r="A26" s="5" t="str">
        <f>IF(AnalyData!$AI26="pass",AnalyData!$A26,0)</f>
        <v>150205_M02641_0029_000000000-ACCE2</v>
      </c>
      <c r="B26" s="5">
        <f>IF(OR(BadRunsEye!$D26="Pass",BadRunsEye!$D26="Borderline Pass"),BadRunsEye!$A26,0)</f>
        <v>0</v>
      </c>
      <c r="C26" s="5" t="str">
        <f t="shared" si="0"/>
        <v>diff</v>
      </c>
      <c r="D26" s="5" t="s">
        <v>123</v>
      </c>
      <c r="E26" s="5" t="str">
        <f>IF(D26=FailsPassesManual!C26,"yes","no")</f>
        <v>no</v>
      </c>
      <c r="F26" s="5" t="str">
        <f t="shared" si="6"/>
        <v>yes</v>
      </c>
      <c r="H26" t="str">
        <f t="shared" si="1"/>
        <v>no</v>
      </c>
      <c r="I26" s="8" t="str">
        <f t="shared" si="2"/>
        <v>yes</v>
      </c>
      <c r="J26" t="str">
        <f t="shared" si="3"/>
        <v>no</v>
      </c>
      <c r="K26" t="str">
        <f t="shared" si="4"/>
        <v>no</v>
      </c>
      <c r="L26" s="5">
        <f>IF(AnalyData!$AI26="fail",AnalyData!$A26,0)</f>
        <v>0</v>
      </c>
      <c r="M26" s="5" t="str">
        <f>IF(OR(BadRunsEye!$D26="Fail",BadRunsEye!$D26="Borderline Fail"),BadRunsEye!$A26,0)</f>
        <v>150205_M02641_0029_000000000-ACCE2</v>
      </c>
      <c r="N26" s="5" t="str">
        <f t="shared" si="5"/>
        <v>diff</v>
      </c>
      <c r="O26" s="5" t="s">
        <v>123</v>
      </c>
      <c r="P26" s="5" t="str">
        <f>IF(O26=FailsPassesManual!D26,"yes","no")</f>
        <v>yes</v>
      </c>
      <c r="Q26" s="5" t="str">
        <f t="shared" si="7"/>
        <v>no</v>
      </c>
      <c r="R26" s="5"/>
      <c r="S26" s="5"/>
      <c r="T26" s="5"/>
      <c r="U26" s="5"/>
    </row>
    <row r="27" spans="1:21" x14ac:dyDescent="0.3">
      <c r="A27" s="6">
        <f>IF(AnalyData!$AI27="pass",AnalyData!$A27,0)</f>
        <v>0</v>
      </c>
      <c r="B27" s="6">
        <f>IF(OR(BadRunsEye!$D27="Pass",BadRunsEye!$D27="Borderline Pass"),BadRunsEye!$A27,0)</f>
        <v>0</v>
      </c>
      <c r="C27" t="str">
        <f t="shared" si="0"/>
        <v>same</v>
      </c>
      <c r="H27" t="str">
        <f t="shared" si="1"/>
        <v>no</v>
      </c>
      <c r="I27" t="str">
        <f t="shared" si="2"/>
        <v>no</v>
      </c>
      <c r="J27" s="8" t="str">
        <f t="shared" si="3"/>
        <v>yes</v>
      </c>
      <c r="K27" t="str">
        <f t="shared" si="4"/>
        <v>no</v>
      </c>
      <c r="L27" t="str">
        <f>IF(AnalyData!$AI27="fail",AnalyData!$A27,0)</f>
        <v>150220_M00766_0077_000000000-AA2U8</v>
      </c>
      <c r="M27" t="str">
        <f>IF(OR(BadRunsEye!$D27="Fail",BadRunsEye!$D27="Borderline Fail"),BadRunsEye!$A27,0)</f>
        <v>150220_M00766_0077_000000000-AA2U8</v>
      </c>
      <c r="N27" t="str">
        <f t="shared" si="5"/>
        <v>same</v>
      </c>
      <c r="R27" t="s">
        <v>367</v>
      </c>
      <c r="S27" t="s">
        <v>366</v>
      </c>
      <c r="T27" t="s">
        <v>365</v>
      </c>
      <c r="U27" t="s">
        <v>364</v>
      </c>
    </row>
    <row r="28" spans="1:21" x14ac:dyDescent="0.3">
      <c r="A28" s="6" t="str">
        <f>IF(AnalyData!$AI28="pass",AnalyData!$A28,0)</f>
        <v>150227_M00766_0079_000000000-ACPR9</v>
      </c>
      <c r="B28" s="6" t="str">
        <f>IF(OR(BadRunsEye!$D28="Pass",BadRunsEye!$D28="Borderline Pass"),BadRunsEye!$A28,0)</f>
        <v>150227_M00766_0079_000000000-ACPR9</v>
      </c>
      <c r="C28" t="str">
        <f t="shared" si="0"/>
        <v>same</v>
      </c>
      <c r="H28" t="str">
        <f t="shared" si="1"/>
        <v>no</v>
      </c>
      <c r="I28" t="str">
        <f t="shared" si="2"/>
        <v>no</v>
      </c>
      <c r="J28" t="str">
        <f t="shared" si="3"/>
        <v>no</v>
      </c>
      <c r="K28" s="8" t="str">
        <f t="shared" si="4"/>
        <v>yes</v>
      </c>
      <c r="L28">
        <f>IF(AnalyData!$AI28="fail",AnalyData!$A28,0)</f>
        <v>0</v>
      </c>
      <c r="M28">
        <f>IF(OR(BadRunsEye!$D28="Fail",BadRunsEye!$D28="Borderline Fail"),BadRunsEye!$A28,0)</f>
        <v>0</v>
      </c>
      <c r="N28" t="str">
        <f t="shared" si="5"/>
        <v>same</v>
      </c>
    </row>
    <row r="29" spans="1:21" x14ac:dyDescent="0.3">
      <c r="A29" s="5">
        <f>IF(AnalyData!$AI29="pass",AnalyData!$A29,0)</f>
        <v>0</v>
      </c>
      <c r="B29" s="5" t="str">
        <f>IF(OR(BadRunsEye!$D29="Pass",BadRunsEye!$D29="Borderline Pass"),BadRunsEye!$A29,0)</f>
        <v>150227_M02641_0032_000000000-ACNF3</v>
      </c>
      <c r="C29" s="5" t="str">
        <f t="shared" si="0"/>
        <v>diff</v>
      </c>
      <c r="D29" s="5" t="s">
        <v>174</v>
      </c>
      <c r="E29" s="5" t="str">
        <f>IF(D29=FailsPassesManual!C29,"yes","no")</f>
        <v>no</v>
      </c>
      <c r="F29" s="5" t="str">
        <f t="shared" si="6"/>
        <v>no</v>
      </c>
      <c r="H29" s="8" t="str">
        <f t="shared" si="1"/>
        <v>yes</v>
      </c>
      <c r="I29" t="str">
        <f t="shared" si="2"/>
        <v>no</v>
      </c>
      <c r="J29" t="str">
        <f t="shared" si="3"/>
        <v>no</v>
      </c>
      <c r="K29" t="str">
        <f t="shared" si="4"/>
        <v>no</v>
      </c>
      <c r="L29" s="5" t="str">
        <f>IF(AnalyData!$AI29="fail",AnalyData!$A29,0)</f>
        <v>150227_M02641_0032_000000000-ACNF3</v>
      </c>
      <c r="M29" s="5">
        <f>IF(OR(BadRunsEye!$D29="Fail",BadRunsEye!$D29="Borderline Fail"),BadRunsEye!$A29,0)</f>
        <v>0</v>
      </c>
      <c r="N29" s="5" t="str">
        <f t="shared" si="5"/>
        <v>diff</v>
      </c>
      <c r="O29" s="5" t="s">
        <v>174</v>
      </c>
      <c r="P29" s="5" t="str">
        <f>IF(O29=FailsPassesManual!D29,"yes","no")</f>
        <v>no</v>
      </c>
      <c r="Q29" s="5" t="str">
        <f t="shared" si="7"/>
        <v>yes</v>
      </c>
      <c r="R29" s="5" t="s">
        <v>366</v>
      </c>
      <c r="S29" s="5"/>
      <c r="T29" s="5"/>
      <c r="U29" s="5"/>
    </row>
    <row r="30" spans="1:21" x14ac:dyDescent="0.3">
      <c r="A30" s="6" t="str">
        <f>IF(AnalyData!$AI30="pass",AnalyData!$A30,0)</f>
        <v>150302_M02641_0033_000000000-ACC9K</v>
      </c>
      <c r="B30" s="6" t="str">
        <f>IF(OR(BadRunsEye!$D30="Pass",BadRunsEye!$D30="Borderline Pass"),BadRunsEye!$A30,0)</f>
        <v>150302_M02641_0033_000000000-ACC9K</v>
      </c>
      <c r="C30" t="str">
        <f t="shared" si="0"/>
        <v>same</v>
      </c>
      <c r="H30" t="str">
        <f t="shared" si="1"/>
        <v>no</v>
      </c>
      <c r="I30" t="str">
        <f t="shared" si="2"/>
        <v>no</v>
      </c>
      <c r="J30" t="str">
        <f t="shared" si="3"/>
        <v>no</v>
      </c>
      <c r="K30" s="8" t="str">
        <f t="shared" si="4"/>
        <v>yes</v>
      </c>
      <c r="L30">
        <f>IF(AnalyData!$AI30="fail",AnalyData!$A30,0)</f>
        <v>0</v>
      </c>
      <c r="M30">
        <f>IF(OR(BadRunsEye!$D30="Fail",BadRunsEye!$D30="Borderline Fail"),BadRunsEye!$A30,0)</f>
        <v>0</v>
      </c>
      <c r="N30" t="str">
        <f t="shared" si="5"/>
        <v>same</v>
      </c>
    </row>
    <row r="31" spans="1:21" x14ac:dyDescent="0.3">
      <c r="A31" s="6" t="str">
        <f>IF(AnalyData!$AI31="pass",AnalyData!$A31,0)</f>
        <v>150306_M00766_0080_000000000-ACNEP</v>
      </c>
      <c r="B31" s="6" t="str">
        <f>IF(OR(BadRunsEye!$D31="Pass",BadRunsEye!$D31="Borderline Pass"),BadRunsEye!$A31,0)</f>
        <v>150306_M00766_0080_000000000-ACNEP</v>
      </c>
      <c r="C31" t="str">
        <f t="shared" si="0"/>
        <v>same</v>
      </c>
      <c r="H31" t="str">
        <f t="shared" si="1"/>
        <v>no</v>
      </c>
      <c r="I31" t="str">
        <f t="shared" si="2"/>
        <v>no</v>
      </c>
      <c r="J31" t="str">
        <f t="shared" si="3"/>
        <v>no</v>
      </c>
      <c r="K31" s="8" t="str">
        <f t="shared" si="4"/>
        <v>yes</v>
      </c>
      <c r="L31">
        <f>IF(AnalyData!$AI31="fail",AnalyData!$A31,0)</f>
        <v>0</v>
      </c>
      <c r="M31">
        <f>IF(OR(BadRunsEye!$D31="Fail",BadRunsEye!$D31="Borderline Fail"),BadRunsEye!$A31,0)</f>
        <v>0</v>
      </c>
      <c r="N31" t="str">
        <f t="shared" si="5"/>
        <v>same</v>
      </c>
    </row>
    <row r="32" spans="1:21" x14ac:dyDescent="0.3">
      <c r="A32" s="6" t="str">
        <f>IF(AnalyData!$AI32="pass",AnalyData!$A32,0)</f>
        <v>150306_M02641_0034_000000000-ACRUF</v>
      </c>
      <c r="B32" s="6" t="str">
        <f>IF(OR(BadRunsEye!$D32="Pass",BadRunsEye!$D32="Borderline Pass"),BadRunsEye!$A32,0)</f>
        <v>150306_M02641_0034_000000000-ACRUF</v>
      </c>
      <c r="C32" t="str">
        <f t="shared" si="0"/>
        <v>same</v>
      </c>
      <c r="H32" t="str">
        <f t="shared" si="1"/>
        <v>no</v>
      </c>
      <c r="I32" t="str">
        <f t="shared" si="2"/>
        <v>no</v>
      </c>
      <c r="J32" t="str">
        <f t="shared" si="3"/>
        <v>no</v>
      </c>
      <c r="K32" s="8" t="str">
        <f t="shared" si="4"/>
        <v>yes</v>
      </c>
      <c r="L32">
        <f>IF(AnalyData!$AI32="fail",AnalyData!$A32,0)</f>
        <v>0</v>
      </c>
      <c r="M32">
        <f>IF(OR(BadRunsEye!$D32="Fail",BadRunsEye!$D32="Borderline Fail"),BadRunsEye!$A32,0)</f>
        <v>0</v>
      </c>
      <c r="N32" t="str">
        <f t="shared" si="5"/>
        <v>same</v>
      </c>
    </row>
    <row r="33" spans="1:21" x14ac:dyDescent="0.3">
      <c r="A33" s="6" t="str">
        <f>IF(AnalyData!$AI33="pass",AnalyData!$A33,0)</f>
        <v>150313_M02641_0037_000000000-ACC8R</v>
      </c>
      <c r="B33" s="6" t="str">
        <f>IF(OR(BadRunsEye!$D33="Pass",BadRunsEye!$D33="Borderline Pass"),BadRunsEye!$A33,0)</f>
        <v>150313_M02641_0037_000000000-ACC8R</v>
      </c>
      <c r="C33" t="str">
        <f t="shared" si="0"/>
        <v>same</v>
      </c>
      <c r="H33" t="str">
        <f t="shared" si="1"/>
        <v>no</v>
      </c>
      <c r="I33" t="str">
        <f t="shared" si="2"/>
        <v>no</v>
      </c>
      <c r="J33" t="str">
        <f t="shared" si="3"/>
        <v>no</v>
      </c>
      <c r="K33" s="8" t="str">
        <f t="shared" si="4"/>
        <v>yes</v>
      </c>
      <c r="L33">
        <f>IF(AnalyData!$AI33="fail",AnalyData!$A33,0)</f>
        <v>0</v>
      </c>
      <c r="M33">
        <f>IF(OR(BadRunsEye!$D33="Fail",BadRunsEye!$D33="Borderline Fail"),BadRunsEye!$A33,0)</f>
        <v>0</v>
      </c>
      <c r="N33" t="str">
        <f t="shared" si="5"/>
        <v>same</v>
      </c>
    </row>
    <row r="34" spans="1:21" x14ac:dyDescent="0.3">
      <c r="A34" s="6" t="str">
        <f>IF(AnalyData!$AI34="pass",AnalyData!$A34,0)</f>
        <v>150325_M00766_0084_000000000-AD8KN</v>
      </c>
      <c r="B34" s="6" t="str">
        <f>IF(OR(BadRunsEye!$D34="Pass",BadRunsEye!$D34="Borderline Pass"),BadRunsEye!$A34,0)</f>
        <v>150325_M00766_0084_000000000-AD8KN</v>
      </c>
      <c r="C34" t="str">
        <f t="shared" si="0"/>
        <v>same</v>
      </c>
      <c r="H34" t="str">
        <f t="shared" si="1"/>
        <v>no</v>
      </c>
      <c r="I34" t="str">
        <f t="shared" si="2"/>
        <v>no</v>
      </c>
      <c r="J34" t="str">
        <f t="shared" si="3"/>
        <v>no</v>
      </c>
      <c r="K34" s="8" t="str">
        <f t="shared" si="4"/>
        <v>yes</v>
      </c>
      <c r="L34">
        <f>IF(AnalyData!$AI34="fail",AnalyData!$A34,0)</f>
        <v>0</v>
      </c>
      <c r="M34">
        <f>IF(OR(BadRunsEye!$D34="Fail",BadRunsEye!$D34="Borderline Fail"),BadRunsEye!$A34,0)</f>
        <v>0</v>
      </c>
      <c r="N34" t="str">
        <f t="shared" si="5"/>
        <v>same</v>
      </c>
    </row>
    <row r="35" spans="1:21" x14ac:dyDescent="0.3">
      <c r="A35" s="6" t="str">
        <f>IF(AnalyData!$AI35="pass",AnalyData!$A35,0)</f>
        <v>150325_M02641_0038_000000000-AD8KY</v>
      </c>
      <c r="B35" s="6" t="str">
        <f>IF(OR(BadRunsEye!$D35="Pass",BadRunsEye!$D35="Borderline Pass"),BadRunsEye!$A35,0)</f>
        <v>150325_M02641_0038_000000000-AD8KY</v>
      </c>
      <c r="C35" t="str">
        <f t="shared" si="0"/>
        <v>same</v>
      </c>
      <c r="H35" t="str">
        <f t="shared" si="1"/>
        <v>no</v>
      </c>
      <c r="I35" t="str">
        <f t="shared" si="2"/>
        <v>no</v>
      </c>
      <c r="J35" t="str">
        <f t="shared" si="3"/>
        <v>no</v>
      </c>
      <c r="K35" s="8" t="str">
        <f t="shared" si="4"/>
        <v>yes</v>
      </c>
      <c r="L35">
        <f>IF(AnalyData!$AI35="fail",AnalyData!$A35,0)</f>
        <v>0</v>
      </c>
      <c r="M35">
        <f>IF(OR(BadRunsEye!$D35="Fail",BadRunsEye!$D35="Borderline Fail"),BadRunsEye!$A35,0)</f>
        <v>0</v>
      </c>
      <c r="N35" t="str">
        <f t="shared" si="5"/>
        <v>same</v>
      </c>
    </row>
    <row r="36" spans="1:21" x14ac:dyDescent="0.3">
      <c r="A36" s="6" t="str">
        <f>IF(AnalyData!$AI36="pass",AnalyData!$A36,0)</f>
        <v>150401_M00766_0086_000000000-ACBU5</v>
      </c>
      <c r="B36" s="6" t="str">
        <f>IF(OR(BadRunsEye!$D36="Pass",BadRunsEye!$D36="Borderline Pass"),BadRunsEye!$A36,0)</f>
        <v>150401_M00766_0086_000000000-ACBU5</v>
      </c>
      <c r="C36" t="str">
        <f t="shared" si="0"/>
        <v>same</v>
      </c>
      <c r="H36" t="str">
        <f t="shared" si="1"/>
        <v>no</v>
      </c>
      <c r="I36" t="str">
        <f t="shared" si="2"/>
        <v>no</v>
      </c>
      <c r="J36" t="str">
        <f t="shared" si="3"/>
        <v>no</v>
      </c>
      <c r="K36" s="8" t="str">
        <f t="shared" si="4"/>
        <v>yes</v>
      </c>
      <c r="L36">
        <f>IF(AnalyData!$AI36="fail",AnalyData!$A36,0)</f>
        <v>0</v>
      </c>
      <c r="M36">
        <f>IF(OR(BadRunsEye!$D36="Fail",BadRunsEye!$D36="Borderline Fail"),BadRunsEye!$A36,0)</f>
        <v>0</v>
      </c>
      <c r="N36" t="str">
        <f t="shared" si="5"/>
        <v>same</v>
      </c>
    </row>
    <row r="37" spans="1:21" x14ac:dyDescent="0.3">
      <c r="A37" s="5" t="str">
        <f>IF(AnalyData!$AI37="pass",AnalyData!$A37,0)</f>
        <v>150407_M00766_0088_000000000-ACCAT</v>
      </c>
      <c r="B37" s="5">
        <f>IF(OR(BadRunsEye!$D37="Pass",BadRunsEye!$D37="Borderline Pass"),BadRunsEye!$A37,0)</f>
        <v>0</v>
      </c>
      <c r="C37" s="5" t="str">
        <f t="shared" si="0"/>
        <v>diff</v>
      </c>
      <c r="D37" s="5" t="s">
        <v>203</v>
      </c>
      <c r="E37" s="5" t="str">
        <f>IF(D37=FailsPassesManual!C37,"yes","no")</f>
        <v>no</v>
      </c>
      <c r="F37" s="5" t="str">
        <f t="shared" si="6"/>
        <v>yes</v>
      </c>
      <c r="H37" t="str">
        <f t="shared" si="1"/>
        <v>no</v>
      </c>
      <c r="I37" s="8" t="str">
        <f t="shared" si="2"/>
        <v>yes</v>
      </c>
      <c r="J37" t="str">
        <f t="shared" si="3"/>
        <v>no</v>
      </c>
      <c r="K37" s="6" t="str">
        <f t="shared" si="4"/>
        <v>no</v>
      </c>
      <c r="L37" s="5">
        <f>IF(AnalyData!$AI37="fail",AnalyData!$A37,0)</f>
        <v>0</v>
      </c>
      <c r="M37" s="5" t="str">
        <f>IF(OR(BadRunsEye!$D37="Fail",BadRunsEye!$D37="Borderline Fail"),BadRunsEye!$A37,0)</f>
        <v>150407_M00766_0088_000000000-ACCAT</v>
      </c>
      <c r="N37" s="5" t="str">
        <f t="shared" si="5"/>
        <v>diff</v>
      </c>
      <c r="O37" s="5" t="s">
        <v>203</v>
      </c>
      <c r="P37" s="5" t="str">
        <f>IF(O37=FailsPassesManual!D37,"yes","no")</f>
        <v>yes</v>
      </c>
      <c r="Q37" s="5" t="str">
        <f t="shared" si="7"/>
        <v>no</v>
      </c>
      <c r="R37" s="5"/>
      <c r="S37" s="5"/>
      <c r="T37" s="5"/>
      <c r="U37" s="5"/>
    </row>
    <row r="38" spans="1:21" x14ac:dyDescent="0.3">
      <c r="A38" s="6" t="str">
        <f>IF(AnalyData!$AI38="pass",AnalyData!$A38,0)</f>
        <v>150410_M00766_0089_000000000-ACBU4</v>
      </c>
      <c r="B38" s="6" t="str">
        <f>IF(OR(BadRunsEye!$D38="Pass",BadRunsEye!$D38="Borderline Pass"),BadRunsEye!$A38,0)</f>
        <v>150410_M00766_0089_000000000-ACBU4</v>
      </c>
      <c r="C38" t="str">
        <f t="shared" si="0"/>
        <v>same</v>
      </c>
      <c r="H38" t="str">
        <f t="shared" si="1"/>
        <v>no</v>
      </c>
      <c r="I38" t="str">
        <f t="shared" si="2"/>
        <v>no</v>
      </c>
      <c r="J38" t="str">
        <f t="shared" si="3"/>
        <v>no</v>
      </c>
      <c r="K38" s="8" t="str">
        <f t="shared" si="4"/>
        <v>yes</v>
      </c>
      <c r="L38">
        <f>IF(AnalyData!$AI38="fail",AnalyData!$A38,0)</f>
        <v>0</v>
      </c>
      <c r="M38">
        <f>IF(OR(BadRunsEye!$D38="Fail",BadRunsEye!$D38="Borderline Fail"),BadRunsEye!$A38,0)</f>
        <v>0</v>
      </c>
      <c r="N38" t="str">
        <f t="shared" si="5"/>
        <v>same</v>
      </c>
    </row>
    <row r="39" spans="1:21" x14ac:dyDescent="0.3">
      <c r="A39" s="6" t="str">
        <f>IF(AnalyData!$AI39="pass",AnalyData!$A39,0)</f>
        <v>150423_M02641_0041_000000000-ACN0P</v>
      </c>
      <c r="B39" s="6" t="str">
        <f>IF(OR(BadRunsEye!$D39="Pass",BadRunsEye!$D39="Borderline Pass"),BadRunsEye!$A39,0)</f>
        <v>150423_M02641_0041_000000000-ACN0P</v>
      </c>
      <c r="C39" t="str">
        <f t="shared" si="0"/>
        <v>same</v>
      </c>
      <c r="H39" t="str">
        <f t="shared" si="1"/>
        <v>no</v>
      </c>
      <c r="I39" t="str">
        <f t="shared" si="2"/>
        <v>no</v>
      </c>
      <c r="J39" t="str">
        <f t="shared" si="3"/>
        <v>no</v>
      </c>
      <c r="K39" s="8" t="str">
        <f t="shared" si="4"/>
        <v>yes</v>
      </c>
      <c r="L39">
        <f>IF(AnalyData!$AI39="fail",AnalyData!$A39,0)</f>
        <v>0</v>
      </c>
      <c r="M39">
        <f>IF(OR(BadRunsEye!$D39="Fail",BadRunsEye!$D39="Borderline Fail"),BadRunsEye!$A39,0)</f>
        <v>0</v>
      </c>
      <c r="N39" t="str">
        <f t="shared" si="5"/>
        <v>same</v>
      </c>
    </row>
    <row r="40" spans="1:21" x14ac:dyDescent="0.3">
      <c r="A40" s="6">
        <f>IF(AnalyData!$AI40="pass",AnalyData!$A40,0)</f>
        <v>0</v>
      </c>
      <c r="B40" s="6">
        <f>IF(OR(BadRunsEye!$D40="Pass",BadRunsEye!$D40="Borderline Pass"),BadRunsEye!$A40,0)</f>
        <v>0</v>
      </c>
      <c r="C40" t="str">
        <f t="shared" si="0"/>
        <v>same</v>
      </c>
      <c r="H40" t="str">
        <f t="shared" si="1"/>
        <v>no</v>
      </c>
      <c r="I40" t="str">
        <f t="shared" si="2"/>
        <v>no</v>
      </c>
      <c r="J40" s="8" t="str">
        <f t="shared" si="3"/>
        <v>yes</v>
      </c>
      <c r="K40" t="str">
        <f t="shared" si="4"/>
        <v>no</v>
      </c>
      <c r="L40" t="str">
        <f>IF(AnalyData!$AI40="fail",AnalyData!$A40,0)</f>
        <v>150429_M02641_0043_000000000-AD8KJ</v>
      </c>
      <c r="M40" t="str">
        <f>IF(OR(BadRunsEye!$D40="Fail",BadRunsEye!$D40="Borderline Fail"),BadRunsEye!$A40,0)</f>
        <v>150429_M02641_0043_000000000-AD8KJ</v>
      </c>
      <c r="N40" t="str">
        <f t="shared" si="5"/>
        <v>same</v>
      </c>
      <c r="R40" t="s">
        <v>367</v>
      </c>
      <c r="S40" t="s">
        <v>365</v>
      </c>
    </row>
    <row r="41" spans="1:21" x14ac:dyDescent="0.3">
      <c r="A41" s="6" t="str">
        <f>IF(AnalyData!$AI41="pass",AnalyData!$A41,0)</f>
        <v>150430_M02641_0044_000000000-AD8VC</v>
      </c>
      <c r="B41" s="6" t="str">
        <f>IF(OR(BadRunsEye!$D41="Pass",BadRunsEye!$D41="Borderline Pass"),BadRunsEye!$A41,0)</f>
        <v>150430_M02641_0044_000000000-AD8VC</v>
      </c>
      <c r="C41" t="str">
        <f t="shared" si="0"/>
        <v>same</v>
      </c>
      <c r="H41" t="str">
        <f t="shared" si="1"/>
        <v>no</v>
      </c>
      <c r="I41" t="str">
        <f t="shared" si="2"/>
        <v>no</v>
      </c>
      <c r="J41" t="str">
        <f t="shared" si="3"/>
        <v>no</v>
      </c>
      <c r="K41" t="str">
        <f t="shared" si="4"/>
        <v>yes</v>
      </c>
      <c r="L41">
        <f>IF(AnalyData!$AI41="fail",AnalyData!$A41,0)</f>
        <v>0</v>
      </c>
      <c r="M41">
        <f>IF(OR(BadRunsEye!$D41="Fail",BadRunsEye!$D41="Borderline Fail"),BadRunsEye!$A41,0)</f>
        <v>0</v>
      </c>
      <c r="N41" t="str">
        <f t="shared" si="5"/>
        <v>same</v>
      </c>
    </row>
    <row r="42" spans="1:21" x14ac:dyDescent="0.3">
      <c r="A42" s="5" t="str">
        <f>IF(AnalyData!$AI42="pass",AnalyData!$A42,0)</f>
        <v>150501_M00766_0093_000000000-AF9MH</v>
      </c>
      <c r="B42" s="5">
        <f>IF(OR(BadRunsEye!$D42="Pass",BadRunsEye!$D42="Borderline Pass"),BadRunsEye!$A42,0)</f>
        <v>0</v>
      </c>
      <c r="C42" s="5" t="str">
        <f t="shared" si="0"/>
        <v>diff</v>
      </c>
      <c r="D42" s="5" t="s">
        <v>127</v>
      </c>
      <c r="E42" s="5" t="str">
        <f>IF(D42=FailsPassesManual!C42,"yes","no")</f>
        <v>no</v>
      </c>
      <c r="F42" s="5" t="str">
        <f t="shared" si="6"/>
        <v>yes</v>
      </c>
      <c r="H42" t="str">
        <f t="shared" si="1"/>
        <v>no</v>
      </c>
      <c r="I42" s="8" t="str">
        <f t="shared" si="2"/>
        <v>yes</v>
      </c>
      <c r="J42" t="str">
        <f t="shared" si="3"/>
        <v>no</v>
      </c>
      <c r="K42" t="str">
        <f t="shared" si="4"/>
        <v>no</v>
      </c>
      <c r="L42" s="5">
        <f>IF(AnalyData!$AI42="fail",AnalyData!$A42,0)</f>
        <v>0</v>
      </c>
      <c r="M42" s="5" t="str">
        <f>IF(OR(BadRunsEye!$D42="Fail",BadRunsEye!$D42="Borderline Fail"),BadRunsEye!$A42,0)</f>
        <v>150501_M00766_0093_000000000-AF9MH</v>
      </c>
      <c r="N42" s="5" t="str">
        <f t="shared" si="5"/>
        <v>diff</v>
      </c>
      <c r="O42" s="5" t="s">
        <v>127</v>
      </c>
      <c r="P42" s="5" t="str">
        <f>IF(O42=FailsPassesManual!D42,"yes","no")</f>
        <v>yes</v>
      </c>
      <c r="Q42" s="5" t="str">
        <f t="shared" si="7"/>
        <v>no</v>
      </c>
      <c r="R42" s="5"/>
      <c r="S42" s="5"/>
      <c r="T42" s="5"/>
      <c r="U42" s="5"/>
    </row>
    <row r="43" spans="1:21" x14ac:dyDescent="0.3">
      <c r="A43" s="5">
        <f>IF(AnalyData!$AI43="pass",AnalyData!$A43,0)</f>
        <v>0</v>
      </c>
      <c r="B43" s="5" t="str">
        <f>IF(OR(BadRunsEye!$D43="Pass",BadRunsEye!$D43="Borderline Pass"),BadRunsEye!$A43,0)</f>
        <v>150501_M02641_0045_000000000-AD6UA</v>
      </c>
      <c r="C43" s="5" t="str">
        <f t="shared" si="0"/>
        <v>diff</v>
      </c>
      <c r="D43" s="5" t="s">
        <v>245</v>
      </c>
      <c r="E43" s="5" t="str">
        <f>IF(D43=FailsPassesManual!C43,"yes","no")</f>
        <v>yes</v>
      </c>
      <c r="F43" s="5" t="str">
        <f t="shared" si="6"/>
        <v>no</v>
      </c>
      <c r="H43" s="8" t="str">
        <f t="shared" si="1"/>
        <v>yes</v>
      </c>
      <c r="I43" t="str">
        <f t="shared" si="2"/>
        <v>no</v>
      </c>
      <c r="J43" t="str">
        <f t="shared" si="3"/>
        <v>no</v>
      </c>
      <c r="K43" t="str">
        <f t="shared" si="4"/>
        <v>no</v>
      </c>
      <c r="L43" s="5" t="str">
        <f>IF(AnalyData!$AI43="fail",AnalyData!$A43,0)</f>
        <v>150501_M02641_0045_000000000-AD6UA</v>
      </c>
      <c r="M43" s="5">
        <f>IF(OR(BadRunsEye!$D43="Fail",BadRunsEye!$D43="Borderline Fail"),BadRunsEye!$A43,0)</f>
        <v>0</v>
      </c>
      <c r="N43" s="5" t="str">
        <f t="shared" si="5"/>
        <v>diff</v>
      </c>
      <c r="O43" s="5" t="s">
        <v>245</v>
      </c>
      <c r="P43" s="5" t="str">
        <f>IF(O43=FailsPassesManual!D43,"yes","no")</f>
        <v>no</v>
      </c>
      <c r="Q43" s="5" t="str">
        <f t="shared" si="7"/>
        <v>yes</v>
      </c>
      <c r="R43" s="5" t="s">
        <v>365</v>
      </c>
      <c r="S43" s="5"/>
      <c r="T43" s="5"/>
      <c r="U43" s="5"/>
    </row>
    <row r="44" spans="1:21" x14ac:dyDescent="0.3">
      <c r="A44" s="6" t="str">
        <f>IF(AnalyData!$AI44="pass",AnalyData!$A44,0)</f>
        <v>150507_M00766_0095_000000000-AF7N3</v>
      </c>
      <c r="B44" s="6" t="str">
        <f>IF(OR(BadRunsEye!$D44="Pass",BadRunsEye!$D44="Borderline Pass"),BadRunsEye!$A44,0)</f>
        <v>150507_M00766_0095_000000000-AF7N3</v>
      </c>
      <c r="C44" t="str">
        <f t="shared" si="0"/>
        <v>same</v>
      </c>
      <c r="H44" t="str">
        <f t="shared" si="1"/>
        <v>no</v>
      </c>
      <c r="I44" t="str">
        <f t="shared" si="2"/>
        <v>no</v>
      </c>
      <c r="J44" t="str">
        <f t="shared" si="3"/>
        <v>no</v>
      </c>
      <c r="K44" s="8" t="str">
        <f t="shared" si="4"/>
        <v>yes</v>
      </c>
      <c r="L44">
        <f>IF(AnalyData!$AI44="fail",AnalyData!$A44,0)</f>
        <v>0</v>
      </c>
      <c r="M44">
        <f>IF(OR(BadRunsEye!$D44="Fail",BadRunsEye!$D44="Borderline Fail"),BadRunsEye!$A44,0)</f>
        <v>0</v>
      </c>
      <c r="N44" t="str">
        <f t="shared" si="5"/>
        <v>same</v>
      </c>
    </row>
    <row r="45" spans="1:21" x14ac:dyDescent="0.3">
      <c r="A45" s="6" t="str">
        <f>IF(AnalyData!$AI45="pass",AnalyData!$A45,0)</f>
        <v>150507_M02641_0046_000000000-AF7N5</v>
      </c>
      <c r="B45" s="6" t="str">
        <f>IF(OR(BadRunsEye!$D45="Pass",BadRunsEye!$D45="Borderline Pass"),BadRunsEye!$A45,0)</f>
        <v>150507_M02641_0046_000000000-AF7N5</v>
      </c>
      <c r="C45" t="str">
        <f t="shared" si="0"/>
        <v>same</v>
      </c>
      <c r="H45" t="str">
        <f t="shared" si="1"/>
        <v>no</v>
      </c>
      <c r="I45" t="str">
        <f t="shared" si="2"/>
        <v>no</v>
      </c>
      <c r="J45" t="str">
        <f t="shared" si="3"/>
        <v>no</v>
      </c>
      <c r="K45" s="8" t="str">
        <f t="shared" si="4"/>
        <v>yes</v>
      </c>
      <c r="L45">
        <f>IF(AnalyData!$AI45="fail",AnalyData!$A45,0)</f>
        <v>0</v>
      </c>
      <c r="M45">
        <f>IF(OR(BadRunsEye!$D45="Fail",BadRunsEye!$D45="Borderline Fail"),BadRunsEye!$A45,0)</f>
        <v>0</v>
      </c>
      <c r="N45" t="str">
        <f t="shared" si="5"/>
        <v>same</v>
      </c>
    </row>
    <row r="46" spans="1:21" x14ac:dyDescent="0.3">
      <c r="A46" s="6" t="str">
        <f>IF(AnalyData!$AI46="pass",AnalyData!$A46,0)</f>
        <v>150515_M00766_0098_000000000-AF9ND</v>
      </c>
      <c r="B46" s="6" t="str">
        <f>IF(OR(BadRunsEye!$D46="Pass",BadRunsEye!$D46="Borderline Pass"),BadRunsEye!$A46,0)</f>
        <v>150515_M00766_0098_000000000-AF9ND</v>
      </c>
      <c r="C46" t="str">
        <f t="shared" si="0"/>
        <v>same</v>
      </c>
      <c r="H46" t="str">
        <f t="shared" si="1"/>
        <v>no</v>
      </c>
      <c r="I46" t="str">
        <f t="shared" si="2"/>
        <v>no</v>
      </c>
      <c r="J46" t="str">
        <f t="shared" si="3"/>
        <v>no</v>
      </c>
      <c r="K46" s="8" t="str">
        <f t="shared" si="4"/>
        <v>yes</v>
      </c>
      <c r="L46">
        <f>IF(AnalyData!$AI46="fail",AnalyData!$A46,0)</f>
        <v>0</v>
      </c>
      <c r="M46">
        <f>IF(OR(BadRunsEye!$D46="Fail",BadRunsEye!$D46="Borderline Fail"),BadRunsEye!$A46,0)</f>
        <v>0</v>
      </c>
      <c r="N46" t="str">
        <f t="shared" si="5"/>
        <v>same</v>
      </c>
    </row>
    <row r="47" spans="1:21" x14ac:dyDescent="0.3">
      <c r="A47" s="6" t="str">
        <f>IF(AnalyData!$AI47="pass",AnalyData!$A47,0)</f>
        <v>150518_M00766_0100_000000000-AATJ7</v>
      </c>
      <c r="B47" s="6" t="str">
        <f>IF(OR(BadRunsEye!$D47="Pass",BadRunsEye!$D47="Borderline Pass"),BadRunsEye!$A47,0)</f>
        <v>150518_M00766_0100_000000000-AATJ7</v>
      </c>
      <c r="C47" t="str">
        <f t="shared" si="0"/>
        <v>same</v>
      </c>
      <c r="H47" t="str">
        <f t="shared" si="1"/>
        <v>no</v>
      </c>
      <c r="I47" t="str">
        <f t="shared" si="2"/>
        <v>no</v>
      </c>
      <c r="J47" t="str">
        <f t="shared" si="3"/>
        <v>no</v>
      </c>
      <c r="K47" s="8" t="str">
        <f t="shared" si="4"/>
        <v>yes</v>
      </c>
      <c r="L47">
        <f>IF(AnalyData!$AI47="fail",AnalyData!$A47,0)</f>
        <v>0</v>
      </c>
      <c r="M47">
        <f>IF(OR(BadRunsEye!$D47="Fail",BadRunsEye!$D47="Borderline Fail"),BadRunsEye!$A47,0)</f>
        <v>0</v>
      </c>
      <c r="N47" t="str">
        <f t="shared" si="5"/>
        <v>same</v>
      </c>
    </row>
    <row r="48" spans="1:21" x14ac:dyDescent="0.3">
      <c r="A48" s="6" t="str">
        <f>IF(AnalyData!$AI48="pass",AnalyData!$A48,0)</f>
        <v>150521_M00766_0102_000000000-AF9MV</v>
      </c>
      <c r="B48" s="6" t="str">
        <f>IF(OR(BadRunsEye!$D48="Pass",BadRunsEye!$D48="Borderline Pass"),BadRunsEye!$A48,0)</f>
        <v>150521_M00766_0102_000000000-AF9MV</v>
      </c>
      <c r="C48" t="str">
        <f t="shared" si="0"/>
        <v>same</v>
      </c>
      <c r="H48" t="str">
        <f t="shared" si="1"/>
        <v>no</v>
      </c>
      <c r="I48" t="str">
        <f t="shared" si="2"/>
        <v>no</v>
      </c>
      <c r="J48" t="str">
        <f t="shared" si="3"/>
        <v>no</v>
      </c>
      <c r="K48" s="8" t="str">
        <f t="shared" si="4"/>
        <v>yes</v>
      </c>
      <c r="L48">
        <f>IF(AnalyData!$AI48="fail",AnalyData!$A48,0)</f>
        <v>0</v>
      </c>
      <c r="M48">
        <f>IF(OR(BadRunsEye!$D48="Fail",BadRunsEye!$D48="Borderline Fail"),BadRunsEye!$A48,0)</f>
        <v>0</v>
      </c>
      <c r="N48" t="str">
        <f t="shared" si="5"/>
        <v>same</v>
      </c>
    </row>
    <row r="49" spans="1:21" x14ac:dyDescent="0.3">
      <c r="A49" s="6">
        <f>IF(AnalyData!$AI49="pass",AnalyData!$A49,0)</f>
        <v>0</v>
      </c>
      <c r="B49" s="6">
        <f>IF(OR(BadRunsEye!$D49="Pass",BadRunsEye!$D49="Borderline Pass"),BadRunsEye!$A49,0)</f>
        <v>0</v>
      </c>
      <c r="C49" t="str">
        <f t="shared" si="0"/>
        <v>same</v>
      </c>
      <c r="H49" t="str">
        <f t="shared" si="1"/>
        <v>no</v>
      </c>
      <c r="I49" t="str">
        <f t="shared" si="2"/>
        <v>no</v>
      </c>
      <c r="J49" s="8" t="str">
        <f t="shared" si="3"/>
        <v>yes</v>
      </c>
      <c r="K49" t="str">
        <f t="shared" si="4"/>
        <v>no</v>
      </c>
      <c r="L49" t="str">
        <f>IF(AnalyData!$AI49="fail",AnalyData!$A49,0)</f>
        <v>150526_M02641_0053_000000000-AFHDV</v>
      </c>
      <c r="M49" t="str">
        <f>IF(OR(BadRunsEye!$D49="Fail",BadRunsEye!$D49="Borderline Fail"),BadRunsEye!$A49,0)</f>
        <v>150526_M02641_0053_000000000-AFHDV</v>
      </c>
      <c r="N49" t="str">
        <f t="shared" si="5"/>
        <v>same</v>
      </c>
      <c r="R49" t="s">
        <v>367</v>
      </c>
      <c r="S49" t="s">
        <v>366</v>
      </c>
      <c r="T49" t="s">
        <v>365</v>
      </c>
      <c r="U49" t="s">
        <v>364</v>
      </c>
    </row>
    <row r="50" spans="1:21" x14ac:dyDescent="0.3">
      <c r="A50" s="6" t="str">
        <f>IF(AnalyData!$AI50="pass",AnalyData!$A50,0)</f>
        <v>150528_M00766_0105_000000000-AF9MJ</v>
      </c>
      <c r="B50" s="6" t="str">
        <f>IF(OR(BadRunsEye!$D50="Pass",BadRunsEye!$D50="Borderline Pass"),BadRunsEye!$A50,0)</f>
        <v>150528_M00766_0105_000000000-AF9MJ</v>
      </c>
      <c r="C50" t="str">
        <f t="shared" si="0"/>
        <v>same</v>
      </c>
      <c r="H50" t="str">
        <f t="shared" si="1"/>
        <v>no</v>
      </c>
      <c r="I50" t="str">
        <f t="shared" si="2"/>
        <v>no</v>
      </c>
      <c r="J50" t="str">
        <f t="shared" si="3"/>
        <v>no</v>
      </c>
      <c r="K50" s="8" t="str">
        <f t="shared" si="4"/>
        <v>yes</v>
      </c>
      <c r="L50">
        <f>IF(AnalyData!$AI50="fail",AnalyData!$A50,0)</f>
        <v>0</v>
      </c>
      <c r="M50">
        <f>IF(OR(BadRunsEye!$D50="Fail",BadRunsEye!$D50="Borderline Fail"),BadRunsEye!$A50,0)</f>
        <v>0</v>
      </c>
      <c r="N50" t="str">
        <f t="shared" si="5"/>
        <v>same</v>
      </c>
    </row>
    <row r="51" spans="1:21" x14ac:dyDescent="0.3">
      <c r="A51" s="6" t="str">
        <f>IF(AnalyData!$AI51="pass",AnalyData!$A51,0)</f>
        <v>150529_M00766_0106_000000000-AEVP5</v>
      </c>
      <c r="B51" s="6" t="str">
        <f>IF(OR(BadRunsEye!$D51="Pass",BadRunsEye!$D51="Borderline Pass"),BadRunsEye!$A51,0)</f>
        <v>150529_M00766_0106_000000000-AEVP5</v>
      </c>
      <c r="C51" t="str">
        <f t="shared" si="0"/>
        <v>same</v>
      </c>
      <c r="H51" t="str">
        <f t="shared" si="1"/>
        <v>no</v>
      </c>
      <c r="I51" t="str">
        <f t="shared" si="2"/>
        <v>no</v>
      </c>
      <c r="J51" t="str">
        <f t="shared" si="3"/>
        <v>no</v>
      </c>
      <c r="K51" s="8" t="str">
        <f t="shared" si="4"/>
        <v>yes</v>
      </c>
      <c r="L51">
        <f>IF(AnalyData!$AI51="fail",AnalyData!$A51,0)</f>
        <v>0</v>
      </c>
      <c r="M51">
        <f>IF(OR(BadRunsEye!$D51="Fail",BadRunsEye!$D51="Borderline Fail"),BadRunsEye!$A51,0)</f>
        <v>0</v>
      </c>
      <c r="N51" t="str">
        <f t="shared" si="5"/>
        <v>same</v>
      </c>
    </row>
    <row r="52" spans="1:21" x14ac:dyDescent="0.3">
      <c r="A52" s="6" t="str">
        <f>IF(AnalyData!$AI52="pass",AnalyData!$A52,0)</f>
        <v>150605_M02641_0058_000000000-AFF15</v>
      </c>
      <c r="B52" s="6" t="str">
        <f>IF(OR(BadRunsEye!$D52="Pass",BadRunsEye!$D52="Borderline Pass"),BadRunsEye!$A52,0)</f>
        <v>150605_M02641_0058_000000000-AFF15</v>
      </c>
      <c r="C52" t="str">
        <f t="shared" si="0"/>
        <v>same</v>
      </c>
      <c r="H52" t="str">
        <f t="shared" si="1"/>
        <v>no</v>
      </c>
      <c r="I52" t="str">
        <f t="shared" si="2"/>
        <v>no</v>
      </c>
      <c r="J52" t="str">
        <f t="shared" si="3"/>
        <v>no</v>
      </c>
      <c r="K52" s="8" t="str">
        <f t="shared" si="4"/>
        <v>yes</v>
      </c>
      <c r="L52">
        <f>IF(AnalyData!$AI52="fail",AnalyData!$A52,0)</f>
        <v>0</v>
      </c>
      <c r="M52">
        <f>IF(OR(BadRunsEye!$D52="Fail",BadRunsEye!$D52="Borderline Fail"),BadRunsEye!$A52,0)</f>
        <v>0</v>
      </c>
      <c r="N52" t="str">
        <f t="shared" si="5"/>
        <v>same</v>
      </c>
    </row>
    <row r="53" spans="1:21" x14ac:dyDescent="0.3">
      <c r="A53" s="5">
        <f>IF(AnalyData!$AI53="pass",AnalyData!$A53,0)</f>
        <v>0</v>
      </c>
      <c r="B53" s="5" t="str">
        <f>IF(OR(BadRunsEye!$D53="Pass",BadRunsEye!$D53="Borderline Pass"),BadRunsEye!$A53,0)</f>
        <v>150610_M02641_0059_000000000-AFN4H</v>
      </c>
      <c r="C53" s="5" t="str">
        <f t="shared" si="0"/>
        <v>diff</v>
      </c>
      <c r="D53" s="5" t="s">
        <v>136</v>
      </c>
      <c r="E53" s="5" t="str">
        <f>IF(D53=FailsPassesManual!C53,"yes","no")</f>
        <v>no</v>
      </c>
      <c r="F53" s="5" t="str">
        <f t="shared" si="6"/>
        <v>no</v>
      </c>
      <c r="H53" s="8" t="str">
        <f t="shared" si="1"/>
        <v>yes</v>
      </c>
      <c r="I53" t="str">
        <f t="shared" si="2"/>
        <v>no</v>
      </c>
      <c r="J53" t="str">
        <f t="shared" si="3"/>
        <v>no</v>
      </c>
      <c r="K53" t="str">
        <f t="shared" si="4"/>
        <v>no</v>
      </c>
      <c r="L53" s="5" t="str">
        <f>IF(AnalyData!$AI53="fail",AnalyData!$A53,0)</f>
        <v>150610_M02641_0059_000000000-AFN4H</v>
      </c>
      <c r="M53" s="5">
        <f>IF(OR(BadRunsEye!$D53="Fail",BadRunsEye!$D53="Borderline Fail"),BadRunsEye!$A53,0)</f>
        <v>0</v>
      </c>
      <c r="N53" s="5" t="str">
        <f t="shared" si="5"/>
        <v>diff</v>
      </c>
      <c r="O53" s="5" t="s">
        <v>136</v>
      </c>
      <c r="P53" s="5" t="str">
        <f>IF(O53=FailsPassesManual!D53,"yes","no")</f>
        <v>no</v>
      </c>
      <c r="Q53" s="5" t="str">
        <f t="shared" si="7"/>
        <v>yes</v>
      </c>
      <c r="R53" s="5" t="s">
        <v>365</v>
      </c>
      <c r="S53" s="5"/>
      <c r="T53" s="5"/>
      <c r="U53" s="5"/>
    </row>
    <row r="54" spans="1:21" x14ac:dyDescent="0.3">
      <c r="A54" s="5" t="str">
        <f>IF(AnalyData!$AI54="pass",AnalyData!$A54,0)</f>
        <v>150612_M00766_0112_000000000-AFMW5</v>
      </c>
      <c r="B54" s="5">
        <f>IF(OR(BadRunsEye!$D54="Pass",BadRunsEye!$D54="Borderline Pass"),BadRunsEye!$A54,0)</f>
        <v>0</v>
      </c>
      <c r="C54" s="5" t="str">
        <f t="shared" si="0"/>
        <v>diff</v>
      </c>
      <c r="D54" s="5" t="s">
        <v>211</v>
      </c>
      <c r="E54" s="5" t="str">
        <f>IF(D54=FailsPassesManual!C54,"yes","no")</f>
        <v>no</v>
      </c>
      <c r="F54" s="5" t="str">
        <f t="shared" si="6"/>
        <v>yes</v>
      </c>
      <c r="H54" t="str">
        <f t="shared" si="1"/>
        <v>no</v>
      </c>
      <c r="I54" s="8" t="str">
        <f t="shared" si="2"/>
        <v>yes</v>
      </c>
      <c r="J54" t="str">
        <f t="shared" si="3"/>
        <v>no</v>
      </c>
      <c r="K54" t="str">
        <f t="shared" si="4"/>
        <v>no</v>
      </c>
      <c r="L54" s="5">
        <f>IF(AnalyData!$AI54="fail",AnalyData!$A54,0)</f>
        <v>0</v>
      </c>
      <c r="M54" s="5" t="str">
        <f>IF(OR(BadRunsEye!$D54="Fail",BadRunsEye!$D54="Borderline Fail"),BadRunsEye!$A54,0)</f>
        <v>150612_M00766_0112_000000000-AFMW5</v>
      </c>
      <c r="N54" s="5" t="str">
        <f t="shared" si="5"/>
        <v>diff</v>
      </c>
      <c r="O54" s="5" t="s">
        <v>211</v>
      </c>
      <c r="P54" s="5" t="str">
        <f>IF(O54=FailsPassesManual!D54,"yes","no")</f>
        <v>yes</v>
      </c>
      <c r="Q54" s="5" t="str">
        <f t="shared" si="7"/>
        <v>no</v>
      </c>
      <c r="R54" s="5"/>
      <c r="S54" s="5"/>
      <c r="T54" s="5"/>
      <c r="U54" s="5"/>
    </row>
    <row r="55" spans="1:21" x14ac:dyDescent="0.3">
      <c r="A55" s="5">
        <f>IF(AnalyData!$AI55="pass",AnalyData!$A55,0)</f>
        <v>0</v>
      </c>
      <c r="B55" s="5" t="str">
        <f>IF(OR(BadRunsEye!$D55="Pass",BadRunsEye!$D55="Borderline Pass"),BadRunsEye!$A55,0)</f>
        <v>150612_M02641_0061_000000000-AFMVT</v>
      </c>
      <c r="C55" s="5" t="str">
        <f t="shared" si="0"/>
        <v>diff</v>
      </c>
      <c r="D55" s="5" t="s">
        <v>194</v>
      </c>
      <c r="E55" s="5" t="str">
        <f>IF(D55=FailsPassesManual!C55,"yes","no")</f>
        <v>no</v>
      </c>
      <c r="F55" s="5" t="str">
        <f t="shared" si="6"/>
        <v>no</v>
      </c>
      <c r="H55" s="8" t="str">
        <f t="shared" si="1"/>
        <v>yes</v>
      </c>
      <c r="I55" t="str">
        <f t="shared" si="2"/>
        <v>no</v>
      </c>
      <c r="J55" t="str">
        <f t="shared" si="3"/>
        <v>no</v>
      </c>
      <c r="K55" t="str">
        <f t="shared" si="4"/>
        <v>no</v>
      </c>
      <c r="L55" s="5" t="str">
        <f>IF(AnalyData!$AI55="fail",AnalyData!$A55,0)</f>
        <v>150612_M02641_0061_000000000-AFMVT</v>
      </c>
      <c r="M55" s="5">
        <f>IF(OR(BadRunsEye!$D55="Fail",BadRunsEye!$D55="Borderline Fail"),BadRunsEye!$A55,0)</f>
        <v>0</v>
      </c>
      <c r="N55" s="5" t="str">
        <f t="shared" si="5"/>
        <v>diff</v>
      </c>
      <c r="O55" s="5" t="s">
        <v>194</v>
      </c>
      <c r="P55" s="5" t="str">
        <f>IF(O55=FailsPassesManual!D55,"yes","no")</f>
        <v>no</v>
      </c>
      <c r="Q55" s="5" t="str">
        <f t="shared" si="7"/>
        <v>yes</v>
      </c>
      <c r="R55" s="5" t="s">
        <v>367</v>
      </c>
      <c r="S55" s="5" t="s">
        <v>365</v>
      </c>
      <c r="T55" s="5"/>
      <c r="U55" s="5"/>
    </row>
    <row r="56" spans="1:21" x14ac:dyDescent="0.3">
      <c r="A56" s="6">
        <f>IF(AnalyData!$AI56="pass",AnalyData!$A56,0)</f>
        <v>0</v>
      </c>
      <c r="B56" s="6">
        <f>IF(OR(BadRunsEye!$D56="Pass",BadRunsEye!$D56="Borderline Pass"),BadRunsEye!$A56,0)</f>
        <v>0</v>
      </c>
      <c r="C56" t="str">
        <f t="shared" si="0"/>
        <v>same</v>
      </c>
      <c r="H56" t="str">
        <f t="shared" si="1"/>
        <v>no</v>
      </c>
      <c r="I56" t="str">
        <f t="shared" si="2"/>
        <v>no</v>
      </c>
      <c r="J56" s="8" t="str">
        <f t="shared" si="3"/>
        <v>yes</v>
      </c>
      <c r="K56" t="str">
        <f t="shared" si="4"/>
        <v>no</v>
      </c>
      <c r="L56" t="str">
        <f>IF(AnalyData!$AI56="fail",AnalyData!$A56,0)</f>
        <v>150615_M00766_0113_000000000-AFBH3</v>
      </c>
      <c r="M56" t="str">
        <f>IF(OR(BadRunsEye!$D56="Fail",BadRunsEye!$D56="Borderline Fail"),BadRunsEye!$A56,0)</f>
        <v>150615_M00766_0113_000000000-AFBH3</v>
      </c>
      <c r="N56" t="str">
        <f t="shared" si="5"/>
        <v>same</v>
      </c>
      <c r="R56" t="s">
        <v>364</v>
      </c>
    </row>
    <row r="57" spans="1:21" x14ac:dyDescent="0.3">
      <c r="A57" s="6" t="str">
        <f>IF(AnalyData!$AI57="pass",AnalyData!$A57,0)</f>
        <v>150619_M00766_0114_000000000-AFMYN</v>
      </c>
      <c r="B57" s="6" t="str">
        <f>IF(OR(BadRunsEye!$D57="Pass",BadRunsEye!$D57="Borderline Pass"),BadRunsEye!$A57,0)</f>
        <v>150619_M00766_0114_000000000-AFMYN</v>
      </c>
      <c r="C57" t="str">
        <f t="shared" si="0"/>
        <v>same</v>
      </c>
      <c r="H57" t="str">
        <f t="shared" si="1"/>
        <v>no</v>
      </c>
      <c r="I57" t="str">
        <f t="shared" si="2"/>
        <v>no</v>
      </c>
      <c r="J57" t="str">
        <f t="shared" si="3"/>
        <v>no</v>
      </c>
      <c r="K57" s="8" t="str">
        <f t="shared" si="4"/>
        <v>yes</v>
      </c>
      <c r="L57">
        <f>IF(AnalyData!$AI57="fail",AnalyData!$A57,0)</f>
        <v>0</v>
      </c>
      <c r="M57">
        <f>IF(OR(BadRunsEye!$D57="Fail",BadRunsEye!$D57="Borderline Fail"),BadRunsEye!$A57,0)</f>
        <v>0</v>
      </c>
      <c r="N57" t="str">
        <f t="shared" si="5"/>
        <v>same</v>
      </c>
    </row>
    <row r="58" spans="1:21" x14ac:dyDescent="0.3">
      <c r="A58" s="6" t="str">
        <f>IF(AnalyData!$AI58="pass",AnalyData!$A58,0)</f>
        <v>150622_M00766_0115_000000000-AFN2H</v>
      </c>
      <c r="B58" s="6" t="str">
        <f>IF(OR(BadRunsEye!$D58="Pass",BadRunsEye!$D58="Borderline Pass"),BadRunsEye!$A58,0)</f>
        <v>150622_M00766_0115_000000000-AFN2H</v>
      </c>
      <c r="C58" t="str">
        <f t="shared" si="0"/>
        <v>same</v>
      </c>
      <c r="H58" t="str">
        <f t="shared" si="1"/>
        <v>no</v>
      </c>
      <c r="I58" t="str">
        <f t="shared" si="2"/>
        <v>no</v>
      </c>
      <c r="J58" t="str">
        <f t="shared" si="3"/>
        <v>no</v>
      </c>
      <c r="K58" s="8" t="str">
        <f t="shared" si="4"/>
        <v>yes</v>
      </c>
      <c r="L58">
        <f>IF(AnalyData!$AI58="fail",AnalyData!$A58,0)</f>
        <v>0</v>
      </c>
      <c r="M58">
        <f>IF(OR(BadRunsEye!$D58="Fail",BadRunsEye!$D58="Borderline Fail"),BadRunsEye!$A58,0)</f>
        <v>0</v>
      </c>
      <c r="N58" t="str">
        <f t="shared" si="5"/>
        <v>same</v>
      </c>
    </row>
    <row r="59" spans="1:21" x14ac:dyDescent="0.3">
      <c r="A59" s="6" t="str">
        <f>IF(AnalyData!$AI59="pass",AnalyData!$A59,0)</f>
        <v>150623_M00766_0116_000000000-AFLEW</v>
      </c>
      <c r="B59" s="6" t="str">
        <f>IF(OR(BadRunsEye!$D59="Pass",BadRunsEye!$D59="Borderline Pass"),BadRunsEye!$A59,0)</f>
        <v>150623_M00766_0116_000000000-AFLEW</v>
      </c>
      <c r="C59" t="str">
        <f t="shared" si="0"/>
        <v>same</v>
      </c>
      <c r="H59" t="str">
        <f t="shared" si="1"/>
        <v>no</v>
      </c>
      <c r="I59" t="str">
        <f t="shared" si="2"/>
        <v>no</v>
      </c>
      <c r="J59" t="str">
        <f t="shared" si="3"/>
        <v>no</v>
      </c>
      <c r="K59" s="8" t="str">
        <f t="shared" si="4"/>
        <v>yes</v>
      </c>
      <c r="L59">
        <f>IF(AnalyData!$AI59="fail",AnalyData!$A59,0)</f>
        <v>0</v>
      </c>
      <c r="M59">
        <f>IF(OR(BadRunsEye!$D59="Fail",BadRunsEye!$D59="Borderline Fail"),BadRunsEye!$A59,0)</f>
        <v>0</v>
      </c>
      <c r="N59" t="str">
        <f t="shared" si="5"/>
        <v>same</v>
      </c>
    </row>
    <row r="60" spans="1:21" x14ac:dyDescent="0.3">
      <c r="A60" s="6" t="str">
        <f>IF(AnalyData!$AI60="pass",AnalyData!$A60,0)</f>
        <v>150706_M00766_0118_000000000-AF512</v>
      </c>
      <c r="B60" s="6" t="str">
        <f>IF(OR(BadRunsEye!$D60="Pass",BadRunsEye!$D60="Borderline Pass"),BadRunsEye!$A60,0)</f>
        <v>150706_M00766_0118_000000000-AF512</v>
      </c>
      <c r="C60" t="str">
        <f t="shared" si="0"/>
        <v>same</v>
      </c>
      <c r="H60" t="str">
        <f t="shared" si="1"/>
        <v>no</v>
      </c>
      <c r="I60" t="str">
        <f t="shared" si="2"/>
        <v>no</v>
      </c>
      <c r="J60" t="str">
        <f t="shared" si="3"/>
        <v>no</v>
      </c>
      <c r="K60" s="8" t="str">
        <f t="shared" si="4"/>
        <v>yes</v>
      </c>
      <c r="L60">
        <f>IF(AnalyData!$AI60="fail",AnalyData!$A60,0)</f>
        <v>0</v>
      </c>
      <c r="M60">
        <f>IF(OR(BadRunsEye!$D60="Fail",BadRunsEye!$D60="Borderline Fail"),BadRunsEye!$A60,0)</f>
        <v>0</v>
      </c>
      <c r="N60" t="str">
        <f t="shared" si="5"/>
        <v>same</v>
      </c>
    </row>
    <row r="61" spans="1:21" x14ac:dyDescent="0.3">
      <c r="A61" s="6" t="str">
        <f>IF(AnalyData!$AI61="pass",AnalyData!$A61,0)</f>
        <v>150729_M02641_0008_000000000-AGET9</v>
      </c>
      <c r="B61" s="6" t="str">
        <f>IF(OR(BadRunsEye!$D61="Pass",BadRunsEye!$D61="Borderline Pass"),BadRunsEye!$A61,0)</f>
        <v>150729_M02641_0008_000000000-AGET9</v>
      </c>
      <c r="C61" t="str">
        <f t="shared" si="0"/>
        <v>same</v>
      </c>
      <c r="H61" t="str">
        <f t="shared" si="1"/>
        <v>no</v>
      </c>
      <c r="I61" t="str">
        <f t="shared" si="2"/>
        <v>no</v>
      </c>
      <c r="J61" t="str">
        <f t="shared" si="3"/>
        <v>no</v>
      </c>
      <c r="K61" s="8" t="str">
        <f t="shared" si="4"/>
        <v>yes</v>
      </c>
      <c r="L61">
        <f>IF(AnalyData!$AI61="fail",AnalyData!$A61,0)</f>
        <v>0</v>
      </c>
      <c r="M61">
        <f>IF(OR(BadRunsEye!$D61="Fail",BadRunsEye!$D61="Borderline Fail"),BadRunsEye!$A61,0)</f>
        <v>0</v>
      </c>
      <c r="N61" t="str">
        <f t="shared" si="5"/>
        <v>same</v>
      </c>
    </row>
    <row r="62" spans="1:21" x14ac:dyDescent="0.3">
      <c r="A62" s="5">
        <f>IF(AnalyData!$AI62="pass",AnalyData!$A62,0)</f>
        <v>0</v>
      </c>
      <c r="B62" s="5" t="str">
        <f>IF(OR(BadRunsEye!$D62="Pass",BadRunsEye!$D62="Borderline Pass"),BadRunsEye!$A62,0)</f>
        <v>150730_M00766_0120_000000000-AFN4E</v>
      </c>
      <c r="C62" s="5" t="str">
        <f t="shared" si="0"/>
        <v>diff</v>
      </c>
      <c r="D62" s="5" t="s">
        <v>187</v>
      </c>
      <c r="E62" s="5" t="str">
        <f>IF(D62=FailsPassesManual!C62,"yes","no")</f>
        <v>no</v>
      </c>
      <c r="F62" s="5" t="str">
        <f t="shared" si="6"/>
        <v>no</v>
      </c>
      <c r="H62" s="8" t="str">
        <f t="shared" si="1"/>
        <v>yes</v>
      </c>
      <c r="I62" t="str">
        <f t="shared" si="2"/>
        <v>no</v>
      </c>
      <c r="J62" t="str">
        <f t="shared" si="3"/>
        <v>no</v>
      </c>
      <c r="K62" t="str">
        <f t="shared" si="4"/>
        <v>no</v>
      </c>
      <c r="L62" s="5" t="str">
        <f>IF(AnalyData!$AI62="fail",AnalyData!$A62,0)</f>
        <v>150730_M00766_0120_000000000-AFN4E</v>
      </c>
      <c r="M62" s="5">
        <f>IF(OR(BadRunsEye!$D62="Fail",BadRunsEye!$D62="Borderline Fail"),BadRunsEye!$A62,0)</f>
        <v>0</v>
      </c>
      <c r="N62" s="5" t="str">
        <f t="shared" si="5"/>
        <v>diff</v>
      </c>
      <c r="O62" s="5" t="s">
        <v>187</v>
      </c>
      <c r="P62" s="5" t="str">
        <f>IF(O62=FailsPassesManual!D62,"yes","no")</f>
        <v>no</v>
      </c>
      <c r="Q62" s="5" t="str">
        <f t="shared" si="7"/>
        <v>yes</v>
      </c>
      <c r="R62" s="5" t="s">
        <v>366</v>
      </c>
      <c r="S62" s="5"/>
      <c r="T62" s="5"/>
      <c r="U62" s="5"/>
    </row>
    <row r="63" spans="1:21" x14ac:dyDescent="0.3">
      <c r="A63" s="6" t="str">
        <f>IF(AnalyData!$AI63="pass",AnalyData!$A63,0)</f>
        <v>150731_M00766_0121_000000000-AFMYC</v>
      </c>
      <c r="B63" s="6" t="str">
        <f>IF(OR(BadRunsEye!$D63="Pass",BadRunsEye!$D63="Borderline Pass"),BadRunsEye!$A63,0)</f>
        <v>150731_M00766_0121_000000000-AFMYC</v>
      </c>
      <c r="C63" t="str">
        <f t="shared" si="0"/>
        <v>same</v>
      </c>
      <c r="H63" t="str">
        <f t="shared" si="1"/>
        <v>no</v>
      </c>
      <c r="I63" t="str">
        <f t="shared" si="2"/>
        <v>no</v>
      </c>
      <c r="J63" t="str">
        <f t="shared" si="3"/>
        <v>no</v>
      </c>
      <c r="K63" s="8" t="str">
        <f t="shared" si="4"/>
        <v>yes</v>
      </c>
      <c r="L63">
        <f>IF(AnalyData!$AI63="fail",AnalyData!$A63,0)</f>
        <v>0</v>
      </c>
      <c r="M63">
        <f>IF(OR(BadRunsEye!$D63="Fail",BadRunsEye!$D63="Borderline Fail"),BadRunsEye!$A63,0)</f>
        <v>0</v>
      </c>
      <c r="N63" t="str">
        <f t="shared" si="5"/>
        <v>same</v>
      </c>
    </row>
    <row r="64" spans="1:21" x14ac:dyDescent="0.3">
      <c r="A64" s="6" t="str">
        <f>IF(AnalyData!$AI64="pass",AnalyData!$A64,0)</f>
        <v>150731_M02641_0009_000000000-AFN3M</v>
      </c>
      <c r="B64" s="6" t="str">
        <f>IF(OR(BadRunsEye!$D64="Pass",BadRunsEye!$D64="Borderline Pass"),BadRunsEye!$A64,0)</f>
        <v>150731_M02641_0009_000000000-AFN3M</v>
      </c>
      <c r="C64" t="str">
        <f t="shared" si="0"/>
        <v>same</v>
      </c>
      <c r="H64" t="str">
        <f t="shared" si="1"/>
        <v>no</v>
      </c>
      <c r="I64" t="str">
        <f t="shared" si="2"/>
        <v>no</v>
      </c>
      <c r="J64" t="str">
        <f t="shared" si="3"/>
        <v>no</v>
      </c>
      <c r="K64" s="8" t="str">
        <f t="shared" si="4"/>
        <v>yes</v>
      </c>
      <c r="L64">
        <f>IF(AnalyData!$AI64="fail",AnalyData!$A64,0)</f>
        <v>0</v>
      </c>
      <c r="M64">
        <f>IF(OR(BadRunsEye!$D64="Fail",BadRunsEye!$D64="Borderline Fail"),BadRunsEye!$A64,0)</f>
        <v>0</v>
      </c>
      <c r="N64" t="str">
        <f t="shared" si="5"/>
        <v>same</v>
      </c>
    </row>
    <row r="65" spans="1:21" x14ac:dyDescent="0.3">
      <c r="A65" s="6" t="str">
        <f>IF(AnalyData!$AI65="pass",AnalyData!$A65,0)</f>
        <v>150807_M02641_0012_000000000-AFMYT</v>
      </c>
      <c r="B65" s="6" t="str">
        <f>IF(OR(BadRunsEye!$D65="Pass",BadRunsEye!$D65="Borderline Pass"),BadRunsEye!$A65,0)</f>
        <v>150807_M02641_0012_000000000-AFMYT</v>
      </c>
      <c r="C65" t="str">
        <f t="shared" si="0"/>
        <v>same</v>
      </c>
      <c r="H65" t="str">
        <f t="shared" si="1"/>
        <v>no</v>
      </c>
      <c r="I65" t="str">
        <f t="shared" si="2"/>
        <v>no</v>
      </c>
      <c r="J65" t="str">
        <f t="shared" si="3"/>
        <v>no</v>
      </c>
      <c r="K65" s="8" t="str">
        <f t="shared" si="4"/>
        <v>yes</v>
      </c>
      <c r="L65">
        <f>IF(AnalyData!$AI65="fail",AnalyData!$A65,0)</f>
        <v>0</v>
      </c>
      <c r="M65">
        <f>IF(OR(BadRunsEye!$D65="Fail",BadRunsEye!$D65="Borderline Fail"),BadRunsEye!$A65,0)</f>
        <v>0</v>
      </c>
      <c r="N65" t="str">
        <f t="shared" si="5"/>
        <v>same</v>
      </c>
    </row>
    <row r="66" spans="1:21" x14ac:dyDescent="0.3">
      <c r="A66" s="6" t="str">
        <f>IF(AnalyData!$AI66="pass",AnalyData!$A66,0)</f>
        <v>150810_M00766_0123_000000000-AGTUY</v>
      </c>
      <c r="B66" s="6" t="str">
        <f>IF(OR(BadRunsEye!$D66="Pass",BadRunsEye!$D66="Borderline Pass"),BadRunsEye!$A66,0)</f>
        <v>150810_M00766_0123_000000000-AGTUY</v>
      </c>
      <c r="C66" t="str">
        <f t="shared" si="0"/>
        <v>same</v>
      </c>
      <c r="H66" t="str">
        <f t="shared" si="1"/>
        <v>no</v>
      </c>
      <c r="I66" t="str">
        <f t="shared" si="2"/>
        <v>no</v>
      </c>
      <c r="J66" t="str">
        <f t="shared" si="3"/>
        <v>no</v>
      </c>
      <c r="K66" s="8" t="str">
        <f t="shared" si="4"/>
        <v>yes</v>
      </c>
      <c r="L66">
        <f>IF(AnalyData!$AI66="fail",AnalyData!$A66,0)</f>
        <v>0</v>
      </c>
      <c r="M66">
        <f>IF(OR(BadRunsEye!$D66="Fail",BadRunsEye!$D66="Borderline Fail"),BadRunsEye!$A66,0)</f>
        <v>0</v>
      </c>
      <c r="N66" t="str">
        <f t="shared" si="5"/>
        <v>same</v>
      </c>
    </row>
    <row r="67" spans="1:21" x14ac:dyDescent="0.3">
      <c r="A67" s="6" t="str">
        <f>IF(AnalyData!$AI67="pass",AnalyData!$A67,0)</f>
        <v>150811_M02641_0014_000000000-AGK0F</v>
      </c>
      <c r="B67" s="6" t="str">
        <f>IF(OR(BadRunsEye!$D67="Pass",BadRunsEye!$D67="Borderline Pass"),BadRunsEye!$A67,0)</f>
        <v>150811_M02641_0014_000000000-AGK0F</v>
      </c>
      <c r="C67" t="str">
        <f t="shared" ref="C67:C123" si="8">IF(A67=B67,"same","diff")</f>
        <v>same</v>
      </c>
      <c r="H67" t="str">
        <f t="shared" ref="H67:H123" si="9">IF(AND(L67&lt;&gt;0,M67=0),"yes","no")</f>
        <v>no</v>
      </c>
      <c r="I67" t="str">
        <f t="shared" ref="I67:I123" si="10">IF(AND(L67=0,M67&lt;&gt;0),"yes","no")</f>
        <v>no</v>
      </c>
      <c r="J67" t="str">
        <f t="shared" ref="J67:J123" si="11">IF(AND(L67&lt;&gt;0,M67&lt;&gt;0),"yes","no")</f>
        <v>no</v>
      </c>
      <c r="K67" s="8" t="str">
        <f t="shared" ref="K67:K123" si="12">IF(AND(L67=0,M67=0),"yes","no")</f>
        <v>yes</v>
      </c>
      <c r="L67">
        <f>IF(AnalyData!$AI67="fail",AnalyData!$A67,0)</f>
        <v>0</v>
      </c>
      <c r="M67">
        <f>IF(OR(BadRunsEye!$D67="Fail",BadRunsEye!$D67="Borderline Fail"),BadRunsEye!$A67,0)</f>
        <v>0</v>
      </c>
      <c r="N67" t="str">
        <f t="shared" ref="N67:N123" si="13">IF(L67=M67,"same","diff")</f>
        <v>same</v>
      </c>
    </row>
    <row r="68" spans="1:21" x14ac:dyDescent="0.3">
      <c r="A68" s="6" t="str">
        <f>IF(AnalyData!$AI68="pass",AnalyData!$A68,0)</f>
        <v>150819_M02641_0016_000000000-AGJHU</v>
      </c>
      <c r="B68" s="6" t="str">
        <f>IF(OR(BadRunsEye!$D68="Pass",BadRunsEye!$D68="Borderline Pass"),BadRunsEye!$A68,0)</f>
        <v>150819_M02641_0016_000000000-AGJHU</v>
      </c>
      <c r="C68" t="str">
        <f t="shared" si="8"/>
        <v>same</v>
      </c>
      <c r="H68" t="str">
        <f t="shared" si="9"/>
        <v>no</v>
      </c>
      <c r="I68" t="str">
        <f t="shared" si="10"/>
        <v>no</v>
      </c>
      <c r="J68" t="str">
        <f t="shared" si="11"/>
        <v>no</v>
      </c>
      <c r="K68" s="8" t="str">
        <f t="shared" si="12"/>
        <v>yes</v>
      </c>
      <c r="L68">
        <f>IF(AnalyData!$AI68="fail",AnalyData!$A68,0)</f>
        <v>0</v>
      </c>
      <c r="M68">
        <f>IF(OR(BadRunsEye!$D68="Fail",BadRunsEye!$D68="Borderline Fail"),BadRunsEye!$A68,0)</f>
        <v>0</v>
      </c>
      <c r="N68" t="str">
        <f t="shared" si="13"/>
        <v>same</v>
      </c>
    </row>
    <row r="69" spans="1:21" x14ac:dyDescent="0.3">
      <c r="A69" s="6" t="str">
        <f>IF(AnalyData!$AI69="pass",AnalyData!$A69,0)</f>
        <v>150820_M00766_0126_000000000-AGHUU</v>
      </c>
      <c r="B69" s="6" t="str">
        <f>IF(OR(BadRunsEye!$D69="Pass",BadRunsEye!$D69="Borderline Pass"),BadRunsEye!$A69,0)</f>
        <v>150820_M00766_0126_000000000-AGHUU</v>
      </c>
      <c r="C69" t="str">
        <f t="shared" si="8"/>
        <v>same</v>
      </c>
      <c r="H69" t="str">
        <f t="shared" si="9"/>
        <v>no</v>
      </c>
      <c r="I69" t="str">
        <f t="shared" si="10"/>
        <v>no</v>
      </c>
      <c r="J69" t="str">
        <f t="shared" si="11"/>
        <v>no</v>
      </c>
      <c r="K69" s="8" t="str">
        <f t="shared" si="12"/>
        <v>yes</v>
      </c>
      <c r="L69">
        <f>IF(AnalyData!$AI69="fail",AnalyData!$A69,0)</f>
        <v>0</v>
      </c>
      <c r="M69">
        <f>IF(OR(BadRunsEye!$D69="Fail",BadRunsEye!$D69="Borderline Fail"),BadRunsEye!$A69,0)</f>
        <v>0</v>
      </c>
      <c r="N69" t="str">
        <f t="shared" si="13"/>
        <v>same</v>
      </c>
    </row>
    <row r="70" spans="1:21" x14ac:dyDescent="0.3">
      <c r="A70" s="6" t="str">
        <f>IF(AnalyData!$AI70="pass",AnalyData!$A70,0)</f>
        <v>150820_M02641_0017_000000000-AGJJA</v>
      </c>
      <c r="B70" s="6" t="str">
        <f>IF(OR(BadRunsEye!$D70="Pass",BadRunsEye!$D70="Borderline Pass"),BadRunsEye!$A70,0)</f>
        <v>150820_M02641_0017_000000000-AGJJA</v>
      </c>
      <c r="C70" t="str">
        <f t="shared" si="8"/>
        <v>same</v>
      </c>
      <c r="H70" t="str">
        <f t="shared" si="9"/>
        <v>no</v>
      </c>
      <c r="I70" t="str">
        <f t="shared" si="10"/>
        <v>no</v>
      </c>
      <c r="J70" t="str">
        <f t="shared" si="11"/>
        <v>no</v>
      </c>
      <c r="K70" s="8" t="str">
        <f t="shared" si="12"/>
        <v>yes</v>
      </c>
      <c r="L70">
        <f>IF(AnalyData!$AI70="fail",AnalyData!$A70,0)</f>
        <v>0</v>
      </c>
      <c r="M70">
        <f>IF(OR(BadRunsEye!$D70="Fail",BadRunsEye!$D70="Borderline Fail"),BadRunsEye!$A70,0)</f>
        <v>0</v>
      </c>
      <c r="N70" t="str">
        <f t="shared" si="13"/>
        <v>same</v>
      </c>
    </row>
    <row r="71" spans="1:21" x14ac:dyDescent="0.3">
      <c r="A71" s="6" t="str">
        <f>IF(AnalyData!$AI71="pass",AnalyData!$A71,0)</f>
        <v>150821_M02641_0018_000000000-AGJNU</v>
      </c>
      <c r="B71" s="6" t="str">
        <f>IF(OR(BadRunsEye!$D71="Pass",BadRunsEye!$D71="Borderline Pass"),BadRunsEye!$A71,0)</f>
        <v>150821_M02641_0018_000000000-AGJNU</v>
      </c>
      <c r="C71" t="str">
        <f t="shared" si="8"/>
        <v>same</v>
      </c>
      <c r="H71" t="str">
        <f t="shared" si="9"/>
        <v>no</v>
      </c>
      <c r="I71" t="str">
        <f t="shared" si="10"/>
        <v>no</v>
      </c>
      <c r="J71" t="str">
        <f t="shared" si="11"/>
        <v>no</v>
      </c>
      <c r="K71" s="8" t="str">
        <f t="shared" si="12"/>
        <v>yes</v>
      </c>
      <c r="L71">
        <f>IF(AnalyData!$AI71="fail",AnalyData!$A71,0)</f>
        <v>0</v>
      </c>
      <c r="M71">
        <f>IF(OR(BadRunsEye!$D71="Fail",BadRunsEye!$D71="Borderline Fail"),BadRunsEye!$A71,0)</f>
        <v>0</v>
      </c>
      <c r="N71" t="str">
        <f t="shared" si="13"/>
        <v>same</v>
      </c>
    </row>
    <row r="72" spans="1:21" x14ac:dyDescent="0.3">
      <c r="A72" s="5" t="str">
        <f>IF(AnalyData!$AI72="pass",AnalyData!$A72,0)</f>
        <v>150902_M00766_0128_000000000-AFLDG</v>
      </c>
      <c r="B72" s="5">
        <f>IF(OR(BadRunsEye!$D72="Pass",BadRunsEye!$D72="Borderline Pass"),BadRunsEye!$A72,0)</f>
        <v>0</v>
      </c>
      <c r="C72" s="5" t="str">
        <f t="shared" si="8"/>
        <v>diff</v>
      </c>
      <c r="D72" s="5" t="s">
        <v>202</v>
      </c>
      <c r="E72" s="5" t="str">
        <f>IF(D72=FailsPassesManual!C72,"yes","no")</f>
        <v>no</v>
      </c>
      <c r="F72" s="5" t="str">
        <f t="shared" ref="F72:F116" si="14">IF(D72=A72,"yes","no")</f>
        <v>yes</v>
      </c>
      <c r="H72" t="str">
        <f t="shared" si="9"/>
        <v>no</v>
      </c>
      <c r="I72" s="8" t="str">
        <f t="shared" si="10"/>
        <v>yes</v>
      </c>
      <c r="J72" t="str">
        <f t="shared" si="11"/>
        <v>no</v>
      </c>
      <c r="K72" t="str">
        <f t="shared" si="12"/>
        <v>no</v>
      </c>
      <c r="L72" s="5">
        <f>IF(AnalyData!$AI72="fail",AnalyData!$A72,0)</f>
        <v>0</v>
      </c>
      <c r="M72" s="5" t="str">
        <f>IF(OR(BadRunsEye!$D72="Fail",BadRunsEye!$D72="Borderline Fail"),BadRunsEye!$A72,0)</f>
        <v>150902_M00766_0128_000000000-AFLDG</v>
      </c>
      <c r="N72" s="5" t="str">
        <f t="shared" si="13"/>
        <v>diff</v>
      </c>
      <c r="O72" s="5" t="s">
        <v>202</v>
      </c>
      <c r="P72" s="5" t="str">
        <f>IF(O72=FailsPassesManual!D72,"yes","no")</f>
        <v>yes</v>
      </c>
      <c r="Q72" s="5" t="str">
        <f t="shared" si="7"/>
        <v>no</v>
      </c>
      <c r="R72" s="5"/>
      <c r="S72" s="5"/>
      <c r="T72" s="5"/>
      <c r="U72" s="5"/>
    </row>
    <row r="73" spans="1:21" x14ac:dyDescent="0.3">
      <c r="A73" s="5" t="str">
        <f>IF(AnalyData!$AI73="pass",AnalyData!$A73,0)</f>
        <v>150904_M02641_0022_000000000-AH991</v>
      </c>
      <c r="B73" s="5">
        <f>IF(OR(BadRunsEye!$D73="Pass",BadRunsEye!$D73="Borderline Pass"),BadRunsEye!$A73,0)</f>
        <v>0</v>
      </c>
      <c r="C73" s="5" t="str">
        <f t="shared" si="8"/>
        <v>diff</v>
      </c>
      <c r="D73" s="5" t="s">
        <v>212</v>
      </c>
      <c r="E73" s="5" t="str">
        <f>IF(D73=FailsPassesManual!C73,"yes","no")</f>
        <v>no</v>
      </c>
      <c r="F73" s="5" t="str">
        <f t="shared" si="14"/>
        <v>yes</v>
      </c>
      <c r="H73" t="str">
        <f t="shared" si="9"/>
        <v>no</v>
      </c>
      <c r="I73" s="8" t="str">
        <f t="shared" si="10"/>
        <v>yes</v>
      </c>
      <c r="J73" t="str">
        <f t="shared" si="11"/>
        <v>no</v>
      </c>
      <c r="K73" t="str">
        <f t="shared" si="12"/>
        <v>no</v>
      </c>
      <c r="L73" s="5">
        <f>IF(AnalyData!$AI73="fail",AnalyData!$A73,0)</f>
        <v>0</v>
      </c>
      <c r="M73" s="5" t="str">
        <f>IF(OR(BadRunsEye!$D73="Fail",BadRunsEye!$D73="Borderline Fail"),BadRunsEye!$A73,0)</f>
        <v>150904_M02641_0022_000000000-AH991</v>
      </c>
      <c r="N73" s="5" t="str">
        <f t="shared" si="13"/>
        <v>diff</v>
      </c>
      <c r="O73" s="5" t="s">
        <v>212</v>
      </c>
      <c r="P73" s="5" t="str">
        <f>IF(O73=FailsPassesManual!D73,"yes","no")</f>
        <v>yes</v>
      </c>
      <c r="Q73" s="5" t="str">
        <f t="shared" si="7"/>
        <v>no</v>
      </c>
      <c r="R73" s="5"/>
      <c r="S73" s="5"/>
      <c r="T73" s="5"/>
      <c r="U73" s="5"/>
    </row>
    <row r="74" spans="1:21" x14ac:dyDescent="0.3">
      <c r="A74" s="5" t="str">
        <f>IF(AnalyData!$AI74="pass",AnalyData!$A74,0)</f>
        <v>150910_M02641_0023_000000000-AFLHH</v>
      </c>
      <c r="B74" s="5">
        <f>IF(OR(BadRunsEye!$D74="Pass",BadRunsEye!$D74="Borderline Pass"),BadRunsEye!$A74,0)</f>
        <v>0</v>
      </c>
      <c r="C74" s="5" t="str">
        <f t="shared" si="8"/>
        <v>diff</v>
      </c>
      <c r="D74" s="5" t="s">
        <v>106</v>
      </c>
      <c r="E74" s="5" t="str">
        <f>IF(D74=FailsPassesManual!C74,"yes","no")</f>
        <v>no</v>
      </c>
      <c r="F74" s="5" t="str">
        <f t="shared" si="14"/>
        <v>yes</v>
      </c>
      <c r="H74" t="str">
        <f t="shared" si="9"/>
        <v>no</v>
      </c>
      <c r="I74" s="8" t="str">
        <f t="shared" si="10"/>
        <v>yes</v>
      </c>
      <c r="J74" t="str">
        <f t="shared" si="11"/>
        <v>no</v>
      </c>
      <c r="K74" t="str">
        <f t="shared" si="12"/>
        <v>no</v>
      </c>
      <c r="L74" s="5">
        <f>IF(AnalyData!$AI74="fail",AnalyData!$A74,0)</f>
        <v>0</v>
      </c>
      <c r="M74" s="5" t="str">
        <f>IF(OR(BadRunsEye!$D74="Fail",BadRunsEye!$D74="Borderline Fail"),BadRunsEye!$A74,0)</f>
        <v>150910_M02641_0023_000000000-AFLHH</v>
      </c>
      <c r="N74" s="5" t="str">
        <f t="shared" si="13"/>
        <v>diff</v>
      </c>
      <c r="O74" s="5" t="s">
        <v>106</v>
      </c>
      <c r="P74" s="5" t="str">
        <f>IF(O74=FailsPassesManual!D74,"yes","no")</f>
        <v>yes</v>
      </c>
      <c r="Q74" s="5" t="str">
        <f t="shared" ref="Q74:Q116" si="15">IF(O74=L74,"yes","no")</f>
        <v>no</v>
      </c>
      <c r="R74" s="5"/>
      <c r="S74" s="5"/>
      <c r="T74" s="5"/>
      <c r="U74" s="5"/>
    </row>
    <row r="75" spans="1:21" x14ac:dyDescent="0.3">
      <c r="A75" s="6" t="str">
        <f>IF(AnalyData!$AI75="pass",AnalyData!$A75,0)</f>
        <v>150911_M00766_0131_000000000-AGLDT</v>
      </c>
      <c r="B75" s="6" t="str">
        <f>IF(OR(BadRunsEye!$D75="Pass",BadRunsEye!$D75="Borderline Pass"),BadRunsEye!$A75,0)</f>
        <v>150911_M00766_0131_000000000-AGLDT</v>
      </c>
      <c r="C75" t="str">
        <f t="shared" si="8"/>
        <v>same</v>
      </c>
      <c r="H75" t="str">
        <f t="shared" si="9"/>
        <v>no</v>
      </c>
      <c r="I75" t="str">
        <f t="shared" si="10"/>
        <v>no</v>
      </c>
      <c r="J75" t="str">
        <f t="shared" si="11"/>
        <v>no</v>
      </c>
      <c r="K75" s="8" t="str">
        <f t="shared" si="12"/>
        <v>yes</v>
      </c>
      <c r="L75">
        <f>IF(AnalyData!$AI75="fail",AnalyData!$A75,0)</f>
        <v>0</v>
      </c>
      <c r="M75">
        <f>IF(OR(BadRunsEye!$D75="Fail",BadRunsEye!$D75="Borderline Fail"),BadRunsEye!$A75,0)</f>
        <v>0</v>
      </c>
      <c r="N75" t="str">
        <f t="shared" si="13"/>
        <v>same</v>
      </c>
    </row>
    <row r="76" spans="1:21" x14ac:dyDescent="0.3">
      <c r="A76" s="6" t="str">
        <f>IF(AnalyData!$AI76="pass",AnalyData!$A76,0)</f>
        <v>150911_M02641_0024_AF50J</v>
      </c>
      <c r="B76" s="6" t="str">
        <f>IF(OR(BadRunsEye!$D76="Pass",BadRunsEye!$D76="Borderline Pass"),BadRunsEye!$A76,0)</f>
        <v>150911_M02641_0024_AF50J</v>
      </c>
      <c r="C76" t="str">
        <f t="shared" si="8"/>
        <v>same</v>
      </c>
      <c r="H76" t="str">
        <f t="shared" si="9"/>
        <v>no</v>
      </c>
      <c r="I76" t="str">
        <f t="shared" si="10"/>
        <v>no</v>
      </c>
      <c r="J76" t="str">
        <f t="shared" si="11"/>
        <v>no</v>
      </c>
      <c r="K76" s="8" t="str">
        <f t="shared" si="12"/>
        <v>yes</v>
      </c>
      <c r="L76">
        <f>IF(AnalyData!$AI76="fail",AnalyData!$A76,0)</f>
        <v>0</v>
      </c>
      <c r="M76">
        <f>IF(OR(BadRunsEye!$D76="Fail",BadRunsEye!$D76="Borderline Fail"),BadRunsEye!$A76,0)</f>
        <v>0</v>
      </c>
      <c r="N76" t="str">
        <f t="shared" si="13"/>
        <v>same</v>
      </c>
    </row>
    <row r="77" spans="1:21" x14ac:dyDescent="0.3">
      <c r="A77" s="6" t="str">
        <f>IF(AnalyData!$AI77="pass",AnalyData!$A77,0)</f>
        <v>150914_M00766_0132_000000000-AF41F</v>
      </c>
      <c r="B77" s="6" t="str">
        <f>IF(OR(BadRunsEye!$D77="Pass",BadRunsEye!$D77="Borderline Pass"),BadRunsEye!$A77,0)</f>
        <v>150914_M00766_0132_000000000-AF41F</v>
      </c>
      <c r="C77" t="str">
        <f t="shared" si="8"/>
        <v>same</v>
      </c>
      <c r="H77" t="str">
        <f t="shared" si="9"/>
        <v>no</v>
      </c>
      <c r="I77" t="str">
        <f t="shared" si="10"/>
        <v>no</v>
      </c>
      <c r="J77" t="str">
        <f t="shared" si="11"/>
        <v>no</v>
      </c>
      <c r="K77" s="8" t="str">
        <f t="shared" si="12"/>
        <v>yes</v>
      </c>
      <c r="L77">
        <f>IF(AnalyData!$AI77="fail",AnalyData!$A77,0)</f>
        <v>0</v>
      </c>
      <c r="M77">
        <f>IF(OR(BadRunsEye!$D77="Fail",BadRunsEye!$D77="Borderline Fail"),BadRunsEye!$A77,0)</f>
        <v>0</v>
      </c>
      <c r="N77" t="str">
        <f t="shared" si="13"/>
        <v>same</v>
      </c>
    </row>
    <row r="78" spans="1:21" x14ac:dyDescent="0.3">
      <c r="A78" s="6" t="str">
        <f>IF(AnalyData!$AI78="pass",AnalyData!$A78,0)</f>
        <v>150925_M02641_0028_000000000-AGK08</v>
      </c>
      <c r="B78" s="6" t="str">
        <f>IF(OR(BadRunsEye!$D78="Pass",BadRunsEye!$D78="Borderline Pass"),BadRunsEye!$A78,0)</f>
        <v>150925_M02641_0028_000000000-AGK08</v>
      </c>
      <c r="C78" t="str">
        <f t="shared" si="8"/>
        <v>same</v>
      </c>
      <c r="H78" t="str">
        <f t="shared" si="9"/>
        <v>no</v>
      </c>
      <c r="I78" t="str">
        <f t="shared" si="10"/>
        <v>no</v>
      </c>
      <c r="J78" t="str">
        <f t="shared" si="11"/>
        <v>no</v>
      </c>
      <c r="K78" s="8" t="str">
        <f t="shared" si="12"/>
        <v>yes</v>
      </c>
      <c r="L78">
        <f>IF(AnalyData!$AI78="fail",AnalyData!$A78,0)</f>
        <v>0</v>
      </c>
      <c r="M78">
        <f>IF(OR(BadRunsEye!$D78="Fail",BadRunsEye!$D78="Borderline Fail"),BadRunsEye!$A78,0)</f>
        <v>0</v>
      </c>
      <c r="N78" t="str">
        <f t="shared" si="13"/>
        <v>same</v>
      </c>
    </row>
    <row r="79" spans="1:21" x14ac:dyDescent="0.3">
      <c r="A79" s="6" t="str">
        <f>IF(AnalyData!$AI79="pass",AnalyData!$A79,0)</f>
        <v>150928_M02641_0029_000000000-AGHV5</v>
      </c>
      <c r="B79" s="6" t="str">
        <f>IF(OR(BadRunsEye!$D79="Pass",BadRunsEye!$D79="Borderline Pass"),BadRunsEye!$A79,0)</f>
        <v>150928_M02641_0029_000000000-AGHV5</v>
      </c>
      <c r="C79" t="str">
        <f t="shared" si="8"/>
        <v>same</v>
      </c>
      <c r="H79" t="str">
        <f t="shared" si="9"/>
        <v>no</v>
      </c>
      <c r="I79" t="str">
        <f t="shared" si="10"/>
        <v>no</v>
      </c>
      <c r="J79" t="str">
        <f t="shared" si="11"/>
        <v>no</v>
      </c>
      <c r="K79" s="8" t="str">
        <f t="shared" si="12"/>
        <v>yes</v>
      </c>
      <c r="L79">
        <f>IF(AnalyData!$AI79="fail",AnalyData!$A79,0)</f>
        <v>0</v>
      </c>
      <c r="M79">
        <f>IF(OR(BadRunsEye!$D79="Fail",BadRunsEye!$D79="Borderline Fail"),BadRunsEye!$A79,0)</f>
        <v>0</v>
      </c>
      <c r="N79" t="str">
        <f t="shared" si="13"/>
        <v>same</v>
      </c>
    </row>
    <row r="80" spans="1:21" x14ac:dyDescent="0.3">
      <c r="A80" s="6" t="str">
        <f>IF(AnalyData!$AI80="pass",AnalyData!$A80,0)</f>
        <v>150930_M02641_0031_000000000-AGJGT</v>
      </c>
      <c r="B80" s="6" t="str">
        <f>IF(OR(BadRunsEye!$D80="Pass",BadRunsEye!$D80="Borderline Pass"),BadRunsEye!$A80,0)</f>
        <v>150930_M02641_0031_000000000-AGJGT</v>
      </c>
      <c r="C80" t="str">
        <f t="shared" si="8"/>
        <v>same</v>
      </c>
      <c r="H80" t="str">
        <f t="shared" si="9"/>
        <v>no</v>
      </c>
      <c r="I80" t="str">
        <f t="shared" si="10"/>
        <v>no</v>
      </c>
      <c r="J80" t="str">
        <f t="shared" si="11"/>
        <v>no</v>
      </c>
      <c r="K80" s="8" t="str">
        <f t="shared" si="12"/>
        <v>yes</v>
      </c>
      <c r="L80">
        <f>IF(AnalyData!$AI80="fail",AnalyData!$A80,0)</f>
        <v>0</v>
      </c>
      <c r="M80">
        <f>IF(OR(BadRunsEye!$D80="Fail",BadRunsEye!$D80="Borderline Fail"),BadRunsEye!$A80,0)</f>
        <v>0</v>
      </c>
      <c r="N80" t="str">
        <f t="shared" si="13"/>
        <v>same</v>
      </c>
    </row>
    <row r="81" spans="1:21" x14ac:dyDescent="0.3">
      <c r="A81" s="5" t="str">
        <f>IF(AnalyData!$AI81="pass",AnalyData!$A81,0)</f>
        <v>151001_M02641_0032_000000000-AGLE0</v>
      </c>
      <c r="B81" s="5">
        <f>IF(OR(BadRunsEye!$D81="Pass",BadRunsEye!$D81="Borderline Pass"),BadRunsEye!$A81,0)</f>
        <v>0</v>
      </c>
      <c r="C81" s="5" t="str">
        <f t="shared" si="8"/>
        <v>diff</v>
      </c>
      <c r="D81" s="5" t="s">
        <v>188</v>
      </c>
      <c r="E81" s="5" t="str">
        <f>IF(D81=FailsPassesManual!C81,"yes","no")</f>
        <v>no</v>
      </c>
      <c r="F81" s="5" t="str">
        <f t="shared" si="14"/>
        <v>yes</v>
      </c>
      <c r="H81" t="str">
        <f t="shared" si="9"/>
        <v>no</v>
      </c>
      <c r="I81" s="8" t="str">
        <f t="shared" si="10"/>
        <v>yes</v>
      </c>
      <c r="J81" t="str">
        <f t="shared" si="11"/>
        <v>no</v>
      </c>
      <c r="K81" t="str">
        <f t="shared" si="12"/>
        <v>no</v>
      </c>
      <c r="L81" s="5">
        <f>IF(AnalyData!$AI81="fail",AnalyData!$A81,0)</f>
        <v>0</v>
      </c>
      <c r="M81" s="5" t="str">
        <f>IF(OR(BadRunsEye!$D81="Fail",BadRunsEye!$D81="Borderline Fail"),BadRunsEye!$A81,0)</f>
        <v>151001_M02641_0032_000000000-AGLE0</v>
      </c>
      <c r="N81" s="5" t="str">
        <f t="shared" si="13"/>
        <v>diff</v>
      </c>
      <c r="O81" s="5" t="s">
        <v>188</v>
      </c>
      <c r="P81" s="5" t="str">
        <f>IF(O81=FailsPassesManual!D81,"yes","no")</f>
        <v>yes</v>
      </c>
      <c r="Q81" s="5" t="str">
        <f t="shared" si="15"/>
        <v>no</v>
      </c>
      <c r="R81" s="5"/>
      <c r="S81" s="5"/>
      <c r="T81" s="5"/>
      <c r="U81" s="5"/>
    </row>
    <row r="82" spans="1:21" x14ac:dyDescent="0.3">
      <c r="A82" s="6" t="str">
        <f>IF(AnalyData!$AI82="pass",AnalyData!$A82,0)</f>
        <v>151002_M02641_0033_000000000-AFLDA</v>
      </c>
      <c r="B82" s="6" t="str">
        <f>IF(OR(BadRunsEye!$D82="Pass",BadRunsEye!$D82="Borderline Pass"),BadRunsEye!$A82,0)</f>
        <v>151002_M02641_0033_000000000-AFLDA</v>
      </c>
      <c r="C82" t="str">
        <f t="shared" si="8"/>
        <v>same</v>
      </c>
      <c r="H82" t="str">
        <f t="shared" si="9"/>
        <v>no</v>
      </c>
      <c r="I82" t="str">
        <f t="shared" si="10"/>
        <v>no</v>
      </c>
      <c r="J82" t="str">
        <f t="shared" si="11"/>
        <v>no</v>
      </c>
      <c r="K82" s="8" t="str">
        <f t="shared" si="12"/>
        <v>yes</v>
      </c>
      <c r="L82">
        <f>IF(AnalyData!$AI82="fail",AnalyData!$A82,0)</f>
        <v>0</v>
      </c>
      <c r="M82">
        <f>IF(OR(BadRunsEye!$D82="Fail",BadRunsEye!$D82="Borderline Fail"),BadRunsEye!$A82,0)</f>
        <v>0</v>
      </c>
      <c r="N82" t="str">
        <f t="shared" si="13"/>
        <v>same</v>
      </c>
    </row>
    <row r="83" spans="1:21" x14ac:dyDescent="0.3">
      <c r="A83" s="6" t="str">
        <f>IF(AnalyData!$AI83="pass",AnalyData!$A83,0)</f>
        <v>151009_M00766_0140_000000000-AGK0B</v>
      </c>
      <c r="B83" s="6" t="str">
        <f>IF(OR(BadRunsEye!$D83="Pass",BadRunsEye!$D83="Borderline Pass"),BadRunsEye!$A83,0)</f>
        <v>151009_M00766_0140_000000000-AGK0B</v>
      </c>
      <c r="C83" t="str">
        <f t="shared" si="8"/>
        <v>same</v>
      </c>
      <c r="H83" t="str">
        <f t="shared" si="9"/>
        <v>no</v>
      </c>
      <c r="I83" t="str">
        <f t="shared" si="10"/>
        <v>no</v>
      </c>
      <c r="J83" t="str">
        <f t="shared" si="11"/>
        <v>no</v>
      </c>
      <c r="K83" s="8" t="str">
        <f t="shared" si="12"/>
        <v>yes</v>
      </c>
      <c r="L83">
        <f>IF(AnalyData!$AI83="fail",AnalyData!$A83,0)</f>
        <v>0</v>
      </c>
      <c r="M83">
        <f>IF(OR(BadRunsEye!$D83="Fail",BadRunsEye!$D83="Borderline Fail"),BadRunsEye!$A83,0)</f>
        <v>0</v>
      </c>
      <c r="N83" t="str">
        <f t="shared" si="13"/>
        <v>same</v>
      </c>
    </row>
    <row r="84" spans="1:21" x14ac:dyDescent="0.3">
      <c r="A84" s="6" t="str">
        <f>IF(AnalyData!$AI84="pass",AnalyData!$A84,0)</f>
        <v>151009_M02641_0036_000000000-AFN30</v>
      </c>
      <c r="B84" s="6" t="str">
        <f>IF(OR(BadRunsEye!$D84="Pass",BadRunsEye!$D84="Borderline Pass"),BadRunsEye!$A84,0)</f>
        <v>151009_M02641_0036_000000000-AFN30</v>
      </c>
      <c r="C84" t="str">
        <f t="shared" si="8"/>
        <v>same</v>
      </c>
      <c r="H84" t="str">
        <f t="shared" si="9"/>
        <v>no</v>
      </c>
      <c r="I84" t="str">
        <f t="shared" si="10"/>
        <v>no</v>
      </c>
      <c r="J84" t="str">
        <f t="shared" si="11"/>
        <v>no</v>
      </c>
      <c r="K84" s="8" t="str">
        <f t="shared" si="12"/>
        <v>yes</v>
      </c>
      <c r="L84">
        <f>IF(AnalyData!$AI84="fail",AnalyData!$A84,0)</f>
        <v>0</v>
      </c>
      <c r="M84">
        <f>IF(OR(BadRunsEye!$D84="Fail",BadRunsEye!$D84="Borderline Fail"),BadRunsEye!$A84,0)</f>
        <v>0</v>
      </c>
      <c r="N84" t="str">
        <f t="shared" si="13"/>
        <v>same</v>
      </c>
    </row>
    <row r="85" spans="1:21" x14ac:dyDescent="0.3">
      <c r="A85" s="6" t="str">
        <f>IF(AnalyData!$AI85="pass",AnalyData!$A85,0)</f>
        <v>151012_M02641_0037_000000000-AFNA5</v>
      </c>
      <c r="B85" s="6" t="str">
        <f>IF(OR(BadRunsEye!$D85="Pass",BadRunsEye!$D85="Borderline Pass"),BadRunsEye!$A85,0)</f>
        <v>151012_M02641_0037_000000000-AFNA5</v>
      </c>
      <c r="C85" t="str">
        <f t="shared" si="8"/>
        <v>same</v>
      </c>
      <c r="H85" t="str">
        <f t="shared" si="9"/>
        <v>no</v>
      </c>
      <c r="I85" t="str">
        <f t="shared" si="10"/>
        <v>no</v>
      </c>
      <c r="J85" t="str">
        <f t="shared" si="11"/>
        <v>no</v>
      </c>
      <c r="K85" s="8" t="str">
        <f t="shared" si="12"/>
        <v>yes</v>
      </c>
      <c r="L85">
        <f>IF(AnalyData!$AI85="fail",AnalyData!$A85,0)</f>
        <v>0</v>
      </c>
      <c r="M85">
        <f>IF(OR(BadRunsEye!$D85="Fail",BadRunsEye!$D85="Borderline Fail"),BadRunsEye!$A85,0)</f>
        <v>0</v>
      </c>
      <c r="N85" t="str">
        <f t="shared" si="13"/>
        <v>same</v>
      </c>
    </row>
    <row r="86" spans="1:21" x14ac:dyDescent="0.3">
      <c r="A86" s="6" t="str">
        <f>IF(AnalyData!$AI86="pass",AnalyData!$A86,0)</f>
        <v>151019_M02641_0040_000000000-AJDVH</v>
      </c>
      <c r="B86" s="6" t="str">
        <f>IF(OR(BadRunsEye!$D86="Pass",BadRunsEye!$D86="Borderline Pass"),BadRunsEye!$A86,0)</f>
        <v>151019_M02641_0040_000000000-AJDVH</v>
      </c>
      <c r="C86" t="str">
        <f t="shared" si="8"/>
        <v>same</v>
      </c>
      <c r="H86" t="str">
        <f t="shared" si="9"/>
        <v>no</v>
      </c>
      <c r="I86" t="str">
        <f t="shared" si="10"/>
        <v>no</v>
      </c>
      <c r="J86" t="str">
        <f t="shared" si="11"/>
        <v>no</v>
      </c>
      <c r="K86" s="8" t="str">
        <f t="shared" si="12"/>
        <v>yes</v>
      </c>
      <c r="L86">
        <f>IF(AnalyData!$AI86="fail",AnalyData!$A86,0)</f>
        <v>0</v>
      </c>
      <c r="M86">
        <f>IF(OR(BadRunsEye!$D86="Fail",BadRunsEye!$D86="Borderline Fail"),BadRunsEye!$A86,0)</f>
        <v>0</v>
      </c>
      <c r="N86" t="str">
        <f t="shared" si="13"/>
        <v>same</v>
      </c>
    </row>
    <row r="87" spans="1:21" x14ac:dyDescent="0.3">
      <c r="A87" s="5">
        <f>IF(AnalyData!$AI87="pass",AnalyData!$A87,0)</f>
        <v>0</v>
      </c>
      <c r="B87" s="5" t="str">
        <f>IF(OR(BadRunsEye!$D87="Pass",BadRunsEye!$D87="Borderline Pass"),BadRunsEye!$A87,0)</f>
        <v>151021_M00766_0144_000000000-AG028</v>
      </c>
      <c r="C87" s="5" t="str">
        <f t="shared" si="8"/>
        <v>diff</v>
      </c>
      <c r="D87" s="5" t="s">
        <v>110</v>
      </c>
      <c r="E87" s="5" t="str">
        <f>IF(D87=FailsPassesManual!C87,"yes","no")</f>
        <v>no</v>
      </c>
      <c r="F87" s="5" t="str">
        <f t="shared" si="14"/>
        <v>no</v>
      </c>
      <c r="H87" s="8" t="str">
        <f t="shared" si="9"/>
        <v>yes</v>
      </c>
      <c r="I87" t="str">
        <f t="shared" si="10"/>
        <v>no</v>
      </c>
      <c r="J87" t="str">
        <f t="shared" si="11"/>
        <v>no</v>
      </c>
      <c r="K87" t="str">
        <f t="shared" si="12"/>
        <v>no</v>
      </c>
      <c r="L87" s="5" t="str">
        <f>IF(AnalyData!$AI87="fail",AnalyData!$A87,0)</f>
        <v>151021_M00766_0144_000000000-AG028</v>
      </c>
      <c r="M87" s="5">
        <f>IF(OR(BadRunsEye!$D87="Fail",BadRunsEye!$D87="Borderline Fail"),BadRunsEye!$A87,0)</f>
        <v>0</v>
      </c>
      <c r="N87" s="5" t="str">
        <f t="shared" si="13"/>
        <v>diff</v>
      </c>
      <c r="O87" s="5" t="s">
        <v>110</v>
      </c>
      <c r="P87" s="5" t="str">
        <f>IF(O87=FailsPassesManual!D87,"yes","no")</f>
        <v>no</v>
      </c>
      <c r="Q87" s="5" t="str">
        <f t="shared" si="15"/>
        <v>yes</v>
      </c>
      <c r="R87" s="5" t="s">
        <v>365</v>
      </c>
      <c r="S87" s="5"/>
      <c r="T87" s="5"/>
      <c r="U87" s="5"/>
    </row>
    <row r="88" spans="1:21" x14ac:dyDescent="0.3">
      <c r="A88" s="6">
        <f>IF(AnalyData!$AI88="pass",AnalyData!$A88,0)</f>
        <v>0</v>
      </c>
      <c r="B88" s="6">
        <f>IF(OR(BadRunsEye!$D88="Pass",BadRunsEye!$D88="Borderline Pass"),BadRunsEye!$A88,0)</f>
        <v>0</v>
      </c>
      <c r="C88" t="str">
        <f t="shared" si="8"/>
        <v>same</v>
      </c>
      <c r="H88" t="str">
        <f t="shared" si="9"/>
        <v>no</v>
      </c>
      <c r="I88" t="str">
        <f t="shared" si="10"/>
        <v>no</v>
      </c>
      <c r="J88" s="8" t="str">
        <f t="shared" si="11"/>
        <v>yes</v>
      </c>
      <c r="K88" t="str">
        <f t="shared" si="12"/>
        <v>no</v>
      </c>
      <c r="L88" t="str">
        <f>IF(AnalyData!$AI88="fail",AnalyData!$A88,0)</f>
        <v>151022_M02641_0042_000000000-AJ5B5</v>
      </c>
      <c r="M88" t="str">
        <f>IF(OR(BadRunsEye!$D88="Fail",BadRunsEye!$D88="Borderline Fail"),BadRunsEye!$A88,0)</f>
        <v>151022_M02641_0042_000000000-AJ5B5</v>
      </c>
      <c r="N88" t="str">
        <f t="shared" si="13"/>
        <v>same</v>
      </c>
      <c r="R88" t="s">
        <v>364</v>
      </c>
    </row>
    <row r="89" spans="1:21" x14ac:dyDescent="0.3">
      <c r="A89" s="6" t="str">
        <f>IF(AnalyData!$AI89="pass",AnalyData!$A89,0)</f>
        <v>151026_M00766_0148_000000000-AFLVV</v>
      </c>
      <c r="B89" s="6" t="str">
        <f>IF(OR(BadRunsEye!$D89="Pass",BadRunsEye!$D89="Borderline Pass"),BadRunsEye!$A89,0)</f>
        <v>151026_M00766_0148_000000000-AFLVV</v>
      </c>
      <c r="C89" t="str">
        <f t="shared" si="8"/>
        <v>same</v>
      </c>
      <c r="H89" t="str">
        <f t="shared" si="9"/>
        <v>no</v>
      </c>
      <c r="I89" t="str">
        <f t="shared" si="10"/>
        <v>no</v>
      </c>
      <c r="J89" t="str">
        <f t="shared" si="11"/>
        <v>no</v>
      </c>
      <c r="K89" s="8" t="str">
        <f t="shared" si="12"/>
        <v>yes</v>
      </c>
      <c r="L89">
        <f>IF(AnalyData!$AI89="fail",AnalyData!$A89,0)</f>
        <v>0</v>
      </c>
      <c r="M89">
        <f>IF(OR(BadRunsEye!$D89="Fail",BadRunsEye!$D89="Borderline Fail"),BadRunsEye!$A89,0)</f>
        <v>0</v>
      </c>
      <c r="N89" t="str">
        <f t="shared" si="13"/>
        <v>same</v>
      </c>
    </row>
    <row r="90" spans="1:21" x14ac:dyDescent="0.3">
      <c r="A90" s="6" t="str">
        <f>IF(AnalyData!$AI90="pass",AnalyData!$A90,0)</f>
        <v>151102_M02641_0045_000000000-AFN3H</v>
      </c>
      <c r="B90" s="6" t="str">
        <f>IF(OR(BadRunsEye!$D90="Pass",BadRunsEye!$D90="Borderline Pass"),BadRunsEye!$A90,0)</f>
        <v>151102_M02641_0045_000000000-AFN3H</v>
      </c>
      <c r="C90" t="str">
        <f t="shared" si="8"/>
        <v>same</v>
      </c>
      <c r="H90" t="str">
        <f t="shared" si="9"/>
        <v>no</v>
      </c>
      <c r="I90" t="str">
        <f t="shared" si="10"/>
        <v>no</v>
      </c>
      <c r="J90" t="str">
        <f t="shared" si="11"/>
        <v>no</v>
      </c>
      <c r="K90" s="8" t="str">
        <f t="shared" si="12"/>
        <v>yes</v>
      </c>
      <c r="L90">
        <f>IF(AnalyData!$AI90="fail",AnalyData!$A90,0)</f>
        <v>0</v>
      </c>
      <c r="M90">
        <f>IF(OR(BadRunsEye!$D90="Fail",BadRunsEye!$D90="Borderline Fail"),BadRunsEye!$A90,0)</f>
        <v>0</v>
      </c>
      <c r="N90" t="str">
        <f t="shared" si="13"/>
        <v>same</v>
      </c>
    </row>
    <row r="91" spans="1:21" x14ac:dyDescent="0.3">
      <c r="A91" s="5">
        <f>IF(AnalyData!$AI91="pass",AnalyData!$A91,0)</f>
        <v>0</v>
      </c>
      <c r="B91" s="5" t="str">
        <f>IF(OR(BadRunsEye!$D91="Pass",BadRunsEye!$D91="Borderline Pass"),BadRunsEye!$A91,0)</f>
        <v>151104_M00766_0151_000000000-AK8EW</v>
      </c>
      <c r="C91" s="5" t="str">
        <f t="shared" si="8"/>
        <v>diff</v>
      </c>
      <c r="D91" s="5" t="s">
        <v>94</v>
      </c>
      <c r="E91" s="5" t="str">
        <f>IF(D91=FailsPassesManual!C91,"yes","no")</f>
        <v>no</v>
      </c>
      <c r="F91" s="5" t="str">
        <f t="shared" si="14"/>
        <v>no</v>
      </c>
      <c r="H91" s="8" t="str">
        <f t="shared" si="9"/>
        <v>yes</v>
      </c>
      <c r="I91" t="str">
        <f t="shared" si="10"/>
        <v>no</v>
      </c>
      <c r="J91" t="str">
        <f t="shared" si="11"/>
        <v>no</v>
      </c>
      <c r="K91" t="str">
        <f t="shared" si="12"/>
        <v>no</v>
      </c>
      <c r="L91" s="5" t="str">
        <f>IF(AnalyData!$AI91="fail",AnalyData!$A91,0)</f>
        <v>151104_M00766_0151_000000000-AK8EW</v>
      </c>
      <c r="M91" s="5">
        <f>IF(OR(BadRunsEye!$D91="Fail",BadRunsEye!$D91="Borderline Fail"),BadRunsEye!$A91,0)</f>
        <v>0</v>
      </c>
      <c r="N91" s="5" t="str">
        <f t="shared" si="13"/>
        <v>diff</v>
      </c>
      <c r="O91" s="5" t="s">
        <v>94</v>
      </c>
      <c r="P91" s="5" t="str">
        <f>IF(O91=FailsPassesManual!D91,"yes","no")</f>
        <v>no</v>
      </c>
      <c r="Q91" s="5" t="str">
        <f t="shared" si="15"/>
        <v>yes</v>
      </c>
      <c r="R91" s="5" t="s">
        <v>366</v>
      </c>
      <c r="S91" s="5" t="s">
        <v>365</v>
      </c>
      <c r="T91" s="5"/>
      <c r="U91" s="5"/>
    </row>
    <row r="92" spans="1:21" x14ac:dyDescent="0.3">
      <c r="A92" s="6" t="str">
        <f>IF(AnalyData!$AI92="pass",AnalyData!$A92,0)</f>
        <v>151106_M00766_0152_000000000-AJ5W5</v>
      </c>
      <c r="B92" s="6" t="str">
        <f>IF(OR(BadRunsEye!$D92="Pass",BadRunsEye!$D92="Borderline Pass"),BadRunsEye!$A92,0)</f>
        <v>151106_M00766_0152_000000000-AJ5W5</v>
      </c>
      <c r="C92" t="str">
        <f t="shared" si="8"/>
        <v>same</v>
      </c>
      <c r="H92" t="str">
        <f t="shared" si="9"/>
        <v>no</v>
      </c>
      <c r="I92" t="str">
        <f t="shared" si="10"/>
        <v>no</v>
      </c>
      <c r="J92" t="str">
        <f t="shared" si="11"/>
        <v>no</v>
      </c>
      <c r="K92" s="8" t="str">
        <f t="shared" si="12"/>
        <v>yes</v>
      </c>
      <c r="L92">
        <f>IF(AnalyData!$AI92="fail",AnalyData!$A92,0)</f>
        <v>0</v>
      </c>
      <c r="M92">
        <f>IF(OR(BadRunsEye!$D92="Fail",BadRunsEye!$D92="Borderline Fail"),BadRunsEye!$A92,0)</f>
        <v>0</v>
      </c>
      <c r="N92" t="str">
        <f t="shared" si="13"/>
        <v>same</v>
      </c>
    </row>
    <row r="93" spans="1:21" x14ac:dyDescent="0.3">
      <c r="A93" s="6" t="str">
        <f>IF(AnalyData!$AI93="pass",AnalyData!$A93,0)</f>
        <v>151111_M02641_0049_000000000-AJD47</v>
      </c>
      <c r="B93" s="6" t="str">
        <f>IF(OR(BadRunsEye!$D93="Pass",BadRunsEye!$D93="Borderline Pass"),BadRunsEye!$A93,0)</f>
        <v>151111_M02641_0049_000000000-AJD47</v>
      </c>
      <c r="C93" t="str">
        <f t="shared" si="8"/>
        <v>same</v>
      </c>
      <c r="H93" t="str">
        <f t="shared" si="9"/>
        <v>no</v>
      </c>
      <c r="I93" t="str">
        <f t="shared" si="10"/>
        <v>no</v>
      </c>
      <c r="J93" t="str">
        <f t="shared" si="11"/>
        <v>no</v>
      </c>
      <c r="K93" s="8" t="str">
        <f t="shared" si="12"/>
        <v>yes</v>
      </c>
      <c r="L93">
        <f>IF(AnalyData!$AI93="fail",AnalyData!$A93,0)</f>
        <v>0</v>
      </c>
      <c r="M93">
        <f>IF(OR(BadRunsEye!$D93="Fail",BadRunsEye!$D93="Borderline Fail"),BadRunsEye!$A93,0)</f>
        <v>0</v>
      </c>
      <c r="N93" t="str">
        <f t="shared" si="13"/>
        <v>same</v>
      </c>
    </row>
    <row r="94" spans="1:21" x14ac:dyDescent="0.3">
      <c r="A94" s="5">
        <f>IF(AnalyData!$AI94="pass",AnalyData!$A94,0)</f>
        <v>0</v>
      </c>
      <c r="B94" s="5" t="str">
        <f>IF(OR(BadRunsEye!$D94="Pass",BadRunsEye!$D94="Borderline Pass"),BadRunsEye!$A94,0)</f>
        <v>151116_M00766_0154_000000000-AJF4C</v>
      </c>
      <c r="C94" s="5" t="str">
        <f t="shared" si="8"/>
        <v>diff</v>
      </c>
      <c r="D94" s="5" t="s">
        <v>159</v>
      </c>
      <c r="E94" s="5" t="str">
        <f>IF(D94=FailsPassesManual!C94,"yes","no")</f>
        <v>no</v>
      </c>
      <c r="F94" s="5" t="str">
        <f t="shared" si="14"/>
        <v>no</v>
      </c>
      <c r="H94" s="8" t="str">
        <f t="shared" si="9"/>
        <v>yes</v>
      </c>
      <c r="I94" t="str">
        <f t="shared" si="10"/>
        <v>no</v>
      </c>
      <c r="J94" t="str">
        <f t="shared" si="11"/>
        <v>no</v>
      </c>
      <c r="K94" t="str">
        <f t="shared" si="12"/>
        <v>no</v>
      </c>
      <c r="L94" s="5" t="str">
        <f>IF(AnalyData!$AI94="fail",AnalyData!$A94,0)</f>
        <v>151116_M00766_0154_000000000-AJF4C</v>
      </c>
      <c r="M94" s="5">
        <f>IF(OR(BadRunsEye!$D94="Fail",BadRunsEye!$D94="Borderline Fail"),BadRunsEye!$A94,0)</f>
        <v>0</v>
      </c>
      <c r="N94" s="5" t="str">
        <f t="shared" si="13"/>
        <v>diff</v>
      </c>
      <c r="O94" s="5" t="s">
        <v>159</v>
      </c>
      <c r="P94" s="5" t="str">
        <f>IF(O94=FailsPassesManual!D94,"yes","no")</f>
        <v>no</v>
      </c>
      <c r="Q94" s="5" t="str">
        <f t="shared" si="15"/>
        <v>yes</v>
      </c>
      <c r="R94" s="5" t="s">
        <v>366</v>
      </c>
      <c r="S94" s="5"/>
      <c r="T94" s="5"/>
      <c r="U94" s="5"/>
    </row>
    <row r="95" spans="1:21" x14ac:dyDescent="0.3">
      <c r="A95" s="6" t="str">
        <f>IF(AnalyData!$AI95="pass",AnalyData!$A95,0)</f>
        <v>151119_M02641_0052_000000000-AJJ6B</v>
      </c>
      <c r="B95" s="6" t="str">
        <f>IF(OR(BadRunsEye!$D95="Pass",BadRunsEye!$D95="Borderline Pass"),BadRunsEye!$A95,0)</f>
        <v>151119_M02641_0052_000000000-AJJ6B</v>
      </c>
      <c r="C95" t="str">
        <f t="shared" si="8"/>
        <v>same</v>
      </c>
      <c r="H95" t="str">
        <f t="shared" si="9"/>
        <v>no</v>
      </c>
      <c r="I95" t="str">
        <f t="shared" si="10"/>
        <v>no</v>
      </c>
      <c r="J95" t="str">
        <f t="shared" si="11"/>
        <v>no</v>
      </c>
      <c r="K95" s="8" t="str">
        <f t="shared" si="12"/>
        <v>yes</v>
      </c>
      <c r="L95">
        <f>IF(AnalyData!$AI95="fail",AnalyData!$A95,0)</f>
        <v>0</v>
      </c>
      <c r="M95">
        <f>IF(OR(BadRunsEye!$D95="Fail",BadRunsEye!$D95="Borderline Fail"),BadRunsEye!$A95,0)</f>
        <v>0</v>
      </c>
      <c r="N95" t="str">
        <f t="shared" si="13"/>
        <v>same</v>
      </c>
    </row>
    <row r="96" spans="1:21" x14ac:dyDescent="0.3">
      <c r="A96" s="5">
        <f>IF(AnalyData!$AI96="pass",AnalyData!$A96,0)</f>
        <v>0</v>
      </c>
      <c r="B96" s="5" t="str">
        <f>IF(OR(BadRunsEye!$D96="Pass",BadRunsEye!$D96="Borderline Pass"),BadRunsEye!$A96,0)</f>
        <v>151125_M00766_0158_000000000-AJJC1</v>
      </c>
      <c r="C96" s="5" t="str">
        <f t="shared" si="8"/>
        <v>diff</v>
      </c>
      <c r="D96" s="5" t="s">
        <v>57</v>
      </c>
      <c r="E96" s="5" t="str">
        <f>IF(D96=FailsPassesManual!C96,"yes","no")</f>
        <v>yes</v>
      </c>
      <c r="F96" s="5" t="str">
        <f t="shared" si="14"/>
        <v>no</v>
      </c>
      <c r="H96" t="str">
        <f t="shared" si="9"/>
        <v>yes</v>
      </c>
      <c r="I96" t="str">
        <f t="shared" si="10"/>
        <v>no</v>
      </c>
      <c r="J96" t="str">
        <f t="shared" si="11"/>
        <v>no</v>
      </c>
      <c r="K96" t="str">
        <f t="shared" si="12"/>
        <v>no</v>
      </c>
      <c r="L96" s="5" t="str">
        <f>IF(AnalyData!$AI96="fail",AnalyData!$A96,0)</f>
        <v>151125_M00766_0158_000000000-AJJC1</v>
      </c>
      <c r="M96" s="5">
        <f>IF(OR(BadRunsEye!$D96="Fail",BadRunsEye!$D96="Borderline Fail"),BadRunsEye!$A96,0)</f>
        <v>0</v>
      </c>
      <c r="N96" s="5" t="str">
        <f t="shared" si="13"/>
        <v>diff</v>
      </c>
      <c r="O96" s="5" t="s">
        <v>57</v>
      </c>
      <c r="P96" s="5" t="str">
        <f>IF(O96=FailsPassesManual!D96,"yes","no")</f>
        <v>no</v>
      </c>
      <c r="Q96" s="5" t="str">
        <f t="shared" si="15"/>
        <v>yes</v>
      </c>
      <c r="R96" s="5" t="s">
        <v>367</v>
      </c>
      <c r="S96" s="5" t="s">
        <v>365</v>
      </c>
      <c r="T96" s="5"/>
      <c r="U96" s="5"/>
    </row>
    <row r="97" spans="1:21" x14ac:dyDescent="0.3">
      <c r="A97" s="6">
        <f>IF(AnalyData!$AI97="pass",AnalyData!$A97,0)</f>
        <v>0</v>
      </c>
      <c r="B97" s="6">
        <f>IF(OR(BadRunsEye!$D97="Pass",BadRunsEye!$D97="Borderline Pass"),BadRunsEye!$A97,0)</f>
        <v>0</v>
      </c>
      <c r="C97" t="str">
        <f t="shared" si="8"/>
        <v>same</v>
      </c>
      <c r="H97" s="8" t="str">
        <f t="shared" si="9"/>
        <v>no</v>
      </c>
      <c r="I97" t="str">
        <f t="shared" si="10"/>
        <v>no</v>
      </c>
      <c r="J97" s="8" t="str">
        <f t="shared" si="11"/>
        <v>yes</v>
      </c>
      <c r="K97" t="str">
        <f t="shared" si="12"/>
        <v>no</v>
      </c>
      <c r="L97" t="str">
        <f>IF(AnalyData!$AI97="fail",AnalyData!$A97,0)</f>
        <v>151130_M00766_0163_000000000-AJGC9</v>
      </c>
      <c r="M97" t="str">
        <f>IF(OR(BadRunsEye!$D97="Fail",BadRunsEye!$D97="Borderline Fail"),BadRunsEye!$A97,0)</f>
        <v>151130_M00766_0163_000000000-AJGC9</v>
      </c>
      <c r="N97" t="str">
        <f t="shared" si="13"/>
        <v>same</v>
      </c>
      <c r="R97" t="s">
        <v>367</v>
      </c>
      <c r="S97" t="s">
        <v>365</v>
      </c>
    </row>
    <row r="98" spans="1:21" x14ac:dyDescent="0.3">
      <c r="A98" s="6" t="str">
        <f>IF(AnalyData!$AI98="pass",AnalyData!$A98,0)</f>
        <v>151204_M02641_0056_000000000-AJDC6</v>
      </c>
      <c r="B98" s="6" t="str">
        <f>IF(OR(BadRunsEye!$D98="Pass",BadRunsEye!$D98="Borderline Pass"),BadRunsEye!$A98,0)</f>
        <v>151204_M02641_0056_000000000-AJDC6</v>
      </c>
      <c r="C98" t="str">
        <f t="shared" si="8"/>
        <v>same</v>
      </c>
      <c r="H98" t="str">
        <f t="shared" si="9"/>
        <v>no</v>
      </c>
      <c r="I98" t="str">
        <f t="shared" si="10"/>
        <v>no</v>
      </c>
      <c r="J98" t="str">
        <f t="shared" si="11"/>
        <v>no</v>
      </c>
      <c r="K98" s="8" t="str">
        <f t="shared" si="12"/>
        <v>yes</v>
      </c>
      <c r="L98">
        <f>IF(AnalyData!$AI98="fail",AnalyData!$A98,0)</f>
        <v>0</v>
      </c>
      <c r="M98">
        <f>IF(OR(BadRunsEye!$D98="Fail",BadRunsEye!$D98="Borderline Fail"),BadRunsEye!$A98,0)</f>
        <v>0</v>
      </c>
      <c r="N98" t="str">
        <f t="shared" si="13"/>
        <v>same</v>
      </c>
    </row>
    <row r="99" spans="1:21" x14ac:dyDescent="0.3">
      <c r="A99" s="6" t="str">
        <f>IF(AnalyData!$AI99="pass",AnalyData!$A99,0)</f>
        <v>151208_M02641_0057_000000000-AJHRF</v>
      </c>
      <c r="B99" s="6" t="str">
        <f>IF(OR(BadRunsEye!$D99="Pass",BadRunsEye!$D99="Borderline Pass"),BadRunsEye!$A99,0)</f>
        <v>151208_M02641_0057_000000000-AJHRF</v>
      </c>
      <c r="C99" t="str">
        <f t="shared" si="8"/>
        <v>same</v>
      </c>
      <c r="H99" t="str">
        <f t="shared" si="9"/>
        <v>no</v>
      </c>
      <c r="I99" t="str">
        <f t="shared" si="10"/>
        <v>no</v>
      </c>
      <c r="J99" t="str">
        <f t="shared" si="11"/>
        <v>no</v>
      </c>
      <c r="K99" s="8" t="str">
        <f t="shared" si="12"/>
        <v>yes</v>
      </c>
      <c r="L99">
        <f>IF(AnalyData!$AI99="fail",AnalyData!$A99,0)</f>
        <v>0</v>
      </c>
      <c r="M99">
        <f>IF(OR(BadRunsEye!$D99="Fail",BadRunsEye!$D99="Borderline Fail"),BadRunsEye!$A99,0)</f>
        <v>0</v>
      </c>
      <c r="N99" t="str">
        <f t="shared" si="13"/>
        <v>same</v>
      </c>
    </row>
    <row r="100" spans="1:21" x14ac:dyDescent="0.3">
      <c r="A100" s="6" t="str">
        <f>IF(AnalyData!$AI100="pass",AnalyData!$A100,0)</f>
        <v>151210_M00766_0168_000000000-AJDDH</v>
      </c>
      <c r="B100" s="6" t="str">
        <f>IF(OR(BadRunsEye!$D100="Pass",BadRunsEye!$D100="Borderline Pass"),BadRunsEye!$A100,0)</f>
        <v>151210_M00766_0168_000000000-AJDDH</v>
      </c>
      <c r="C100" t="str">
        <f t="shared" si="8"/>
        <v>same</v>
      </c>
      <c r="H100" t="str">
        <f t="shared" si="9"/>
        <v>no</v>
      </c>
      <c r="I100" t="str">
        <f t="shared" si="10"/>
        <v>no</v>
      </c>
      <c r="J100" t="str">
        <f t="shared" si="11"/>
        <v>no</v>
      </c>
      <c r="K100" s="8" t="str">
        <f t="shared" si="12"/>
        <v>yes</v>
      </c>
      <c r="L100">
        <f>IF(AnalyData!$AI100="fail",AnalyData!$A100,0)</f>
        <v>0</v>
      </c>
      <c r="M100">
        <f>IF(OR(BadRunsEye!$D100="Fail",BadRunsEye!$D100="Borderline Fail"),BadRunsEye!$A100,0)</f>
        <v>0</v>
      </c>
      <c r="N100" t="str">
        <f t="shared" si="13"/>
        <v>same</v>
      </c>
    </row>
    <row r="101" spans="1:21" x14ac:dyDescent="0.3">
      <c r="A101" s="6">
        <f>IF(AnalyData!$AI101="pass",AnalyData!$A101,0)</f>
        <v>0</v>
      </c>
      <c r="B101" s="6">
        <f>IF(OR(BadRunsEye!$D101="Pass",BadRunsEye!$D101="Borderline Pass"),BadRunsEye!$A101,0)</f>
        <v>0</v>
      </c>
      <c r="C101" t="str">
        <f t="shared" si="8"/>
        <v>same</v>
      </c>
      <c r="H101" t="str">
        <f t="shared" si="9"/>
        <v>no</v>
      </c>
      <c r="I101" t="str">
        <f t="shared" si="10"/>
        <v>no</v>
      </c>
      <c r="J101" s="8" t="str">
        <f t="shared" si="11"/>
        <v>yes</v>
      </c>
      <c r="K101" t="str">
        <f t="shared" si="12"/>
        <v>no</v>
      </c>
      <c r="L101" t="str">
        <f>IF(AnalyData!$AI101="fail",AnalyData!$A101,0)</f>
        <v>151211_M00766_0169_000000000-AK5DW</v>
      </c>
      <c r="M101" t="str">
        <f>IF(OR(BadRunsEye!$D101="Fail",BadRunsEye!$D101="Borderline Fail"),BadRunsEye!$A101,0)</f>
        <v>151211_M00766_0169_000000000-AK5DW</v>
      </c>
      <c r="N101" t="str">
        <f t="shared" si="13"/>
        <v>same</v>
      </c>
      <c r="R101" t="s">
        <v>364</v>
      </c>
    </row>
    <row r="102" spans="1:21" x14ac:dyDescent="0.3">
      <c r="A102" s="6">
        <f>IF(AnalyData!$AI102="pass",AnalyData!$A102,0)</f>
        <v>0</v>
      </c>
      <c r="B102" s="6">
        <f>IF(OR(BadRunsEye!$D102="Pass",BadRunsEye!$D102="Borderline Pass"),BadRunsEye!$A102,0)</f>
        <v>0</v>
      </c>
      <c r="C102" t="str">
        <f t="shared" si="8"/>
        <v>same</v>
      </c>
      <c r="H102" t="str">
        <f t="shared" si="9"/>
        <v>no</v>
      </c>
      <c r="I102" t="str">
        <f t="shared" si="10"/>
        <v>no</v>
      </c>
      <c r="J102" s="8" t="str">
        <f t="shared" si="11"/>
        <v>yes</v>
      </c>
      <c r="K102" t="str">
        <f t="shared" si="12"/>
        <v>no</v>
      </c>
      <c r="L102" t="str">
        <f>IF(AnalyData!$AI102="fail",AnalyData!$A102,0)</f>
        <v>151218_M00766_0171_000000000-AK5FL</v>
      </c>
      <c r="M102" t="str">
        <f>IF(OR(BadRunsEye!$D102="Fail",BadRunsEye!$D102="Borderline Fail"),BadRunsEye!$A102,0)</f>
        <v>151218_M00766_0171_000000000-AK5FL</v>
      </c>
      <c r="N102" t="str">
        <f t="shared" si="13"/>
        <v>same</v>
      </c>
      <c r="R102" t="s">
        <v>364</v>
      </c>
    </row>
    <row r="103" spans="1:21" x14ac:dyDescent="0.3">
      <c r="A103" s="6" t="str">
        <f>IF(AnalyData!$AI103="pass",AnalyData!$A103,0)</f>
        <v>160104_M02641_0062_000000000-AL603</v>
      </c>
      <c r="B103" s="6" t="str">
        <f>IF(OR(BadRunsEye!$D103="Pass",BadRunsEye!$D103="Borderline Pass"),BadRunsEye!$A103,0)</f>
        <v>160104_M02641_0062_000000000-AL603</v>
      </c>
      <c r="C103" t="str">
        <f t="shared" si="8"/>
        <v>same</v>
      </c>
      <c r="H103" t="str">
        <f t="shared" si="9"/>
        <v>no</v>
      </c>
      <c r="I103" t="str">
        <f t="shared" si="10"/>
        <v>no</v>
      </c>
      <c r="J103" t="str">
        <f t="shared" si="11"/>
        <v>no</v>
      </c>
      <c r="K103" s="8" t="str">
        <f t="shared" si="12"/>
        <v>yes</v>
      </c>
      <c r="L103">
        <f>IF(AnalyData!$AI103="fail",AnalyData!$A103,0)</f>
        <v>0</v>
      </c>
      <c r="M103">
        <f>IF(OR(BadRunsEye!$D103="Fail",BadRunsEye!$D103="Borderline Fail"),BadRunsEye!$A103,0)</f>
        <v>0</v>
      </c>
      <c r="N103" t="str">
        <f t="shared" si="13"/>
        <v>same</v>
      </c>
    </row>
    <row r="104" spans="1:21" x14ac:dyDescent="0.3">
      <c r="A104" s="6" t="str">
        <f>IF(AnalyData!$AI104="pass",AnalyData!$A104,0)</f>
        <v>160105_M00766_0174_000000000-AL4LB</v>
      </c>
      <c r="B104" s="6" t="str">
        <f>IF(OR(BadRunsEye!$D104="Pass",BadRunsEye!$D104="Borderline Pass"),BadRunsEye!$A104,0)</f>
        <v>160105_M00766_0174_000000000-AL4LB</v>
      </c>
      <c r="C104" t="str">
        <f t="shared" si="8"/>
        <v>same</v>
      </c>
      <c r="H104" t="str">
        <f t="shared" si="9"/>
        <v>no</v>
      </c>
      <c r="I104" t="str">
        <f t="shared" si="10"/>
        <v>no</v>
      </c>
      <c r="J104" t="str">
        <f t="shared" si="11"/>
        <v>no</v>
      </c>
      <c r="K104" s="8" t="str">
        <f t="shared" si="12"/>
        <v>yes</v>
      </c>
      <c r="L104">
        <f>IF(AnalyData!$AI104="fail",AnalyData!$A104,0)</f>
        <v>0</v>
      </c>
      <c r="M104">
        <f>IF(OR(BadRunsEye!$D104="Fail",BadRunsEye!$D104="Borderline Fail"),BadRunsEye!$A104,0)</f>
        <v>0</v>
      </c>
      <c r="N104" t="str">
        <f t="shared" si="13"/>
        <v>same</v>
      </c>
    </row>
    <row r="105" spans="1:21" x14ac:dyDescent="0.3">
      <c r="A105" s="6" t="str">
        <f>IF(AnalyData!$AI105="pass",AnalyData!$A105,0)</f>
        <v>160107_M02641_0063_000000000-AJDC9</v>
      </c>
      <c r="B105" s="6" t="str">
        <f>IF(OR(BadRunsEye!$D105="Pass",BadRunsEye!$D105="Borderline Pass"),BadRunsEye!$A105,0)</f>
        <v>160107_M02641_0063_000000000-AJDC9</v>
      </c>
      <c r="C105" t="str">
        <f t="shared" si="8"/>
        <v>same</v>
      </c>
      <c r="H105" t="str">
        <f t="shared" si="9"/>
        <v>no</v>
      </c>
      <c r="I105" t="str">
        <f t="shared" si="10"/>
        <v>no</v>
      </c>
      <c r="J105" t="str">
        <f t="shared" si="11"/>
        <v>no</v>
      </c>
      <c r="K105" s="8" t="str">
        <f t="shared" si="12"/>
        <v>yes</v>
      </c>
      <c r="L105">
        <f>IF(AnalyData!$AI105="fail",AnalyData!$A105,0)</f>
        <v>0</v>
      </c>
      <c r="M105">
        <f>IF(OR(BadRunsEye!$D105="Fail",BadRunsEye!$D105="Borderline Fail"),BadRunsEye!$A105,0)</f>
        <v>0</v>
      </c>
      <c r="N105" t="str">
        <f t="shared" si="13"/>
        <v>same</v>
      </c>
    </row>
    <row r="106" spans="1:21" x14ac:dyDescent="0.3">
      <c r="A106" s="6" t="str">
        <f>IF(AnalyData!$AI106="pass",AnalyData!$A106,0)</f>
        <v>160108_M02641_0064_000000000-ALNH2</v>
      </c>
      <c r="B106" s="6" t="str">
        <f>IF(OR(BadRunsEye!$D106="Pass",BadRunsEye!$D106="Borderline Pass"),BadRunsEye!$A106,0)</f>
        <v>160108_M02641_0064_000000000-ALNH2</v>
      </c>
      <c r="C106" t="str">
        <f t="shared" si="8"/>
        <v>same</v>
      </c>
      <c r="H106" t="str">
        <f t="shared" si="9"/>
        <v>no</v>
      </c>
      <c r="I106" t="str">
        <f t="shared" si="10"/>
        <v>no</v>
      </c>
      <c r="J106" t="str">
        <f t="shared" si="11"/>
        <v>no</v>
      </c>
      <c r="K106" t="str">
        <f t="shared" si="12"/>
        <v>yes</v>
      </c>
      <c r="L106">
        <f>IF(AnalyData!$AI106="fail",AnalyData!$A106,0)</f>
        <v>0</v>
      </c>
      <c r="M106">
        <f>IF(OR(BadRunsEye!$D106="Fail",BadRunsEye!$D106="Borderline Fail"),BadRunsEye!$A106,0)</f>
        <v>0</v>
      </c>
      <c r="N106" t="str">
        <f t="shared" si="13"/>
        <v>same</v>
      </c>
    </row>
    <row r="107" spans="1:21" x14ac:dyDescent="0.3">
      <c r="A107" s="5">
        <f>IF(AnalyData!$AI107="pass",AnalyData!$A107,0)</f>
        <v>0</v>
      </c>
      <c r="B107" s="5" t="str">
        <f>IF(OR(BadRunsEye!$D107="Pass",BadRunsEye!$D107="Borderline Pass"),BadRunsEye!$A107,0)</f>
        <v>160115_M00766_0178_000000000-ALKJV</v>
      </c>
      <c r="C107" s="5" t="str">
        <f t="shared" si="8"/>
        <v>diff</v>
      </c>
      <c r="D107" s="5" t="s">
        <v>166</v>
      </c>
      <c r="E107" s="5" t="str">
        <f>IF(D107=FailsPassesManual!C107,"yes","no")</f>
        <v>no</v>
      </c>
      <c r="F107" s="5" t="str">
        <f t="shared" si="14"/>
        <v>no</v>
      </c>
      <c r="H107" s="8" t="str">
        <f t="shared" si="9"/>
        <v>yes</v>
      </c>
      <c r="I107" t="str">
        <f t="shared" si="10"/>
        <v>no</v>
      </c>
      <c r="J107" t="str">
        <f t="shared" si="11"/>
        <v>no</v>
      </c>
      <c r="K107" s="8" t="str">
        <f t="shared" si="12"/>
        <v>no</v>
      </c>
      <c r="L107" s="5" t="str">
        <f>IF(AnalyData!$AI107="fail",AnalyData!$A107,0)</f>
        <v>160115_M00766_0178_000000000-ALKJV</v>
      </c>
      <c r="M107" s="5">
        <f>IF(OR(BadRunsEye!$D107="Fail",BadRunsEye!$D107="Borderline Fail"),BadRunsEye!$A107,0)</f>
        <v>0</v>
      </c>
      <c r="N107" s="5" t="str">
        <f t="shared" si="13"/>
        <v>diff</v>
      </c>
      <c r="O107" s="5" t="s">
        <v>166</v>
      </c>
      <c r="P107" s="5" t="str">
        <f>IF(O107=FailsPassesManual!D107,"yes","no")</f>
        <v>no</v>
      </c>
      <c r="Q107" s="5" t="str">
        <f t="shared" si="15"/>
        <v>yes</v>
      </c>
      <c r="R107" s="5" t="s">
        <v>366</v>
      </c>
      <c r="S107" s="5" t="s">
        <v>365</v>
      </c>
      <c r="T107" s="5"/>
      <c r="U107" s="5"/>
    </row>
    <row r="108" spans="1:21" x14ac:dyDescent="0.3">
      <c r="A108" s="6" t="str">
        <f>IF(AnalyData!$AI108="pass",AnalyData!$A108,0)</f>
        <v>160118_M02641_0066_000000000-AJETF</v>
      </c>
      <c r="B108" s="6" t="str">
        <f>IF(OR(BadRunsEye!$D108="Pass",BadRunsEye!$D108="Borderline Pass"),BadRunsEye!$A108,0)</f>
        <v>160118_M02641_0066_000000000-AJETF</v>
      </c>
      <c r="C108" t="str">
        <f t="shared" si="8"/>
        <v>same</v>
      </c>
      <c r="H108" t="str">
        <f t="shared" si="9"/>
        <v>no</v>
      </c>
      <c r="I108" t="str">
        <f t="shared" si="10"/>
        <v>no</v>
      </c>
      <c r="J108" t="str">
        <f t="shared" si="11"/>
        <v>no</v>
      </c>
      <c r="K108" s="8" t="str">
        <f t="shared" si="12"/>
        <v>yes</v>
      </c>
      <c r="L108">
        <f>IF(AnalyData!$AI108="fail",AnalyData!$A108,0)</f>
        <v>0</v>
      </c>
      <c r="M108">
        <f>IF(OR(BadRunsEye!$D108="Fail",BadRunsEye!$D108="Borderline Fail"),BadRunsEye!$A108,0)</f>
        <v>0</v>
      </c>
      <c r="N108" t="str">
        <f t="shared" si="13"/>
        <v>same</v>
      </c>
    </row>
    <row r="109" spans="1:21" x14ac:dyDescent="0.3">
      <c r="A109" s="5">
        <f>IF(AnalyData!$AF109="pass",AnalyData!$A109,0)</f>
        <v>0</v>
      </c>
      <c r="B109" s="5" t="str">
        <f>IF(OR(BadRunsEye!$D109="Pass",BadRunsEye!$D109="Borderline Pass"),BadRunsEye!$A109,0)</f>
        <v>160119_M02641_0067_000000000-ALN4P</v>
      </c>
      <c r="C109" s="5" t="str">
        <f t="shared" si="8"/>
        <v>diff</v>
      </c>
      <c r="D109" s="5" t="s">
        <v>138</v>
      </c>
      <c r="E109" s="5" t="str">
        <f>IF(D109=FailsPassesManual!C109,"yes","no")</f>
        <v>no</v>
      </c>
      <c r="F109" s="5" t="str">
        <f t="shared" si="14"/>
        <v>no</v>
      </c>
      <c r="H109" s="8" t="str">
        <f t="shared" si="9"/>
        <v>yes</v>
      </c>
      <c r="I109" t="str">
        <f t="shared" si="10"/>
        <v>no</v>
      </c>
      <c r="J109" t="str">
        <f t="shared" si="11"/>
        <v>no</v>
      </c>
      <c r="K109" t="str">
        <f t="shared" si="12"/>
        <v>no</v>
      </c>
      <c r="L109" s="5" t="str">
        <f>IF(AnalyData!$AI109="fail",AnalyData!$A109,0)</f>
        <v>160119_M02641_0067_000000000-ALN4P</v>
      </c>
      <c r="M109" s="5">
        <f>IF(OR(BadRunsEye!$D109="Fail",BadRunsEye!$D109="Borderline Fail"),BadRunsEye!$A109,0)</f>
        <v>0</v>
      </c>
      <c r="N109" s="5" t="str">
        <f t="shared" si="13"/>
        <v>diff</v>
      </c>
      <c r="O109" s="5" t="s">
        <v>138</v>
      </c>
      <c r="P109" s="5" t="str">
        <f>IF(O109=FailsPassesManual!D109,"yes","no")</f>
        <v>no</v>
      </c>
      <c r="Q109" s="5" t="str">
        <f t="shared" si="15"/>
        <v>yes</v>
      </c>
      <c r="R109" s="5" t="s">
        <v>366</v>
      </c>
      <c r="S109" s="5"/>
      <c r="T109" s="5"/>
      <c r="U109" s="5"/>
    </row>
    <row r="110" spans="1:21" x14ac:dyDescent="0.3">
      <c r="A110" s="6" t="str">
        <f>IF(AnalyData!$AI110="pass",AnalyData!$A110,0)</f>
        <v>160127_M00766_0001_000000000-ALR2L</v>
      </c>
      <c r="B110" s="6" t="str">
        <f>IF(OR(BadRunsEye!$D110="Pass",BadRunsEye!$D110="Borderline Pass"),BadRunsEye!$A110,0)</f>
        <v>160127_M00766_0001_000000000-ALR2L</v>
      </c>
      <c r="C110" t="str">
        <f t="shared" si="8"/>
        <v>same</v>
      </c>
      <c r="H110" t="str">
        <f t="shared" si="9"/>
        <v>no</v>
      </c>
      <c r="I110" t="str">
        <f t="shared" si="10"/>
        <v>no</v>
      </c>
      <c r="J110" t="str">
        <f t="shared" si="11"/>
        <v>no</v>
      </c>
      <c r="K110" s="8" t="str">
        <f t="shared" si="12"/>
        <v>yes</v>
      </c>
      <c r="L110">
        <f>IF(AnalyData!$AI110="fail",AnalyData!$A110,0)</f>
        <v>0</v>
      </c>
      <c r="M110">
        <f>IF(OR(BadRunsEye!$D110="Fail",BadRunsEye!$D110="Borderline Fail"),BadRunsEye!$A110,0)</f>
        <v>0</v>
      </c>
      <c r="N110" t="str">
        <f t="shared" si="13"/>
        <v>same</v>
      </c>
    </row>
    <row r="111" spans="1:21" x14ac:dyDescent="0.3">
      <c r="A111" s="6">
        <f>IF(AnalyData!$AI111="pass",AnalyData!$A111,0)</f>
        <v>0</v>
      </c>
      <c r="B111" s="6">
        <f>IF(OR(BadRunsEye!$D111="Pass",BadRunsEye!$D111="Borderline Pass"),BadRunsEye!$A111,0)</f>
        <v>0</v>
      </c>
      <c r="C111" t="str">
        <f t="shared" si="8"/>
        <v>same</v>
      </c>
      <c r="H111" t="str">
        <f t="shared" si="9"/>
        <v>no</v>
      </c>
      <c r="I111" t="str">
        <f t="shared" si="10"/>
        <v>no</v>
      </c>
      <c r="J111" s="8" t="str">
        <f t="shared" si="11"/>
        <v>yes</v>
      </c>
      <c r="K111" t="str">
        <f t="shared" si="12"/>
        <v>no</v>
      </c>
      <c r="L111" t="str">
        <f>IF(AnalyData!$AI111="fail",AnalyData!$A111,0)</f>
        <v>160127_M02641_0069_000000000-AMDH4</v>
      </c>
      <c r="M111" t="str">
        <f>IF(OR(BadRunsEye!$D111="Fail",BadRunsEye!$D111="Borderline Fail"),BadRunsEye!$A111,0)</f>
        <v>160127_M02641_0069_000000000-AMDH4</v>
      </c>
      <c r="N111" t="str">
        <f t="shared" si="13"/>
        <v>same</v>
      </c>
      <c r="R111" t="s">
        <v>367</v>
      </c>
      <c r="S111" t="s">
        <v>366</v>
      </c>
      <c r="T111" t="s">
        <v>365</v>
      </c>
    </row>
    <row r="112" spans="1:21" x14ac:dyDescent="0.3">
      <c r="A112" s="6" t="str">
        <f>IF(AnalyData!$AI112="pass",AnalyData!$A112,0)</f>
        <v>160128_M00766_0002_000000000-ALAJ1</v>
      </c>
      <c r="B112" s="6" t="str">
        <f>IF(OR(BadRunsEye!$D112="Pass",BadRunsEye!$D112="Borderline Pass"),BadRunsEye!$A112,0)</f>
        <v>160128_M00766_0002_000000000-ALAJ1</v>
      </c>
      <c r="C112" t="str">
        <f t="shared" si="8"/>
        <v>same</v>
      </c>
      <c r="H112" t="str">
        <f t="shared" si="9"/>
        <v>no</v>
      </c>
      <c r="I112" t="str">
        <f t="shared" si="10"/>
        <v>no</v>
      </c>
      <c r="J112" t="str">
        <f t="shared" si="11"/>
        <v>no</v>
      </c>
      <c r="K112" s="8" t="str">
        <f t="shared" si="12"/>
        <v>yes</v>
      </c>
      <c r="L112">
        <f>IF(AnalyData!$AI112="fail",AnalyData!$A112,0)</f>
        <v>0</v>
      </c>
      <c r="M112">
        <f>IF(OR(BadRunsEye!$D112="Fail",BadRunsEye!$D112="Borderline Fail"),BadRunsEye!$A112,0)</f>
        <v>0</v>
      </c>
      <c r="N112" t="str">
        <f t="shared" si="13"/>
        <v>same</v>
      </c>
    </row>
    <row r="113" spans="1:21" x14ac:dyDescent="0.3">
      <c r="A113" s="6" t="str">
        <f>IF(AnalyData!$AI113="pass",AnalyData!$A113,0)</f>
        <v>160204_M00766_0004_000000000-AL4H0</v>
      </c>
      <c r="B113" s="6" t="str">
        <f>IF(OR(BadRunsEye!$D113="Pass",BadRunsEye!$D113="Borderline Pass"),BadRunsEye!$A113,0)</f>
        <v>160204_M00766_0004_000000000-AL4H0</v>
      </c>
      <c r="C113" t="str">
        <f t="shared" si="8"/>
        <v>same</v>
      </c>
      <c r="H113" t="str">
        <f t="shared" si="9"/>
        <v>no</v>
      </c>
      <c r="I113" t="str">
        <f t="shared" si="10"/>
        <v>no</v>
      </c>
      <c r="J113" t="str">
        <f t="shared" si="11"/>
        <v>no</v>
      </c>
      <c r="K113" s="8" t="str">
        <f t="shared" si="12"/>
        <v>yes</v>
      </c>
      <c r="L113">
        <f>IF(AnalyData!$AI113="fail",AnalyData!$A113,0)</f>
        <v>0</v>
      </c>
      <c r="M113">
        <f>IF(OR(BadRunsEye!$D113="Fail",BadRunsEye!$D113="Borderline Fail"),BadRunsEye!$A113,0)</f>
        <v>0</v>
      </c>
      <c r="N113" t="str">
        <f t="shared" si="13"/>
        <v>same</v>
      </c>
    </row>
    <row r="114" spans="1:21" x14ac:dyDescent="0.3">
      <c r="A114" s="6" t="str">
        <f>IF(AnalyData!$AI114="pass",AnalyData!$A114,0)</f>
        <v>160204_M02641_0072_000000000-AK6CE</v>
      </c>
      <c r="B114" s="6" t="str">
        <f>IF(OR(BadRunsEye!$D114="Pass",BadRunsEye!$D114="Borderline Pass"),BadRunsEye!$A114,0)</f>
        <v>160204_M02641_0072_000000000-AK6CE</v>
      </c>
      <c r="C114" t="str">
        <f t="shared" si="8"/>
        <v>same</v>
      </c>
      <c r="H114" t="str">
        <f t="shared" si="9"/>
        <v>no</v>
      </c>
      <c r="I114" t="str">
        <f t="shared" si="10"/>
        <v>no</v>
      </c>
      <c r="J114" t="str">
        <f t="shared" si="11"/>
        <v>no</v>
      </c>
      <c r="K114" s="8" t="str">
        <f t="shared" si="12"/>
        <v>yes</v>
      </c>
      <c r="L114">
        <f>IF(AnalyData!$AI114="fail",AnalyData!$A114,0)</f>
        <v>0</v>
      </c>
      <c r="M114">
        <f>IF(OR(BadRunsEye!$D114="Fail",BadRunsEye!$D114="Borderline Fail"),BadRunsEye!$A114,0)</f>
        <v>0</v>
      </c>
      <c r="N114" t="str">
        <f t="shared" si="13"/>
        <v>same</v>
      </c>
    </row>
    <row r="115" spans="1:21" x14ac:dyDescent="0.3">
      <c r="A115" s="6">
        <f>IF(AnalyData!$AI115="pass",AnalyData!$A115,0)</f>
        <v>0</v>
      </c>
      <c r="B115" s="6">
        <f>IF(OR(BadRunsEye!$D115="Pass",BadRunsEye!$D115="Borderline Pass"),BadRunsEye!$A115,0)</f>
        <v>0</v>
      </c>
      <c r="C115" t="str">
        <f t="shared" si="8"/>
        <v>same</v>
      </c>
      <c r="H115" t="str">
        <f t="shared" si="9"/>
        <v>no</v>
      </c>
      <c r="I115" t="str">
        <f t="shared" si="10"/>
        <v>no</v>
      </c>
      <c r="J115" s="8" t="str">
        <f t="shared" si="11"/>
        <v>yes</v>
      </c>
      <c r="K115" t="str">
        <f t="shared" si="12"/>
        <v>no</v>
      </c>
      <c r="L115" t="str">
        <f>IF(AnalyData!$AI115="fail",AnalyData!$A115,0)</f>
        <v>160205_M02641_0073_000000000-ALY9Y</v>
      </c>
      <c r="M115" t="str">
        <f>IF(OR(BadRunsEye!$D115="Fail",BadRunsEye!$D115="Borderline Fail"),BadRunsEye!$A115,0)</f>
        <v>160205_M02641_0073_000000000-ALY9Y</v>
      </c>
      <c r="N115" t="str">
        <f t="shared" si="13"/>
        <v>same</v>
      </c>
      <c r="R115" t="s">
        <v>365</v>
      </c>
    </row>
    <row r="116" spans="1:21" x14ac:dyDescent="0.3">
      <c r="A116" s="5" t="str">
        <f>IF(AnalyData!$AI116="pass",AnalyData!$A116,0)</f>
        <v>160208_M00766_0006_000000000-AMF4G</v>
      </c>
      <c r="B116" s="5">
        <f>IF(OR(BadRunsEye!$D116="Pass",BadRunsEye!$D116="Borderline Pass"),BadRunsEye!$A116,0)</f>
        <v>0</v>
      </c>
      <c r="C116" s="5" t="str">
        <f t="shared" si="8"/>
        <v>diff</v>
      </c>
      <c r="D116" s="5" t="s">
        <v>232</v>
      </c>
      <c r="E116" s="5" t="str">
        <f>IF(D116=FailsPassesManual!C116,"yes","no")</f>
        <v>no</v>
      </c>
      <c r="F116" s="5" t="str">
        <f t="shared" si="14"/>
        <v>yes</v>
      </c>
      <c r="H116" t="str">
        <f t="shared" si="9"/>
        <v>no</v>
      </c>
      <c r="I116" s="8" t="str">
        <f t="shared" si="10"/>
        <v>yes</v>
      </c>
      <c r="J116" t="str">
        <f t="shared" si="11"/>
        <v>no</v>
      </c>
      <c r="K116" t="str">
        <f t="shared" si="12"/>
        <v>no</v>
      </c>
      <c r="L116" s="5">
        <f>IF(AnalyData!$AI116="fail",AnalyData!$A116,0)</f>
        <v>0</v>
      </c>
      <c r="M116" s="5" t="str">
        <f>IF(OR(BadRunsEye!$D116="Fail",BadRunsEye!$D116="Borderline Fail"),BadRunsEye!$A116,0)</f>
        <v>160208_M00766_0006_000000000-AMF4G</v>
      </c>
      <c r="N116" s="5" t="str">
        <f t="shared" si="13"/>
        <v>diff</v>
      </c>
      <c r="O116" s="5" t="s">
        <v>232</v>
      </c>
      <c r="P116" s="5" t="str">
        <f>IF(O116=FailsPassesManual!D116,"yes","no")</f>
        <v>yes</v>
      </c>
      <c r="Q116" s="5" t="str">
        <f t="shared" si="15"/>
        <v>no</v>
      </c>
      <c r="R116" s="5"/>
      <c r="S116" s="5"/>
      <c r="T116" s="5"/>
      <c r="U116" s="5"/>
    </row>
    <row r="117" spans="1:21" x14ac:dyDescent="0.3">
      <c r="A117" s="6">
        <f>IF(AnalyData!$AI117="pass",AnalyData!$A117,0)</f>
        <v>0</v>
      </c>
      <c r="B117" s="6">
        <f>IF(OR(BadRunsEye!$D117="Pass",BadRunsEye!$D117="Borderline Pass"),BadRunsEye!$A117,0)</f>
        <v>0</v>
      </c>
      <c r="C117" t="str">
        <f t="shared" si="8"/>
        <v>same</v>
      </c>
      <c r="H117" t="str">
        <f t="shared" si="9"/>
        <v>no</v>
      </c>
      <c r="I117" t="str">
        <f t="shared" si="10"/>
        <v>no</v>
      </c>
      <c r="J117" s="8" t="str">
        <f t="shared" si="11"/>
        <v>yes</v>
      </c>
      <c r="K117" t="str">
        <f t="shared" si="12"/>
        <v>no</v>
      </c>
      <c r="L117" t="str">
        <f>IF(AnalyData!$AI117="fail",AnalyData!$A117,0)</f>
        <v>160208_M02641_0075_000000000-AMF40</v>
      </c>
      <c r="M117" t="str">
        <f>IF(OR(BadRunsEye!$D117="Fail",BadRunsEye!$D117="Borderline Fail"),BadRunsEye!$A117,0)</f>
        <v>160208_M02641_0075_000000000-AMF40</v>
      </c>
      <c r="N117" t="str">
        <f t="shared" si="13"/>
        <v>same</v>
      </c>
      <c r="R117" t="s">
        <v>367</v>
      </c>
      <c r="S117" t="s">
        <v>365</v>
      </c>
    </row>
    <row r="118" spans="1:21" x14ac:dyDescent="0.3">
      <c r="A118" s="6" t="str">
        <f>IF(AnalyData!$AI118="pass",AnalyData!$A118,0)</f>
        <v>160209_M02641_0076_000000000-AMF44</v>
      </c>
      <c r="B118" s="6" t="str">
        <f>IF(OR(BadRunsEye!$D118="Pass",BadRunsEye!$D118="Borderline Pass"),BadRunsEye!$A118,0)</f>
        <v>160209_M02641_0076_000000000-AMF44</v>
      </c>
      <c r="C118" t="str">
        <f t="shared" si="8"/>
        <v>same</v>
      </c>
      <c r="H118" t="str">
        <f t="shared" si="9"/>
        <v>no</v>
      </c>
      <c r="I118" t="str">
        <f t="shared" si="10"/>
        <v>no</v>
      </c>
      <c r="J118" t="str">
        <f t="shared" si="11"/>
        <v>no</v>
      </c>
      <c r="K118" s="8" t="str">
        <f t="shared" si="12"/>
        <v>yes</v>
      </c>
      <c r="L118">
        <f>IF(AnalyData!$AI118="fail",AnalyData!$A118,0)</f>
        <v>0</v>
      </c>
      <c r="M118">
        <f>IF(OR(BadRunsEye!$D118="Fail",BadRunsEye!$D118="Borderline Fail"),BadRunsEye!$A118,0)</f>
        <v>0</v>
      </c>
      <c r="N118" t="str">
        <f t="shared" si="13"/>
        <v>same</v>
      </c>
    </row>
    <row r="119" spans="1:21" x14ac:dyDescent="0.3">
      <c r="A119" s="6" t="str">
        <f>IF(AnalyData!$AI119="pass",AnalyData!$A119,0)</f>
        <v>160210_M02641_0077_000000000-AME81</v>
      </c>
      <c r="B119" s="6" t="str">
        <f>IF(OR(BadRunsEye!$D119="Pass",BadRunsEye!$D119="Borderline Pass"),BadRunsEye!$A119,0)</f>
        <v>160210_M02641_0077_000000000-AME81</v>
      </c>
      <c r="C119" t="str">
        <f t="shared" si="8"/>
        <v>same</v>
      </c>
      <c r="H119" t="str">
        <f t="shared" si="9"/>
        <v>no</v>
      </c>
      <c r="I119" t="str">
        <f t="shared" si="10"/>
        <v>no</v>
      </c>
      <c r="J119" t="str">
        <f t="shared" si="11"/>
        <v>no</v>
      </c>
      <c r="K119" s="8" t="str">
        <f t="shared" si="12"/>
        <v>yes</v>
      </c>
      <c r="L119">
        <f>IF(AnalyData!$AI119="fail",AnalyData!$A119,0)</f>
        <v>0</v>
      </c>
      <c r="M119">
        <f>IF(OR(BadRunsEye!$D119="Fail",BadRunsEye!$D119="Borderline Fail"),BadRunsEye!$A119,0)</f>
        <v>0</v>
      </c>
      <c r="N119" t="str">
        <f t="shared" si="13"/>
        <v>same</v>
      </c>
    </row>
    <row r="120" spans="1:21" x14ac:dyDescent="0.3">
      <c r="A120" s="6" t="str">
        <f>IF(AnalyData!$AI120="pass",AnalyData!$A120,0)</f>
        <v>160212_M00766_0008_000000000-AL607</v>
      </c>
      <c r="B120" s="6" t="str">
        <f>IF(OR(BadRunsEye!$D120="Pass",BadRunsEye!$D120="Borderline Pass"),BadRunsEye!$A120,0)</f>
        <v>160212_M00766_0008_000000000-AL607</v>
      </c>
      <c r="C120" t="str">
        <f t="shared" si="8"/>
        <v>same</v>
      </c>
      <c r="H120" t="str">
        <f t="shared" si="9"/>
        <v>no</v>
      </c>
      <c r="I120" t="str">
        <f t="shared" si="10"/>
        <v>no</v>
      </c>
      <c r="J120" t="str">
        <f t="shared" si="11"/>
        <v>no</v>
      </c>
      <c r="K120" s="8" t="str">
        <f t="shared" si="12"/>
        <v>yes</v>
      </c>
      <c r="L120">
        <f>IF(AnalyData!$AI120="fail",AnalyData!$A120,0)</f>
        <v>0</v>
      </c>
      <c r="M120">
        <f>IF(OR(BadRunsEye!$D120="Fail",BadRunsEye!$D120="Borderline Fail"),BadRunsEye!$A120,0)</f>
        <v>0</v>
      </c>
      <c r="N120" t="str">
        <f t="shared" si="13"/>
        <v>same</v>
      </c>
    </row>
    <row r="121" spans="1:21" x14ac:dyDescent="0.3">
      <c r="A121" s="6" t="str">
        <f>IF(AnalyData!$AI121="pass",AnalyData!$A121,0)</f>
        <v>160216_M02641_0079_000000000-AL75M</v>
      </c>
      <c r="B121" s="6" t="str">
        <f>IF(OR(BadRunsEye!$D121="Pass",BadRunsEye!$D121="Borderline Pass"),BadRunsEye!$A121,0)</f>
        <v>160216_M02641_0079_000000000-AL75M</v>
      </c>
      <c r="C121" t="str">
        <f t="shared" si="8"/>
        <v>same</v>
      </c>
      <c r="H121" t="str">
        <f t="shared" si="9"/>
        <v>no</v>
      </c>
      <c r="I121" t="str">
        <f t="shared" si="10"/>
        <v>no</v>
      </c>
      <c r="J121" t="str">
        <f t="shared" si="11"/>
        <v>no</v>
      </c>
      <c r="K121" s="8" t="str">
        <f t="shared" si="12"/>
        <v>yes</v>
      </c>
      <c r="L121">
        <f>IF(AnalyData!$AI121="fail",AnalyData!$A121,0)</f>
        <v>0</v>
      </c>
      <c r="M121">
        <f>IF(OR(BadRunsEye!$D121="Fail",BadRunsEye!$D121="Borderline Fail"),BadRunsEye!$A121,0)</f>
        <v>0</v>
      </c>
      <c r="N121" t="str">
        <f t="shared" si="13"/>
        <v>same</v>
      </c>
    </row>
    <row r="122" spans="1:21" x14ac:dyDescent="0.3">
      <c r="A122" s="6" t="str">
        <f>IF(AnalyData!$AI122="pass",AnalyData!$A122,0)</f>
        <v>160218_M00766_0010_000000000-AMF48</v>
      </c>
      <c r="B122" s="6" t="str">
        <f>IF(OR(BadRunsEye!$D122="Pass",BadRunsEye!$D122="Borderline Pass"),BadRunsEye!$A122,0)</f>
        <v>160218_M00766_0010_000000000-AMF48</v>
      </c>
      <c r="C122" t="str">
        <f t="shared" si="8"/>
        <v>same</v>
      </c>
      <c r="H122" t="str">
        <f t="shared" si="9"/>
        <v>no</v>
      </c>
      <c r="I122" t="str">
        <f t="shared" si="10"/>
        <v>no</v>
      </c>
      <c r="J122" t="str">
        <f t="shared" si="11"/>
        <v>no</v>
      </c>
      <c r="K122" s="8" t="str">
        <f t="shared" si="12"/>
        <v>yes</v>
      </c>
      <c r="L122">
        <f>IF(AnalyData!$AI122="fail",AnalyData!$A122,0)</f>
        <v>0</v>
      </c>
      <c r="M122">
        <f>IF(OR(BadRunsEye!$D122="Fail",BadRunsEye!$D122="Borderline Fail"),BadRunsEye!$A122,0)</f>
        <v>0</v>
      </c>
      <c r="N122" t="str">
        <f t="shared" si="13"/>
        <v>same</v>
      </c>
    </row>
    <row r="123" spans="1:21" x14ac:dyDescent="0.3">
      <c r="A123" s="6" t="str">
        <f>IF(AnalyData!$AI123="pass",AnalyData!$A123,0)</f>
        <v>160218_M02641_0080_000000000-AMF3Y</v>
      </c>
      <c r="B123" s="6" t="str">
        <f>IF(OR(BadRunsEye!$D123="Pass",BadRunsEye!$D123="Borderline Pass"),BadRunsEye!$A123,0)</f>
        <v>160218_M02641_0080_000000000-AMF3Y</v>
      </c>
      <c r="C123" t="str">
        <f t="shared" si="8"/>
        <v>same</v>
      </c>
      <c r="H123" t="str">
        <f t="shared" si="9"/>
        <v>no</v>
      </c>
      <c r="I123" t="str">
        <f t="shared" si="10"/>
        <v>no</v>
      </c>
      <c r="J123" t="str">
        <f t="shared" si="11"/>
        <v>no</v>
      </c>
      <c r="K123" s="8" t="str">
        <f t="shared" si="12"/>
        <v>yes</v>
      </c>
      <c r="L123">
        <f>IF(AnalyData!$AI123="fail",AnalyData!$A123,0)</f>
        <v>0</v>
      </c>
      <c r="M123">
        <f>IF(OR(BadRunsEye!$D123="Fail",BadRunsEye!$D123="Borderline Fail"),BadRunsEye!$A123,0)</f>
        <v>0</v>
      </c>
      <c r="N123" t="str">
        <f t="shared" si="13"/>
        <v>same</v>
      </c>
    </row>
    <row r="124" spans="1:21" x14ac:dyDescent="0.3">
      <c r="H124">
        <f>COUNTIF(H2:H123,"yes")</f>
        <v>12</v>
      </c>
      <c r="I124">
        <f>COUNTIF(I2:I123,"yes")</f>
        <v>12</v>
      </c>
      <c r="J124">
        <f>COUNTIF(J2:J123,"yes")</f>
        <v>16</v>
      </c>
      <c r="K124">
        <f>COUNTIF(K2:K123,"yes")</f>
        <v>82</v>
      </c>
    </row>
    <row r="125" spans="1:21" x14ac:dyDescent="0.3">
      <c r="B125" s="6" t="s">
        <v>341</v>
      </c>
      <c r="C125">
        <f>COUNTIF(C2:C123,"same")</f>
        <v>98</v>
      </c>
      <c r="M125" t="s">
        <v>342</v>
      </c>
      <c r="N125">
        <f>COUNTIF(N2:N123,"same")</f>
        <v>98</v>
      </c>
    </row>
    <row r="126" spans="1:21" x14ac:dyDescent="0.3">
      <c r="B126" s="6" t="s">
        <v>346</v>
      </c>
      <c r="C126">
        <f>COUNTIF(C2:C123,"diff")</f>
        <v>24</v>
      </c>
      <c r="M126" t="s">
        <v>343</v>
      </c>
      <c r="N126">
        <f>COUNTIF(N2:N123,"diff")</f>
        <v>24</v>
      </c>
    </row>
    <row r="129" spans="1:14" x14ac:dyDescent="0.3">
      <c r="B129" s="6" t="s">
        <v>347</v>
      </c>
      <c r="C129">
        <f>COUNTIF(F2:F123,"yes")</f>
        <v>12</v>
      </c>
      <c r="M129" t="s">
        <v>348</v>
      </c>
      <c r="N129">
        <f>COUNTIF(Q2:Q123,"yes")</f>
        <v>12</v>
      </c>
    </row>
    <row r="130" spans="1:14" x14ac:dyDescent="0.3">
      <c r="B130" s="6" t="s">
        <v>368</v>
      </c>
      <c r="C130">
        <f>COUNTIF(F2:F123,"no")</f>
        <v>12</v>
      </c>
      <c r="M130" s="6" t="s">
        <v>369</v>
      </c>
      <c r="N130">
        <f>COUNTIF(Q2:Q123,"no")</f>
        <v>12</v>
      </c>
    </row>
    <row r="135" spans="1:14" x14ac:dyDescent="0.3">
      <c r="B135" s="6">
        <f>C126/C125</f>
        <v>0.24489795918367346</v>
      </c>
    </row>
    <row r="138" spans="1:14" x14ac:dyDescent="0.3">
      <c r="L138" t="s">
        <v>371</v>
      </c>
      <c r="M138">
        <f>N125</f>
        <v>98</v>
      </c>
    </row>
    <row r="139" spans="1:14" x14ac:dyDescent="0.3">
      <c r="L139" t="s">
        <v>370</v>
      </c>
      <c r="M139">
        <f>N126</f>
        <v>24</v>
      </c>
    </row>
    <row r="142" spans="1:14" x14ac:dyDescent="0.3">
      <c r="A142"/>
      <c r="B142"/>
      <c r="K142" t="s">
        <v>374</v>
      </c>
      <c r="L142" t="s">
        <v>372</v>
      </c>
      <c r="M142">
        <f>H124</f>
        <v>12</v>
      </c>
    </row>
    <row r="143" spans="1:14" x14ac:dyDescent="0.3">
      <c r="A143"/>
      <c r="B143"/>
      <c r="L143" t="s">
        <v>373</v>
      </c>
      <c r="M143">
        <f>I124</f>
        <v>12</v>
      </c>
    </row>
    <row r="144" spans="1:14" x14ac:dyDescent="0.3">
      <c r="A144"/>
      <c r="B144"/>
      <c r="L144" t="s">
        <v>375</v>
      </c>
      <c r="M144">
        <f>J124</f>
        <v>16</v>
      </c>
    </row>
    <row r="145" spans="1:15" x14ac:dyDescent="0.3">
      <c r="A145"/>
      <c r="B145"/>
      <c r="L145" t="s">
        <v>376</v>
      </c>
      <c r="M145">
        <f>K124</f>
        <v>82</v>
      </c>
    </row>
    <row r="146" spans="1:15" x14ac:dyDescent="0.3">
      <c r="A146"/>
      <c r="B146"/>
      <c r="L146" t="s">
        <v>377</v>
      </c>
      <c r="M146">
        <f>SUM(M142:M145)</f>
        <v>122</v>
      </c>
    </row>
    <row r="147" spans="1:15" x14ac:dyDescent="0.3">
      <c r="A147"/>
      <c r="B147"/>
    </row>
    <row r="148" spans="1:15" x14ac:dyDescent="0.3">
      <c r="A148"/>
      <c r="B148"/>
      <c r="N148" t="s">
        <v>378</v>
      </c>
      <c r="O148" t="s">
        <v>378</v>
      </c>
    </row>
    <row r="149" spans="1:15" x14ac:dyDescent="0.3">
      <c r="A149"/>
      <c r="B149"/>
      <c r="L149" t="s">
        <v>379</v>
      </c>
      <c r="M149">
        <f>(M144/(M144+M143))*100</f>
        <v>57.142857142857139</v>
      </c>
      <c r="N149">
        <v>37.18</v>
      </c>
      <c r="O149">
        <v>75.540000000000006</v>
      </c>
    </row>
    <row r="150" spans="1:15" x14ac:dyDescent="0.3">
      <c r="A150"/>
      <c r="B150"/>
      <c r="L150" t="s">
        <v>380</v>
      </c>
      <c r="M150">
        <f>(M145/(M142+M145))*100</f>
        <v>87.2340425531915</v>
      </c>
      <c r="N150">
        <v>78.760000000000005</v>
      </c>
      <c r="O150">
        <v>93.23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opLeftCell="L97" zoomScale="75" zoomScaleNormal="75" workbookViewId="0">
      <selection activeCell="E12" sqref="E12"/>
    </sheetView>
  </sheetViews>
  <sheetFormatPr defaultRowHeight="14.4" x14ac:dyDescent="0.3"/>
  <cols>
    <col min="1" max="1" width="38.88671875" style="6" bestFit="1" customWidth="1"/>
    <col min="2" max="2" width="37.5546875" style="6" bestFit="1" customWidth="1"/>
    <col min="4" max="4" width="41.88671875" bestFit="1" customWidth="1"/>
    <col min="5" max="5" width="11.6640625" bestFit="1" customWidth="1"/>
    <col min="6" max="6" width="19.33203125" bestFit="1" customWidth="1"/>
    <col min="12" max="13" width="38.88671875" bestFit="1" customWidth="1"/>
    <col min="14" max="14" width="9.88671875" bestFit="1" customWidth="1"/>
    <col min="15" max="15" width="41.88671875" bestFit="1" customWidth="1"/>
    <col min="16" max="16" width="11.6640625" bestFit="1" customWidth="1"/>
    <col min="17" max="17" width="18.33203125" bestFit="1" customWidth="1"/>
    <col min="18" max="23" width="29.88671875" bestFit="1" customWidth="1"/>
  </cols>
  <sheetData>
    <row r="1" spans="1:23" x14ac:dyDescent="0.3">
      <c r="A1" s="6" t="s">
        <v>382</v>
      </c>
      <c r="B1" s="6" t="s">
        <v>321</v>
      </c>
      <c r="C1" t="s">
        <v>340</v>
      </c>
      <c r="D1" t="s">
        <v>345</v>
      </c>
      <c r="E1" t="s">
        <v>344</v>
      </c>
      <c r="F1" t="s">
        <v>360</v>
      </c>
      <c r="H1" t="s">
        <v>372</v>
      </c>
      <c r="I1" t="s">
        <v>373</v>
      </c>
      <c r="J1" t="s">
        <v>375</v>
      </c>
      <c r="K1" t="s">
        <v>376</v>
      </c>
      <c r="L1" t="s">
        <v>381</v>
      </c>
      <c r="M1" t="s">
        <v>322</v>
      </c>
      <c r="N1" t="s">
        <v>340</v>
      </c>
      <c r="O1" t="s">
        <v>345</v>
      </c>
      <c r="P1" t="s">
        <v>344</v>
      </c>
      <c r="Q1" t="s">
        <v>359</v>
      </c>
      <c r="R1" t="s">
        <v>363</v>
      </c>
    </row>
    <row r="2" spans="1:23" x14ac:dyDescent="0.3">
      <c r="A2" s="6" t="str">
        <f>IF(AnalyData!$AJ2="pass",AnalyData!$A2,0)</f>
        <v>130417_M00766_0007_000000000-A3R1F</v>
      </c>
      <c r="B2" s="6" t="str">
        <f>IF(OR(BadRunsEye!$D2="Pass",BadRunsEye!$D2="Borderline Pass"),BadRunsEye!$A2,0)</f>
        <v>130417_M00766_0007_000000000-A3R1F</v>
      </c>
      <c r="C2" t="str">
        <f>IF(A2=B2,"same","diff")</f>
        <v>same</v>
      </c>
      <c r="H2" t="str">
        <f>IF(AND(L2&lt;&gt;0,M2=0),"yes","no")</f>
        <v>no</v>
      </c>
      <c r="I2" t="str">
        <f>IF(AND(L2=0,M2&lt;&gt;0),"yes","no")</f>
        <v>no</v>
      </c>
      <c r="J2" t="str">
        <f>IF(AND(L2&lt;&gt;0,M2&lt;&gt;0),"yes","no")</f>
        <v>no</v>
      </c>
      <c r="K2" s="8" t="str">
        <f>IF(AND(L2=0,M2=0),"yes","no")</f>
        <v>yes</v>
      </c>
      <c r="L2">
        <f>IF(AnalyData!$AJ2="fail",AnalyData!$A2,0)</f>
        <v>0</v>
      </c>
      <c r="M2">
        <f>IF(OR(BadRunsEye!$D2="Fail",BadRunsEye!$D2="Borderline Fail"),BadRunsEye!$A2,0)</f>
        <v>0</v>
      </c>
      <c r="N2" t="str">
        <f>IF(L2=M2,"same","diff")</f>
        <v>same</v>
      </c>
    </row>
    <row r="3" spans="1:23" x14ac:dyDescent="0.3">
      <c r="A3" s="6" t="str">
        <f>IF(AnalyData!$AJ3="pass",AnalyData!$A3,0)</f>
        <v>130508_M00766_0013_000000000-A3RB5</v>
      </c>
      <c r="B3" s="6" t="str">
        <f>IF(OR(BadRunsEye!$D3="Pass",BadRunsEye!$D3="Borderline Pass"),BadRunsEye!$A3,0)</f>
        <v>130508_M00766_0013_000000000-A3RB5</v>
      </c>
      <c r="C3" t="str">
        <f t="shared" ref="C3:C66" si="0">IF(A3=B3,"same","diff")</f>
        <v>same</v>
      </c>
      <c r="H3" t="str">
        <f t="shared" ref="H3:H66" si="1">IF(AND(L3&lt;&gt;0,M3=0),"yes","no")</f>
        <v>no</v>
      </c>
      <c r="I3" t="str">
        <f t="shared" ref="I3:I66" si="2">IF(AND(L3=0,M3&lt;&gt;0),"yes","no")</f>
        <v>no</v>
      </c>
      <c r="J3" t="str">
        <f t="shared" ref="J3:J66" si="3">IF(AND(L3&lt;&gt;0,M3&lt;&gt;0),"yes","no")</f>
        <v>no</v>
      </c>
      <c r="K3" s="8" t="str">
        <f t="shared" ref="K3:K66" si="4">IF(AND(L3=0,M3=0),"yes","no")</f>
        <v>yes</v>
      </c>
      <c r="L3">
        <f>IF(AnalyData!$AJ3="fail",AnalyData!$A3,0)</f>
        <v>0</v>
      </c>
      <c r="M3">
        <f>IF(OR(BadRunsEye!$D3="Fail",BadRunsEye!$D3="Borderline Fail"),BadRunsEye!$A3,0)</f>
        <v>0</v>
      </c>
      <c r="N3" t="str">
        <f t="shared" ref="N3:N66" si="5">IF(L3=M3,"same","diff")</f>
        <v>same</v>
      </c>
    </row>
    <row r="4" spans="1:23" x14ac:dyDescent="0.3">
      <c r="A4" s="6" t="str">
        <f>IF(AnalyData!$AJ4="pass",AnalyData!$A4,0)</f>
        <v>130510_M00766_0014_000000000-A3PFJ</v>
      </c>
      <c r="B4" s="6" t="str">
        <f>IF(OR(BadRunsEye!$D4="Pass",BadRunsEye!$D4="Borderline Pass"),BadRunsEye!$A4,0)</f>
        <v>130510_M00766_0014_000000000-A3PFJ</v>
      </c>
      <c r="C4" t="str">
        <f t="shared" si="0"/>
        <v>same</v>
      </c>
      <c r="H4" t="str">
        <f t="shared" si="1"/>
        <v>no</v>
      </c>
      <c r="I4" t="str">
        <f t="shared" si="2"/>
        <v>no</v>
      </c>
      <c r="J4" t="str">
        <f t="shared" si="3"/>
        <v>no</v>
      </c>
      <c r="K4" s="8" t="str">
        <f t="shared" si="4"/>
        <v>yes</v>
      </c>
      <c r="L4">
        <f>IF(AnalyData!$AJ4="fail",AnalyData!$A4,0)</f>
        <v>0</v>
      </c>
      <c r="M4">
        <f>IF(OR(BadRunsEye!$D4="Fail",BadRunsEye!$D4="Borderline Fail"),BadRunsEye!$A4,0)</f>
        <v>0</v>
      </c>
      <c r="N4" t="str">
        <f t="shared" si="5"/>
        <v>same</v>
      </c>
    </row>
    <row r="5" spans="1:23" x14ac:dyDescent="0.3">
      <c r="A5" s="6">
        <f>IF(AnalyData!$AJ5="pass",AnalyData!$A5,0)</f>
        <v>0</v>
      </c>
      <c r="B5" s="6">
        <f>IF(OR(BadRunsEye!$D5="Pass",BadRunsEye!$D5="Borderline Pass"),BadRunsEye!$A5,0)</f>
        <v>0</v>
      </c>
      <c r="C5" t="str">
        <f t="shared" si="0"/>
        <v>same</v>
      </c>
      <c r="H5" t="str">
        <f t="shared" si="1"/>
        <v>no</v>
      </c>
      <c r="I5" t="str">
        <f t="shared" si="2"/>
        <v>no</v>
      </c>
      <c r="J5" s="8" t="str">
        <f t="shared" si="3"/>
        <v>yes</v>
      </c>
      <c r="K5" t="str">
        <f t="shared" si="4"/>
        <v>no</v>
      </c>
      <c r="L5" t="str">
        <f>IF(AnalyData!$AJ5="fail",AnalyData!$A5,0)</f>
        <v>130613_M00766_0018_000000000-A4FN3</v>
      </c>
      <c r="M5" t="str">
        <f>IF(OR(BadRunsEye!$D5="Fail",BadRunsEye!$D5="Borderline Fail"),BadRunsEye!$A5,0)</f>
        <v>130613_M00766_0018_000000000-A4FN3</v>
      </c>
      <c r="N5" t="str">
        <f t="shared" si="5"/>
        <v>same</v>
      </c>
      <c r="R5" t="s">
        <v>367</v>
      </c>
      <c r="S5" t="s">
        <v>365</v>
      </c>
      <c r="T5" t="s">
        <v>364</v>
      </c>
      <c r="U5" s="9" t="s">
        <v>383</v>
      </c>
    </row>
    <row r="6" spans="1:23" x14ac:dyDescent="0.3">
      <c r="A6" s="5">
        <f>IF(AnalyData!$AJ6="pass",AnalyData!$A6,0)</f>
        <v>0</v>
      </c>
      <c r="B6" s="5" t="str">
        <f>IF(OR(BadRunsEye!$D6="Pass",BadRunsEye!$D6="Borderline Pass"),BadRunsEye!$A6,0)</f>
        <v>130708_M00766_0023_000000000-A20R8</v>
      </c>
      <c r="C6" s="5" t="str">
        <f t="shared" si="0"/>
        <v>diff</v>
      </c>
      <c r="D6" s="5" t="s">
        <v>154</v>
      </c>
      <c r="E6" s="28" t="str">
        <f>IF(D6=FailsPassesManual!D6,"yes","no")</f>
        <v>no</v>
      </c>
      <c r="F6" s="5" t="str">
        <f t="shared" ref="F6" si="6">IF(D6=A6,"yes","no")</f>
        <v>no</v>
      </c>
      <c r="H6" s="11" t="str">
        <f t="shared" si="1"/>
        <v>yes</v>
      </c>
      <c r="I6" t="str">
        <f t="shared" si="2"/>
        <v>no</v>
      </c>
      <c r="J6" t="str">
        <f t="shared" si="3"/>
        <v>no</v>
      </c>
      <c r="K6" s="11" t="str">
        <f t="shared" si="4"/>
        <v>no</v>
      </c>
      <c r="L6" s="5" t="str">
        <f>IF(AnalyData!$AJ6="fail",AnalyData!$A6,0)</f>
        <v>130708_M00766_0023_000000000-A20R8</v>
      </c>
      <c r="M6" s="5">
        <f>IF(OR(BadRunsEye!$D6="Fail",BadRunsEye!$D6="Borderline Fail"),BadRunsEye!$A6,0)</f>
        <v>0</v>
      </c>
      <c r="N6" s="5" t="str">
        <f t="shared" si="5"/>
        <v>diff</v>
      </c>
      <c r="O6" s="5" t="s">
        <v>154</v>
      </c>
      <c r="P6" s="5" t="str">
        <f>IF(O6=FailsPassesManual!D6,"yes","no")</f>
        <v>no</v>
      </c>
      <c r="Q6" s="5" t="str">
        <f t="shared" ref="Q6" si="7">IF(O6=L6,"yes","no")</f>
        <v>yes</v>
      </c>
      <c r="R6" s="12" t="s">
        <v>383</v>
      </c>
      <c r="S6" s="18" t="s">
        <v>385</v>
      </c>
      <c r="T6" s="5"/>
      <c r="U6" s="5"/>
      <c r="V6" s="5"/>
      <c r="W6" s="5"/>
    </row>
    <row r="7" spans="1:23" x14ac:dyDescent="0.3">
      <c r="A7" s="6" t="str">
        <f>IF(AnalyData!$AJ7="pass",AnalyData!$A7,0)</f>
        <v>130902_M00766_0045_000000000-A5BVD</v>
      </c>
      <c r="B7" s="6" t="str">
        <f>IF(OR(BadRunsEye!$D7="Pass",BadRunsEye!$D7="Borderline Pass"),BadRunsEye!$A7,0)</f>
        <v>130902_M00766_0045_000000000-A5BVD</v>
      </c>
      <c r="C7" t="str">
        <f t="shared" si="0"/>
        <v>same</v>
      </c>
      <c r="H7" t="str">
        <f t="shared" si="1"/>
        <v>no</v>
      </c>
      <c r="I7" t="str">
        <f t="shared" si="2"/>
        <v>no</v>
      </c>
      <c r="J7" t="str">
        <f t="shared" si="3"/>
        <v>no</v>
      </c>
      <c r="K7" s="8" t="str">
        <f t="shared" si="4"/>
        <v>yes</v>
      </c>
      <c r="L7">
        <f>IF(AnalyData!$AJ7="fail",AnalyData!$A7,0)</f>
        <v>0</v>
      </c>
      <c r="M7">
        <f>IF(OR(BadRunsEye!$D7="Fail",BadRunsEye!$D7="Borderline Fail"),BadRunsEye!$A7,0)</f>
        <v>0</v>
      </c>
      <c r="N7" t="str">
        <f t="shared" si="5"/>
        <v>same</v>
      </c>
    </row>
    <row r="8" spans="1:23" x14ac:dyDescent="0.3">
      <c r="A8" s="6" t="str">
        <f>IF(AnalyData!$AJ8="pass",AnalyData!$A8,0)</f>
        <v>130909_M00766_0047_000000000-A5PEH</v>
      </c>
      <c r="B8" s="6" t="str">
        <f>IF(OR(BadRunsEye!$D8="Pass",BadRunsEye!$D8="Borderline Pass"),BadRunsEye!$A8,0)</f>
        <v>130909_M00766_0047_000000000-A5PEH</v>
      </c>
      <c r="C8" t="str">
        <f t="shared" si="0"/>
        <v>same</v>
      </c>
      <c r="H8" t="str">
        <f t="shared" si="1"/>
        <v>no</v>
      </c>
      <c r="I8" t="str">
        <f t="shared" si="2"/>
        <v>no</v>
      </c>
      <c r="J8" t="str">
        <f t="shared" si="3"/>
        <v>no</v>
      </c>
      <c r="K8" s="8" t="str">
        <f t="shared" si="4"/>
        <v>yes</v>
      </c>
      <c r="L8">
        <f>IF(AnalyData!$AJ8="fail",AnalyData!$A8,0)</f>
        <v>0</v>
      </c>
      <c r="M8">
        <f>IF(OR(BadRunsEye!$D8="Fail",BadRunsEye!$D8="Borderline Fail"),BadRunsEye!$A8,0)</f>
        <v>0</v>
      </c>
      <c r="N8" t="str">
        <f t="shared" si="5"/>
        <v>same</v>
      </c>
    </row>
    <row r="9" spans="1:23" x14ac:dyDescent="0.3">
      <c r="A9" s="6">
        <f>IF(AnalyData!$AJ9="pass",AnalyData!$A9,0)</f>
        <v>0</v>
      </c>
      <c r="B9" s="6">
        <f>IF(OR(BadRunsEye!$D9="Pass",BadRunsEye!$D9="Borderline Pass"),BadRunsEye!$A9,0)</f>
        <v>0</v>
      </c>
      <c r="C9" s="6" t="str">
        <f t="shared" si="0"/>
        <v>same</v>
      </c>
      <c r="D9" s="6"/>
      <c r="H9" t="str">
        <f t="shared" si="1"/>
        <v>no</v>
      </c>
      <c r="I9" s="11" t="str">
        <f t="shared" si="2"/>
        <v>no</v>
      </c>
      <c r="J9" s="11" t="str">
        <f t="shared" si="3"/>
        <v>yes</v>
      </c>
      <c r="K9" t="str">
        <f t="shared" si="4"/>
        <v>no</v>
      </c>
      <c r="L9" s="6" t="str">
        <f>IF(AnalyData!$AJ9="fail",AnalyData!$A9,0)</f>
        <v>140205_M00766_0021_000000000-A7RVR</v>
      </c>
      <c r="M9" s="6" t="str">
        <f>IF(OR(BadRunsEye!$D9="Fail",BadRunsEye!$D9="Borderline Fail"),BadRunsEye!$A9,0)</f>
        <v>140205_M00766_0021_000000000-A7RVR</v>
      </c>
      <c r="N9" s="6" t="str">
        <f t="shared" si="5"/>
        <v>same</v>
      </c>
      <c r="O9" s="6"/>
      <c r="R9" s="9" t="s">
        <v>383</v>
      </c>
    </row>
    <row r="10" spans="1:23" x14ac:dyDescent="0.3">
      <c r="A10" s="6">
        <f>IF(AnalyData!$AJ10="pass",AnalyData!$A10,0)</f>
        <v>0</v>
      </c>
      <c r="B10" s="6">
        <f>IF(OR(BadRunsEye!$D10="Pass",BadRunsEye!$D10="Borderline Pass"),BadRunsEye!$A10,0)</f>
        <v>0</v>
      </c>
      <c r="C10" s="6" t="str">
        <f t="shared" si="0"/>
        <v>same</v>
      </c>
      <c r="D10" s="6"/>
      <c r="H10" t="str">
        <f t="shared" si="1"/>
        <v>no</v>
      </c>
      <c r="I10" t="str">
        <f t="shared" si="2"/>
        <v>no</v>
      </c>
      <c r="J10" s="8" t="str">
        <f t="shared" si="3"/>
        <v>yes</v>
      </c>
      <c r="K10" t="str">
        <f t="shared" si="4"/>
        <v>no</v>
      </c>
      <c r="L10" t="str">
        <f>IF(AnalyData!$AJ10="fail",AnalyData!$A10,0)</f>
        <v>140603_M00766_0037_000000000-A7WU9</v>
      </c>
      <c r="M10" t="str">
        <f>IF(OR(BadRunsEye!$D10="Fail",BadRunsEye!$D10="Borderline Fail"),BadRunsEye!$A10,0)</f>
        <v>140603_M00766_0037_000000000-A7WU9</v>
      </c>
      <c r="N10" t="str">
        <f t="shared" si="5"/>
        <v>same</v>
      </c>
      <c r="R10" s="9" t="s">
        <v>383</v>
      </c>
    </row>
    <row r="11" spans="1:23" x14ac:dyDescent="0.3">
      <c r="A11" s="6" t="str">
        <f>IF(AnalyData!$AJ11="pass",AnalyData!$A11,0)</f>
        <v>140620_M02641_0004_000000000-A8R7V</v>
      </c>
      <c r="B11" s="6" t="str">
        <f>IF(OR(BadRunsEye!$D11="Pass",BadRunsEye!$D11="Borderline Pass"),BadRunsEye!$A11,0)</f>
        <v>140620_M02641_0004_000000000-A8R7V</v>
      </c>
      <c r="C11" s="6" t="str">
        <f t="shared" si="0"/>
        <v>same</v>
      </c>
      <c r="D11" s="6"/>
      <c r="H11" t="str">
        <f t="shared" si="1"/>
        <v>no</v>
      </c>
      <c r="I11" t="str">
        <f t="shared" si="2"/>
        <v>no</v>
      </c>
      <c r="J11" t="str">
        <f t="shared" si="3"/>
        <v>no</v>
      </c>
      <c r="K11" s="8" t="str">
        <f t="shared" si="4"/>
        <v>yes</v>
      </c>
      <c r="L11">
        <f>IF(AnalyData!$AJ11="fail",AnalyData!$A11,0)</f>
        <v>0</v>
      </c>
      <c r="M11">
        <f>IF(OR(BadRunsEye!$D11="Fail",BadRunsEye!$D11="Borderline Fail"),BadRunsEye!$A11,0)</f>
        <v>0</v>
      </c>
      <c r="N11" t="str">
        <f t="shared" si="5"/>
        <v>same</v>
      </c>
    </row>
    <row r="12" spans="1:23" x14ac:dyDescent="0.3">
      <c r="A12" s="18" t="str">
        <f>IF(AnalyData!$AJ12="pass",AnalyData!$A12,0)</f>
        <v>140625_M00766_0041_000000000-A8P78</v>
      </c>
      <c r="B12" s="18">
        <f>IF(OR(BadRunsEye!$D12="Pass",BadRunsEye!$D12="Borderline Pass"),BadRunsEye!$A12,0)</f>
        <v>0</v>
      </c>
      <c r="C12" s="18" t="str">
        <f t="shared" si="0"/>
        <v>diff</v>
      </c>
      <c r="D12" s="18" t="s">
        <v>243</v>
      </c>
      <c r="E12" s="18" t="str">
        <f>IF(D12=FailsPassesManual!D12,"yes","no")</f>
        <v>no</v>
      </c>
      <c r="F12" s="18" t="str">
        <f t="shared" ref="F12:F62" si="8">IF(D12=A12,"yes","no")</f>
        <v>yes</v>
      </c>
      <c r="H12" t="str">
        <f t="shared" si="1"/>
        <v>no</v>
      </c>
      <c r="I12" s="8" t="str">
        <f t="shared" si="2"/>
        <v>yes</v>
      </c>
      <c r="J12" t="str">
        <f t="shared" si="3"/>
        <v>no</v>
      </c>
      <c r="K12" t="str">
        <f t="shared" si="4"/>
        <v>no</v>
      </c>
      <c r="L12" s="5">
        <f>IF(AnalyData!$AJ12="fail",AnalyData!$A12,0)</f>
        <v>0</v>
      </c>
      <c r="M12" s="5" t="str">
        <f>IF(OR(BadRunsEye!$D12="Fail",BadRunsEye!$D12="Borderline Fail"),BadRunsEye!$A12,0)</f>
        <v>140625_M00766_0041_000000000-A8P78</v>
      </c>
      <c r="N12" s="5" t="str">
        <f t="shared" si="5"/>
        <v>diff</v>
      </c>
      <c r="O12" s="5" t="s">
        <v>243</v>
      </c>
      <c r="P12" s="5" t="str">
        <f>IF(O12=FailsPassesManual!D12,"yes","no")</f>
        <v>no</v>
      </c>
      <c r="Q12" s="5" t="str">
        <f t="shared" ref="Q12:Q74" si="9">IF(O12=L12,"yes","no")</f>
        <v>no</v>
      </c>
      <c r="R12" s="5"/>
      <c r="S12" s="5"/>
      <c r="T12" s="5"/>
      <c r="U12" s="5"/>
      <c r="V12" s="5"/>
      <c r="W12" s="5"/>
    </row>
    <row r="13" spans="1:23" x14ac:dyDescent="0.3">
      <c r="A13" s="6" t="str">
        <f>IF(AnalyData!$AJ13="pass",AnalyData!$A13,0)</f>
        <v>140715_M02641_0008_000000000-A8P81</v>
      </c>
      <c r="B13" s="6" t="str">
        <f>IF(OR(BadRunsEye!$D13="Pass",BadRunsEye!$D13="Borderline Pass"),BadRunsEye!$A13,0)</f>
        <v>140715_M02641_0008_000000000-A8P81</v>
      </c>
      <c r="C13" s="6" t="str">
        <f t="shared" si="0"/>
        <v>same</v>
      </c>
      <c r="D13" s="6"/>
      <c r="H13" t="str">
        <f t="shared" si="1"/>
        <v>no</v>
      </c>
      <c r="I13" t="str">
        <f t="shared" si="2"/>
        <v>no</v>
      </c>
      <c r="J13" t="str">
        <f t="shared" si="3"/>
        <v>no</v>
      </c>
      <c r="K13" s="8" t="str">
        <f t="shared" si="4"/>
        <v>yes</v>
      </c>
      <c r="L13">
        <f>IF(AnalyData!$AJ13="fail",AnalyData!$A13,0)</f>
        <v>0</v>
      </c>
      <c r="M13">
        <f>IF(OR(BadRunsEye!$D13="Fail",BadRunsEye!$D13="Borderline Fail"),BadRunsEye!$A13,0)</f>
        <v>0</v>
      </c>
      <c r="N13" t="str">
        <f t="shared" si="5"/>
        <v>same</v>
      </c>
    </row>
    <row r="14" spans="1:23" x14ac:dyDescent="0.3">
      <c r="A14" s="6">
        <f>IF(AnalyData!$AJ14="pass",AnalyData!$A14,0)</f>
        <v>0</v>
      </c>
      <c r="B14" s="6">
        <f>IF(OR(BadRunsEye!$D14="Pass",BadRunsEye!$D14="Borderline Pass"),BadRunsEye!$A14,0)</f>
        <v>0</v>
      </c>
      <c r="C14" s="6" t="str">
        <f t="shared" si="0"/>
        <v>same</v>
      </c>
      <c r="D14" s="6"/>
      <c r="H14" t="str">
        <f t="shared" si="1"/>
        <v>no</v>
      </c>
      <c r="I14" s="11" t="str">
        <f t="shared" si="2"/>
        <v>no</v>
      </c>
      <c r="J14" s="11" t="str">
        <f t="shared" si="3"/>
        <v>yes</v>
      </c>
      <c r="K14" t="str">
        <f t="shared" si="4"/>
        <v>no</v>
      </c>
      <c r="L14" t="str">
        <f>IF(AnalyData!$AJ14="fail",AnalyData!$A14,0)</f>
        <v>140804_M02641_0011_000000000-AAD6A</v>
      </c>
      <c r="M14" s="6" t="str">
        <f>IF(OR(BadRunsEye!$D14="Fail",BadRunsEye!$D14="Borderline Fail"),BadRunsEye!$A14,0)</f>
        <v>140804_M02641_0011_000000000-AAD6A</v>
      </c>
      <c r="N14" s="6" t="str">
        <f t="shared" si="5"/>
        <v>same</v>
      </c>
      <c r="O14" s="6"/>
      <c r="R14" s="9" t="s">
        <v>383</v>
      </c>
    </row>
    <row r="15" spans="1:23" x14ac:dyDescent="0.3">
      <c r="A15" s="5">
        <f>IF(AnalyData!$AJ15="pass",AnalyData!$A15,0)</f>
        <v>0</v>
      </c>
      <c r="B15" s="5" t="str">
        <f>IF(OR(BadRunsEye!$D15="Pass",BadRunsEye!$D15="Borderline Pass"),BadRunsEye!$A15,0)</f>
        <v>140905_M02641_0017_000000000-AA3FN</v>
      </c>
      <c r="C15" s="5" t="str">
        <f t="shared" si="0"/>
        <v>diff</v>
      </c>
      <c r="D15" s="5" t="s">
        <v>219</v>
      </c>
      <c r="E15" s="28" t="str">
        <f>IF(D15=FailsPassesManual!D15,"yes","no")</f>
        <v>no</v>
      </c>
      <c r="F15" s="5" t="str">
        <f t="shared" si="8"/>
        <v>no</v>
      </c>
      <c r="H15" s="8" t="str">
        <f t="shared" si="1"/>
        <v>yes</v>
      </c>
      <c r="I15" t="str">
        <f t="shared" si="2"/>
        <v>no</v>
      </c>
      <c r="J15" t="str">
        <f t="shared" si="3"/>
        <v>no</v>
      </c>
      <c r="K15" t="str">
        <f t="shared" si="4"/>
        <v>no</v>
      </c>
      <c r="L15" s="5" t="str">
        <f>IF(AnalyData!$AJ15="fail",AnalyData!$A15,0)</f>
        <v>140905_M02641_0017_000000000-AA3FN</v>
      </c>
      <c r="M15" s="5">
        <f>IF(OR(BadRunsEye!$D15="Fail",BadRunsEye!$D15="Borderline Fail"),BadRunsEye!$A15,0)</f>
        <v>0</v>
      </c>
      <c r="N15" s="5" t="str">
        <f t="shared" si="5"/>
        <v>diff</v>
      </c>
      <c r="O15" s="5" t="s">
        <v>219</v>
      </c>
      <c r="P15" s="5" t="str">
        <f>IF(O15=FailsPassesManual!D15,"yes","no")</f>
        <v>no</v>
      </c>
      <c r="Q15" s="5" t="str">
        <f t="shared" si="9"/>
        <v>yes</v>
      </c>
      <c r="R15" s="5" t="s">
        <v>366</v>
      </c>
      <c r="S15" s="5"/>
      <c r="T15" s="5"/>
      <c r="U15" s="5"/>
      <c r="V15" s="5"/>
      <c r="W15" s="5"/>
    </row>
    <row r="16" spans="1:23" x14ac:dyDescent="0.3">
      <c r="A16" s="6" t="str">
        <f>IF(AnalyData!$AJ16="pass",AnalyData!$A16,0)</f>
        <v>140917_M02641_0018_000000000-AA3H7</v>
      </c>
      <c r="B16" s="6" t="str">
        <f>IF(OR(BadRunsEye!$D16="Pass",BadRunsEye!$D16="Borderline Pass"),BadRunsEye!$A16,0)</f>
        <v>140917_M02641_0018_000000000-AA3H7</v>
      </c>
      <c r="C16" s="6" t="str">
        <f t="shared" si="0"/>
        <v>same</v>
      </c>
      <c r="D16" s="6"/>
      <c r="H16" t="str">
        <f t="shared" si="1"/>
        <v>no</v>
      </c>
      <c r="I16" t="str">
        <f t="shared" si="2"/>
        <v>no</v>
      </c>
      <c r="J16" t="str">
        <f t="shared" si="3"/>
        <v>no</v>
      </c>
      <c r="K16" s="8" t="str">
        <f t="shared" si="4"/>
        <v>yes</v>
      </c>
      <c r="L16">
        <f>IF(AnalyData!$AJ16="fail",AnalyData!$A16,0)</f>
        <v>0</v>
      </c>
      <c r="M16">
        <f>IF(OR(BadRunsEye!$D16="Fail",BadRunsEye!$D16="Borderline Fail"),BadRunsEye!$A16,0)</f>
        <v>0</v>
      </c>
      <c r="N16" t="str">
        <f t="shared" si="5"/>
        <v>same</v>
      </c>
    </row>
    <row r="17" spans="1:23" x14ac:dyDescent="0.3">
      <c r="A17" s="6" t="str">
        <f>IF(AnalyData!$AJ17="pass",AnalyData!$A17,0)</f>
        <v>141024_M02641_0024_000000000-A8P84</v>
      </c>
      <c r="B17" s="6" t="str">
        <f>IF(OR(BadRunsEye!$D17="Pass",BadRunsEye!$D17="Borderline Pass"),BadRunsEye!$A17,0)</f>
        <v>141024_M02641_0024_000000000-A8P84</v>
      </c>
      <c r="C17" s="6" t="str">
        <f t="shared" si="0"/>
        <v>same</v>
      </c>
      <c r="D17" s="6"/>
      <c r="H17" t="str">
        <f t="shared" si="1"/>
        <v>no</v>
      </c>
      <c r="I17" t="str">
        <f t="shared" si="2"/>
        <v>no</v>
      </c>
      <c r="J17" t="str">
        <f t="shared" si="3"/>
        <v>no</v>
      </c>
      <c r="K17" s="8" t="str">
        <f t="shared" si="4"/>
        <v>yes</v>
      </c>
      <c r="L17">
        <f>IF(AnalyData!$AJ17="fail",AnalyData!$A17,0)</f>
        <v>0</v>
      </c>
      <c r="M17">
        <f>IF(OR(BadRunsEye!$D17="Fail",BadRunsEye!$D17="Borderline Fail"),BadRunsEye!$A17,0)</f>
        <v>0</v>
      </c>
      <c r="N17" t="str">
        <f t="shared" si="5"/>
        <v>same</v>
      </c>
    </row>
    <row r="18" spans="1:23" x14ac:dyDescent="0.3">
      <c r="A18" s="6" t="str">
        <f>IF(AnalyData!$AJ18="pass",AnalyData!$A18,0)</f>
        <v>141113_M02641_0025_000000000-A8RTY</v>
      </c>
      <c r="B18" s="6" t="str">
        <f>IF(OR(BadRunsEye!$D18="Pass",BadRunsEye!$D18="Borderline Pass"),BadRunsEye!$A18,0)</f>
        <v>141113_M02641_0025_000000000-A8RTY</v>
      </c>
      <c r="C18" s="6" t="str">
        <f t="shared" si="0"/>
        <v>same</v>
      </c>
      <c r="D18" s="6"/>
      <c r="H18" t="str">
        <f t="shared" si="1"/>
        <v>no</v>
      </c>
      <c r="I18" t="str">
        <f t="shared" si="2"/>
        <v>no</v>
      </c>
      <c r="J18" t="str">
        <f t="shared" si="3"/>
        <v>no</v>
      </c>
      <c r="K18" s="8" t="str">
        <f t="shared" si="4"/>
        <v>yes</v>
      </c>
      <c r="L18">
        <f>IF(AnalyData!$AJ18="fail",AnalyData!$A18,0)</f>
        <v>0</v>
      </c>
      <c r="M18">
        <f>IF(OR(BadRunsEye!$D18="Fail",BadRunsEye!$D18="Borderline Fail"),BadRunsEye!$A18,0)</f>
        <v>0</v>
      </c>
      <c r="N18" t="str">
        <f t="shared" si="5"/>
        <v>same</v>
      </c>
    </row>
    <row r="19" spans="1:23" x14ac:dyDescent="0.3">
      <c r="A19" s="6" t="str">
        <f>IF(AnalyData!$AJ19="pass",AnalyData!$A19,0)</f>
        <v>141125_M00766_0062_000000000-A7BKW</v>
      </c>
      <c r="B19" s="6" t="str">
        <f>IF(OR(BadRunsEye!$D19="Pass",BadRunsEye!$D19="Borderline Pass"),BadRunsEye!$A19,0)</f>
        <v>141125_M00766_0062_000000000-A7BKW</v>
      </c>
      <c r="C19" s="6" t="str">
        <f t="shared" si="0"/>
        <v>same</v>
      </c>
      <c r="D19" s="6"/>
      <c r="H19" t="str">
        <f t="shared" si="1"/>
        <v>no</v>
      </c>
      <c r="I19" t="str">
        <f t="shared" si="2"/>
        <v>no</v>
      </c>
      <c r="J19" t="str">
        <f t="shared" si="3"/>
        <v>no</v>
      </c>
      <c r="K19" s="8" t="str">
        <f t="shared" si="4"/>
        <v>yes</v>
      </c>
      <c r="L19">
        <f>IF(AnalyData!$AJ19="fail",AnalyData!$A19,0)</f>
        <v>0</v>
      </c>
      <c r="M19">
        <f>IF(OR(BadRunsEye!$D19="Fail",BadRunsEye!$D19="Borderline Fail"),BadRunsEye!$A19,0)</f>
        <v>0</v>
      </c>
      <c r="N19" t="str">
        <f t="shared" si="5"/>
        <v>same</v>
      </c>
    </row>
    <row r="20" spans="1:23" x14ac:dyDescent="0.3">
      <c r="A20" s="6">
        <f>IF(AnalyData!$AJ20="pass",AnalyData!$A20,0)</f>
        <v>0</v>
      </c>
      <c r="B20" s="6">
        <f>IF(OR(BadRunsEye!$D20="Pass",BadRunsEye!$D20="Borderline Pass"),BadRunsEye!$A20,0)</f>
        <v>0</v>
      </c>
      <c r="C20" s="6" t="str">
        <f t="shared" si="0"/>
        <v>same</v>
      </c>
      <c r="D20" s="6"/>
      <c r="H20" t="str">
        <f t="shared" si="1"/>
        <v>no</v>
      </c>
      <c r="I20" t="str">
        <f t="shared" si="2"/>
        <v>no</v>
      </c>
      <c r="J20" s="8" t="str">
        <f t="shared" si="3"/>
        <v>yes</v>
      </c>
      <c r="K20" t="str">
        <f t="shared" si="4"/>
        <v>no</v>
      </c>
      <c r="L20" t="str">
        <f>IF(AnalyData!$AJ20="fail",AnalyData!$A20,0)</f>
        <v>141222_M00766_0067_000000000-ACCB3</v>
      </c>
      <c r="M20" t="str">
        <f>IF(OR(BadRunsEye!$D20="Fail",BadRunsEye!$D20="Borderline Fail"),BadRunsEye!$A20,0)</f>
        <v>141222_M00766_0067_000000000-ACCB3</v>
      </c>
      <c r="N20" t="str">
        <f t="shared" si="5"/>
        <v>same</v>
      </c>
      <c r="R20" t="s">
        <v>367</v>
      </c>
      <c r="S20" t="s">
        <v>365</v>
      </c>
      <c r="T20" s="9" t="s">
        <v>383</v>
      </c>
    </row>
    <row r="21" spans="1:23" x14ac:dyDescent="0.3">
      <c r="A21" s="6" t="str">
        <f>IF(AnalyData!$AJ21="pass",AnalyData!$A21,0)</f>
        <v>150112_M00766_0068_000000000-A8PD8</v>
      </c>
      <c r="B21" s="6" t="str">
        <f>IF(OR(BadRunsEye!$D21="Pass",BadRunsEye!$D21="Borderline Pass"),BadRunsEye!$A21,0)</f>
        <v>150112_M00766_0068_000000000-A8PD8</v>
      </c>
      <c r="C21" s="6" t="str">
        <f t="shared" si="0"/>
        <v>same</v>
      </c>
      <c r="D21" s="6"/>
      <c r="H21" t="str">
        <f t="shared" si="1"/>
        <v>no</v>
      </c>
      <c r="I21" t="str">
        <f t="shared" si="2"/>
        <v>no</v>
      </c>
      <c r="J21" t="str">
        <f t="shared" si="3"/>
        <v>no</v>
      </c>
      <c r="K21" s="8" t="str">
        <f t="shared" si="4"/>
        <v>yes</v>
      </c>
      <c r="L21">
        <f>IF(AnalyData!$AJ21="fail",AnalyData!$A21,0)</f>
        <v>0</v>
      </c>
      <c r="M21">
        <f>IF(OR(BadRunsEye!$D21="Fail",BadRunsEye!$D21="Borderline Fail"),BadRunsEye!$A21,0)</f>
        <v>0</v>
      </c>
      <c r="N21" t="str">
        <f t="shared" si="5"/>
        <v>same</v>
      </c>
    </row>
    <row r="22" spans="1:23" x14ac:dyDescent="0.3">
      <c r="A22" s="6">
        <f>IF(AnalyData!$AJ22="pass",AnalyData!$A22,0)</f>
        <v>0</v>
      </c>
      <c r="B22" s="6">
        <f>IF(OR(BadRunsEye!$D22="Pass",BadRunsEye!$D22="Borderline Pass"),BadRunsEye!$A22,0)</f>
        <v>0</v>
      </c>
      <c r="C22" s="6" t="str">
        <f t="shared" si="0"/>
        <v>same</v>
      </c>
      <c r="D22" s="6"/>
      <c r="H22" t="str">
        <f t="shared" si="1"/>
        <v>no</v>
      </c>
      <c r="I22" t="str">
        <f t="shared" si="2"/>
        <v>no</v>
      </c>
      <c r="J22" s="8" t="str">
        <f t="shared" si="3"/>
        <v>yes</v>
      </c>
      <c r="K22" t="str">
        <f t="shared" si="4"/>
        <v>no</v>
      </c>
      <c r="L22" t="str">
        <f>IF(AnalyData!$AJ22="fail",AnalyData!$A22,0)</f>
        <v>150114_M00766_0069_000000000-AA68B</v>
      </c>
      <c r="M22" t="str">
        <f>IF(OR(BadRunsEye!$D22="Fail",BadRunsEye!$D22="Borderline Fail"),BadRunsEye!$A22,0)</f>
        <v>150114_M00766_0069_000000000-AA68B</v>
      </c>
      <c r="N22" t="str">
        <f t="shared" si="5"/>
        <v>same</v>
      </c>
      <c r="R22" t="s">
        <v>367</v>
      </c>
      <c r="S22" t="s">
        <v>365</v>
      </c>
    </row>
    <row r="23" spans="1:23" x14ac:dyDescent="0.3">
      <c r="A23" s="6" t="str">
        <f>IF(AnalyData!$AJ23="pass",AnalyData!$A23,0)</f>
        <v>150116_M00766_0070_000000000-ACC3G</v>
      </c>
      <c r="B23" s="6" t="str">
        <f>IF(OR(BadRunsEye!$D23="Pass",BadRunsEye!$D23="Borderline Pass"),BadRunsEye!$A23,0)</f>
        <v>150116_M00766_0070_000000000-ACC3G</v>
      </c>
      <c r="C23" s="6" t="str">
        <f t="shared" si="0"/>
        <v>same</v>
      </c>
      <c r="D23" s="6"/>
      <c r="H23" t="str">
        <f t="shared" si="1"/>
        <v>no</v>
      </c>
      <c r="I23" t="str">
        <f t="shared" si="2"/>
        <v>no</v>
      </c>
      <c r="J23" t="str">
        <f t="shared" si="3"/>
        <v>no</v>
      </c>
      <c r="K23" s="8" t="str">
        <f t="shared" si="4"/>
        <v>yes</v>
      </c>
      <c r="L23">
        <f>IF(AnalyData!$AJ23="fail",AnalyData!$A23,0)</f>
        <v>0</v>
      </c>
      <c r="M23">
        <f>IF(OR(BadRunsEye!$D23="Fail",BadRunsEye!$D23="Borderline Fail"),BadRunsEye!$A23,0)</f>
        <v>0</v>
      </c>
      <c r="N23" t="str">
        <f t="shared" si="5"/>
        <v>same</v>
      </c>
    </row>
    <row r="24" spans="1:23" x14ac:dyDescent="0.3">
      <c r="A24" s="6" t="str">
        <f>IF(AnalyData!$AJ24="pass",AnalyData!$A24,0)</f>
        <v>150127_M00766_0072_000000000-ABRK7</v>
      </c>
      <c r="B24" s="6" t="str">
        <f>IF(OR(BadRunsEye!$D24="Pass",BadRunsEye!$D24="Borderline Pass"),BadRunsEye!$A24,0)</f>
        <v>150127_M00766_0072_000000000-ABRK7</v>
      </c>
      <c r="C24" s="6" t="str">
        <f t="shared" si="0"/>
        <v>same</v>
      </c>
      <c r="D24" s="6"/>
      <c r="H24" t="str">
        <f t="shared" si="1"/>
        <v>no</v>
      </c>
      <c r="I24" t="str">
        <f t="shared" si="2"/>
        <v>no</v>
      </c>
      <c r="J24" t="str">
        <f t="shared" si="3"/>
        <v>no</v>
      </c>
      <c r="K24" s="8" t="str">
        <f t="shared" si="4"/>
        <v>yes</v>
      </c>
      <c r="L24">
        <f>IF(AnalyData!$AJ24="fail",AnalyData!$A24,0)</f>
        <v>0</v>
      </c>
      <c r="M24">
        <f>IF(OR(BadRunsEye!$D24="Fail",BadRunsEye!$D24="Borderline Fail"),BadRunsEye!$A24,0)</f>
        <v>0</v>
      </c>
      <c r="N24" t="str">
        <f t="shared" si="5"/>
        <v>same</v>
      </c>
    </row>
    <row r="25" spans="1:23" x14ac:dyDescent="0.3">
      <c r="A25" s="6">
        <f>IF(AnalyData!$AJ25="pass",AnalyData!$A25,0)</f>
        <v>0</v>
      </c>
      <c r="B25" s="6">
        <f>IF(OR(BadRunsEye!$D25="Pass",BadRunsEye!$D25="Borderline Pass"),BadRunsEye!$A25,0)</f>
        <v>0</v>
      </c>
      <c r="C25" s="6" t="str">
        <f t="shared" si="0"/>
        <v>same</v>
      </c>
      <c r="D25" s="6"/>
      <c r="H25" t="str">
        <f t="shared" si="1"/>
        <v>no</v>
      </c>
      <c r="I25" t="str">
        <f t="shared" si="2"/>
        <v>no</v>
      </c>
      <c r="J25" s="8" t="str">
        <f t="shared" si="3"/>
        <v>yes</v>
      </c>
      <c r="K25" t="str">
        <f t="shared" si="4"/>
        <v>no</v>
      </c>
      <c r="L25" t="str">
        <f>IF(AnalyData!$AJ25="fail",AnalyData!$A25,0)</f>
        <v>150130_M00766_0073_000000000-ACBVB</v>
      </c>
      <c r="M25" t="str">
        <f>IF(OR(BadRunsEye!$D25="Fail",BadRunsEye!$D25="Borderline Fail"),BadRunsEye!$A25,0)</f>
        <v>150130_M00766_0073_000000000-ACBVB</v>
      </c>
      <c r="N25" t="str">
        <f t="shared" si="5"/>
        <v>same</v>
      </c>
      <c r="R25" t="s">
        <v>365</v>
      </c>
      <c r="S25" t="s">
        <v>364</v>
      </c>
      <c r="T25" s="9" t="s">
        <v>384</v>
      </c>
      <c r="U25" s="9" t="s">
        <v>383</v>
      </c>
    </row>
    <row r="26" spans="1:23" x14ac:dyDescent="0.3">
      <c r="A26" s="6">
        <f>IF(AnalyData!$AJ26="pass",AnalyData!$A26,0)</f>
        <v>0</v>
      </c>
      <c r="B26" s="6">
        <f>IF(OR(BadRunsEye!$D26="Pass",BadRunsEye!$D26="Borderline Pass"),BadRunsEye!$A26,0)</f>
        <v>0</v>
      </c>
      <c r="C26" s="6" t="str">
        <f t="shared" si="0"/>
        <v>same</v>
      </c>
      <c r="D26" s="6"/>
      <c r="H26" t="str">
        <f t="shared" si="1"/>
        <v>no</v>
      </c>
      <c r="I26" s="11" t="str">
        <f t="shared" si="2"/>
        <v>no</v>
      </c>
      <c r="J26" s="11" t="str">
        <f t="shared" si="3"/>
        <v>yes</v>
      </c>
      <c r="K26" t="str">
        <f t="shared" si="4"/>
        <v>no</v>
      </c>
      <c r="L26" t="str">
        <f>IF(AnalyData!$AJ26="fail",AnalyData!$A26,0)</f>
        <v>150205_M02641_0029_000000000-ACCE2</v>
      </c>
      <c r="M26" s="6" t="str">
        <f>IF(OR(BadRunsEye!$D26="Fail",BadRunsEye!$D26="Borderline Fail"),BadRunsEye!$A26,0)</f>
        <v>150205_M02641_0029_000000000-ACCE2</v>
      </c>
      <c r="N26" s="6" t="str">
        <f t="shared" si="5"/>
        <v>same</v>
      </c>
      <c r="O26" s="6"/>
      <c r="R26" s="9" t="s">
        <v>383</v>
      </c>
    </row>
    <row r="27" spans="1:23" x14ac:dyDescent="0.3">
      <c r="A27" s="6">
        <f>IF(AnalyData!$AJ27="pass",AnalyData!$A27,0)</f>
        <v>0</v>
      </c>
      <c r="B27" s="6">
        <f>IF(OR(BadRunsEye!$D27="Pass",BadRunsEye!$D27="Borderline Pass"),BadRunsEye!$A27,0)</f>
        <v>0</v>
      </c>
      <c r="C27" s="6" t="str">
        <f t="shared" si="0"/>
        <v>same</v>
      </c>
      <c r="D27" s="6"/>
      <c r="H27" t="str">
        <f t="shared" si="1"/>
        <v>no</v>
      </c>
      <c r="I27" t="str">
        <f t="shared" si="2"/>
        <v>no</v>
      </c>
      <c r="J27" s="8" t="str">
        <f t="shared" si="3"/>
        <v>yes</v>
      </c>
      <c r="K27" t="str">
        <f t="shared" si="4"/>
        <v>no</v>
      </c>
      <c r="L27" t="str">
        <f>IF(AnalyData!$AJ27="fail",AnalyData!$A27,0)</f>
        <v>150220_M00766_0077_000000000-AA2U8</v>
      </c>
      <c r="M27" t="str">
        <f>IF(OR(BadRunsEye!$D27="Fail",BadRunsEye!$D27="Borderline Fail"),BadRunsEye!$A27,0)</f>
        <v>150220_M00766_0077_000000000-AA2U8</v>
      </c>
      <c r="N27" t="str">
        <f t="shared" si="5"/>
        <v>same</v>
      </c>
      <c r="R27" t="s">
        <v>367</v>
      </c>
      <c r="S27" t="s">
        <v>366</v>
      </c>
      <c r="T27" t="s">
        <v>365</v>
      </c>
      <c r="U27" t="s">
        <v>364</v>
      </c>
      <c r="V27" s="9" t="s">
        <v>384</v>
      </c>
      <c r="W27" s="9" t="s">
        <v>383</v>
      </c>
    </row>
    <row r="28" spans="1:23" x14ac:dyDescent="0.3">
      <c r="A28" s="6" t="str">
        <f>IF(AnalyData!$AJ28="pass",AnalyData!$A28,0)</f>
        <v>150227_M00766_0079_000000000-ACPR9</v>
      </c>
      <c r="B28" s="6" t="str">
        <f>IF(OR(BadRunsEye!$D28="Pass",BadRunsEye!$D28="Borderline Pass"),BadRunsEye!$A28,0)</f>
        <v>150227_M00766_0079_000000000-ACPR9</v>
      </c>
      <c r="C28" s="6" t="str">
        <f t="shared" si="0"/>
        <v>same</v>
      </c>
      <c r="D28" s="6"/>
      <c r="H28" t="str">
        <f t="shared" si="1"/>
        <v>no</v>
      </c>
      <c r="I28" t="str">
        <f t="shared" si="2"/>
        <v>no</v>
      </c>
      <c r="J28" t="str">
        <f t="shared" si="3"/>
        <v>no</v>
      </c>
      <c r="K28" s="8" t="str">
        <f t="shared" si="4"/>
        <v>yes</v>
      </c>
      <c r="L28">
        <f>IF(AnalyData!$AJ28="fail",AnalyData!$A28,0)</f>
        <v>0</v>
      </c>
      <c r="M28">
        <f>IF(OR(BadRunsEye!$D28="Fail",BadRunsEye!$D28="Borderline Fail"),BadRunsEye!$A28,0)</f>
        <v>0</v>
      </c>
      <c r="N28" t="str">
        <f t="shared" si="5"/>
        <v>same</v>
      </c>
    </row>
    <row r="29" spans="1:23" x14ac:dyDescent="0.3">
      <c r="A29" s="5">
        <f>IF(AnalyData!$AJ29="pass",AnalyData!$A29,0)</f>
        <v>0</v>
      </c>
      <c r="B29" s="5" t="str">
        <f>IF(OR(BadRunsEye!$D29="Pass",BadRunsEye!$D29="Borderline Pass"),BadRunsEye!$A29,0)</f>
        <v>150227_M02641_0032_000000000-ACNF3</v>
      </c>
      <c r="C29" s="5" t="str">
        <f t="shared" si="0"/>
        <v>diff</v>
      </c>
      <c r="D29" s="5" t="s">
        <v>174</v>
      </c>
      <c r="E29" s="28" t="str">
        <f>IF(D29=FailsPassesManual!D29,"yes","no")</f>
        <v>no</v>
      </c>
      <c r="F29" s="5" t="str">
        <f t="shared" si="8"/>
        <v>no</v>
      </c>
      <c r="H29" s="8" t="str">
        <f t="shared" si="1"/>
        <v>yes</v>
      </c>
      <c r="I29" t="str">
        <f t="shared" si="2"/>
        <v>no</v>
      </c>
      <c r="J29" t="str">
        <f t="shared" si="3"/>
        <v>no</v>
      </c>
      <c r="K29" t="str">
        <f t="shared" si="4"/>
        <v>no</v>
      </c>
      <c r="L29" s="5" t="str">
        <f>IF(AnalyData!$AJ29="fail",AnalyData!$A29,0)</f>
        <v>150227_M02641_0032_000000000-ACNF3</v>
      </c>
      <c r="M29" s="5">
        <f>IF(OR(BadRunsEye!$D29="Fail",BadRunsEye!$D29="Borderline Fail"),BadRunsEye!$A29,0)</f>
        <v>0</v>
      </c>
      <c r="N29" s="5" t="str">
        <f t="shared" si="5"/>
        <v>diff</v>
      </c>
      <c r="O29" s="5" t="s">
        <v>174</v>
      </c>
      <c r="P29" s="5" t="str">
        <f>IF(O29=FailsPassesManual!D29,"yes","no")</f>
        <v>no</v>
      </c>
      <c r="Q29" s="5" t="str">
        <f t="shared" si="9"/>
        <v>yes</v>
      </c>
      <c r="R29" s="5" t="s">
        <v>366</v>
      </c>
      <c r="S29" s="5"/>
      <c r="T29" s="5"/>
      <c r="U29" s="5"/>
      <c r="V29" s="5"/>
      <c r="W29" s="5"/>
    </row>
    <row r="30" spans="1:23" x14ac:dyDescent="0.3">
      <c r="A30" s="6" t="str">
        <f>IF(AnalyData!$AJ30="pass",AnalyData!$A30,0)</f>
        <v>150302_M02641_0033_000000000-ACC9K</v>
      </c>
      <c r="B30" s="6" t="str">
        <f>IF(OR(BadRunsEye!$D30="Pass",BadRunsEye!$D30="Borderline Pass"),BadRunsEye!$A30,0)</f>
        <v>150302_M02641_0033_000000000-ACC9K</v>
      </c>
      <c r="C30" s="6" t="str">
        <f t="shared" si="0"/>
        <v>same</v>
      </c>
      <c r="D30" s="6"/>
      <c r="H30" t="str">
        <f t="shared" si="1"/>
        <v>no</v>
      </c>
      <c r="I30" t="str">
        <f t="shared" si="2"/>
        <v>no</v>
      </c>
      <c r="J30" t="str">
        <f t="shared" si="3"/>
        <v>no</v>
      </c>
      <c r="K30" s="8" t="str">
        <f t="shared" si="4"/>
        <v>yes</v>
      </c>
      <c r="L30">
        <f>IF(AnalyData!$AJ30="fail",AnalyData!$A30,0)</f>
        <v>0</v>
      </c>
      <c r="M30">
        <f>IF(OR(BadRunsEye!$D30="Fail",BadRunsEye!$D30="Borderline Fail"),BadRunsEye!$A30,0)</f>
        <v>0</v>
      </c>
      <c r="N30" t="str">
        <f t="shared" si="5"/>
        <v>same</v>
      </c>
    </row>
    <row r="31" spans="1:23" x14ac:dyDescent="0.3">
      <c r="A31" s="6" t="str">
        <f>IF(AnalyData!$AJ31="pass",AnalyData!$A31,0)</f>
        <v>150306_M00766_0080_000000000-ACNEP</v>
      </c>
      <c r="B31" s="6" t="str">
        <f>IF(OR(BadRunsEye!$D31="Pass",BadRunsEye!$D31="Borderline Pass"),BadRunsEye!$A31,0)</f>
        <v>150306_M00766_0080_000000000-ACNEP</v>
      </c>
      <c r="C31" s="6" t="str">
        <f t="shared" si="0"/>
        <v>same</v>
      </c>
      <c r="D31" s="6"/>
      <c r="H31" t="str">
        <f t="shared" si="1"/>
        <v>no</v>
      </c>
      <c r="I31" t="str">
        <f t="shared" si="2"/>
        <v>no</v>
      </c>
      <c r="J31" t="str">
        <f t="shared" si="3"/>
        <v>no</v>
      </c>
      <c r="K31" s="8" t="str">
        <f t="shared" si="4"/>
        <v>yes</v>
      </c>
      <c r="L31">
        <f>IF(AnalyData!$AJ31="fail",AnalyData!$A31,0)</f>
        <v>0</v>
      </c>
      <c r="M31">
        <f>IF(OR(BadRunsEye!$D31="Fail",BadRunsEye!$D31="Borderline Fail"),BadRunsEye!$A31,0)</f>
        <v>0</v>
      </c>
      <c r="N31" t="str">
        <f t="shared" si="5"/>
        <v>same</v>
      </c>
    </row>
    <row r="32" spans="1:23" x14ac:dyDescent="0.3">
      <c r="A32" s="6" t="str">
        <f>IF(AnalyData!$AJ32="pass",AnalyData!$A32,0)</f>
        <v>150306_M02641_0034_000000000-ACRUF</v>
      </c>
      <c r="B32" s="6" t="str">
        <f>IF(OR(BadRunsEye!$D32="Pass",BadRunsEye!$D32="Borderline Pass"),BadRunsEye!$A32,0)</f>
        <v>150306_M02641_0034_000000000-ACRUF</v>
      </c>
      <c r="C32" s="6" t="str">
        <f t="shared" si="0"/>
        <v>same</v>
      </c>
      <c r="D32" s="6"/>
      <c r="H32" t="str">
        <f t="shared" si="1"/>
        <v>no</v>
      </c>
      <c r="I32" t="str">
        <f t="shared" si="2"/>
        <v>no</v>
      </c>
      <c r="J32" t="str">
        <f t="shared" si="3"/>
        <v>no</v>
      </c>
      <c r="K32" s="8" t="str">
        <f t="shared" si="4"/>
        <v>yes</v>
      </c>
      <c r="L32">
        <f>IF(AnalyData!$AJ32="fail",AnalyData!$A32,0)</f>
        <v>0</v>
      </c>
      <c r="M32">
        <f>IF(OR(BadRunsEye!$D32="Fail",BadRunsEye!$D32="Borderline Fail"),BadRunsEye!$A32,0)</f>
        <v>0</v>
      </c>
      <c r="N32" t="str">
        <f t="shared" si="5"/>
        <v>same</v>
      </c>
    </row>
    <row r="33" spans="1:23" x14ac:dyDescent="0.3">
      <c r="A33" s="6" t="str">
        <f>IF(AnalyData!$AJ33="pass",AnalyData!$A33,0)</f>
        <v>150313_M02641_0037_000000000-ACC8R</v>
      </c>
      <c r="B33" s="6" t="str">
        <f>IF(OR(BadRunsEye!$D33="Pass",BadRunsEye!$D33="Borderline Pass"),BadRunsEye!$A33,0)</f>
        <v>150313_M02641_0037_000000000-ACC8R</v>
      </c>
      <c r="C33" s="6" t="str">
        <f t="shared" si="0"/>
        <v>same</v>
      </c>
      <c r="D33" s="6"/>
      <c r="H33" t="str">
        <f t="shared" si="1"/>
        <v>no</v>
      </c>
      <c r="I33" t="str">
        <f t="shared" si="2"/>
        <v>no</v>
      </c>
      <c r="J33" t="str">
        <f t="shared" si="3"/>
        <v>no</v>
      </c>
      <c r="K33" s="8" t="str">
        <f t="shared" si="4"/>
        <v>yes</v>
      </c>
      <c r="L33">
        <f>IF(AnalyData!$AJ33="fail",AnalyData!$A33,0)</f>
        <v>0</v>
      </c>
      <c r="M33">
        <f>IF(OR(BadRunsEye!$D33="Fail",BadRunsEye!$D33="Borderline Fail"),BadRunsEye!$A33,0)</f>
        <v>0</v>
      </c>
      <c r="N33" t="str">
        <f t="shared" si="5"/>
        <v>same</v>
      </c>
    </row>
    <row r="34" spans="1:23" x14ac:dyDescent="0.3">
      <c r="A34" s="6" t="str">
        <f>IF(AnalyData!$AJ34="pass",AnalyData!$A34,0)</f>
        <v>150325_M00766_0084_000000000-AD8KN</v>
      </c>
      <c r="B34" s="6" t="str">
        <f>IF(OR(BadRunsEye!$D34="Pass",BadRunsEye!$D34="Borderline Pass"),BadRunsEye!$A34,0)</f>
        <v>150325_M00766_0084_000000000-AD8KN</v>
      </c>
      <c r="C34" s="6" t="str">
        <f t="shared" si="0"/>
        <v>same</v>
      </c>
      <c r="D34" s="6"/>
      <c r="H34" t="str">
        <f t="shared" si="1"/>
        <v>no</v>
      </c>
      <c r="I34" t="str">
        <f t="shared" si="2"/>
        <v>no</v>
      </c>
      <c r="J34" t="str">
        <f t="shared" si="3"/>
        <v>no</v>
      </c>
      <c r="K34" s="8" t="str">
        <f t="shared" si="4"/>
        <v>yes</v>
      </c>
      <c r="L34">
        <f>IF(AnalyData!$AJ34="fail",AnalyData!$A34,0)</f>
        <v>0</v>
      </c>
      <c r="M34">
        <f>IF(OR(BadRunsEye!$D34="Fail",BadRunsEye!$D34="Borderline Fail"),BadRunsEye!$A34,0)</f>
        <v>0</v>
      </c>
      <c r="N34" t="str">
        <f t="shared" si="5"/>
        <v>same</v>
      </c>
    </row>
    <row r="35" spans="1:23" x14ac:dyDescent="0.3">
      <c r="A35" s="6" t="str">
        <f>IF(AnalyData!$AJ35="pass",AnalyData!$A35,0)</f>
        <v>150325_M02641_0038_000000000-AD8KY</v>
      </c>
      <c r="B35" s="6" t="str">
        <f>IF(OR(BadRunsEye!$D35="Pass",BadRunsEye!$D35="Borderline Pass"),BadRunsEye!$A35,0)</f>
        <v>150325_M02641_0038_000000000-AD8KY</v>
      </c>
      <c r="C35" s="6" t="str">
        <f t="shared" si="0"/>
        <v>same</v>
      </c>
      <c r="D35" s="6"/>
      <c r="H35" t="str">
        <f t="shared" si="1"/>
        <v>no</v>
      </c>
      <c r="I35" t="str">
        <f t="shared" si="2"/>
        <v>no</v>
      </c>
      <c r="J35" t="str">
        <f t="shared" si="3"/>
        <v>no</v>
      </c>
      <c r="K35" s="8" t="str">
        <f t="shared" si="4"/>
        <v>yes</v>
      </c>
      <c r="L35">
        <f>IF(AnalyData!$AJ35="fail",AnalyData!$A35,0)</f>
        <v>0</v>
      </c>
      <c r="M35">
        <f>IF(OR(BadRunsEye!$D35="Fail",BadRunsEye!$D35="Borderline Fail"),BadRunsEye!$A35,0)</f>
        <v>0</v>
      </c>
      <c r="N35" t="str">
        <f t="shared" si="5"/>
        <v>same</v>
      </c>
    </row>
    <row r="36" spans="1:23" x14ac:dyDescent="0.3">
      <c r="A36" s="6" t="str">
        <f>IF(AnalyData!$AJ36="pass",AnalyData!$A36,0)</f>
        <v>150401_M00766_0086_000000000-ACBU5</v>
      </c>
      <c r="B36" s="6" t="str">
        <f>IF(OR(BadRunsEye!$D36="Pass",BadRunsEye!$D36="Borderline Pass"),BadRunsEye!$A36,0)</f>
        <v>150401_M00766_0086_000000000-ACBU5</v>
      </c>
      <c r="C36" s="6" t="str">
        <f t="shared" si="0"/>
        <v>same</v>
      </c>
      <c r="D36" s="6"/>
      <c r="H36" t="str">
        <f t="shared" si="1"/>
        <v>no</v>
      </c>
      <c r="I36" t="str">
        <f t="shared" si="2"/>
        <v>no</v>
      </c>
      <c r="J36" t="str">
        <f t="shared" si="3"/>
        <v>no</v>
      </c>
      <c r="K36" s="8" t="str">
        <f t="shared" si="4"/>
        <v>yes</v>
      </c>
      <c r="L36">
        <f>IF(AnalyData!$AJ36="fail",AnalyData!$A36,0)</f>
        <v>0</v>
      </c>
      <c r="M36">
        <f>IF(OR(BadRunsEye!$D36="Fail",BadRunsEye!$D36="Borderline Fail"),BadRunsEye!$A36,0)</f>
        <v>0</v>
      </c>
      <c r="N36" t="str">
        <f t="shared" si="5"/>
        <v>same</v>
      </c>
    </row>
    <row r="37" spans="1:23" x14ac:dyDescent="0.3">
      <c r="A37" s="6">
        <f>IF(AnalyData!$AJ37="pass",AnalyData!$A37,0)</f>
        <v>0</v>
      </c>
      <c r="B37" s="6">
        <f>IF(OR(BadRunsEye!$D37="Pass",BadRunsEye!$D37="Borderline Pass"),BadRunsEye!$A37,0)</f>
        <v>0</v>
      </c>
      <c r="C37" s="6" t="str">
        <f t="shared" si="0"/>
        <v>same</v>
      </c>
      <c r="D37" s="6"/>
      <c r="H37" t="str">
        <f t="shared" si="1"/>
        <v>no</v>
      </c>
      <c r="I37" s="11" t="str">
        <f t="shared" si="2"/>
        <v>no</v>
      </c>
      <c r="J37" s="11" t="str">
        <f t="shared" si="3"/>
        <v>yes</v>
      </c>
      <c r="K37" s="6" t="str">
        <f t="shared" si="4"/>
        <v>no</v>
      </c>
      <c r="L37" t="str">
        <f>IF(AnalyData!$AJ37="fail",AnalyData!$A37,0)</f>
        <v>150407_M00766_0088_000000000-ACCAT</v>
      </c>
      <c r="M37" s="6" t="str">
        <f>IF(OR(BadRunsEye!$D37="Fail",BadRunsEye!$D37="Borderline Fail"),BadRunsEye!$A37,0)</f>
        <v>150407_M00766_0088_000000000-ACCAT</v>
      </c>
      <c r="N37" s="6" t="str">
        <f t="shared" si="5"/>
        <v>same</v>
      </c>
      <c r="O37" s="6"/>
      <c r="R37" s="9" t="s">
        <v>383</v>
      </c>
    </row>
    <row r="38" spans="1:23" x14ac:dyDescent="0.3">
      <c r="A38" s="6" t="str">
        <f>IF(AnalyData!$AJ38="pass",AnalyData!$A38,0)</f>
        <v>150410_M00766_0089_000000000-ACBU4</v>
      </c>
      <c r="B38" s="6" t="str">
        <f>IF(OR(BadRunsEye!$D38="Pass",BadRunsEye!$D38="Borderline Pass"),BadRunsEye!$A38,0)</f>
        <v>150410_M00766_0089_000000000-ACBU4</v>
      </c>
      <c r="C38" s="6" t="str">
        <f t="shared" si="0"/>
        <v>same</v>
      </c>
      <c r="D38" s="6"/>
      <c r="H38" t="str">
        <f t="shared" si="1"/>
        <v>no</v>
      </c>
      <c r="I38" t="str">
        <f t="shared" si="2"/>
        <v>no</v>
      </c>
      <c r="J38" t="str">
        <f t="shared" si="3"/>
        <v>no</v>
      </c>
      <c r="K38" s="8" t="str">
        <f t="shared" si="4"/>
        <v>yes</v>
      </c>
      <c r="L38">
        <f>IF(AnalyData!$AJ38="fail",AnalyData!$A38,0)</f>
        <v>0</v>
      </c>
      <c r="M38">
        <f>IF(OR(BadRunsEye!$D38="Fail",BadRunsEye!$D38="Borderline Fail"),BadRunsEye!$A38,0)</f>
        <v>0</v>
      </c>
      <c r="N38" t="str">
        <f t="shared" si="5"/>
        <v>same</v>
      </c>
    </row>
    <row r="39" spans="1:23" x14ac:dyDescent="0.3">
      <c r="A39" s="6" t="str">
        <f>IF(AnalyData!$AJ39="pass",AnalyData!$A39,0)</f>
        <v>150423_M02641_0041_000000000-ACN0P</v>
      </c>
      <c r="B39" s="6" t="str">
        <f>IF(OR(BadRunsEye!$D39="Pass",BadRunsEye!$D39="Borderline Pass"),BadRunsEye!$A39,0)</f>
        <v>150423_M02641_0041_000000000-ACN0P</v>
      </c>
      <c r="C39" s="6" t="str">
        <f t="shared" si="0"/>
        <v>same</v>
      </c>
      <c r="D39" s="6"/>
      <c r="H39" t="str">
        <f t="shared" si="1"/>
        <v>no</v>
      </c>
      <c r="I39" t="str">
        <f t="shared" si="2"/>
        <v>no</v>
      </c>
      <c r="J39" t="str">
        <f t="shared" si="3"/>
        <v>no</v>
      </c>
      <c r="K39" s="8" t="str">
        <f t="shared" si="4"/>
        <v>yes</v>
      </c>
      <c r="L39">
        <f>IF(AnalyData!$AJ39="fail",AnalyData!$A39,0)</f>
        <v>0</v>
      </c>
      <c r="M39">
        <f>IF(OR(BadRunsEye!$D39="Fail",BadRunsEye!$D39="Borderline Fail"),BadRunsEye!$A39,0)</f>
        <v>0</v>
      </c>
      <c r="N39" t="str">
        <f t="shared" si="5"/>
        <v>same</v>
      </c>
    </row>
    <row r="40" spans="1:23" x14ac:dyDescent="0.3">
      <c r="A40" s="6">
        <f>IF(AnalyData!$AJ40="pass",AnalyData!$A40,0)</f>
        <v>0</v>
      </c>
      <c r="B40" s="6">
        <f>IF(OR(BadRunsEye!$D40="Pass",BadRunsEye!$D40="Borderline Pass"),BadRunsEye!$A40,0)</f>
        <v>0</v>
      </c>
      <c r="C40" s="6" t="str">
        <f t="shared" si="0"/>
        <v>same</v>
      </c>
      <c r="D40" s="6"/>
      <c r="H40" t="str">
        <f t="shared" si="1"/>
        <v>no</v>
      </c>
      <c r="I40" t="str">
        <f t="shared" si="2"/>
        <v>no</v>
      </c>
      <c r="J40" s="8" t="str">
        <f t="shared" si="3"/>
        <v>yes</v>
      </c>
      <c r="K40" t="str">
        <f t="shared" si="4"/>
        <v>no</v>
      </c>
      <c r="L40" t="str">
        <f>IF(AnalyData!$AJ40="fail",AnalyData!$A40,0)</f>
        <v>150429_M02641_0043_000000000-AD8KJ</v>
      </c>
      <c r="M40" t="str">
        <f>IF(OR(BadRunsEye!$D40="Fail",BadRunsEye!$D40="Borderline Fail"),BadRunsEye!$A40,0)</f>
        <v>150429_M02641_0043_000000000-AD8KJ</v>
      </c>
      <c r="N40" t="str">
        <f t="shared" si="5"/>
        <v>same</v>
      </c>
      <c r="R40" t="s">
        <v>367</v>
      </c>
      <c r="S40" t="s">
        <v>365</v>
      </c>
    </row>
    <row r="41" spans="1:23" x14ac:dyDescent="0.3">
      <c r="A41" s="6" t="str">
        <f>IF(AnalyData!$AJ41="pass",AnalyData!$A41,0)</f>
        <v>150430_M02641_0044_000000000-AD8VC</v>
      </c>
      <c r="B41" s="6" t="str">
        <f>IF(OR(BadRunsEye!$D41="Pass",BadRunsEye!$D41="Borderline Pass"),BadRunsEye!$A41,0)</f>
        <v>150430_M02641_0044_000000000-AD8VC</v>
      </c>
      <c r="C41" s="6" t="str">
        <f t="shared" si="0"/>
        <v>same</v>
      </c>
      <c r="D41" s="6"/>
      <c r="H41" t="str">
        <f t="shared" si="1"/>
        <v>no</v>
      </c>
      <c r="I41" t="str">
        <f t="shared" si="2"/>
        <v>no</v>
      </c>
      <c r="J41" t="str">
        <f t="shared" si="3"/>
        <v>no</v>
      </c>
      <c r="K41" t="str">
        <f t="shared" si="4"/>
        <v>yes</v>
      </c>
      <c r="L41">
        <f>IF(AnalyData!$AJ41="fail",AnalyData!$A41,0)</f>
        <v>0</v>
      </c>
      <c r="M41">
        <f>IF(OR(BadRunsEye!$D41="Fail",BadRunsEye!$D41="Borderline Fail"),BadRunsEye!$A41,0)</f>
        <v>0</v>
      </c>
      <c r="N41" t="str">
        <f t="shared" si="5"/>
        <v>same</v>
      </c>
    </row>
    <row r="42" spans="1:23" x14ac:dyDescent="0.3">
      <c r="A42" s="18" t="str">
        <f>IF(AnalyData!$AJ42="pass",AnalyData!$A42,0)</f>
        <v>150501_M00766_0093_000000000-AF9MH</v>
      </c>
      <c r="B42" s="18">
        <f>IF(OR(BadRunsEye!$D42="Pass",BadRunsEye!$D42="Borderline Pass"),BadRunsEye!$A42,0)</f>
        <v>0</v>
      </c>
      <c r="C42" s="18" t="str">
        <f t="shared" si="0"/>
        <v>diff</v>
      </c>
      <c r="D42" s="18" t="s">
        <v>127</v>
      </c>
      <c r="E42" s="18" t="str">
        <f>IF(D42=FailsPassesManual!D42,"yes","no")</f>
        <v>yes</v>
      </c>
      <c r="F42" s="18" t="str">
        <f t="shared" si="8"/>
        <v>yes</v>
      </c>
      <c r="H42" t="str">
        <f t="shared" si="1"/>
        <v>no</v>
      </c>
      <c r="I42" s="8" t="str">
        <f t="shared" si="2"/>
        <v>yes</v>
      </c>
      <c r="J42" t="str">
        <f t="shared" si="3"/>
        <v>no</v>
      </c>
      <c r="K42" t="str">
        <f t="shared" si="4"/>
        <v>no</v>
      </c>
      <c r="L42" s="5">
        <f>IF(AnalyData!$AJ42="fail",AnalyData!$A42,0)</f>
        <v>0</v>
      </c>
      <c r="M42" s="5" t="str">
        <f>IF(OR(BadRunsEye!$D42="Fail",BadRunsEye!$D42="Borderline Fail"),BadRunsEye!$A42,0)</f>
        <v>150501_M00766_0093_000000000-AF9MH</v>
      </c>
      <c r="N42" s="5" t="str">
        <f t="shared" si="5"/>
        <v>diff</v>
      </c>
      <c r="O42" s="5" t="s">
        <v>127</v>
      </c>
      <c r="P42" s="5" t="str">
        <f>IF(O42=FailsPassesManual!D42,"yes","no")</f>
        <v>yes</v>
      </c>
      <c r="Q42" s="5" t="str">
        <f t="shared" si="9"/>
        <v>no</v>
      </c>
      <c r="R42" s="5"/>
      <c r="S42" s="5"/>
      <c r="T42" s="5"/>
      <c r="U42" s="5"/>
      <c r="V42" s="5"/>
      <c r="W42" s="5"/>
    </row>
    <row r="43" spans="1:23" x14ac:dyDescent="0.3">
      <c r="A43" s="5">
        <f>IF(AnalyData!$AJ43="pass",AnalyData!$A43,0)</f>
        <v>0</v>
      </c>
      <c r="B43" s="5" t="str">
        <f>IF(OR(BadRunsEye!$D43="Pass",BadRunsEye!$D43="Borderline Pass"),BadRunsEye!$A43,0)</f>
        <v>150501_M02641_0045_000000000-AD6UA</v>
      </c>
      <c r="C43" s="5" t="str">
        <f t="shared" si="0"/>
        <v>diff</v>
      </c>
      <c r="D43" s="5" t="s">
        <v>245</v>
      </c>
      <c r="E43" s="28" t="str">
        <f>IF(D43=FailsPassesManual!D43,"yes","no")</f>
        <v>no</v>
      </c>
      <c r="F43" s="5" t="str">
        <f t="shared" si="8"/>
        <v>no</v>
      </c>
      <c r="H43" s="8" t="str">
        <f t="shared" si="1"/>
        <v>yes</v>
      </c>
      <c r="I43" t="str">
        <f t="shared" si="2"/>
        <v>no</v>
      </c>
      <c r="J43" t="str">
        <f t="shared" si="3"/>
        <v>no</v>
      </c>
      <c r="K43" t="str">
        <f t="shared" si="4"/>
        <v>no</v>
      </c>
      <c r="L43" s="5" t="str">
        <f>IF(AnalyData!$AJ43="fail",AnalyData!$A43,0)</f>
        <v>150501_M02641_0045_000000000-AD6UA</v>
      </c>
      <c r="M43" s="5">
        <f>IF(OR(BadRunsEye!$D43="Fail",BadRunsEye!$D43="Borderline Fail"),BadRunsEye!$A43,0)</f>
        <v>0</v>
      </c>
      <c r="N43" s="5" t="str">
        <f t="shared" si="5"/>
        <v>diff</v>
      </c>
      <c r="O43" s="5" t="s">
        <v>245</v>
      </c>
      <c r="P43" s="5" t="str">
        <f>IF(O43=FailsPassesManual!D43,"yes","no")</f>
        <v>no</v>
      </c>
      <c r="Q43" s="5" t="str">
        <f t="shared" si="9"/>
        <v>yes</v>
      </c>
      <c r="R43" s="5" t="s">
        <v>365</v>
      </c>
      <c r="S43" s="5"/>
      <c r="T43" s="5"/>
      <c r="U43" s="5"/>
      <c r="V43" s="5"/>
      <c r="W43" s="5"/>
    </row>
    <row r="44" spans="1:23" x14ac:dyDescent="0.3">
      <c r="A44" s="6" t="str">
        <f>IF(AnalyData!$AJ44="pass",AnalyData!$A44,0)</f>
        <v>150507_M00766_0095_000000000-AF7N3</v>
      </c>
      <c r="B44" s="6" t="str">
        <f>IF(OR(BadRunsEye!$D44="Pass",BadRunsEye!$D44="Borderline Pass"),BadRunsEye!$A44,0)</f>
        <v>150507_M00766_0095_000000000-AF7N3</v>
      </c>
      <c r="C44" s="6" t="str">
        <f t="shared" si="0"/>
        <v>same</v>
      </c>
      <c r="D44" s="6"/>
      <c r="H44" t="str">
        <f t="shared" si="1"/>
        <v>no</v>
      </c>
      <c r="I44" t="str">
        <f t="shared" si="2"/>
        <v>no</v>
      </c>
      <c r="J44" t="str">
        <f t="shared" si="3"/>
        <v>no</v>
      </c>
      <c r="K44" s="8" t="str">
        <f t="shared" si="4"/>
        <v>yes</v>
      </c>
      <c r="L44">
        <f>IF(AnalyData!$AJ44="fail",AnalyData!$A44,0)</f>
        <v>0</v>
      </c>
      <c r="M44">
        <f>IF(OR(BadRunsEye!$D44="Fail",BadRunsEye!$D44="Borderline Fail"),BadRunsEye!$A44,0)</f>
        <v>0</v>
      </c>
      <c r="N44" t="str">
        <f t="shared" si="5"/>
        <v>same</v>
      </c>
    </row>
    <row r="45" spans="1:23" x14ac:dyDescent="0.3">
      <c r="A45" s="6" t="str">
        <f>IF(AnalyData!$AJ45="pass",AnalyData!$A45,0)</f>
        <v>150507_M02641_0046_000000000-AF7N5</v>
      </c>
      <c r="B45" s="6" t="str">
        <f>IF(OR(BadRunsEye!$D45="Pass",BadRunsEye!$D45="Borderline Pass"),BadRunsEye!$A45,0)</f>
        <v>150507_M02641_0046_000000000-AF7N5</v>
      </c>
      <c r="C45" s="6" t="str">
        <f t="shared" si="0"/>
        <v>same</v>
      </c>
      <c r="D45" s="6"/>
      <c r="H45" t="str">
        <f t="shared" si="1"/>
        <v>no</v>
      </c>
      <c r="I45" t="str">
        <f t="shared" si="2"/>
        <v>no</v>
      </c>
      <c r="J45" t="str">
        <f t="shared" si="3"/>
        <v>no</v>
      </c>
      <c r="K45" s="8" t="str">
        <f t="shared" si="4"/>
        <v>yes</v>
      </c>
      <c r="L45">
        <f>IF(AnalyData!$AJ45="fail",AnalyData!$A45,0)</f>
        <v>0</v>
      </c>
      <c r="M45">
        <f>IF(OR(BadRunsEye!$D45="Fail",BadRunsEye!$D45="Borderline Fail"),BadRunsEye!$A45,0)</f>
        <v>0</v>
      </c>
      <c r="N45" t="str">
        <f t="shared" si="5"/>
        <v>same</v>
      </c>
    </row>
    <row r="46" spans="1:23" x14ac:dyDescent="0.3">
      <c r="A46" s="6" t="str">
        <f>IF(AnalyData!$AJ46="pass",AnalyData!$A46,0)</f>
        <v>150515_M00766_0098_000000000-AF9ND</v>
      </c>
      <c r="B46" s="6" t="str">
        <f>IF(OR(BadRunsEye!$D46="Pass",BadRunsEye!$D46="Borderline Pass"),BadRunsEye!$A46,0)</f>
        <v>150515_M00766_0098_000000000-AF9ND</v>
      </c>
      <c r="C46" s="6" t="str">
        <f t="shared" si="0"/>
        <v>same</v>
      </c>
      <c r="D46" s="6"/>
      <c r="H46" t="str">
        <f t="shared" si="1"/>
        <v>no</v>
      </c>
      <c r="I46" t="str">
        <f t="shared" si="2"/>
        <v>no</v>
      </c>
      <c r="J46" t="str">
        <f t="shared" si="3"/>
        <v>no</v>
      </c>
      <c r="K46" s="8" t="str">
        <f t="shared" si="4"/>
        <v>yes</v>
      </c>
      <c r="L46">
        <f>IF(AnalyData!$AJ46="fail",AnalyData!$A46,0)</f>
        <v>0</v>
      </c>
      <c r="M46">
        <f>IF(OR(BadRunsEye!$D46="Fail",BadRunsEye!$D46="Borderline Fail"),BadRunsEye!$A46,0)</f>
        <v>0</v>
      </c>
      <c r="N46" t="str">
        <f t="shared" si="5"/>
        <v>same</v>
      </c>
    </row>
    <row r="47" spans="1:23" x14ac:dyDescent="0.3">
      <c r="A47" s="6" t="str">
        <f>IF(AnalyData!$AJ47="pass",AnalyData!$A47,0)</f>
        <v>150518_M00766_0100_000000000-AATJ7</v>
      </c>
      <c r="B47" s="6" t="str">
        <f>IF(OR(BadRunsEye!$D47="Pass",BadRunsEye!$D47="Borderline Pass"),BadRunsEye!$A47,0)</f>
        <v>150518_M00766_0100_000000000-AATJ7</v>
      </c>
      <c r="C47" s="6" t="str">
        <f t="shared" si="0"/>
        <v>same</v>
      </c>
      <c r="D47" s="6"/>
      <c r="H47" t="str">
        <f t="shared" si="1"/>
        <v>no</v>
      </c>
      <c r="I47" t="str">
        <f t="shared" si="2"/>
        <v>no</v>
      </c>
      <c r="J47" t="str">
        <f t="shared" si="3"/>
        <v>no</v>
      </c>
      <c r="K47" s="8" t="str">
        <f t="shared" si="4"/>
        <v>yes</v>
      </c>
      <c r="L47">
        <f>IF(AnalyData!$AJ47="fail",AnalyData!$A47,0)</f>
        <v>0</v>
      </c>
      <c r="M47">
        <f>IF(OR(BadRunsEye!$D47="Fail",BadRunsEye!$D47="Borderline Fail"),BadRunsEye!$A47,0)</f>
        <v>0</v>
      </c>
      <c r="N47" t="str">
        <f t="shared" si="5"/>
        <v>same</v>
      </c>
    </row>
    <row r="48" spans="1:23" x14ac:dyDescent="0.3">
      <c r="A48" s="6" t="str">
        <f>IF(AnalyData!$AJ48="pass",AnalyData!$A48,0)</f>
        <v>150521_M00766_0102_000000000-AF9MV</v>
      </c>
      <c r="B48" s="6" t="str">
        <f>IF(OR(BadRunsEye!$D48="Pass",BadRunsEye!$D48="Borderline Pass"),BadRunsEye!$A48,0)</f>
        <v>150521_M00766_0102_000000000-AF9MV</v>
      </c>
      <c r="C48" s="6" t="str">
        <f t="shared" si="0"/>
        <v>same</v>
      </c>
      <c r="D48" s="6"/>
      <c r="H48" t="str">
        <f t="shared" si="1"/>
        <v>no</v>
      </c>
      <c r="I48" t="str">
        <f t="shared" si="2"/>
        <v>no</v>
      </c>
      <c r="J48" t="str">
        <f t="shared" si="3"/>
        <v>no</v>
      </c>
      <c r="K48" s="8" t="str">
        <f t="shared" si="4"/>
        <v>yes</v>
      </c>
      <c r="L48">
        <f>IF(AnalyData!$AJ48="fail",AnalyData!$A48,0)</f>
        <v>0</v>
      </c>
      <c r="M48">
        <f>IF(OR(BadRunsEye!$D48="Fail",BadRunsEye!$D48="Borderline Fail"),BadRunsEye!$A48,0)</f>
        <v>0</v>
      </c>
      <c r="N48" t="str">
        <f t="shared" si="5"/>
        <v>same</v>
      </c>
    </row>
    <row r="49" spans="1:23" x14ac:dyDescent="0.3">
      <c r="A49" s="6">
        <f>IF(AnalyData!$AJ49="pass",AnalyData!$A49,0)</f>
        <v>0</v>
      </c>
      <c r="B49" s="6">
        <f>IF(OR(BadRunsEye!$D49="Pass",BadRunsEye!$D49="Borderline Pass"),BadRunsEye!$A49,0)</f>
        <v>0</v>
      </c>
      <c r="C49" s="6" t="str">
        <f t="shared" si="0"/>
        <v>same</v>
      </c>
      <c r="D49" s="6"/>
      <c r="H49" t="str">
        <f t="shared" si="1"/>
        <v>no</v>
      </c>
      <c r="I49" t="str">
        <f t="shared" si="2"/>
        <v>no</v>
      </c>
      <c r="J49" s="8" t="str">
        <f t="shared" si="3"/>
        <v>yes</v>
      </c>
      <c r="K49" t="str">
        <f t="shared" si="4"/>
        <v>no</v>
      </c>
      <c r="L49" t="str">
        <f>IF(AnalyData!$AJ49="fail",AnalyData!$A49,0)</f>
        <v>150526_M02641_0053_000000000-AFHDV</v>
      </c>
      <c r="M49" t="str">
        <f>IF(OR(BadRunsEye!$D49="Fail",BadRunsEye!$D49="Borderline Fail"),BadRunsEye!$A49,0)</f>
        <v>150526_M02641_0053_000000000-AFHDV</v>
      </c>
      <c r="N49" t="str">
        <f t="shared" si="5"/>
        <v>same</v>
      </c>
      <c r="R49" t="s">
        <v>367</v>
      </c>
      <c r="S49" t="s">
        <v>366</v>
      </c>
      <c r="T49" t="s">
        <v>365</v>
      </c>
      <c r="U49" t="s">
        <v>364</v>
      </c>
      <c r="V49" s="9" t="s">
        <v>384</v>
      </c>
      <c r="W49" s="9" t="s">
        <v>383</v>
      </c>
    </row>
    <row r="50" spans="1:23" x14ac:dyDescent="0.3">
      <c r="A50" s="6" t="str">
        <f>IF(AnalyData!$AJ50="pass",AnalyData!$A50,0)</f>
        <v>150528_M00766_0105_000000000-AF9MJ</v>
      </c>
      <c r="B50" s="6" t="str">
        <f>IF(OR(BadRunsEye!$D50="Pass",BadRunsEye!$D50="Borderline Pass"),BadRunsEye!$A50,0)</f>
        <v>150528_M00766_0105_000000000-AF9MJ</v>
      </c>
      <c r="C50" s="6" t="str">
        <f t="shared" si="0"/>
        <v>same</v>
      </c>
      <c r="D50" s="6"/>
      <c r="H50" t="str">
        <f t="shared" si="1"/>
        <v>no</v>
      </c>
      <c r="I50" t="str">
        <f t="shared" si="2"/>
        <v>no</v>
      </c>
      <c r="J50" t="str">
        <f t="shared" si="3"/>
        <v>no</v>
      </c>
      <c r="K50" s="8" t="str">
        <f t="shared" si="4"/>
        <v>yes</v>
      </c>
      <c r="L50">
        <f>IF(AnalyData!$AJ50="fail",AnalyData!$A50,0)</f>
        <v>0</v>
      </c>
      <c r="M50">
        <f>IF(OR(BadRunsEye!$D50="Fail",BadRunsEye!$D50="Borderline Fail"),BadRunsEye!$A50,0)</f>
        <v>0</v>
      </c>
      <c r="N50" t="str">
        <f t="shared" si="5"/>
        <v>same</v>
      </c>
    </row>
    <row r="51" spans="1:23" x14ac:dyDescent="0.3">
      <c r="A51" s="6" t="str">
        <f>IF(AnalyData!$AJ51="pass",AnalyData!$A51,0)</f>
        <v>150529_M00766_0106_000000000-AEVP5</v>
      </c>
      <c r="B51" s="6" t="str">
        <f>IF(OR(BadRunsEye!$D51="Pass",BadRunsEye!$D51="Borderline Pass"),BadRunsEye!$A51,0)</f>
        <v>150529_M00766_0106_000000000-AEVP5</v>
      </c>
      <c r="C51" s="6" t="str">
        <f t="shared" si="0"/>
        <v>same</v>
      </c>
      <c r="D51" s="6"/>
      <c r="H51" t="str">
        <f t="shared" si="1"/>
        <v>no</v>
      </c>
      <c r="I51" t="str">
        <f t="shared" si="2"/>
        <v>no</v>
      </c>
      <c r="J51" t="str">
        <f t="shared" si="3"/>
        <v>no</v>
      </c>
      <c r="K51" s="8" t="str">
        <f t="shared" si="4"/>
        <v>yes</v>
      </c>
      <c r="L51">
        <f>IF(AnalyData!$AJ51="fail",AnalyData!$A51,0)</f>
        <v>0</v>
      </c>
      <c r="M51">
        <f>IF(OR(BadRunsEye!$D51="Fail",BadRunsEye!$D51="Borderline Fail"),BadRunsEye!$A51,0)</f>
        <v>0</v>
      </c>
      <c r="N51" t="str">
        <f t="shared" si="5"/>
        <v>same</v>
      </c>
    </row>
    <row r="52" spans="1:23" x14ac:dyDescent="0.3">
      <c r="A52" s="6" t="str">
        <f>IF(AnalyData!$AJ52="pass",AnalyData!$A52,0)</f>
        <v>150605_M02641_0058_000000000-AFF15</v>
      </c>
      <c r="B52" s="6" t="str">
        <f>IF(OR(BadRunsEye!$D52="Pass",BadRunsEye!$D52="Borderline Pass"),BadRunsEye!$A52,0)</f>
        <v>150605_M02641_0058_000000000-AFF15</v>
      </c>
      <c r="C52" s="6" t="str">
        <f t="shared" si="0"/>
        <v>same</v>
      </c>
      <c r="D52" s="6"/>
      <c r="H52" t="str">
        <f t="shared" si="1"/>
        <v>no</v>
      </c>
      <c r="I52" t="str">
        <f t="shared" si="2"/>
        <v>no</v>
      </c>
      <c r="J52" t="str">
        <f t="shared" si="3"/>
        <v>no</v>
      </c>
      <c r="K52" s="8" t="str">
        <f t="shared" si="4"/>
        <v>yes</v>
      </c>
      <c r="L52">
        <f>IF(AnalyData!$AJ52="fail",AnalyData!$A52,0)</f>
        <v>0</v>
      </c>
      <c r="M52">
        <f>IF(OR(BadRunsEye!$D52="Fail",BadRunsEye!$D52="Borderline Fail"),BadRunsEye!$A52,0)</f>
        <v>0</v>
      </c>
      <c r="N52" t="str">
        <f t="shared" si="5"/>
        <v>same</v>
      </c>
    </row>
    <row r="53" spans="1:23" x14ac:dyDescent="0.3">
      <c r="A53" s="5">
        <f>IF(AnalyData!$AJ53="pass",AnalyData!$A53,0)</f>
        <v>0</v>
      </c>
      <c r="B53" s="5" t="str">
        <f>IF(OR(BadRunsEye!$D53="Pass",BadRunsEye!$D53="Borderline Pass"),BadRunsEye!$A53,0)</f>
        <v>150610_M02641_0059_000000000-AFN4H</v>
      </c>
      <c r="C53" s="5" t="str">
        <f t="shared" si="0"/>
        <v>diff</v>
      </c>
      <c r="D53" s="5" t="s">
        <v>136</v>
      </c>
      <c r="E53" s="28" t="str">
        <f>IF(D53=FailsPassesManual!D53,"yes","no")</f>
        <v>no</v>
      </c>
      <c r="F53" s="5" t="str">
        <f t="shared" si="8"/>
        <v>no</v>
      </c>
      <c r="H53" s="8" t="str">
        <f t="shared" si="1"/>
        <v>yes</v>
      </c>
      <c r="I53" t="str">
        <f t="shared" si="2"/>
        <v>no</v>
      </c>
      <c r="J53" t="str">
        <f t="shared" si="3"/>
        <v>no</v>
      </c>
      <c r="K53" t="str">
        <f t="shared" si="4"/>
        <v>no</v>
      </c>
      <c r="L53" s="5" t="str">
        <f>IF(AnalyData!$AJ53="fail",AnalyData!$A53,0)</f>
        <v>150610_M02641_0059_000000000-AFN4H</v>
      </c>
      <c r="M53" s="5">
        <f>IF(OR(BadRunsEye!$D53="Fail",BadRunsEye!$D53="Borderline Fail"),BadRunsEye!$A53,0)</f>
        <v>0</v>
      </c>
      <c r="N53" s="5" t="str">
        <f t="shared" si="5"/>
        <v>diff</v>
      </c>
      <c r="O53" s="5" t="s">
        <v>136</v>
      </c>
      <c r="P53" s="5" t="str">
        <f>IF(O53=FailsPassesManual!D53,"yes","no")</f>
        <v>no</v>
      </c>
      <c r="Q53" s="5" t="str">
        <f t="shared" si="9"/>
        <v>yes</v>
      </c>
      <c r="R53" s="5" t="s">
        <v>365</v>
      </c>
      <c r="S53" s="5"/>
      <c r="T53" s="5"/>
      <c r="U53" s="5"/>
      <c r="V53" s="5"/>
      <c r="W53" s="5"/>
    </row>
    <row r="54" spans="1:23" x14ac:dyDescent="0.3">
      <c r="A54" s="18" t="str">
        <f>IF(AnalyData!$AJ54="pass",AnalyData!$A54,0)</f>
        <v>150612_M00766_0112_000000000-AFMW5</v>
      </c>
      <c r="B54" s="18">
        <f>IF(OR(BadRunsEye!$D54="Pass",BadRunsEye!$D54="Borderline Pass"),BadRunsEye!$A54,0)</f>
        <v>0</v>
      </c>
      <c r="C54" s="18" t="str">
        <f t="shared" si="0"/>
        <v>diff</v>
      </c>
      <c r="D54" s="18" t="s">
        <v>211</v>
      </c>
      <c r="E54" s="18" t="str">
        <f>IF(D54=FailsPassesManual!D54,"yes","no")</f>
        <v>yes</v>
      </c>
      <c r="F54" s="18" t="str">
        <f t="shared" si="8"/>
        <v>yes</v>
      </c>
      <c r="H54" t="str">
        <f t="shared" si="1"/>
        <v>no</v>
      </c>
      <c r="I54" s="8" t="str">
        <f t="shared" si="2"/>
        <v>yes</v>
      </c>
      <c r="J54" t="str">
        <f t="shared" si="3"/>
        <v>no</v>
      </c>
      <c r="K54" t="str">
        <f t="shared" si="4"/>
        <v>no</v>
      </c>
      <c r="L54" s="5">
        <f>IF(AnalyData!$AJ54="fail",AnalyData!$A54,0)</f>
        <v>0</v>
      </c>
      <c r="M54" s="5" t="str">
        <f>IF(OR(BadRunsEye!$D54="Fail",BadRunsEye!$D54="Borderline Fail"),BadRunsEye!$A54,0)</f>
        <v>150612_M00766_0112_000000000-AFMW5</v>
      </c>
      <c r="N54" s="5" t="str">
        <f t="shared" si="5"/>
        <v>diff</v>
      </c>
      <c r="O54" s="5" t="s">
        <v>211</v>
      </c>
      <c r="P54" s="5" t="str">
        <f>IF(O54=FailsPassesManual!D54,"yes","no")</f>
        <v>yes</v>
      </c>
      <c r="Q54" s="5" t="str">
        <f t="shared" si="9"/>
        <v>no</v>
      </c>
      <c r="R54" s="5"/>
      <c r="S54" s="5"/>
      <c r="T54" s="5"/>
      <c r="U54" s="5"/>
      <c r="V54" s="5"/>
      <c r="W54" s="5"/>
    </row>
    <row r="55" spans="1:23" x14ac:dyDescent="0.3">
      <c r="A55" s="5">
        <f>IF(AnalyData!$AJ55="pass",AnalyData!$A55,0)</f>
        <v>0</v>
      </c>
      <c r="B55" s="5" t="str">
        <f>IF(OR(BadRunsEye!$D55="Pass",BadRunsEye!$D55="Borderline Pass"),BadRunsEye!$A55,0)</f>
        <v>150612_M02641_0061_000000000-AFMVT</v>
      </c>
      <c r="C55" s="5" t="str">
        <f t="shared" si="0"/>
        <v>diff</v>
      </c>
      <c r="D55" s="5" t="s">
        <v>194</v>
      </c>
      <c r="E55" s="28" t="str">
        <f>IF(D55=FailsPassesManual!D55,"yes","no")</f>
        <v>no</v>
      </c>
      <c r="F55" s="5" t="str">
        <f t="shared" si="8"/>
        <v>no</v>
      </c>
      <c r="H55" s="8" t="str">
        <f t="shared" si="1"/>
        <v>yes</v>
      </c>
      <c r="I55" t="str">
        <f t="shared" si="2"/>
        <v>no</v>
      </c>
      <c r="J55" t="str">
        <f t="shared" si="3"/>
        <v>no</v>
      </c>
      <c r="K55" t="str">
        <f t="shared" si="4"/>
        <v>no</v>
      </c>
      <c r="L55" s="5" t="str">
        <f>IF(AnalyData!$AJ55="fail",AnalyData!$A55,0)</f>
        <v>150612_M02641_0061_000000000-AFMVT</v>
      </c>
      <c r="M55" s="5">
        <f>IF(OR(BadRunsEye!$D55="Fail",BadRunsEye!$D55="Borderline Fail"),BadRunsEye!$A55,0)</f>
        <v>0</v>
      </c>
      <c r="N55" s="5" t="str">
        <f t="shared" si="5"/>
        <v>diff</v>
      </c>
      <c r="O55" s="23" t="s">
        <v>194</v>
      </c>
      <c r="P55" s="5" t="str">
        <f>IF(O55=FailsPassesManual!D55,"yes","no")</f>
        <v>no</v>
      </c>
      <c r="Q55" s="5" t="str">
        <f t="shared" si="9"/>
        <v>yes</v>
      </c>
      <c r="R55" s="23" t="s">
        <v>367</v>
      </c>
      <c r="S55" s="5" t="s">
        <v>365</v>
      </c>
      <c r="T55" s="5"/>
      <c r="U55" s="5"/>
      <c r="V55" s="5"/>
      <c r="W55" s="5"/>
    </row>
    <row r="56" spans="1:23" x14ac:dyDescent="0.3">
      <c r="A56" s="6">
        <f>IF(AnalyData!$AJ56="pass",AnalyData!$A56,0)</f>
        <v>0</v>
      </c>
      <c r="B56" s="6">
        <f>IF(OR(BadRunsEye!$D56="Pass",BadRunsEye!$D56="Borderline Pass"),BadRunsEye!$A56,0)</f>
        <v>0</v>
      </c>
      <c r="C56" s="6" t="str">
        <f t="shared" si="0"/>
        <v>same</v>
      </c>
      <c r="D56" s="6"/>
      <c r="H56" t="str">
        <f t="shared" si="1"/>
        <v>no</v>
      </c>
      <c r="I56" t="str">
        <f t="shared" si="2"/>
        <v>no</v>
      </c>
      <c r="J56" s="8" t="str">
        <f t="shared" si="3"/>
        <v>yes</v>
      </c>
      <c r="K56" t="str">
        <f t="shared" si="4"/>
        <v>no</v>
      </c>
      <c r="L56" t="str">
        <f>IF(AnalyData!$AJ56="fail",AnalyData!$A56,0)</f>
        <v>150615_M00766_0113_000000000-AFBH3</v>
      </c>
      <c r="M56" t="str">
        <f>IF(OR(BadRunsEye!$D56="Fail",BadRunsEye!$D56="Borderline Fail"),BadRunsEye!$A56,0)</f>
        <v>150615_M00766_0113_000000000-AFBH3</v>
      </c>
      <c r="N56" t="str">
        <f t="shared" si="5"/>
        <v>same</v>
      </c>
      <c r="R56" t="s">
        <v>364</v>
      </c>
      <c r="S56" s="9" t="s">
        <v>383</v>
      </c>
    </row>
    <row r="57" spans="1:23" x14ac:dyDescent="0.3">
      <c r="A57" s="6" t="str">
        <f>IF(AnalyData!$AJ57="pass",AnalyData!$A57,0)</f>
        <v>150619_M00766_0114_000000000-AFMYN</v>
      </c>
      <c r="B57" s="6" t="str">
        <f>IF(OR(BadRunsEye!$D57="Pass",BadRunsEye!$D57="Borderline Pass"),BadRunsEye!$A57,0)</f>
        <v>150619_M00766_0114_000000000-AFMYN</v>
      </c>
      <c r="C57" s="6" t="str">
        <f t="shared" si="0"/>
        <v>same</v>
      </c>
      <c r="D57" s="6"/>
      <c r="H57" t="str">
        <f t="shared" si="1"/>
        <v>no</v>
      </c>
      <c r="I57" t="str">
        <f t="shared" si="2"/>
        <v>no</v>
      </c>
      <c r="J57" t="str">
        <f t="shared" si="3"/>
        <v>no</v>
      </c>
      <c r="K57" s="8" t="str">
        <f t="shared" si="4"/>
        <v>yes</v>
      </c>
      <c r="L57">
        <f>IF(AnalyData!$AJ57="fail",AnalyData!$A57,0)</f>
        <v>0</v>
      </c>
      <c r="M57">
        <f>IF(OR(BadRunsEye!$D57="Fail",BadRunsEye!$D57="Borderline Fail"),BadRunsEye!$A57,0)</f>
        <v>0</v>
      </c>
      <c r="N57" t="str">
        <f t="shared" si="5"/>
        <v>same</v>
      </c>
    </row>
    <row r="58" spans="1:23" x14ac:dyDescent="0.3">
      <c r="A58" s="6" t="str">
        <f>IF(AnalyData!$AJ58="pass",AnalyData!$A58,0)</f>
        <v>150622_M00766_0115_000000000-AFN2H</v>
      </c>
      <c r="B58" s="6" t="str">
        <f>IF(OR(BadRunsEye!$D58="Pass",BadRunsEye!$D58="Borderline Pass"),BadRunsEye!$A58,0)</f>
        <v>150622_M00766_0115_000000000-AFN2H</v>
      </c>
      <c r="C58" s="6" t="str">
        <f t="shared" si="0"/>
        <v>same</v>
      </c>
      <c r="D58" s="6"/>
      <c r="H58" t="str">
        <f t="shared" si="1"/>
        <v>no</v>
      </c>
      <c r="I58" t="str">
        <f t="shared" si="2"/>
        <v>no</v>
      </c>
      <c r="J58" t="str">
        <f t="shared" si="3"/>
        <v>no</v>
      </c>
      <c r="K58" s="8" t="str">
        <f t="shared" si="4"/>
        <v>yes</v>
      </c>
      <c r="L58">
        <f>IF(AnalyData!$AJ58="fail",AnalyData!$A58,0)</f>
        <v>0</v>
      </c>
      <c r="M58">
        <f>IF(OR(BadRunsEye!$D58="Fail",BadRunsEye!$D58="Borderline Fail"),BadRunsEye!$A58,0)</f>
        <v>0</v>
      </c>
      <c r="N58" t="str">
        <f t="shared" si="5"/>
        <v>same</v>
      </c>
    </row>
    <row r="59" spans="1:23" x14ac:dyDescent="0.3">
      <c r="A59" s="5">
        <f>IF(AnalyData!$AJ59="pass",AnalyData!$A59,0)</f>
        <v>0</v>
      </c>
      <c r="B59" s="5" t="str">
        <f>IF(OR(BadRunsEye!$D59="Pass",BadRunsEye!$D59="Borderline Pass"),BadRunsEye!$A59,0)</f>
        <v>150623_M00766_0116_000000000-AFLEW</v>
      </c>
      <c r="C59" s="5" t="str">
        <f t="shared" si="0"/>
        <v>diff</v>
      </c>
      <c r="D59" s="5" t="s">
        <v>191</v>
      </c>
      <c r="E59" s="28" t="str">
        <f>IF(D59=FailsPassesManual!D59,"yes","no")</f>
        <v>no</v>
      </c>
      <c r="F59" s="5" t="str">
        <f t="shared" ref="F59" si="10">IF(D59=A59,"yes","no")</f>
        <v>no</v>
      </c>
      <c r="H59" s="11" t="str">
        <f t="shared" si="1"/>
        <v>yes</v>
      </c>
      <c r="I59" t="str">
        <f t="shared" si="2"/>
        <v>no</v>
      </c>
      <c r="J59" t="str">
        <f t="shared" si="3"/>
        <v>no</v>
      </c>
      <c r="K59" s="11" t="str">
        <f t="shared" si="4"/>
        <v>no</v>
      </c>
      <c r="L59" s="5" t="str">
        <f>IF(AnalyData!$AJ59="fail",AnalyData!$A59,0)</f>
        <v>150623_M00766_0116_000000000-AFLEW</v>
      </c>
      <c r="M59" s="5">
        <f>IF(OR(BadRunsEye!$D59="Fail",BadRunsEye!$D59="Borderline Fail"),BadRunsEye!$A59,0)</f>
        <v>0</v>
      </c>
      <c r="N59" s="5" t="str">
        <f t="shared" si="5"/>
        <v>diff</v>
      </c>
      <c r="O59" s="5" t="s">
        <v>191</v>
      </c>
      <c r="P59" s="5" t="str">
        <f>IF(O59=FailsPassesManual!D59,"yes","no")</f>
        <v>no</v>
      </c>
      <c r="Q59" s="5" t="str">
        <f t="shared" ref="Q59" si="11">IF(O59=L59,"yes","no")</f>
        <v>yes</v>
      </c>
      <c r="R59" s="12" t="s">
        <v>383</v>
      </c>
      <c r="S59" s="5"/>
      <c r="T59" s="5"/>
      <c r="U59" s="5"/>
      <c r="V59" s="5"/>
      <c r="W59" s="5"/>
    </row>
    <row r="60" spans="1:23" x14ac:dyDescent="0.3">
      <c r="A60" s="6" t="str">
        <f>IF(AnalyData!$AJ60="pass",AnalyData!$A60,0)</f>
        <v>150706_M00766_0118_000000000-AF512</v>
      </c>
      <c r="B60" s="6" t="str">
        <f>IF(OR(BadRunsEye!$D60="Pass",BadRunsEye!$D60="Borderline Pass"),BadRunsEye!$A60,0)</f>
        <v>150706_M00766_0118_000000000-AF512</v>
      </c>
      <c r="C60" s="6" t="str">
        <f t="shared" si="0"/>
        <v>same</v>
      </c>
      <c r="D60" s="6"/>
      <c r="H60" t="str">
        <f t="shared" si="1"/>
        <v>no</v>
      </c>
      <c r="I60" t="str">
        <f t="shared" si="2"/>
        <v>no</v>
      </c>
      <c r="J60" t="str">
        <f t="shared" si="3"/>
        <v>no</v>
      </c>
      <c r="K60" s="8" t="str">
        <f t="shared" si="4"/>
        <v>yes</v>
      </c>
      <c r="L60">
        <f>IF(AnalyData!$AJ60="fail",AnalyData!$A60,0)</f>
        <v>0</v>
      </c>
      <c r="M60">
        <f>IF(OR(BadRunsEye!$D60="Fail",BadRunsEye!$D60="Borderline Fail"),BadRunsEye!$A60,0)</f>
        <v>0</v>
      </c>
      <c r="N60" t="str">
        <f t="shared" si="5"/>
        <v>same</v>
      </c>
    </row>
    <row r="61" spans="1:23" x14ac:dyDescent="0.3">
      <c r="A61" s="6" t="str">
        <f>IF(AnalyData!$AJ61="pass",AnalyData!$A61,0)</f>
        <v>150729_M02641_0008_000000000-AGET9</v>
      </c>
      <c r="B61" s="6" t="str">
        <f>IF(OR(BadRunsEye!$D61="Pass",BadRunsEye!$D61="Borderline Pass"),BadRunsEye!$A61,0)</f>
        <v>150729_M02641_0008_000000000-AGET9</v>
      </c>
      <c r="C61" s="6" t="str">
        <f t="shared" si="0"/>
        <v>same</v>
      </c>
      <c r="D61" s="6"/>
      <c r="H61" t="str">
        <f t="shared" si="1"/>
        <v>no</v>
      </c>
      <c r="I61" t="str">
        <f t="shared" si="2"/>
        <v>no</v>
      </c>
      <c r="J61" t="str">
        <f t="shared" si="3"/>
        <v>no</v>
      </c>
      <c r="K61" s="8" t="str">
        <f t="shared" si="4"/>
        <v>yes</v>
      </c>
      <c r="L61">
        <f>IF(AnalyData!$AJ61="fail",AnalyData!$A61,0)</f>
        <v>0</v>
      </c>
      <c r="M61">
        <f>IF(OR(BadRunsEye!$D61="Fail",BadRunsEye!$D61="Borderline Fail"),BadRunsEye!$A61,0)</f>
        <v>0</v>
      </c>
      <c r="N61" t="str">
        <f t="shared" si="5"/>
        <v>same</v>
      </c>
    </row>
    <row r="62" spans="1:23" x14ac:dyDescent="0.3">
      <c r="A62" s="5">
        <f>IF(AnalyData!$AJ62="pass",AnalyData!$A62,0)</f>
        <v>0</v>
      </c>
      <c r="B62" s="5" t="str">
        <f>IF(OR(BadRunsEye!$D62="Pass",BadRunsEye!$D62="Borderline Pass"),BadRunsEye!$A62,0)</f>
        <v>150730_M00766_0120_000000000-AFN4E</v>
      </c>
      <c r="C62" s="5" t="str">
        <f t="shared" si="0"/>
        <v>diff</v>
      </c>
      <c r="D62" s="5" t="s">
        <v>187</v>
      </c>
      <c r="E62" s="28" t="str">
        <f>IF(D62=FailsPassesManual!D62,"yes","no")</f>
        <v>no</v>
      </c>
      <c r="F62" s="5" t="str">
        <f t="shared" si="8"/>
        <v>no</v>
      </c>
      <c r="H62" s="8" t="str">
        <f t="shared" si="1"/>
        <v>yes</v>
      </c>
      <c r="I62" t="str">
        <f t="shared" si="2"/>
        <v>no</v>
      </c>
      <c r="J62" t="str">
        <f t="shared" si="3"/>
        <v>no</v>
      </c>
      <c r="K62" t="str">
        <f t="shared" si="4"/>
        <v>no</v>
      </c>
      <c r="L62" s="5" t="str">
        <f>IF(AnalyData!$AJ62="fail",AnalyData!$A62,0)</f>
        <v>150730_M00766_0120_000000000-AFN4E</v>
      </c>
      <c r="M62" s="5">
        <f>IF(OR(BadRunsEye!$D62="Fail",BadRunsEye!$D62="Borderline Fail"),BadRunsEye!$A62,0)</f>
        <v>0</v>
      </c>
      <c r="N62" s="5" t="str">
        <f t="shared" si="5"/>
        <v>diff</v>
      </c>
      <c r="O62" s="5" t="s">
        <v>187</v>
      </c>
      <c r="P62" s="5" t="str">
        <f>IF(O62=FailsPassesManual!D62,"yes","no")</f>
        <v>no</v>
      </c>
      <c r="Q62" s="5" t="str">
        <f t="shared" si="9"/>
        <v>yes</v>
      </c>
      <c r="R62" s="5" t="s">
        <v>366</v>
      </c>
      <c r="S62" s="5"/>
      <c r="T62" s="5"/>
      <c r="U62" s="5"/>
      <c r="V62" s="5"/>
      <c r="W62" s="5"/>
    </row>
    <row r="63" spans="1:23" x14ac:dyDescent="0.3">
      <c r="A63" s="6" t="str">
        <f>IF(AnalyData!$AJ63="pass",AnalyData!$A63,0)</f>
        <v>150731_M00766_0121_000000000-AFMYC</v>
      </c>
      <c r="B63" s="6" t="str">
        <f>IF(OR(BadRunsEye!$D63="Pass",BadRunsEye!$D63="Borderline Pass"),BadRunsEye!$A63,0)</f>
        <v>150731_M00766_0121_000000000-AFMYC</v>
      </c>
      <c r="C63" s="6" t="str">
        <f t="shared" si="0"/>
        <v>same</v>
      </c>
      <c r="D63" s="6"/>
      <c r="H63" t="str">
        <f t="shared" si="1"/>
        <v>no</v>
      </c>
      <c r="I63" t="str">
        <f t="shared" si="2"/>
        <v>no</v>
      </c>
      <c r="J63" t="str">
        <f t="shared" si="3"/>
        <v>no</v>
      </c>
      <c r="K63" s="8" t="str">
        <f t="shared" si="4"/>
        <v>yes</v>
      </c>
      <c r="L63">
        <f>IF(AnalyData!$AJ63="fail",AnalyData!$A63,0)</f>
        <v>0</v>
      </c>
      <c r="M63">
        <f>IF(OR(BadRunsEye!$D63="Fail",BadRunsEye!$D63="Borderline Fail"),BadRunsEye!$A63,0)</f>
        <v>0</v>
      </c>
      <c r="N63" t="str">
        <f t="shared" si="5"/>
        <v>same</v>
      </c>
    </row>
    <row r="64" spans="1:23" x14ac:dyDescent="0.3">
      <c r="A64" s="6" t="str">
        <f>IF(AnalyData!$AJ64="pass",AnalyData!$A64,0)</f>
        <v>150731_M02641_0009_000000000-AFN3M</v>
      </c>
      <c r="B64" s="6" t="str">
        <f>IF(OR(BadRunsEye!$D64="Pass",BadRunsEye!$D64="Borderline Pass"),BadRunsEye!$A64,0)</f>
        <v>150731_M02641_0009_000000000-AFN3M</v>
      </c>
      <c r="C64" s="6" t="str">
        <f t="shared" si="0"/>
        <v>same</v>
      </c>
      <c r="D64" s="6"/>
      <c r="H64" t="str">
        <f t="shared" si="1"/>
        <v>no</v>
      </c>
      <c r="I64" t="str">
        <f t="shared" si="2"/>
        <v>no</v>
      </c>
      <c r="J64" t="str">
        <f t="shared" si="3"/>
        <v>no</v>
      </c>
      <c r="K64" s="8" t="str">
        <f t="shared" si="4"/>
        <v>yes</v>
      </c>
      <c r="L64">
        <f>IF(AnalyData!$AJ64="fail",AnalyData!$A64,0)</f>
        <v>0</v>
      </c>
      <c r="M64">
        <f>IF(OR(BadRunsEye!$D64="Fail",BadRunsEye!$D64="Borderline Fail"),BadRunsEye!$A64,0)</f>
        <v>0</v>
      </c>
      <c r="N64" t="str">
        <f t="shared" si="5"/>
        <v>same</v>
      </c>
    </row>
    <row r="65" spans="1:23" x14ac:dyDescent="0.3">
      <c r="A65" s="6" t="str">
        <f>IF(AnalyData!$AJ65="pass",AnalyData!$A65,0)</f>
        <v>150807_M02641_0012_000000000-AFMYT</v>
      </c>
      <c r="B65" s="6" t="str">
        <f>IF(OR(BadRunsEye!$D65="Pass",BadRunsEye!$D65="Borderline Pass"),BadRunsEye!$A65,0)</f>
        <v>150807_M02641_0012_000000000-AFMYT</v>
      </c>
      <c r="C65" s="6" t="str">
        <f t="shared" si="0"/>
        <v>same</v>
      </c>
      <c r="D65" s="6"/>
      <c r="H65" t="str">
        <f t="shared" si="1"/>
        <v>no</v>
      </c>
      <c r="I65" t="str">
        <f t="shared" si="2"/>
        <v>no</v>
      </c>
      <c r="J65" t="str">
        <f t="shared" si="3"/>
        <v>no</v>
      </c>
      <c r="K65" s="8" t="str">
        <f t="shared" si="4"/>
        <v>yes</v>
      </c>
      <c r="L65">
        <f>IF(AnalyData!$AJ65="fail",AnalyData!$A65,0)</f>
        <v>0</v>
      </c>
      <c r="M65">
        <f>IF(OR(BadRunsEye!$D65="Fail",BadRunsEye!$D65="Borderline Fail"),BadRunsEye!$A65,0)</f>
        <v>0</v>
      </c>
      <c r="N65" t="str">
        <f t="shared" si="5"/>
        <v>same</v>
      </c>
    </row>
    <row r="66" spans="1:23" x14ac:dyDescent="0.3">
      <c r="A66" s="6" t="str">
        <f>IF(AnalyData!$AJ66="pass",AnalyData!$A66,0)</f>
        <v>150810_M00766_0123_000000000-AGTUY</v>
      </c>
      <c r="B66" s="6" t="str">
        <f>IF(OR(BadRunsEye!$D66="Pass",BadRunsEye!$D66="Borderline Pass"),BadRunsEye!$A66,0)</f>
        <v>150810_M00766_0123_000000000-AGTUY</v>
      </c>
      <c r="C66" s="6" t="str">
        <f t="shared" si="0"/>
        <v>same</v>
      </c>
      <c r="D66" s="6"/>
      <c r="H66" t="str">
        <f t="shared" si="1"/>
        <v>no</v>
      </c>
      <c r="I66" t="str">
        <f t="shared" si="2"/>
        <v>no</v>
      </c>
      <c r="J66" t="str">
        <f t="shared" si="3"/>
        <v>no</v>
      </c>
      <c r="K66" s="8" t="str">
        <f t="shared" si="4"/>
        <v>yes</v>
      </c>
      <c r="L66">
        <f>IF(AnalyData!$AJ66="fail",AnalyData!$A66,0)</f>
        <v>0</v>
      </c>
      <c r="M66">
        <f>IF(OR(BadRunsEye!$D66="Fail",BadRunsEye!$D66="Borderline Fail"),BadRunsEye!$A66,0)</f>
        <v>0</v>
      </c>
      <c r="N66" t="str">
        <f t="shared" si="5"/>
        <v>same</v>
      </c>
    </row>
    <row r="67" spans="1:23" x14ac:dyDescent="0.3">
      <c r="A67" s="6" t="str">
        <f>IF(AnalyData!$AJ67="pass",AnalyData!$A67,0)</f>
        <v>150811_M02641_0014_000000000-AGK0F</v>
      </c>
      <c r="B67" s="6" t="str">
        <f>IF(OR(BadRunsEye!$D67="Pass",BadRunsEye!$D67="Borderline Pass"),BadRunsEye!$A67,0)</f>
        <v>150811_M02641_0014_000000000-AGK0F</v>
      </c>
      <c r="C67" s="6" t="str">
        <f t="shared" ref="C67:C123" si="12">IF(A67=B67,"same","diff")</f>
        <v>same</v>
      </c>
      <c r="D67" s="6"/>
      <c r="H67" t="str">
        <f t="shared" ref="H67:H123" si="13">IF(AND(L67&lt;&gt;0,M67=0),"yes","no")</f>
        <v>no</v>
      </c>
      <c r="I67" t="str">
        <f t="shared" ref="I67:I123" si="14">IF(AND(L67=0,M67&lt;&gt;0),"yes","no")</f>
        <v>no</v>
      </c>
      <c r="J67" t="str">
        <f t="shared" ref="J67:J123" si="15">IF(AND(L67&lt;&gt;0,M67&lt;&gt;0),"yes","no")</f>
        <v>no</v>
      </c>
      <c r="K67" s="8" t="str">
        <f t="shared" ref="K67:K123" si="16">IF(AND(L67=0,M67=0),"yes","no")</f>
        <v>yes</v>
      </c>
      <c r="L67">
        <f>IF(AnalyData!$AJ67="fail",AnalyData!$A67,0)</f>
        <v>0</v>
      </c>
      <c r="M67">
        <f>IF(OR(BadRunsEye!$D67="Fail",BadRunsEye!$D67="Borderline Fail"),BadRunsEye!$A67,0)</f>
        <v>0</v>
      </c>
      <c r="N67" t="str">
        <f t="shared" ref="N67:N123" si="17">IF(L67=M67,"same","diff")</f>
        <v>same</v>
      </c>
    </row>
    <row r="68" spans="1:23" x14ac:dyDescent="0.3">
      <c r="A68" s="6" t="str">
        <f>IF(AnalyData!$AJ68="pass",AnalyData!$A68,0)</f>
        <v>150819_M02641_0016_000000000-AGJHU</v>
      </c>
      <c r="B68" s="6" t="str">
        <f>IF(OR(BadRunsEye!$D68="Pass",BadRunsEye!$D68="Borderline Pass"),BadRunsEye!$A68,0)</f>
        <v>150819_M02641_0016_000000000-AGJHU</v>
      </c>
      <c r="C68" s="6" t="str">
        <f t="shared" si="12"/>
        <v>same</v>
      </c>
      <c r="D68" s="6"/>
      <c r="H68" t="str">
        <f t="shared" si="13"/>
        <v>no</v>
      </c>
      <c r="I68" t="str">
        <f t="shared" si="14"/>
        <v>no</v>
      </c>
      <c r="J68" t="str">
        <f t="shared" si="15"/>
        <v>no</v>
      </c>
      <c r="K68" s="8" t="str">
        <f t="shared" si="16"/>
        <v>yes</v>
      </c>
      <c r="L68">
        <f>IF(AnalyData!$AJ68="fail",AnalyData!$A68,0)</f>
        <v>0</v>
      </c>
      <c r="M68">
        <f>IF(OR(BadRunsEye!$D68="Fail",BadRunsEye!$D68="Borderline Fail"),BadRunsEye!$A68,0)</f>
        <v>0</v>
      </c>
      <c r="N68" t="str">
        <f t="shared" si="17"/>
        <v>same</v>
      </c>
    </row>
    <row r="69" spans="1:23" x14ac:dyDescent="0.3">
      <c r="A69" s="6" t="str">
        <f>IF(AnalyData!$AJ69="pass",AnalyData!$A69,0)</f>
        <v>150820_M00766_0126_000000000-AGHUU</v>
      </c>
      <c r="B69" s="6" t="str">
        <f>IF(OR(BadRunsEye!$D69="Pass",BadRunsEye!$D69="Borderline Pass"),BadRunsEye!$A69,0)</f>
        <v>150820_M00766_0126_000000000-AGHUU</v>
      </c>
      <c r="C69" s="6" t="str">
        <f t="shared" si="12"/>
        <v>same</v>
      </c>
      <c r="D69" s="6"/>
      <c r="H69" t="str">
        <f t="shared" si="13"/>
        <v>no</v>
      </c>
      <c r="I69" t="str">
        <f t="shared" si="14"/>
        <v>no</v>
      </c>
      <c r="J69" t="str">
        <f t="shared" si="15"/>
        <v>no</v>
      </c>
      <c r="K69" s="8" t="str">
        <f t="shared" si="16"/>
        <v>yes</v>
      </c>
      <c r="L69">
        <f>IF(AnalyData!$AJ69="fail",AnalyData!$A69,0)</f>
        <v>0</v>
      </c>
      <c r="M69">
        <f>IF(OR(BadRunsEye!$D69="Fail",BadRunsEye!$D69="Borderline Fail"),BadRunsEye!$A69,0)</f>
        <v>0</v>
      </c>
      <c r="N69" t="str">
        <f t="shared" si="17"/>
        <v>same</v>
      </c>
    </row>
    <row r="70" spans="1:23" x14ac:dyDescent="0.3">
      <c r="A70" s="6" t="str">
        <f>IF(AnalyData!$AJ70="pass",AnalyData!$A70,0)</f>
        <v>150820_M02641_0017_000000000-AGJJA</v>
      </c>
      <c r="B70" s="6" t="str">
        <f>IF(OR(BadRunsEye!$D70="Pass",BadRunsEye!$D70="Borderline Pass"),BadRunsEye!$A70,0)</f>
        <v>150820_M02641_0017_000000000-AGJJA</v>
      </c>
      <c r="C70" s="6" t="str">
        <f t="shared" si="12"/>
        <v>same</v>
      </c>
      <c r="D70" s="6"/>
      <c r="H70" t="str">
        <f t="shared" si="13"/>
        <v>no</v>
      </c>
      <c r="I70" t="str">
        <f t="shared" si="14"/>
        <v>no</v>
      </c>
      <c r="J70" t="str">
        <f t="shared" si="15"/>
        <v>no</v>
      </c>
      <c r="K70" s="8" t="str">
        <f t="shared" si="16"/>
        <v>yes</v>
      </c>
      <c r="L70">
        <f>IF(AnalyData!$AJ70="fail",AnalyData!$A70,0)</f>
        <v>0</v>
      </c>
      <c r="M70">
        <f>IF(OR(BadRunsEye!$D70="Fail",BadRunsEye!$D70="Borderline Fail"),BadRunsEye!$A70,0)</f>
        <v>0</v>
      </c>
      <c r="N70" t="str">
        <f t="shared" si="17"/>
        <v>same</v>
      </c>
    </row>
    <row r="71" spans="1:23" x14ac:dyDescent="0.3">
      <c r="A71" s="6" t="str">
        <f>IF(AnalyData!$AJ71="pass",AnalyData!$A71,0)</f>
        <v>150821_M02641_0018_000000000-AGJNU</v>
      </c>
      <c r="B71" s="6" t="str">
        <f>IF(OR(BadRunsEye!$D71="Pass",BadRunsEye!$D71="Borderline Pass"),BadRunsEye!$A71,0)</f>
        <v>150821_M02641_0018_000000000-AGJNU</v>
      </c>
      <c r="C71" s="6" t="str">
        <f t="shared" si="12"/>
        <v>same</v>
      </c>
      <c r="D71" s="6"/>
      <c r="E71" s="29"/>
      <c r="H71" t="str">
        <f t="shared" si="13"/>
        <v>no</v>
      </c>
      <c r="I71" t="str">
        <f t="shared" si="14"/>
        <v>no</v>
      </c>
      <c r="J71" t="str">
        <f t="shared" si="15"/>
        <v>no</v>
      </c>
      <c r="K71" s="8" t="str">
        <f t="shared" si="16"/>
        <v>yes</v>
      </c>
      <c r="L71">
        <f>IF(AnalyData!$AJ71="fail",AnalyData!$A71,0)</f>
        <v>0</v>
      </c>
      <c r="M71">
        <f>IF(OR(BadRunsEye!$D71="Fail",BadRunsEye!$D71="Borderline Fail"),BadRunsEye!$A71,0)</f>
        <v>0</v>
      </c>
      <c r="N71" t="str">
        <f t="shared" si="17"/>
        <v>same</v>
      </c>
    </row>
    <row r="72" spans="1:23" x14ac:dyDescent="0.3">
      <c r="A72" s="6">
        <f>IF(AnalyData!$AJ72="pass",AnalyData!$A72,0)</f>
        <v>0</v>
      </c>
      <c r="B72" s="6">
        <f>IF(OR(BadRunsEye!$D72="Pass",BadRunsEye!$D72="Borderline Pass"),BadRunsEye!$A72,0)</f>
        <v>0</v>
      </c>
      <c r="C72" s="6" t="str">
        <f t="shared" si="12"/>
        <v>same</v>
      </c>
      <c r="D72" s="6"/>
      <c r="H72" t="str">
        <f t="shared" si="13"/>
        <v>no</v>
      </c>
      <c r="I72" s="11" t="str">
        <f t="shared" si="14"/>
        <v>no</v>
      </c>
      <c r="J72" s="11" t="str">
        <f t="shared" si="15"/>
        <v>yes</v>
      </c>
      <c r="K72" t="str">
        <f t="shared" si="16"/>
        <v>no</v>
      </c>
      <c r="L72" t="str">
        <f>IF(AnalyData!$AJ72="fail",AnalyData!$A72,0)</f>
        <v>150902_M00766_0128_000000000-AFLDG</v>
      </c>
      <c r="M72" s="6" t="str">
        <f>IF(OR(BadRunsEye!$D72="Fail",BadRunsEye!$D72="Borderline Fail"),BadRunsEye!$A72,0)</f>
        <v>150902_M00766_0128_000000000-AFLDG</v>
      </c>
      <c r="N72" s="6" t="str">
        <f t="shared" si="17"/>
        <v>same</v>
      </c>
      <c r="O72" s="6"/>
      <c r="R72" s="9" t="s">
        <v>383</v>
      </c>
    </row>
    <row r="73" spans="1:23" x14ac:dyDescent="0.3">
      <c r="A73" s="18" t="str">
        <f>IF(AnalyData!$AJ73="pass",AnalyData!$A73,0)</f>
        <v>150904_M02641_0022_000000000-AH991</v>
      </c>
      <c r="B73" s="18">
        <f>IF(OR(BadRunsEye!$D73="Pass",BadRunsEye!$D73="Borderline Pass"),BadRunsEye!$A73,0)</f>
        <v>0</v>
      </c>
      <c r="C73" s="18" t="str">
        <f t="shared" si="12"/>
        <v>diff</v>
      </c>
      <c r="D73" s="18" t="s">
        <v>212</v>
      </c>
      <c r="E73" s="24" t="str">
        <f>IF(D73=FailsPassesManual!D73,"yes","no")</f>
        <v>yes</v>
      </c>
      <c r="F73" s="24" t="str">
        <f t="shared" ref="F73:F116" si="18">IF(D73=A73,"yes","no")</f>
        <v>yes</v>
      </c>
      <c r="H73" t="str">
        <f t="shared" si="13"/>
        <v>no</v>
      </c>
      <c r="I73" s="8" t="str">
        <f t="shared" si="14"/>
        <v>yes</v>
      </c>
      <c r="J73" t="str">
        <f t="shared" si="15"/>
        <v>no</v>
      </c>
      <c r="K73" t="str">
        <f t="shared" si="16"/>
        <v>no</v>
      </c>
      <c r="L73" s="5">
        <f>IF(AnalyData!$AJ73="fail",AnalyData!$A73,0)</f>
        <v>0</v>
      </c>
      <c r="M73" s="5" t="str">
        <f>IF(OR(BadRunsEye!$D73="Fail",BadRunsEye!$D73="Borderline Fail"),BadRunsEye!$A73,0)</f>
        <v>150904_M02641_0022_000000000-AH991</v>
      </c>
      <c r="N73" s="5" t="str">
        <f t="shared" si="17"/>
        <v>diff</v>
      </c>
      <c r="O73" s="5" t="s">
        <v>212</v>
      </c>
      <c r="P73" s="5" t="str">
        <f>IF(O73=FailsPassesManual!D73,"yes","no")</f>
        <v>yes</v>
      </c>
      <c r="Q73" s="5" t="str">
        <f t="shared" si="9"/>
        <v>no</v>
      </c>
      <c r="R73" s="5"/>
      <c r="S73" s="5"/>
      <c r="T73" s="5"/>
      <c r="U73" s="5"/>
      <c r="V73" s="5"/>
      <c r="W73" s="5"/>
    </row>
    <row r="74" spans="1:23" x14ac:dyDescent="0.3">
      <c r="A74" s="18" t="str">
        <f>IF(AnalyData!$AJ74="pass",AnalyData!$A74,0)</f>
        <v>150910_M02641_0023_000000000-AFLHH</v>
      </c>
      <c r="B74" s="18">
        <f>IF(OR(BadRunsEye!$D74="Pass",BadRunsEye!$D74="Borderline Pass"),BadRunsEye!$A74,0)</f>
        <v>0</v>
      </c>
      <c r="C74" s="18" t="str">
        <f t="shared" si="12"/>
        <v>diff</v>
      </c>
      <c r="D74" s="18" t="s">
        <v>106</v>
      </c>
      <c r="E74" s="24" t="str">
        <f>IF(D74=FailsPassesManual!D74,"yes","no")</f>
        <v>yes</v>
      </c>
      <c r="F74" s="24" t="str">
        <f t="shared" si="18"/>
        <v>yes</v>
      </c>
      <c r="H74" t="str">
        <f t="shared" si="13"/>
        <v>no</v>
      </c>
      <c r="I74" s="8" t="str">
        <f t="shared" si="14"/>
        <v>yes</v>
      </c>
      <c r="J74" t="str">
        <f t="shared" si="15"/>
        <v>no</v>
      </c>
      <c r="K74" t="str">
        <f t="shared" si="16"/>
        <v>no</v>
      </c>
      <c r="L74" s="5">
        <f>IF(AnalyData!$AJ74="fail",AnalyData!$A74,0)</f>
        <v>0</v>
      </c>
      <c r="M74" s="5" t="str">
        <f>IF(OR(BadRunsEye!$D74="Fail",BadRunsEye!$D74="Borderline Fail"),BadRunsEye!$A74,0)</f>
        <v>150910_M02641_0023_000000000-AFLHH</v>
      </c>
      <c r="N74" s="5" t="str">
        <f t="shared" si="17"/>
        <v>diff</v>
      </c>
      <c r="O74" s="5" t="s">
        <v>106</v>
      </c>
      <c r="P74" s="5" t="str">
        <f>IF(O74=FailsPassesManual!D74,"yes","no")</f>
        <v>yes</v>
      </c>
      <c r="Q74" s="5" t="str">
        <f t="shared" si="9"/>
        <v>no</v>
      </c>
      <c r="R74" s="5"/>
      <c r="S74" s="5"/>
      <c r="T74" s="5"/>
      <c r="U74" s="5"/>
      <c r="V74" s="5"/>
      <c r="W74" s="5"/>
    </row>
    <row r="75" spans="1:23" x14ac:dyDescent="0.3">
      <c r="A75" s="6" t="str">
        <f>IF(AnalyData!$AJ75="pass",AnalyData!$A75,0)</f>
        <v>150911_M00766_0131_000000000-AGLDT</v>
      </c>
      <c r="B75" s="6" t="str">
        <f>IF(OR(BadRunsEye!$D75="Pass",BadRunsEye!$D75="Borderline Pass"),BadRunsEye!$A75,0)</f>
        <v>150911_M00766_0131_000000000-AGLDT</v>
      </c>
      <c r="C75" s="6" t="str">
        <f t="shared" si="12"/>
        <v>same</v>
      </c>
      <c r="D75" s="6"/>
      <c r="H75" t="str">
        <f t="shared" si="13"/>
        <v>no</v>
      </c>
      <c r="I75" t="str">
        <f t="shared" si="14"/>
        <v>no</v>
      </c>
      <c r="J75" t="str">
        <f t="shared" si="15"/>
        <v>no</v>
      </c>
      <c r="K75" s="8" t="str">
        <f t="shared" si="16"/>
        <v>yes</v>
      </c>
      <c r="L75">
        <f>IF(AnalyData!$AJ75="fail",AnalyData!$A75,0)</f>
        <v>0</v>
      </c>
      <c r="M75">
        <f>IF(OR(BadRunsEye!$D75="Fail",BadRunsEye!$D75="Borderline Fail"),BadRunsEye!$A75,0)</f>
        <v>0</v>
      </c>
      <c r="N75" t="str">
        <f t="shared" si="17"/>
        <v>same</v>
      </c>
    </row>
    <row r="76" spans="1:23" x14ac:dyDescent="0.3">
      <c r="A76" s="6" t="str">
        <f>IF(AnalyData!$AJ76="pass",AnalyData!$A76,0)</f>
        <v>150911_M02641_0024_AF50J</v>
      </c>
      <c r="B76" s="6" t="str">
        <f>IF(OR(BadRunsEye!$D76="Pass",BadRunsEye!$D76="Borderline Pass"),BadRunsEye!$A76,0)</f>
        <v>150911_M02641_0024_AF50J</v>
      </c>
      <c r="C76" s="6" t="str">
        <f t="shared" si="12"/>
        <v>same</v>
      </c>
      <c r="D76" s="6"/>
      <c r="H76" t="str">
        <f t="shared" si="13"/>
        <v>no</v>
      </c>
      <c r="I76" t="str">
        <f t="shared" si="14"/>
        <v>no</v>
      </c>
      <c r="J76" t="str">
        <f t="shared" si="15"/>
        <v>no</v>
      </c>
      <c r="K76" s="8" t="str">
        <f t="shared" si="16"/>
        <v>yes</v>
      </c>
      <c r="L76">
        <f>IF(AnalyData!$AJ76="fail",AnalyData!$A76,0)</f>
        <v>0</v>
      </c>
      <c r="M76">
        <f>IF(OR(BadRunsEye!$D76="Fail",BadRunsEye!$D76="Borderline Fail"),BadRunsEye!$A76,0)</f>
        <v>0</v>
      </c>
      <c r="N76" t="str">
        <f t="shared" si="17"/>
        <v>same</v>
      </c>
    </row>
    <row r="77" spans="1:23" x14ac:dyDescent="0.3">
      <c r="A77" s="6" t="str">
        <f>IF(AnalyData!$AJ77="pass",AnalyData!$A77,0)</f>
        <v>150914_M00766_0132_000000000-AF41F</v>
      </c>
      <c r="B77" s="6" t="str">
        <f>IF(OR(BadRunsEye!$D77="Pass",BadRunsEye!$D77="Borderline Pass"),BadRunsEye!$A77,0)</f>
        <v>150914_M00766_0132_000000000-AF41F</v>
      </c>
      <c r="C77" s="6" t="str">
        <f t="shared" si="12"/>
        <v>same</v>
      </c>
      <c r="D77" s="6"/>
      <c r="H77" t="str">
        <f t="shared" si="13"/>
        <v>no</v>
      </c>
      <c r="I77" t="str">
        <f t="shared" si="14"/>
        <v>no</v>
      </c>
      <c r="J77" t="str">
        <f t="shared" si="15"/>
        <v>no</v>
      </c>
      <c r="K77" s="8" t="str">
        <f t="shared" si="16"/>
        <v>yes</v>
      </c>
      <c r="L77">
        <f>IF(AnalyData!$AJ77="fail",AnalyData!$A77,0)</f>
        <v>0</v>
      </c>
      <c r="M77">
        <f>IF(OR(BadRunsEye!$D77="Fail",BadRunsEye!$D77="Borderline Fail"),BadRunsEye!$A77,0)</f>
        <v>0</v>
      </c>
      <c r="N77" t="str">
        <f t="shared" si="17"/>
        <v>same</v>
      </c>
    </row>
    <row r="78" spans="1:23" x14ac:dyDescent="0.3">
      <c r="A78" s="6" t="str">
        <f>IF(AnalyData!$AJ78="pass",AnalyData!$A78,0)</f>
        <v>150925_M02641_0028_000000000-AGK08</v>
      </c>
      <c r="B78" s="6" t="str">
        <f>IF(OR(BadRunsEye!$D78="Pass",BadRunsEye!$D78="Borderline Pass"),BadRunsEye!$A78,0)</f>
        <v>150925_M02641_0028_000000000-AGK08</v>
      </c>
      <c r="C78" s="6" t="str">
        <f t="shared" si="12"/>
        <v>same</v>
      </c>
      <c r="D78" s="6"/>
      <c r="H78" t="str">
        <f t="shared" si="13"/>
        <v>no</v>
      </c>
      <c r="I78" t="str">
        <f t="shared" si="14"/>
        <v>no</v>
      </c>
      <c r="J78" t="str">
        <f t="shared" si="15"/>
        <v>no</v>
      </c>
      <c r="K78" s="8" t="str">
        <f t="shared" si="16"/>
        <v>yes</v>
      </c>
      <c r="L78">
        <f>IF(AnalyData!$AJ78="fail",AnalyData!$A78,0)</f>
        <v>0</v>
      </c>
      <c r="M78">
        <f>IF(OR(BadRunsEye!$D78="Fail",BadRunsEye!$D78="Borderline Fail"),BadRunsEye!$A78,0)</f>
        <v>0</v>
      </c>
      <c r="N78" t="str">
        <f t="shared" si="17"/>
        <v>same</v>
      </c>
    </row>
    <row r="79" spans="1:23" x14ac:dyDescent="0.3">
      <c r="A79" s="6" t="str">
        <f>IF(AnalyData!$AJ79="pass",AnalyData!$A79,0)</f>
        <v>150928_M02641_0029_000000000-AGHV5</v>
      </c>
      <c r="B79" s="6" t="str">
        <f>IF(OR(BadRunsEye!$D79="Pass",BadRunsEye!$D79="Borderline Pass"),BadRunsEye!$A79,0)</f>
        <v>150928_M02641_0029_000000000-AGHV5</v>
      </c>
      <c r="C79" s="6" t="str">
        <f t="shared" si="12"/>
        <v>same</v>
      </c>
      <c r="D79" s="6"/>
      <c r="H79" t="str">
        <f t="shared" si="13"/>
        <v>no</v>
      </c>
      <c r="I79" t="str">
        <f t="shared" si="14"/>
        <v>no</v>
      </c>
      <c r="J79" t="str">
        <f t="shared" si="15"/>
        <v>no</v>
      </c>
      <c r="K79" s="8" t="str">
        <f t="shared" si="16"/>
        <v>yes</v>
      </c>
      <c r="L79">
        <f>IF(AnalyData!$AJ79="fail",AnalyData!$A79,0)</f>
        <v>0</v>
      </c>
      <c r="M79">
        <f>IF(OR(BadRunsEye!$D79="Fail",BadRunsEye!$D79="Borderline Fail"),BadRunsEye!$A79,0)</f>
        <v>0</v>
      </c>
      <c r="N79" t="str">
        <f t="shared" si="17"/>
        <v>same</v>
      </c>
    </row>
    <row r="80" spans="1:23" x14ac:dyDescent="0.3">
      <c r="A80" s="6" t="str">
        <f>IF(AnalyData!$AJ80="pass",AnalyData!$A80,0)</f>
        <v>150930_M02641_0031_000000000-AGJGT</v>
      </c>
      <c r="B80" s="6" t="str">
        <f>IF(OR(BadRunsEye!$D80="Pass",BadRunsEye!$D80="Borderline Pass"),BadRunsEye!$A80,0)</f>
        <v>150930_M02641_0031_000000000-AGJGT</v>
      </c>
      <c r="C80" s="6" t="str">
        <f t="shared" si="12"/>
        <v>same</v>
      </c>
      <c r="D80" s="6"/>
      <c r="H80" t="str">
        <f t="shared" si="13"/>
        <v>no</v>
      </c>
      <c r="I80" t="str">
        <f t="shared" si="14"/>
        <v>no</v>
      </c>
      <c r="J80" t="str">
        <f t="shared" si="15"/>
        <v>no</v>
      </c>
      <c r="K80" s="8" t="str">
        <f t="shared" si="16"/>
        <v>yes</v>
      </c>
      <c r="L80">
        <f>IF(AnalyData!$AJ80="fail",AnalyData!$A80,0)</f>
        <v>0</v>
      </c>
      <c r="M80">
        <f>IF(OR(BadRunsEye!$D80="Fail",BadRunsEye!$D80="Borderline Fail"),BadRunsEye!$A80,0)</f>
        <v>0</v>
      </c>
      <c r="N80" t="str">
        <f t="shared" si="17"/>
        <v>same</v>
      </c>
    </row>
    <row r="81" spans="1:23" x14ac:dyDescent="0.3">
      <c r="A81" s="18" t="str">
        <f>IF(AnalyData!$AJ81="pass",AnalyData!$A81,0)</f>
        <v>151001_M02641_0032_000000000-AGLE0</v>
      </c>
      <c r="B81" s="18">
        <f>IF(OR(BadRunsEye!$D81="Pass",BadRunsEye!$D81="Borderline Pass"),BadRunsEye!$A81,0)</f>
        <v>0</v>
      </c>
      <c r="C81" s="18" t="str">
        <f t="shared" si="12"/>
        <v>diff</v>
      </c>
      <c r="D81" s="18" t="s">
        <v>188</v>
      </c>
      <c r="E81" s="18" t="str">
        <f>IF(D81=FailsPassesManual!D81,"yes","no")</f>
        <v>yes</v>
      </c>
      <c r="F81" s="18" t="str">
        <f t="shared" si="18"/>
        <v>yes</v>
      </c>
      <c r="H81" t="str">
        <f t="shared" si="13"/>
        <v>no</v>
      </c>
      <c r="I81" s="8" t="str">
        <f t="shared" si="14"/>
        <v>yes</v>
      </c>
      <c r="J81" t="str">
        <f t="shared" si="15"/>
        <v>no</v>
      </c>
      <c r="K81" t="str">
        <f t="shared" si="16"/>
        <v>no</v>
      </c>
      <c r="L81" s="5">
        <f>IF(AnalyData!$AJ81="fail",AnalyData!$A81,0)</f>
        <v>0</v>
      </c>
      <c r="M81" s="5" t="str">
        <f>IF(OR(BadRunsEye!$D81="Fail",BadRunsEye!$D81="Borderline Fail"),BadRunsEye!$A81,0)</f>
        <v>151001_M02641_0032_000000000-AGLE0</v>
      </c>
      <c r="N81" s="5" t="str">
        <f t="shared" si="17"/>
        <v>diff</v>
      </c>
      <c r="O81" s="5" t="s">
        <v>188</v>
      </c>
      <c r="P81" s="5" t="str">
        <f>IF(O81=FailsPassesManual!D81,"yes","no")</f>
        <v>yes</v>
      </c>
      <c r="Q81" s="5" t="str">
        <f t="shared" ref="Q81:Q116" si="19">IF(O81=L81,"yes","no")</f>
        <v>no</v>
      </c>
      <c r="R81" s="5"/>
      <c r="S81" s="5"/>
      <c r="T81" s="5"/>
      <c r="U81" s="5"/>
      <c r="V81" s="5"/>
      <c r="W81" s="5"/>
    </row>
    <row r="82" spans="1:23" x14ac:dyDescent="0.3">
      <c r="A82" s="6" t="str">
        <f>IF(AnalyData!$AJ82="pass",AnalyData!$A82,0)</f>
        <v>151002_M02641_0033_000000000-AFLDA</v>
      </c>
      <c r="B82" s="6" t="str">
        <f>IF(OR(BadRunsEye!$D82="Pass",BadRunsEye!$D82="Borderline Pass"),BadRunsEye!$A82,0)</f>
        <v>151002_M02641_0033_000000000-AFLDA</v>
      </c>
      <c r="C82" s="6" t="str">
        <f t="shared" si="12"/>
        <v>same</v>
      </c>
      <c r="D82" s="6"/>
      <c r="H82" t="str">
        <f t="shared" si="13"/>
        <v>no</v>
      </c>
      <c r="I82" t="str">
        <f t="shared" si="14"/>
        <v>no</v>
      </c>
      <c r="J82" t="str">
        <f t="shared" si="15"/>
        <v>no</v>
      </c>
      <c r="K82" s="8" t="str">
        <f t="shared" si="16"/>
        <v>yes</v>
      </c>
      <c r="L82">
        <f>IF(AnalyData!$AJ82="fail",AnalyData!$A82,0)</f>
        <v>0</v>
      </c>
      <c r="M82">
        <f>IF(OR(BadRunsEye!$D82="Fail",BadRunsEye!$D82="Borderline Fail"),BadRunsEye!$A82,0)</f>
        <v>0</v>
      </c>
      <c r="N82" t="str">
        <f t="shared" si="17"/>
        <v>same</v>
      </c>
    </row>
    <row r="83" spans="1:23" x14ac:dyDescent="0.3">
      <c r="A83" s="6" t="str">
        <f>IF(AnalyData!$AJ83="pass",AnalyData!$A83,0)</f>
        <v>151009_M00766_0140_000000000-AGK0B</v>
      </c>
      <c r="B83" s="6" t="str">
        <f>IF(OR(BadRunsEye!$D83="Pass",BadRunsEye!$D83="Borderline Pass"),BadRunsEye!$A83,0)</f>
        <v>151009_M00766_0140_000000000-AGK0B</v>
      </c>
      <c r="C83" s="6" t="str">
        <f t="shared" si="12"/>
        <v>same</v>
      </c>
      <c r="D83" s="6"/>
      <c r="H83" t="str">
        <f t="shared" si="13"/>
        <v>no</v>
      </c>
      <c r="I83" t="str">
        <f t="shared" si="14"/>
        <v>no</v>
      </c>
      <c r="J83" t="str">
        <f t="shared" si="15"/>
        <v>no</v>
      </c>
      <c r="K83" s="8" t="str">
        <f t="shared" si="16"/>
        <v>yes</v>
      </c>
      <c r="L83">
        <f>IF(AnalyData!$AJ83="fail",AnalyData!$A83,0)</f>
        <v>0</v>
      </c>
      <c r="M83">
        <f>IF(OR(BadRunsEye!$D83="Fail",BadRunsEye!$D83="Borderline Fail"),BadRunsEye!$A83,0)</f>
        <v>0</v>
      </c>
      <c r="N83" t="str">
        <f t="shared" si="17"/>
        <v>same</v>
      </c>
    </row>
    <row r="84" spans="1:23" x14ac:dyDescent="0.3">
      <c r="A84" s="6" t="str">
        <f>IF(AnalyData!$AJ84="pass",AnalyData!$A84,0)</f>
        <v>151009_M02641_0036_000000000-AFN30</v>
      </c>
      <c r="B84" s="6" t="str">
        <f>IF(OR(BadRunsEye!$D84="Pass",BadRunsEye!$D84="Borderline Pass"),BadRunsEye!$A84,0)</f>
        <v>151009_M02641_0036_000000000-AFN30</v>
      </c>
      <c r="C84" s="6" t="str">
        <f t="shared" si="12"/>
        <v>same</v>
      </c>
      <c r="D84" s="6"/>
      <c r="H84" t="str">
        <f t="shared" si="13"/>
        <v>no</v>
      </c>
      <c r="I84" t="str">
        <f t="shared" si="14"/>
        <v>no</v>
      </c>
      <c r="J84" t="str">
        <f t="shared" si="15"/>
        <v>no</v>
      </c>
      <c r="K84" s="8" t="str">
        <f t="shared" si="16"/>
        <v>yes</v>
      </c>
      <c r="L84">
        <f>IF(AnalyData!$AJ84="fail",AnalyData!$A84,0)</f>
        <v>0</v>
      </c>
      <c r="M84">
        <f>IF(OR(BadRunsEye!$D84="Fail",BadRunsEye!$D84="Borderline Fail"),BadRunsEye!$A84,0)</f>
        <v>0</v>
      </c>
      <c r="N84" t="str">
        <f t="shared" si="17"/>
        <v>same</v>
      </c>
      <c r="R84" s="18" t="s">
        <v>385</v>
      </c>
    </row>
    <row r="85" spans="1:23" x14ac:dyDescent="0.3">
      <c r="A85" s="6" t="str">
        <f>IF(AnalyData!$AJ85="pass",AnalyData!$A85,0)</f>
        <v>151012_M02641_0037_000000000-AFNA5</v>
      </c>
      <c r="B85" s="6" t="str">
        <f>IF(OR(BadRunsEye!$D85="Pass",BadRunsEye!$D85="Borderline Pass"),BadRunsEye!$A85,0)</f>
        <v>151012_M02641_0037_000000000-AFNA5</v>
      </c>
      <c r="C85" s="6" t="str">
        <f t="shared" si="12"/>
        <v>same</v>
      </c>
      <c r="D85" s="6"/>
      <c r="H85" t="str">
        <f t="shared" si="13"/>
        <v>no</v>
      </c>
      <c r="I85" t="str">
        <f t="shared" si="14"/>
        <v>no</v>
      </c>
      <c r="J85" t="str">
        <f t="shared" si="15"/>
        <v>no</v>
      </c>
      <c r="K85" s="8" t="str">
        <f t="shared" si="16"/>
        <v>yes</v>
      </c>
      <c r="L85">
        <f>IF(AnalyData!$AJ85="fail",AnalyData!$A85,0)</f>
        <v>0</v>
      </c>
      <c r="M85">
        <f>IF(OR(BadRunsEye!$D85="Fail",BadRunsEye!$D85="Borderline Fail"),BadRunsEye!$A85,0)</f>
        <v>0</v>
      </c>
      <c r="N85" t="str">
        <f t="shared" si="17"/>
        <v>same</v>
      </c>
      <c r="R85" s="18" t="s">
        <v>385</v>
      </c>
    </row>
    <row r="86" spans="1:23" x14ac:dyDescent="0.3">
      <c r="A86" s="6" t="str">
        <f>IF(AnalyData!$AJ86="pass",AnalyData!$A86,0)</f>
        <v>151019_M02641_0040_000000000-AJDVH</v>
      </c>
      <c r="B86" s="6" t="str">
        <f>IF(OR(BadRunsEye!$D86="Pass",BadRunsEye!$D86="Borderline Pass"),BadRunsEye!$A86,0)</f>
        <v>151019_M02641_0040_000000000-AJDVH</v>
      </c>
      <c r="C86" s="6" t="str">
        <f t="shared" si="12"/>
        <v>same</v>
      </c>
      <c r="D86" s="6"/>
      <c r="H86" t="str">
        <f t="shared" si="13"/>
        <v>no</v>
      </c>
      <c r="I86" t="str">
        <f t="shared" si="14"/>
        <v>no</v>
      </c>
      <c r="J86" t="str">
        <f t="shared" si="15"/>
        <v>no</v>
      </c>
      <c r="K86" s="8" t="str">
        <f t="shared" si="16"/>
        <v>yes</v>
      </c>
      <c r="L86">
        <f>IF(AnalyData!$AJ86="fail",AnalyData!$A86,0)</f>
        <v>0</v>
      </c>
      <c r="M86">
        <f>IF(OR(BadRunsEye!$D86="Fail",BadRunsEye!$D86="Borderline Fail"),BadRunsEye!$A86,0)</f>
        <v>0</v>
      </c>
      <c r="N86" t="str">
        <f t="shared" si="17"/>
        <v>same</v>
      </c>
    </row>
    <row r="87" spans="1:23" x14ac:dyDescent="0.3">
      <c r="A87" s="5">
        <f>IF(AnalyData!$AJ87="pass",AnalyData!$A87,0)</f>
        <v>0</v>
      </c>
      <c r="B87" s="5" t="str">
        <f>IF(OR(BadRunsEye!$D87="Pass",BadRunsEye!$D87="Borderline Pass"),BadRunsEye!$A87,0)</f>
        <v>151021_M00766_0144_000000000-AG028</v>
      </c>
      <c r="C87" s="5" t="str">
        <f t="shared" si="12"/>
        <v>diff</v>
      </c>
      <c r="D87" s="5" t="s">
        <v>110</v>
      </c>
      <c r="E87" s="28" t="str">
        <f>IF(D87=FailsPassesManual!D87,"yes","no")</f>
        <v>no</v>
      </c>
      <c r="F87" s="5" t="str">
        <f t="shared" si="18"/>
        <v>no</v>
      </c>
      <c r="H87" s="8" t="str">
        <f t="shared" si="13"/>
        <v>yes</v>
      </c>
      <c r="I87" t="str">
        <f t="shared" si="14"/>
        <v>no</v>
      </c>
      <c r="J87" t="str">
        <f t="shared" si="15"/>
        <v>no</v>
      </c>
      <c r="K87" t="str">
        <f t="shared" si="16"/>
        <v>no</v>
      </c>
      <c r="L87" s="5" t="str">
        <f>IF(AnalyData!$AJ87="fail",AnalyData!$A87,0)</f>
        <v>151021_M00766_0144_000000000-AG028</v>
      </c>
      <c r="M87" s="5">
        <f>IF(OR(BadRunsEye!$D87="Fail",BadRunsEye!$D87="Borderline Fail"),BadRunsEye!$A87,0)</f>
        <v>0</v>
      </c>
      <c r="N87" s="5" t="str">
        <f t="shared" si="17"/>
        <v>diff</v>
      </c>
      <c r="O87" s="5" t="s">
        <v>110</v>
      </c>
      <c r="P87" s="5" t="str">
        <f>IF(O87=FailsPassesManual!D87,"yes","no")</f>
        <v>no</v>
      </c>
      <c r="Q87" s="5" t="str">
        <f t="shared" si="19"/>
        <v>yes</v>
      </c>
      <c r="R87" s="5" t="s">
        <v>365</v>
      </c>
      <c r="S87" s="5"/>
      <c r="T87" s="5"/>
      <c r="U87" s="5"/>
      <c r="V87" s="5"/>
      <c r="W87" s="5"/>
    </row>
    <row r="88" spans="1:23" x14ac:dyDescent="0.3">
      <c r="A88" s="6">
        <f>IF(AnalyData!$AJ88="pass",AnalyData!$A88,0)</f>
        <v>0</v>
      </c>
      <c r="B88" s="6">
        <f>IF(OR(BadRunsEye!$D88="Pass",BadRunsEye!$D88="Borderline Pass"),BadRunsEye!$A88,0)</f>
        <v>0</v>
      </c>
      <c r="C88" s="6" t="str">
        <f t="shared" si="12"/>
        <v>same</v>
      </c>
      <c r="D88" s="6"/>
      <c r="H88" t="str">
        <f t="shared" si="13"/>
        <v>no</v>
      </c>
      <c r="I88" t="str">
        <f t="shared" si="14"/>
        <v>no</v>
      </c>
      <c r="J88" s="8" t="str">
        <f t="shared" si="15"/>
        <v>yes</v>
      </c>
      <c r="K88" t="str">
        <f t="shared" si="16"/>
        <v>no</v>
      </c>
      <c r="L88" t="str">
        <f>IF(AnalyData!$AJ88="fail",AnalyData!$A88,0)</f>
        <v>151022_M02641_0042_000000000-AJ5B5</v>
      </c>
      <c r="M88" t="str">
        <f>IF(OR(BadRunsEye!$D88="Fail",BadRunsEye!$D88="Borderline Fail"),BadRunsEye!$A88,0)</f>
        <v>151022_M02641_0042_000000000-AJ5B5</v>
      </c>
      <c r="N88" t="str">
        <f t="shared" si="17"/>
        <v>same</v>
      </c>
      <c r="R88" t="s">
        <v>364</v>
      </c>
      <c r="S88" s="9" t="s">
        <v>383</v>
      </c>
    </row>
    <row r="89" spans="1:23" x14ac:dyDescent="0.3">
      <c r="A89" s="6" t="str">
        <f>IF(AnalyData!$AJ89="pass",AnalyData!$A89,0)</f>
        <v>151026_M00766_0148_000000000-AFLVV</v>
      </c>
      <c r="B89" s="6" t="str">
        <f>IF(OR(BadRunsEye!$D89="Pass",BadRunsEye!$D89="Borderline Pass"),BadRunsEye!$A89,0)</f>
        <v>151026_M00766_0148_000000000-AFLVV</v>
      </c>
      <c r="C89" s="6" t="str">
        <f t="shared" si="12"/>
        <v>same</v>
      </c>
      <c r="D89" s="6"/>
      <c r="H89" t="str">
        <f t="shared" si="13"/>
        <v>no</v>
      </c>
      <c r="I89" t="str">
        <f t="shared" si="14"/>
        <v>no</v>
      </c>
      <c r="J89" t="str">
        <f t="shared" si="15"/>
        <v>no</v>
      </c>
      <c r="K89" s="8" t="str">
        <f t="shared" si="16"/>
        <v>yes</v>
      </c>
      <c r="L89">
        <f>IF(AnalyData!$AJ89="fail",AnalyData!$A89,0)</f>
        <v>0</v>
      </c>
      <c r="M89">
        <f>IF(OR(BadRunsEye!$D89="Fail",BadRunsEye!$D89="Borderline Fail"),BadRunsEye!$A89,0)</f>
        <v>0</v>
      </c>
      <c r="N89" t="str">
        <f t="shared" si="17"/>
        <v>same</v>
      </c>
    </row>
    <row r="90" spans="1:23" x14ac:dyDescent="0.3">
      <c r="A90" s="6" t="str">
        <f>IF(AnalyData!$AJ90="pass",AnalyData!$A90,0)</f>
        <v>151102_M02641_0045_000000000-AFN3H</v>
      </c>
      <c r="B90" s="6" t="str">
        <f>IF(OR(BadRunsEye!$D90="Pass",BadRunsEye!$D90="Borderline Pass"),BadRunsEye!$A90,0)</f>
        <v>151102_M02641_0045_000000000-AFN3H</v>
      </c>
      <c r="C90" s="6" t="str">
        <f t="shared" si="12"/>
        <v>same</v>
      </c>
      <c r="D90" s="6"/>
      <c r="H90" t="str">
        <f t="shared" si="13"/>
        <v>no</v>
      </c>
      <c r="I90" t="str">
        <f t="shared" si="14"/>
        <v>no</v>
      </c>
      <c r="J90" t="str">
        <f t="shared" si="15"/>
        <v>no</v>
      </c>
      <c r="K90" s="8" t="str">
        <f t="shared" si="16"/>
        <v>yes</v>
      </c>
      <c r="L90">
        <f>IF(AnalyData!$AJ90="fail",AnalyData!$A90,0)</f>
        <v>0</v>
      </c>
      <c r="M90">
        <f>IF(OR(BadRunsEye!$D90="Fail",BadRunsEye!$D90="Borderline Fail"),BadRunsEye!$A90,0)</f>
        <v>0</v>
      </c>
      <c r="N90" t="str">
        <f t="shared" si="17"/>
        <v>same</v>
      </c>
    </row>
    <row r="91" spans="1:23" x14ac:dyDescent="0.3">
      <c r="A91" s="5">
        <f>IF(AnalyData!$AJ91="pass",AnalyData!$A91,0)</f>
        <v>0</v>
      </c>
      <c r="B91" s="5" t="str">
        <f>IF(OR(BadRunsEye!$D91="Pass",BadRunsEye!$D91="Borderline Pass"),BadRunsEye!$A91,0)</f>
        <v>151104_M00766_0151_000000000-AK8EW</v>
      </c>
      <c r="C91" s="5" t="str">
        <f t="shared" si="12"/>
        <v>diff</v>
      </c>
      <c r="D91" s="5" t="s">
        <v>94</v>
      </c>
      <c r="E91" s="28" t="str">
        <f>IF(D91=FailsPassesManual!D91,"yes","no")</f>
        <v>no</v>
      </c>
      <c r="F91" s="5" t="str">
        <f t="shared" si="18"/>
        <v>no</v>
      </c>
      <c r="H91" s="8" t="str">
        <f t="shared" si="13"/>
        <v>yes</v>
      </c>
      <c r="I91" t="str">
        <f t="shared" si="14"/>
        <v>no</v>
      </c>
      <c r="J91" t="str">
        <f t="shared" si="15"/>
        <v>no</v>
      </c>
      <c r="K91" t="str">
        <f t="shared" si="16"/>
        <v>no</v>
      </c>
      <c r="L91" s="5" t="str">
        <f>IF(AnalyData!$AJ91="fail",AnalyData!$A91,0)</f>
        <v>151104_M00766_0151_000000000-AK8EW</v>
      </c>
      <c r="M91" s="5">
        <f>IF(OR(BadRunsEye!$D91="Fail",BadRunsEye!$D91="Borderline Fail"),BadRunsEye!$A91,0)</f>
        <v>0</v>
      </c>
      <c r="N91" s="5" t="str">
        <f t="shared" si="17"/>
        <v>diff</v>
      </c>
      <c r="O91" s="5" t="s">
        <v>94</v>
      </c>
      <c r="P91" s="5" t="str">
        <f>IF(O91=FailsPassesManual!D91,"yes","no")</f>
        <v>no</v>
      </c>
      <c r="Q91" s="5" t="str">
        <f t="shared" si="19"/>
        <v>yes</v>
      </c>
      <c r="R91" s="5" t="s">
        <v>366</v>
      </c>
      <c r="S91" s="5" t="s">
        <v>365</v>
      </c>
      <c r="T91" s="5"/>
      <c r="U91" s="5"/>
      <c r="V91" s="5"/>
      <c r="W91" s="5"/>
    </row>
    <row r="92" spans="1:23" x14ac:dyDescent="0.3">
      <c r="A92" s="6" t="str">
        <f>IF(AnalyData!$AJ92="pass",AnalyData!$A92,0)</f>
        <v>151106_M00766_0152_000000000-AJ5W5</v>
      </c>
      <c r="B92" s="6" t="str">
        <f>IF(OR(BadRunsEye!$D92="Pass",BadRunsEye!$D92="Borderline Pass"),BadRunsEye!$A92,0)</f>
        <v>151106_M00766_0152_000000000-AJ5W5</v>
      </c>
      <c r="C92" s="6" t="str">
        <f t="shared" si="12"/>
        <v>same</v>
      </c>
      <c r="D92" s="6"/>
      <c r="H92" t="str">
        <f t="shared" si="13"/>
        <v>no</v>
      </c>
      <c r="I92" t="str">
        <f t="shared" si="14"/>
        <v>no</v>
      </c>
      <c r="J92" t="str">
        <f t="shared" si="15"/>
        <v>no</v>
      </c>
      <c r="K92" s="8" t="str">
        <f t="shared" si="16"/>
        <v>yes</v>
      </c>
      <c r="L92">
        <f>IF(AnalyData!$AJ92="fail",AnalyData!$A92,0)</f>
        <v>0</v>
      </c>
      <c r="M92">
        <f>IF(OR(BadRunsEye!$D92="Fail",BadRunsEye!$D92="Borderline Fail"),BadRunsEye!$A92,0)</f>
        <v>0</v>
      </c>
      <c r="N92" t="str">
        <f t="shared" si="17"/>
        <v>same</v>
      </c>
    </row>
    <row r="93" spans="1:23" x14ac:dyDescent="0.3">
      <c r="A93" s="6" t="str">
        <f>IF(AnalyData!$AJ93="pass",AnalyData!$A93,0)</f>
        <v>151111_M02641_0049_000000000-AJD47</v>
      </c>
      <c r="B93" s="6" t="str">
        <f>IF(OR(BadRunsEye!$D93="Pass",BadRunsEye!$D93="Borderline Pass"),BadRunsEye!$A93,0)</f>
        <v>151111_M02641_0049_000000000-AJD47</v>
      </c>
      <c r="C93" s="6" t="str">
        <f t="shared" si="12"/>
        <v>same</v>
      </c>
      <c r="D93" s="6"/>
      <c r="H93" t="str">
        <f t="shared" si="13"/>
        <v>no</v>
      </c>
      <c r="I93" t="str">
        <f t="shared" si="14"/>
        <v>no</v>
      </c>
      <c r="J93" t="str">
        <f t="shared" si="15"/>
        <v>no</v>
      </c>
      <c r="K93" s="8" t="str">
        <f t="shared" si="16"/>
        <v>yes</v>
      </c>
      <c r="L93">
        <f>IF(AnalyData!$AJ93="fail",AnalyData!$A93,0)</f>
        <v>0</v>
      </c>
      <c r="M93">
        <f>IF(OR(BadRunsEye!$D93="Fail",BadRunsEye!$D93="Borderline Fail"),BadRunsEye!$A93,0)</f>
        <v>0</v>
      </c>
      <c r="N93" t="str">
        <f t="shared" si="17"/>
        <v>same</v>
      </c>
    </row>
    <row r="94" spans="1:23" x14ac:dyDescent="0.3">
      <c r="A94" s="5">
        <f>IF(AnalyData!$AJ94="pass",AnalyData!$A94,0)</f>
        <v>0</v>
      </c>
      <c r="B94" s="5" t="str">
        <f>IF(OR(BadRunsEye!$D94="Pass",BadRunsEye!$D94="Borderline Pass"),BadRunsEye!$A94,0)</f>
        <v>151116_M00766_0154_000000000-AJF4C</v>
      </c>
      <c r="C94" s="5" t="str">
        <f t="shared" si="12"/>
        <v>diff</v>
      </c>
      <c r="D94" s="5" t="s">
        <v>159</v>
      </c>
      <c r="E94" s="28" t="str">
        <f>IF(D94=FailsPassesManual!D94,"yes","no")</f>
        <v>no</v>
      </c>
      <c r="F94" s="5" t="str">
        <f t="shared" si="18"/>
        <v>no</v>
      </c>
      <c r="H94" s="8" t="str">
        <f t="shared" si="13"/>
        <v>yes</v>
      </c>
      <c r="I94" t="str">
        <f t="shared" si="14"/>
        <v>no</v>
      </c>
      <c r="J94" t="str">
        <f t="shared" si="15"/>
        <v>no</v>
      </c>
      <c r="K94" t="str">
        <f t="shared" si="16"/>
        <v>no</v>
      </c>
      <c r="L94" s="5" t="str">
        <f>IF(AnalyData!$AJ94="fail",AnalyData!$A94,0)</f>
        <v>151116_M00766_0154_000000000-AJF4C</v>
      </c>
      <c r="M94" s="5">
        <f>IF(OR(BadRunsEye!$D94="Fail",BadRunsEye!$D94="Borderline Fail"),BadRunsEye!$A94,0)</f>
        <v>0</v>
      </c>
      <c r="N94" s="5" t="str">
        <f t="shared" si="17"/>
        <v>diff</v>
      </c>
      <c r="O94" s="5" t="s">
        <v>159</v>
      </c>
      <c r="P94" s="5" t="str">
        <f>IF(O94=FailsPassesManual!D94,"yes","no")</f>
        <v>no</v>
      </c>
      <c r="Q94" s="5" t="str">
        <f t="shared" si="19"/>
        <v>yes</v>
      </c>
      <c r="R94" s="5" t="s">
        <v>366</v>
      </c>
      <c r="S94" s="5"/>
      <c r="T94" s="5"/>
      <c r="U94" s="5"/>
      <c r="V94" s="5"/>
      <c r="W94" s="5"/>
    </row>
    <row r="95" spans="1:23" x14ac:dyDescent="0.3">
      <c r="A95" s="6" t="str">
        <f>IF(AnalyData!$AJ95="pass",AnalyData!$A95,0)</f>
        <v>151119_M02641_0052_000000000-AJJ6B</v>
      </c>
      <c r="B95" s="6" t="str">
        <f>IF(OR(BadRunsEye!$D95="Pass",BadRunsEye!$D95="Borderline Pass"),BadRunsEye!$A95,0)</f>
        <v>151119_M02641_0052_000000000-AJJ6B</v>
      </c>
      <c r="C95" s="6" t="str">
        <f t="shared" si="12"/>
        <v>same</v>
      </c>
      <c r="D95" s="6"/>
      <c r="H95" t="str">
        <f t="shared" si="13"/>
        <v>no</v>
      </c>
      <c r="I95" t="str">
        <f t="shared" si="14"/>
        <v>no</v>
      </c>
      <c r="J95" t="str">
        <f t="shared" si="15"/>
        <v>no</v>
      </c>
      <c r="K95" s="8" t="str">
        <f t="shared" si="16"/>
        <v>yes</v>
      </c>
      <c r="L95">
        <f>IF(AnalyData!$AJ95="fail",AnalyData!$A95,0)</f>
        <v>0</v>
      </c>
      <c r="M95">
        <f>IF(OR(BadRunsEye!$D95="Fail",BadRunsEye!$D95="Borderline Fail"),BadRunsEye!$A95,0)</f>
        <v>0</v>
      </c>
      <c r="N95" t="str">
        <f t="shared" si="17"/>
        <v>same</v>
      </c>
    </row>
    <row r="96" spans="1:23" x14ac:dyDescent="0.3">
      <c r="A96" s="5">
        <f>IF(AnalyData!$AJ96="pass",AnalyData!$A96,0)</f>
        <v>0</v>
      </c>
      <c r="B96" s="5" t="str">
        <f>IF(OR(BadRunsEye!$D96="Pass",BadRunsEye!$D96="Borderline Pass"),BadRunsEye!$A96,0)</f>
        <v>151125_M00766_0158_000000000-AJJC1</v>
      </c>
      <c r="C96" s="5" t="str">
        <f t="shared" si="12"/>
        <v>diff</v>
      </c>
      <c r="D96" s="5" t="s">
        <v>57</v>
      </c>
      <c r="E96" s="28" t="str">
        <f>IF(D96=FailsPassesManual!D96,"yes","no")</f>
        <v>no</v>
      </c>
      <c r="F96" s="5" t="str">
        <f t="shared" si="18"/>
        <v>no</v>
      </c>
      <c r="H96" t="str">
        <f t="shared" si="13"/>
        <v>yes</v>
      </c>
      <c r="I96" t="str">
        <f t="shared" si="14"/>
        <v>no</v>
      </c>
      <c r="J96" t="str">
        <f t="shared" si="15"/>
        <v>no</v>
      </c>
      <c r="K96" t="str">
        <f t="shared" si="16"/>
        <v>no</v>
      </c>
      <c r="L96" s="5" t="str">
        <f>IF(AnalyData!$AJ96="fail",AnalyData!$A96,0)</f>
        <v>151125_M00766_0158_000000000-AJJC1</v>
      </c>
      <c r="M96" s="5">
        <f>IF(OR(BadRunsEye!$D96="Fail",BadRunsEye!$D96="Borderline Fail"),BadRunsEye!$A96,0)</f>
        <v>0</v>
      </c>
      <c r="N96" s="5" t="str">
        <f t="shared" si="17"/>
        <v>diff</v>
      </c>
      <c r="O96" s="23" t="s">
        <v>57</v>
      </c>
      <c r="P96" s="5" t="str">
        <f>IF(O96=FailsPassesManual!D96,"yes","no")</f>
        <v>no</v>
      </c>
      <c r="Q96" s="5" t="str">
        <f t="shared" si="19"/>
        <v>yes</v>
      </c>
      <c r="R96" s="23" t="s">
        <v>367</v>
      </c>
      <c r="S96" s="5" t="s">
        <v>365</v>
      </c>
      <c r="T96" s="5"/>
      <c r="U96" s="5"/>
      <c r="V96" s="5"/>
      <c r="W96" s="5"/>
    </row>
    <row r="97" spans="1:23" x14ac:dyDescent="0.3">
      <c r="A97" s="6">
        <f>IF(AnalyData!$AJ97="pass",AnalyData!$A97,0)</f>
        <v>0</v>
      </c>
      <c r="B97" s="6">
        <f>IF(OR(BadRunsEye!$D97="Pass",BadRunsEye!$D97="Borderline Pass"),BadRunsEye!$A97,0)</f>
        <v>0</v>
      </c>
      <c r="C97" s="6" t="str">
        <f t="shared" si="12"/>
        <v>same</v>
      </c>
      <c r="D97" s="6"/>
      <c r="H97" s="8" t="str">
        <f t="shared" si="13"/>
        <v>no</v>
      </c>
      <c r="I97" t="str">
        <f t="shared" si="14"/>
        <v>no</v>
      </c>
      <c r="J97" s="8" t="str">
        <f t="shared" si="15"/>
        <v>yes</v>
      </c>
      <c r="K97" t="str">
        <f t="shared" si="16"/>
        <v>no</v>
      </c>
      <c r="L97" t="str">
        <f>IF(AnalyData!$AJ97="fail",AnalyData!$A97,0)</f>
        <v>151130_M00766_0163_000000000-AJGC9</v>
      </c>
      <c r="M97" t="str">
        <f>IF(OR(BadRunsEye!$D97="Fail",BadRunsEye!$D97="Borderline Fail"),BadRunsEye!$A97,0)</f>
        <v>151130_M00766_0163_000000000-AJGC9</v>
      </c>
      <c r="N97" t="str">
        <f t="shared" si="17"/>
        <v>same</v>
      </c>
      <c r="R97" t="s">
        <v>367</v>
      </c>
      <c r="S97" t="s">
        <v>365</v>
      </c>
    </row>
    <row r="98" spans="1:23" x14ac:dyDescent="0.3">
      <c r="A98" s="6" t="str">
        <f>IF(AnalyData!$AJ98="pass",AnalyData!$A98,0)</f>
        <v>151204_M02641_0056_000000000-AJDC6</v>
      </c>
      <c r="B98" s="6" t="str">
        <f>IF(OR(BadRunsEye!$D98="Pass",BadRunsEye!$D98="Borderline Pass"),BadRunsEye!$A98,0)</f>
        <v>151204_M02641_0056_000000000-AJDC6</v>
      </c>
      <c r="C98" s="6" t="str">
        <f t="shared" si="12"/>
        <v>same</v>
      </c>
      <c r="D98" s="6"/>
      <c r="H98" t="str">
        <f t="shared" si="13"/>
        <v>no</v>
      </c>
      <c r="I98" t="str">
        <f t="shared" si="14"/>
        <v>no</v>
      </c>
      <c r="J98" t="str">
        <f t="shared" si="15"/>
        <v>no</v>
      </c>
      <c r="K98" s="8" t="str">
        <f t="shared" si="16"/>
        <v>yes</v>
      </c>
      <c r="L98">
        <f>IF(AnalyData!$AJ98="fail",AnalyData!$A98,0)</f>
        <v>0</v>
      </c>
      <c r="M98">
        <f>IF(OR(BadRunsEye!$D98="Fail",BadRunsEye!$D98="Borderline Fail"),BadRunsEye!$A98,0)</f>
        <v>0</v>
      </c>
      <c r="N98" t="str">
        <f t="shared" si="17"/>
        <v>same</v>
      </c>
    </row>
    <row r="99" spans="1:23" x14ac:dyDescent="0.3">
      <c r="A99" s="6" t="str">
        <f>IF(AnalyData!$AJ99="pass",AnalyData!$A99,0)</f>
        <v>151208_M02641_0057_000000000-AJHRF</v>
      </c>
      <c r="B99" s="6" t="str">
        <f>IF(OR(BadRunsEye!$D99="Pass",BadRunsEye!$D99="Borderline Pass"),BadRunsEye!$A99,0)</f>
        <v>151208_M02641_0057_000000000-AJHRF</v>
      </c>
      <c r="C99" s="6" t="str">
        <f t="shared" si="12"/>
        <v>same</v>
      </c>
      <c r="D99" s="6"/>
      <c r="H99" t="str">
        <f t="shared" si="13"/>
        <v>no</v>
      </c>
      <c r="I99" t="str">
        <f t="shared" si="14"/>
        <v>no</v>
      </c>
      <c r="J99" t="str">
        <f t="shared" si="15"/>
        <v>no</v>
      </c>
      <c r="K99" s="8" t="str">
        <f t="shared" si="16"/>
        <v>yes</v>
      </c>
      <c r="L99">
        <f>IF(AnalyData!$AJ99="fail",AnalyData!$A99,0)</f>
        <v>0</v>
      </c>
      <c r="M99">
        <f>IF(OR(BadRunsEye!$D99="Fail",BadRunsEye!$D99="Borderline Fail"),BadRunsEye!$A99,0)</f>
        <v>0</v>
      </c>
      <c r="N99" t="str">
        <f t="shared" si="17"/>
        <v>same</v>
      </c>
    </row>
    <row r="100" spans="1:23" x14ac:dyDescent="0.3">
      <c r="A100" s="6" t="str">
        <f>IF(AnalyData!$AJ100="pass",AnalyData!$A100,0)</f>
        <v>151210_M00766_0168_000000000-AJDDH</v>
      </c>
      <c r="B100" s="6" t="str">
        <f>IF(OR(BadRunsEye!$D100="Pass",BadRunsEye!$D100="Borderline Pass"),BadRunsEye!$A100,0)</f>
        <v>151210_M00766_0168_000000000-AJDDH</v>
      </c>
      <c r="C100" s="6" t="str">
        <f t="shared" si="12"/>
        <v>same</v>
      </c>
      <c r="D100" s="6"/>
      <c r="H100" t="str">
        <f t="shared" si="13"/>
        <v>no</v>
      </c>
      <c r="I100" t="str">
        <f t="shared" si="14"/>
        <v>no</v>
      </c>
      <c r="J100" t="str">
        <f t="shared" si="15"/>
        <v>no</v>
      </c>
      <c r="K100" s="8" t="str">
        <f t="shared" si="16"/>
        <v>yes</v>
      </c>
      <c r="L100">
        <f>IF(AnalyData!$AJ100="fail",AnalyData!$A100,0)</f>
        <v>0</v>
      </c>
      <c r="M100">
        <f>IF(OR(BadRunsEye!$D100="Fail",BadRunsEye!$D100="Borderline Fail"),BadRunsEye!$A100,0)</f>
        <v>0</v>
      </c>
      <c r="N100" t="str">
        <f t="shared" si="17"/>
        <v>same</v>
      </c>
    </row>
    <row r="101" spans="1:23" x14ac:dyDescent="0.3">
      <c r="A101" s="6">
        <f>IF(AnalyData!$AJ101="pass",AnalyData!$A101,0)</f>
        <v>0</v>
      </c>
      <c r="B101" s="6">
        <f>IF(OR(BadRunsEye!$D101="Pass",BadRunsEye!$D101="Borderline Pass"),BadRunsEye!$A101,0)</f>
        <v>0</v>
      </c>
      <c r="C101" s="6" t="str">
        <f t="shared" si="12"/>
        <v>same</v>
      </c>
      <c r="D101" s="6"/>
      <c r="H101" t="str">
        <f t="shared" si="13"/>
        <v>no</v>
      </c>
      <c r="I101" t="str">
        <f t="shared" si="14"/>
        <v>no</v>
      </c>
      <c r="J101" s="8" t="str">
        <f t="shared" si="15"/>
        <v>yes</v>
      </c>
      <c r="K101" t="str">
        <f t="shared" si="16"/>
        <v>no</v>
      </c>
      <c r="L101" t="str">
        <f>IF(AnalyData!$AJ101="fail",AnalyData!$A101,0)</f>
        <v>151211_M00766_0169_000000000-AK5DW</v>
      </c>
      <c r="M101" t="str">
        <f>IF(OR(BadRunsEye!$D101="Fail",BadRunsEye!$D101="Borderline Fail"),BadRunsEye!$A101,0)</f>
        <v>151211_M00766_0169_000000000-AK5DW</v>
      </c>
      <c r="N101" t="str">
        <f t="shared" si="17"/>
        <v>same</v>
      </c>
      <c r="R101" t="s">
        <v>364</v>
      </c>
      <c r="S101" s="9" t="s">
        <v>384</v>
      </c>
      <c r="T101" s="9" t="s">
        <v>383</v>
      </c>
    </row>
    <row r="102" spans="1:23" x14ac:dyDescent="0.3">
      <c r="A102" s="6">
        <f>IF(AnalyData!$AJ102="pass",AnalyData!$A102,0)</f>
        <v>0</v>
      </c>
      <c r="B102" s="6">
        <f>IF(OR(BadRunsEye!$D102="Pass",BadRunsEye!$D102="Borderline Pass"),BadRunsEye!$A102,0)</f>
        <v>0</v>
      </c>
      <c r="C102" s="6" t="str">
        <f t="shared" si="12"/>
        <v>same</v>
      </c>
      <c r="D102" s="6"/>
      <c r="H102" t="str">
        <f t="shared" si="13"/>
        <v>no</v>
      </c>
      <c r="I102" t="str">
        <f t="shared" si="14"/>
        <v>no</v>
      </c>
      <c r="J102" s="8" t="str">
        <f t="shared" si="15"/>
        <v>yes</v>
      </c>
      <c r="K102" t="str">
        <f t="shared" si="16"/>
        <v>no</v>
      </c>
      <c r="L102" t="str">
        <f>IF(AnalyData!$AJ102="fail",AnalyData!$A102,0)</f>
        <v>151218_M00766_0171_000000000-AK5FL</v>
      </c>
      <c r="M102" t="str">
        <f>IF(OR(BadRunsEye!$D102="Fail",BadRunsEye!$D102="Borderline Fail"),BadRunsEye!$A102,0)</f>
        <v>151218_M00766_0171_000000000-AK5FL</v>
      </c>
      <c r="N102" t="str">
        <f t="shared" si="17"/>
        <v>same</v>
      </c>
      <c r="R102" t="s">
        <v>364</v>
      </c>
      <c r="S102" s="9" t="s">
        <v>384</v>
      </c>
      <c r="T102" s="9" t="s">
        <v>383</v>
      </c>
    </row>
    <row r="103" spans="1:23" x14ac:dyDescent="0.3">
      <c r="A103" s="6" t="str">
        <f>IF(AnalyData!$AJ103="pass",AnalyData!$A103,0)</f>
        <v>160104_M02641_0062_000000000-AL603</v>
      </c>
      <c r="B103" s="6" t="str">
        <f>IF(OR(BadRunsEye!$D103="Pass",BadRunsEye!$D103="Borderline Pass"),BadRunsEye!$A103,0)</f>
        <v>160104_M02641_0062_000000000-AL603</v>
      </c>
      <c r="C103" s="6" t="str">
        <f t="shared" si="12"/>
        <v>same</v>
      </c>
      <c r="D103" s="6"/>
      <c r="H103" t="str">
        <f t="shared" si="13"/>
        <v>no</v>
      </c>
      <c r="I103" t="str">
        <f t="shared" si="14"/>
        <v>no</v>
      </c>
      <c r="J103" t="str">
        <f t="shared" si="15"/>
        <v>no</v>
      </c>
      <c r="K103" s="8" t="str">
        <f t="shared" si="16"/>
        <v>yes</v>
      </c>
      <c r="L103">
        <f>IF(AnalyData!$AJ103="fail",AnalyData!$A103,0)</f>
        <v>0</v>
      </c>
      <c r="M103">
        <f>IF(OR(BadRunsEye!$D103="Fail",BadRunsEye!$D103="Borderline Fail"),BadRunsEye!$A103,0)</f>
        <v>0</v>
      </c>
      <c r="N103" t="str">
        <f t="shared" si="17"/>
        <v>same</v>
      </c>
    </row>
    <row r="104" spans="1:23" x14ac:dyDescent="0.3">
      <c r="A104" s="6" t="str">
        <f>IF(AnalyData!$AJ104="pass",AnalyData!$A104,0)</f>
        <v>160105_M00766_0174_000000000-AL4LB</v>
      </c>
      <c r="B104" s="6" t="str">
        <f>IF(OR(BadRunsEye!$D104="Pass",BadRunsEye!$D104="Borderline Pass"),BadRunsEye!$A104,0)</f>
        <v>160105_M00766_0174_000000000-AL4LB</v>
      </c>
      <c r="C104" s="6" t="str">
        <f t="shared" si="12"/>
        <v>same</v>
      </c>
      <c r="D104" s="6"/>
      <c r="H104" t="str">
        <f t="shared" si="13"/>
        <v>no</v>
      </c>
      <c r="I104" t="str">
        <f t="shared" si="14"/>
        <v>no</v>
      </c>
      <c r="J104" t="str">
        <f t="shared" si="15"/>
        <v>no</v>
      </c>
      <c r="K104" s="8" t="str">
        <f t="shared" si="16"/>
        <v>yes</v>
      </c>
      <c r="L104">
        <f>IF(AnalyData!$AJ104="fail",AnalyData!$A104,0)</f>
        <v>0</v>
      </c>
      <c r="M104">
        <f>IF(OR(BadRunsEye!$D104="Fail",BadRunsEye!$D104="Borderline Fail"),BadRunsEye!$A104,0)</f>
        <v>0</v>
      </c>
      <c r="N104" t="str">
        <f t="shared" si="17"/>
        <v>same</v>
      </c>
    </row>
    <row r="105" spans="1:23" x14ac:dyDescent="0.3">
      <c r="A105" s="6" t="str">
        <f>IF(AnalyData!$AJ105="pass",AnalyData!$A105,0)</f>
        <v>160107_M02641_0063_000000000-AJDC9</v>
      </c>
      <c r="B105" s="6" t="str">
        <f>IF(OR(BadRunsEye!$D105="Pass",BadRunsEye!$D105="Borderline Pass"),BadRunsEye!$A105,0)</f>
        <v>160107_M02641_0063_000000000-AJDC9</v>
      </c>
      <c r="C105" s="6" t="str">
        <f t="shared" si="12"/>
        <v>same</v>
      </c>
      <c r="D105" s="6"/>
      <c r="H105" t="str">
        <f t="shared" si="13"/>
        <v>no</v>
      </c>
      <c r="I105" t="str">
        <f t="shared" si="14"/>
        <v>no</v>
      </c>
      <c r="J105" t="str">
        <f t="shared" si="15"/>
        <v>no</v>
      </c>
      <c r="K105" s="8" t="str">
        <f t="shared" si="16"/>
        <v>yes</v>
      </c>
      <c r="L105">
        <f>IF(AnalyData!$AJ105="fail",AnalyData!$A105,0)</f>
        <v>0</v>
      </c>
      <c r="M105">
        <f>IF(OR(BadRunsEye!$D105="Fail",BadRunsEye!$D105="Borderline Fail"),BadRunsEye!$A105,0)</f>
        <v>0</v>
      </c>
      <c r="N105" t="str">
        <f t="shared" si="17"/>
        <v>same</v>
      </c>
    </row>
    <row r="106" spans="1:23" x14ac:dyDescent="0.3">
      <c r="A106" s="6" t="str">
        <f>IF(AnalyData!$AJ106="pass",AnalyData!$A106,0)</f>
        <v>160108_M02641_0064_000000000-ALNH2</v>
      </c>
      <c r="B106" s="6" t="str">
        <f>IF(OR(BadRunsEye!$D106="Pass",BadRunsEye!$D106="Borderline Pass"),BadRunsEye!$A106,0)</f>
        <v>160108_M02641_0064_000000000-ALNH2</v>
      </c>
      <c r="C106" s="6" t="str">
        <f t="shared" si="12"/>
        <v>same</v>
      </c>
      <c r="D106" s="6"/>
      <c r="H106" t="str">
        <f t="shared" si="13"/>
        <v>no</v>
      </c>
      <c r="I106" t="str">
        <f t="shared" si="14"/>
        <v>no</v>
      </c>
      <c r="J106" t="str">
        <f t="shared" si="15"/>
        <v>no</v>
      </c>
      <c r="K106" t="str">
        <f t="shared" si="16"/>
        <v>yes</v>
      </c>
      <c r="L106">
        <f>IF(AnalyData!$AJ106="fail",AnalyData!$A106,0)</f>
        <v>0</v>
      </c>
      <c r="M106">
        <f>IF(OR(BadRunsEye!$D106="Fail",BadRunsEye!$D106="Borderline Fail"),BadRunsEye!$A106,0)</f>
        <v>0</v>
      </c>
      <c r="N106" t="str">
        <f t="shared" si="17"/>
        <v>same</v>
      </c>
    </row>
    <row r="107" spans="1:23" x14ac:dyDescent="0.3">
      <c r="A107" s="5">
        <f>IF(AnalyData!$AJ107="pass",AnalyData!$A107,0)</f>
        <v>0</v>
      </c>
      <c r="B107" s="5" t="str">
        <f>IF(OR(BadRunsEye!$D107="Pass",BadRunsEye!$D107="Borderline Pass"),BadRunsEye!$A107,0)</f>
        <v>160115_M00766_0178_000000000-ALKJV</v>
      </c>
      <c r="C107" s="5" t="str">
        <f t="shared" si="12"/>
        <v>diff</v>
      </c>
      <c r="D107" s="5" t="s">
        <v>166</v>
      </c>
      <c r="E107" s="28" t="str">
        <f>IF(D107=FailsPassesManual!D107,"yes","no")</f>
        <v>no</v>
      </c>
      <c r="F107" s="5" t="str">
        <f t="shared" si="18"/>
        <v>no</v>
      </c>
      <c r="H107" s="11" t="str">
        <f t="shared" si="13"/>
        <v>yes</v>
      </c>
      <c r="I107" t="str">
        <f t="shared" si="14"/>
        <v>no</v>
      </c>
      <c r="J107" t="str">
        <f t="shared" si="15"/>
        <v>no</v>
      </c>
      <c r="K107" s="11" t="str">
        <f t="shared" si="16"/>
        <v>no</v>
      </c>
      <c r="L107" s="5" t="str">
        <f>IF(AnalyData!$AJ107="fail",AnalyData!$A107,0)</f>
        <v>160115_M00766_0178_000000000-ALKJV</v>
      </c>
      <c r="M107" s="5">
        <f>IF(OR(BadRunsEye!$D107="Fail",BadRunsEye!$D107="Borderline Fail"),BadRunsEye!$A107,0)</f>
        <v>0</v>
      </c>
      <c r="N107" s="5" t="str">
        <f t="shared" si="17"/>
        <v>diff</v>
      </c>
      <c r="O107" s="5" t="s">
        <v>166</v>
      </c>
      <c r="P107" s="5" t="str">
        <f>IF(O107=FailsPassesManual!D107,"yes","no")</f>
        <v>no</v>
      </c>
      <c r="Q107" s="5" t="str">
        <f t="shared" si="19"/>
        <v>yes</v>
      </c>
      <c r="R107" s="5" t="s">
        <v>366</v>
      </c>
      <c r="S107" s="5" t="s">
        <v>365</v>
      </c>
      <c r="T107" s="5"/>
      <c r="U107" s="5"/>
      <c r="V107" s="5"/>
      <c r="W107" s="5"/>
    </row>
    <row r="108" spans="1:23" x14ac:dyDescent="0.3">
      <c r="A108" s="6" t="str">
        <f>IF(AnalyData!$AJ108="pass",AnalyData!$A108,0)</f>
        <v>160118_M02641_0066_000000000-AJETF</v>
      </c>
      <c r="B108" s="6" t="str">
        <f>IF(OR(BadRunsEye!$D108="Pass",BadRunsEye!$D108="Borderline Pass"),BadRunsEye!$A108,0)</f>
        <v>160118_M02641_0066_000000000-AJETF</v>
      </c>
      <c r="C108" s="6" t="str">
        <f t="shared" si="12"/>
        <v>same</v>
      </c>
      <c r="D108" s="6"/>
      <c r="H108" t="str">
        <f t="shared" si="13"/>
        <v>no</v>
      </c>
      <c r="I108" t="str">
        <f t="shared" si="14"/>
        <v>no</v>
      </c>
      <c r="J108" t="str">
        <f t="shared" si="15"/>
        <v>no</v>
      </c>
      <c r="K108" s="8" t="str">
        <f t="shared" si="16"/>
        <v>yes</v>
      </c>
      <c r="L108">
        <f>IF(AnalyData!$AJ108="fail",AnalyData!$A108,0)</f>
        <v>0</v>
      </c>
      <c r="M108">
        <f>IF(OR(BadRunsEye!$D108="Fail",BadRunsEye!$D108="Borderline Fail"),BadRunsEye!$A108,0)</f>
        <v>0</v>
      </c>
      <c r="N108" t="str">
        <f t="shared" si="17"/>
        <v>same</v>
      </c>
    </row>
    <row r="109" spans="1:23" x14ac:dyDescent="0.3">
      <c r="A109" s="5">
        <f>IF(AnalyData!$AJ109="pass",AnalyData!$A109,0)</f>
        <v>0</v>
      </c>
      <c r="B109" s="5" t="str">
        <f>IF(OR(BadRunsEye!$D109="Pass",BadRunsEye!$D109="Borderline Pass"),BadRunsEye!$A109,0)</f>
        <v>160119_M02641_0067_000000000-ALN4P</v>
      </c>
      <c r="C109" s="5" t="str">
        <f t="shared" si="12"/>
        <v>diff</v>
      </c>
      <c r="D109" s="5" t="s">
        <v>138</v>
      </c>
      <c r="E109" s="28" t="str">
        <f>IF(D109=FailsPassesManual!D109,"yes","no")</f>
        <v>no</v>
      </c>
      <c r="F109" s="5" t="str">
        <f t="shared" si="18"/>
        <v>no</v>
      </c>
      <c r="H109" s="8" t="str">
        <f t="shared" si="13"/>
        <v>yes</v>
      </c>
      <c r="I109" t="str">
        <f t="shared" si="14"/>
        <v>no</v>
      </c>
      <c r="J109" t="str">
        <f t="shared" si="15"/>
        <v>no</v>
      </c>
      <c r="K109" t="str">
        <f t="shared" si="16"/>
        <v>no</v>
      </c>
      <c r="L109" s="5" t="str">
        <f>IF(AnalyData!$AJ109="fail",AnalyData!$A109,0)</f>
        <v>160119_M02641_0067_000000000-ALN4P</v>
      </c>
      <c r="M109" s="5">
        <f>IF(OR(BadRunsEye!$D109="Fail",BadRunsEye!$D109="Borderline Fail"),BadRunsEye!$A109,0)</f>
        <v>0</v>
      </c>
      <c r="N109" s="5" t="str">
        <f t="shared" si="17"/>
        <v>diff</v>
      </c>
      <c r="O109" s="5" t="s">
        <v>138</v>
      </c>
      <c r="P109" s="5" t="str">
        <f>IF(O109=FailsPassesManual!D109,"yes","no")</f>
        <v>no</v>
      </c>
      <c r="Q109" s="5" t="str">
        <f t="shared" si="19"/>
        <v>yes</v>
      </c>
      <c r="R109" s="5" t="s">
        <v>366</v>
      </c>
      <c r="S109" s="12" t="s">
        <v>383</v>
      </c>
      <c r="T109" s="5"/>
      <c r="U109" s="5"/>
      <c r="V109" s="5"/>
      <c r="W109" s="5"/>
    </row>
    <row r="110" spans="1:23" x14ac:dyDescent="0.3">
      <c r="A110" s="6" t="str">
        <f>IF(AnalyData!$AJ110="pass",AnalyData!$A110,0)</f>
        <v>160127_M00766_0001_000000000-ALR2L</v>
      </c>
      <c r="B110" s="6" t="str">
        <f>IF(OR(BadRunsEye!$D110="Pass",BadRunsEye!$D110="Borderline Pass"),BadRunsEye!$A110,0)</f>
        <v>160127_M00766_0001_000000000-ALR2L</v>
      </c>
      <c r="C110" s="6" t="str">
        <f t="shared" si="12"/>
        <v>same</v>
      </c>
      <c r="D110" s="6"/>
      <c r="H110" t="str">
        <f t="shared" si="13"/>
        <v>no</v>
      </c>
      <c r="I110" t="str">
        <f t="shared" si="14"/>
        <v>no</v>
      </c>
      <c r="J110" t="str">
        <f t="shared" si="15"/>
        <v>no</v>
      </c>
      <c r="K110" s="8" t="str">
        <f t="shared" si="16"/>
        <v>yes</v>
      </c>
      <c r="L110">
        <f>IF(AnalyData!$AJ110="fail",AnalyData!$A110,0)</f>
        <v>0</v>
      </c>
      <c r="M110">
        <f>IF(OR(BadRunsEye!$D110="Fail",BadRunsEye!$D110="Borderline Fail"),BadRunsEye!$A110,0)</f>
        <v>0</v>
      </c>
      <c r="N110" t="str">
        <f t="shared" si="17"/>
        <v>same</v>
      </c>
    </row>
    <row r="111" spans="1:23" x14ac:dyDescent="0.3">
      <c r="A111" s="6">
        <f>IF(AnalyData!$AJ111="pass",AnalyData!$A111,0)</f>
        <v>0</v>
      </c>
      <c r="B111" s="6">
        <f>IF(OR(BadRunsEye!$D111="Pass",BadRunsEye!$D111="Borderline Pass"),BadRunsEye!$A111,0)</f>
        <v>0</v>
      </c>
      <c r="C111" s="6" t="str">
        <f t="shared" si="12"/>
        <v>same</v>
      </c>
      <c r="D111" s="6"/>
      <c r="H111" t="str">
        <f t="shared" si="13"/>
        <v>no</v>
      </c>
      <c r="I111" t="str">
        <f t="shared" si="14"/>
        <v>no</v>
      </c>
      <c r="J111" s="8" t="str">
        <f t="shared" si="15"/>
        <v>yes</v>
      </c>
      <c r="K111" t="str">
        <f t="shared" si="16"/>
        <v>no</v>
      </c>
      <c r="L111" t="str">
        <f>IF(AnalyData!$AJ111="fail",AnalyData!$A111,0)</f>
        <v>160127_M02641_0069_000000000-AMDH4</v>
      </c>
      <c r="M111" t="str">
        <f>IF(OR(BadRunsEye!$D111="Fail",BadRunsEye!$D111="Borderline Fail"),BadRunsEye!$A111,0)</f>
        <v>160127_M02641_0069_000000000-AMDH4</v>
      </c>
      <c r="N111" t="str">
        <f t="shared" si="17"/>
        <v>same</v>
      </c>
      <c r="R111" t="s">
        <v>367</v>
      </c>
      <c r="S111" t="s">
        <v>366</v>
      </c>
      <c r="T111" t="s">
        <v>365</v>
      </c>
    </row>
    <row r="112" spans="1:23" x14ac:dyDescent="0.3">
      <c r="A112" s="6" t="str">
        <f>IF(AnalyData!$AJ112="pass",AnalyData!$A112,0)</f>
        <v>160128_M00766_0002_000000000-ALAJ1</v>
      </c>
      <c r="B112" s="6" t="str">
        <f>IF(OR(BadRunsEye!$D112="Pass",BadRunsEye!$D112="Borderline Pass"),BadRunsEye!$A112,0)</f>
        <v>160128_M00766_0002_000000000-ALAJ1</v>
      </c>
      <c r="C112" s="6" t="str">
        <f t="shared" si="12"/>
        <v>same</v>
      </c>
      <c r="D112" s="6"/>
      <c r="H112" t="str">
        <f t="shared" si="13"/>
        <v>no</v>
      </c>
      <c r="I112" t="str">
        <f t="shared" si="14"/>
        <v>no</v>
      </c>
      <c r="J112" t="str">
        <f t="shared" si="15"/>
        <v>no</v>
      </c>
      <c r="K112" s="8" t="str">
        <f t="shared" si="16"/>
        <v>yes</v>
      </c>
      <c r="L112">
        <f>IF(AnalyData!$AJ112="fail",AnalyData!$A112,0)</f>
        <v>0</v>
      </c>
      <c r="M112">
        <f>IF(OR(BadRunsEye!$D112="Fail",BadRunsEye!$D112="Borderline Fail"),BadRunsEye!$A112,0)</f>
        <v>0</v>
      </c>
      <c r="N112" t="str">
        <f t="shared" si="17"/>
        <v>same</v>
      </c>
    </row>
    <row r="113" spans="1:23" x14ac:dyDescent="0.3">
      <c r="A113" s="6" t="str">
        <f>IF(AnalyData!$AJ113="pass",AnalyData!$A113,0)</f>
        <v>160204_M00766_0004_000000000-AL4H0</v>
      </c>
      <c r="B113" s="6" t="str">
        <f>IF(OR(BadRunsEye!$D113="Pass",BadRunsEye!$D113="Borderline Pass"),BadRunsEye!$A113,0)</f>
        <v>160204_M00766_0004_000000000-AL4H0</v>
      </c>
      <c r="C113" s="6" t="str">
        <f t="shared" si="12"/>
        <v>same</v>
      </c>
      <c r="D113" s="6"/>
      <c r="H113" t="str">
        <f t="shared" si="13"/>
        <v>no</v>
      </c>
      <c r="I113" t="str">
        <f t="shared" si="14"/>
        <v>no</v>
      </c>
      <c r="J113" t="str">
        <f t="shared" si="15"/>
        <v>no</v>
      </c>
      <c r="K113" s="8" t="str">
        <f t="shared" si="16"/>
        <v>yes</v>
      </c>
      <c r="L113">
        <f>IF(AnalyData!$AJ113="fail",AnalyData!$A113,0)</f>
        <v>0</v>
      </c>
      <c r="M113">
        <f>IF(OR(BadRunsEye!$D113="Fail",BadRunsEye!$D113="Borderline Fail"),BadRunsEye!$A113,0)</f>
        <v>0</v>
      </c>
      <c r="N113" t="str">
        <f t="shared" si="17"/>
        <v>same</v>
      </c>
    </row>
    <row r="114" spans="1:23" x14ac:dyDescent="0.3">
      <c r="A114" s="6" t="str">
        <f>IF(AnalyData!$AJ114="pass",AnalyData!$A114,0)</f>
        <v>160204_M02641_0072_000000000-AK6CE</v>
      </c>
      <c r="B114" s="6" t="str">
        <f>IF(OR(BadRunsEye!$D114="Pass",BadRunsEye!$D114="Borderline Pass"),BadRunsEye!$A114,0)</f>
        <v>160204_M02641_0072_000000000-AK6CE</v>
      </c>
      <c r="C114" s="6" t="str">
        <f t="shared" si="12"/>
        <v>same</v>
      </c>
      <c r="D114" s="6"/>
      <c r="H114" t="str">
        <f t="shared" si="13"/>
        <v>no</v>
      </c>
      <c r="I114" t="str">
        <f t="shared" si="14"/>
        <v>no</v>
      </c>
      <c r="J114" t="str">
        <f t="shared" si="15"/>
        <v>no</v>
      </c>
      <c r="K114" s="8" t="str">
        <f t="shared" si="16"/>
        <v>yes</v>
      </c>
      <c r="L114">
        <f>IF(AnalyData!$AJ114="fail",AnalyData!$A114,0)</f>
        <v>0</v>
      </c>
      <c r="M114">
        <f>IF(OR(BadRunsEye!$D114="Fail",BadRunsEye!$D114="Borderline Fail"),BadRunsEye!$A114,0)</f>
        <v>0</v>
      </c>
      <c r="N114" t="str">
        <f t="shared" si="17"/>
        <v>same</v>
      </c>
    </row>
    <row r="115" spans="1:23" x14ac:dyDescent="0.3">
      <c r="A115" s="6">
        <f>IF(AnalyData!$AJ115="pass",AnalyData!$A115,0)</f>
        <v>0</v>
      </c>
      <c r="B115" s="6">
        <f>IF(OR(BadRunsEye!$D115="Pass",BadRunsEye!$D115="Borderline Pass"),BadRunsEye!$A115,0)</f>
        <v>0</v>
      </c>
      <c r="C115" s="6" t="str">
        <f t="shared" si="12"/>
        <v>same</v>
      </c>
      <c r="D115" s="6"/>
      <c r="H115" t="str">
        <f t="shared" si="13"/>
        <v>no</v>
      </c>
      <c r="I115" t="str">
        <f t="shared" si="14"/>
        <v>no</v>
      </c>
      <c r="J115" s="8" t="str">
        <f t="shared" si="15"/>
        <v>yes</v>
      </c>
      <c r="K115" t="str">
        <f t="shared" si="16"/>
        <v>no</v>
      </c>
      <c r="L115" t="str">
        <f>IF(AnalyData!$AJ115="fail",AnalyData!$A115,0)</f>
        <v>160205_M02641_0073_000000000-ALY9Y</v>
      </c>
      <c r="M115" t="str">
        <f>IF(OR(BadRunsEye!$D115="Fail",BadRunsEye!$D115="Borderline Fail"),BadRunsEye!$A115,0)</f>
        <v>160205_M02641_0073_000000000-ALY9Y</v>
      </c>
      <c r="N115" t="str">
        <f t="shared" si="17"/>
        <v>same</v>
      </c>
      <c r="R115" t="s">
        <v>365</v>
      </c>
    </row>
    <row r="116" spans="1:23" x14ac:dyDescent="0.3">
      <c r="A116" s="5" t="str">
        <f>IF(AnalyData!$AJ116="pass",AnalyData!$A116,0)</f>
        <v>160208_M00766_0006_000000000-AMF4G</v>
      </c>
      <c r="B116" s="5">
        <f>IF(OR(BadRunsEye!$D116="Pass",BadRunsEye!$D116="Borderline Pass"),BadRunsEye!$A116,0)</f>
        <v>0</v>
      </c>
      <c r="C116" s="5" t="str">
        <f t="shared" si="12"/>
        <v>diff</v>
      </c>
      <c r="D116" s="5" t="s">
        <v>232</v>
      </c>
      <c r="E116" s="28" t="str">
        <f>IF(D116=FailsPassesManual!D116,"yes","no")</f>
        <v>yes</v>
      </c>
      <c r="F116" s="5" t="str">
        <f t="shared" si="18"/>
        <v>yes</v>
      </c>
      <c r="H116" t="str">
        <f t="shared" si="13"/>
        <v>no</v>
      </c>
      <c r="I116" s="8" t="str">
        <f t="shared" si="14"/>
        <v>yes</v>
      </c>
      <c r="J116" t="str">
        <f t="shared" si="15"/>
        <v>no</v>
      </c>
      <c r="K116" t="str">
        <f t="shared" si="16"/>
        <v>no</v>
      </c>
      <c r="L116" s="5">
        <f>IF(AnalyData!$AJ116="fail",AnalyData!$A116,0)</f>
        <v>0</v>
      </c>
      <c r="M116" s="5" t="str">
        <f>IF(OR(BadRunsEye!$D116="Fail",BadRunsEye!$D116="Borderline Fail"),BadRunsEye!$A116,0)</f>
        <v>160208_M00766_0006_000000000-AMF4G</v>
      </c>
      <c r="N116" s="5" t="str">
        <f t="shared" si="17"/>
        <v>diff</v>
      </c>
      <c r="O116" s="5" t="s">
        <v>232</v>
      </c>
      <c r="P116" s="5" t="str">
        <f>IF(O116=FailsPassesManual!D116,"yes","no")</f>
        <v>yes</v>
      </c>
      <c r="Q116" s="5" t="str">
        <f t="shared" si="19"/>
        <v>no</v>
      </c>
      <c r="R116" s="5"/>
      <c r="S116" s="5"/>
      <c r="T116" s="5"/>
      <c r="U116" s="5"/>
      <c r="V116" s="5"/>
      <c r="W116" s="5"/>
    </row>
    <row r="117" spans="1:23" x14ac:dyDescent="0.3">
      <c r="A117" s="6">
        <f>IF(AnalyData!$AJ117="pass",AnalyData!$A117,0)</f>
        <v>0</v>
      </c>
      <c r="B117" s="6">
        <f>IF(OR(BadRunsEye!$D117="Pass",BadRunsEye!$D117="Borderline Pass"),BadRunsEye!$A117,0)</f>
        <v>0</v>
      </c>
      <c r="C117" s="6" t="str">
        <f t="shared" si="12"/>
        <v>same</v>
      </c>
      <c r="D117" s="6"/>
      <c r="H117" t="str">
        <f t="shared" si="13"/>
        <v>no</v>
      </c>
      <c r="I117" t="str">
        <f t="shared" si="14"/>
        <v>no</v>
      </c>
      <c r="J117" s="8" t="str">
        <f t="shared" si="15"/>
        <v>yes</v>
      </c>
      <c r="K117" t="str">
        <f t="shared" si="16"/>
        <v>no</v>
      </c>
      <c r="L117" t="str">
        <f>IF(AnalyData!$AJ117="fail",AnalyData!$A117,0)</f>
        <v>160208_M02641_0075_000000000-AMF40</v>
      </c>
      <c r="M117" t="str">
        <f>IF(OR(BadRunsEye!$D117="Fail",BadRunsEye!$D117="Borderline Fail"),BadRunsEye!$A117,0)</f>
        <v>160208_M02641_0075_000000000-AMF40</v>
      </c>
      <c r="N117" t="str">
        <f t="shared" si="17"/>
        <v>same</v>
      </c>
      <c r="R117" t="s">
        <v>367</v>
      </c>
      <c r="S117" t="s">
        <v>365</v>
      </c>
    </row>
    <row r="118" spans="1:23" x14ac:dyDescent="0.3">
      <c r="A118" s="6" t="str">
        <f>IF(AnalyData!$AJ118="pass",AnalyData!$A118,0)</f>
        <v>160209_M02641_0076_000000000-AMF44</v>
      </c>
      <c r="B118" s="6" t="str">
        <f>IF(OR(BadRunsEye!$D118="Pass",BadRunsEye!$D118="Borderline Pass"),BadRunsEye!$A118,0)</f>
        <v>160209_M02641_0076_000000000-AMF44</v>
      </c>
      <c r="C118" s="6" t="str">
        <f t="shared" si="12"/>
        <v>same</v>
      </c>
      <c r="D118" s="6"/>
      <c r="H118" t="str">
        <f t="shared" si="13"/>
        <v>no</v>
      </c>
      <c r="I118" t="str">
        <f t="shared" si="14"/>
        <v>no</v>
      </c>
      <c r="J118" t="str">
        <f t="shared" si="15"/>
        <v>no</v>
      </c>
      <c r="K118" s="8" t="str">
        <f t="shared" si="16"/>
        <v>yes</v>
      </c>
      <c r="L118">
        <f>IF(AnalyData!$AJ118="fail",AnalyData!$A118,0)</f>
        <v>0</v>
      </c>
      <c r="M118">
        <f>IF(OR(BadRunsEye!$D118="Fail",BadRunsEye!$D118="Borderline Fail"),BadRunsEye!$A118,0)</f>
        <v>0</v>
      </c>
      <c r="N118" t="str">
        <f t="shared" si="17"/>
        <v>same</v>
      </c>
    </row>
    <row r="119" spans="1:23" x14ac:dyDescent="0.3">
      <c r="A119" s="6" t="str">
        <f>IF(AnalyData!$AJ119="pass",AnalyData!$A119,0)</f>
        <v>160210_M02641_0077_000000000-AME81</v>
      </c>
      <c r="B119" s="6" t="str">
        <f>IF(OR(BadRunsEye!$D119="Pass",BadRunsEye!$D119="Borderline Pass"),BadRunsEye!$A119,0)</f>
        <v>160210_M02641_0077_000000000-AME81</v>
      </c>
      <c r="C119" s="6" t="str">
        <f t="shared" si="12"/>
        <v>same</v>
      </c>
      <c r="D119" s="6"/>
      <c r="H119" t="str">
        <f t="shared" si="13"/>
        <v>no</v>
      </c>
      <c r="I119" t="str">
        <f t="shared" si="14"/>
        <v>no</v>
      </c>
      <c r="J119" t="str">
        <f t="shared" si="15"/>
        <v>no</v>
      </c>
      <c r="K119" s="8" t="str">
        <f t="shared" si="16"/>
        <v>yes</v>
      </c>
      <c r="L119">
        <f>IF(AnalyData!$AJ119="fail",AnalyData!$A119,0)</f>
        <v>0</v>
      </c>
      <c r="M119">
        <f>IF(OR(BadRunsEye!$D119="Fail",BadRunsEye!$D119="Borderline Fail"),BadRunsEye!$A119,0)</f>
        <v>0</v>
      </c>
      <c r="N119" t="str">
        <f t="shared" si="17"/>
        <v>same</v>
      </c>
    </row>
    <row r="120" spans="1:23" x14ac:dyDescent="0.3">
      <c r="A120" s="6" t="str">
        <f>IF(AnalyData!$AJ120="pass",AnalyData!$A120,0)</f>
        <v>160212_M00766_0008_000000000-AL607</v>
      </c>
      <c r="B120" s="6" t="str">
        <f>IF(OR(BadRunsEye!$D120="Pass",BadRunsEye!$D120="Borderline Pass"),BadRunsEye!$A120,0)</f>
        <v>160212_M00766_0008_000000000-AL607</v>
      </c>
      <c r="C120" s="6" t="str">
        <f t="shared" si="12"/>
        <v>same</v>
      </c>
      <c r="D120" s="6"/>
      <c r="H120" t="str">
        <f t="shared" si="13"/>
        <v>no</v>
      </c>
      <c r="I120" t="str">
        <f t="shared" si="14"/>
        <v>no</v>
      </c>
      <c r="J120" t="str">
        <f t="shared" si="15"/>
        <v>no</v>
      </c>
      <c r="K120" s="8" t="str">
        <f t="shared" si="16"/>
        <v>yes</v>
      </c>
      <c r="L120">
        <f>IF(AnalyData!$AJ120="fail",AnalyData!$A120,0)</f>
        <v>0</v>
      </c>
      <c r="M120">
        <f>IF(OR(BadRunsEye!$D120="Fail",BadRunsEye!$D120="Borderline Fail"),BadRunsEye!$A120,0)</f>
        <v>0</v>
      </c>
      <c r="N120" t="str">
        <f t="shared" si="17"/>
        <v>same</v>
      </c>
      <c r="O120" s="18" t="s">
        <v>385</v>
      </c>
    </row>
    <row r="121" spans="1:23" x14ac:dyDescent="0.3">
      <c r="A121" s="6" t="str">
        <f>IF(AnalyData!$AJ121="pass",AnalyData!$A121,0)</f>
        <v>160216_M02641_0079_000000000-AL75M</v>
      </c>
      <c r="B121" s="6" t="str">
        <f>IF(OR(BadRunsEye!$D121="Pass",BadRunsEye!$D121="Borderline Pass"),BadRunsEye!$A121,0)</f>
        <v>160216_M02641_0079_000000000-AL75M</v>
      </c>
      <c r="C121" s="6" t="str">
        <f t="shared" si="12"/>
        <v>same</v>
      </c>
      <c r="D121" s="6"/>
      <c r="H121" t="str">
        <f t="shared" si="13"/>
        <v>no</v>
      </c>
      <c r="I121" t="str">
        <f t="shared" si="14"/>
        <v>no</v>
      </c>
      <c r="J121" t="str">
        <f t="shared" si="15"/>
        <v>no</v>
      </c>
      <c r="K121" s="8" t="str">
        <f t="shared" si="16"/>
        <v>yes</v>
      </c>
      <c r="L121">
        <f>IF(AnalyData!$AJ121="fail",AnalyData!$A121,0)</f>
        <v>0</v>
      </c>
      <c r="M121">
        <f>IF(OR(BadRunsEye!$D121="Fail",BadRunsEye!$D121="Borderline Fail"),BadRunsEye!$A121,0)</f>
        <v>0</v>
      </c>
      <c r="N121" t="str">
        <f t="shared" si="17"/>
        <v>same</v>
      </c>
    </row>
    <row r="122" spans="1:23" x14ac:dyDescent="0.3">
      <c r="A122" s="6" t="str">
        <f>IF(AnalyData!$AJ122="pass",AnalyData!$A122,0)</f>
        <v>160218_M00766_0010_000000000-AMF48</v>
      </c>
      <c r="B122" s="6" t="str">
        <f>IF(OR(BadRunsEye!$D122="Pass",BadRunsEye!$D122="Borderline Pass"),BadRunsEye!$A122,0)</f>
        <v>160218_M00766_0010_000000000-AMF48</v>
      </c>
      <c r="C122" s="6" t="str">
        <f t="shared" si="12"/>
        <v>same</v>
      </c>
      <c r="D122" s="6"/>
      <c r="H122" t="str">
        <f t="shared" si="13"/>
        <v>no</v>
      </c>
      <c r="I122" t="str">
        <f t="shared" si="14"/>
        <v>no</v>
      </c>
      <c r="J122" t="str">
        <f t="shared" si="15"/>
        <v>no</v>
      </c>
      <c r="K122" s="8" t="str">
        <f t="shared" si="16"/>
        <v>yes</v>
      </c>
      <c r="L122">
        <f>IF(AnalyData!$AJ122="fail",AnalyData!$A122,0)</f>
        <v>0</v>
      </c>
      <c r="M122">
        <f>IF(OR(BadRunsEye!$D122="Fail",BadRunsEye!$D122="Borderline Fail"),BadRunsEye!$A122,0)</f>
        <v>0</v>
      </c>
      <c r="N122" t="str">
        <f t="shared" si="17"/>
        <v>same</v>
      </c>
    </row>
    <row r="123" spans="1:23" x14ac:dyDescent="0.3">
      <c r="A123" s="6" t="str">
        <f>IF(AnalyData!$AJ123="pass",AnalyData!$A123,0)</f>
        <v>160218_M02641_0080_000000000-AMF3Y</v>
      </c>
      <c r="B123" s="6" t="str">
        <f>IF(OR(BadRunsEye!$D123="Pass",BadRunsEye!$D123="Borderline Pass"),BadRunsEye!$A123,0)</f>
        <v>160218_M02641_0080_000000000-AMF3Y</v>
      </c>
      <c r="C123" s="6" t="str">
        <f t="shared" si="12"/>
        <v>same</v>
      </c>
      <c r="D123" s="6"/>
      <c r="H123" t="str">
        <f t="shared" si="13"/>
        <v>no</v>
      </c>
      <c r="I123" t="str">
        <f t="shared" si="14"/>
        <v>no</v>
      </c>
      <c r="J123" t="str">
        <f t="shared" si="15"/>
        <v>no</v>
      </c>
      <c r="K123" s="8" t="str">
        <f t="shared" si="16"/>
        <v>yes</v>
      </c>
      <c r="L123">
        <f>IF(AnalyData!$AJ123="fail",AnalyData!$A123,0)</f>
        <v>0</v>
      </c>
      <c r="M123">
        <f>IF(OR(BadRunsEye!$D123="Fail",BadRunsEye!$D123="Borderline Fail"),BadRunsEye!$A123,0)</f>
        <v>0</v>
      </c>
      <c r="N123" t="str">
        <f t="shared" si="17"/>
        <v>same</v>
      </c>
    </row>
    <row r="124" spans="1:23" x14ac:dyDescent="0.3">
      <c r="H124">
        <f>COUNTIF(H2:H123,"yes")</f>
        <v>14</v>
      </c>
      <c r="I124">
        <f>COUNTIF(I2:I123,"yes")</f>
        <v>7</v>
      </c>
      <c r="J124">
        <f>COUNTIF(J2:J123,"yes")</f>
        <v>21</v>
      </c>
      <c r="K124">
        <f>COUNTIF(K2:K123,"yes")</f>
        <v>80</v>
      </c>
    </row>
    <row r="125" spans="1:23" x14ac:dyDescent="0.3">
      <c r="B125" s="6" t="s">
        <v>341</v>
      </c>
      <c r="C125">
        <f>COUNTIF(C2:C123,"same")</f>
        <v>101</v>
      </c>
      <c r="M125" t="s">
        <v>342</v>
      </c>
      <c r="N125">
        <f>COUNTIF(N2:N123,"same")</f>
        <v>101</v>
      </c>
    </row>
    <row r="126" spans="1:23" x14ac:dyDescent="0.3">
      <c r="B126" s="6" t="s">
        <v>346</v>
      </c>
      <c r="C126">
        <f>COUNTIF(C2:C123,"diff")</f>
        <v>21</v>
      </c>
      <c r="M126" t="s">
        <v>343</v>
      </c>
      <c r="N126">
        <f>COUNTIF(N2:N123,"diff")</f>
        <v>21</v>
      </c>
    </row>
    <row r="129" spans="1:14" x14ac:dyDescent="0.3">
      <c r="B129" s="6" t="s">
        <v>347</v>
      </c>
      <c r="C129">
        <f>COUNTIF(F2:F123,"yes")</f>
        <v>7</v>
      </c>
      <c r="M129" t="s">
        <v>348</v>
      </c>
      <c r="N129">
        <f>COUNTIF(Q2:Q123,"yes")</f>
        <v>14</v>
      </c>
    </row>
    <row r="130" spans="1:14" x14ac:dyDescent="0.3">
      <c r="B130" s="6" t="s">
        <v>368</v>
      </c>
      <c r="C130">
        <f>COUNTIF(F2:F123,"no")</f>
        <v>14</v>
      </c>
      <c r="M130" s="6" t="s">
        <v>369</v>
      </c>
      <c r="N130">
        <f>COUNTIF(Q2:Q123,"no")</f>
        <v>7</v>
      </c>
    </row>
    <row r="138" spans="1:14" x14ac:dyDescent="0.3">
      <c r="L138" t="s">
        <v>371</v>
      </c>
      <c r="M138">
        <f>N125</f>
        <v>101</v>
      </c>
    </row>
    <row r="139" spans="1:14" x14ac:dyDescent="0.3">
      <c r="L139" t="s">
        <v>370</v>
      </c>
      <c r="M139">
        <f>N126</f>
        <v>21</v>
      </c>
    </row>
    <row r="142" spans="1:14" x14ac:dyDescent="0.3">
      <c r="A142"/>
      <c r="B142"/>
      <c r="K142" t="s">
        <v>374</v>
      </c>
      <c r="L142" t="s">
        <v>372</v>
      </c>
      <c r="M142">
        <f>H124</f>
        <v>14</v>
      </c>
    </row>
    <row r="143" spans="1:14" x14ac:dyDescent="0.3">
      <c r="A143"/>
      <c r="B143"/>
      <c r="L143" t="s">
        <v>373</v>
      </c>
      <c r="M143">
        <f>I124</f>
        <v>7</v>
      </c>
    </row>
    <row r="144" spans="1:14" x14ac:dyDescent="0.3">
      <c r="A144"/>
      <c r="B144"/>
      <c r="L144" t="s">
        <v>375</v>
      </c>
      <c r="M144">
        <f>J124</f>
        <v>21</v>
      </c>
    </row>
    <row r="145" spans="1:15" x14ac:dyDescent="0.3">
      <c r="A145"/>
      <c r="B145"/>
      <c r="L145" t="s">
        <v>376</v>
      </c>
      <c r="M145">
        <f>K124</f>
        <v>80</v>
      </c>
    </row>
    <row r="146" spans="1:15" x14ac:dyDescent="0.3">
      <c r="A146"/>
      <c r="B146"/>
      <c r="L146" t="s">
        <v>377</v>
      </c>
      <c r="M146">
        <f>SUM(M142:M145)</f>
        <v>122</v>
      </c>
    </row>
    <row r="147" spans="1:15" x14ac:dyDescent="0.3">
      <c r="A147"/>
      <c r="B147"/>
    </row>
    <row r="148" spans="1:15" x14ac:dyDescent="0.3">
      <c r="A148"/>
      <c r="B148"/>
      <c r="N148" t="s">
        <v>378</v>
      </c>
      <c r="O148" t="s">
        <v>378</v>
      </c>
    </row>
    <row r="149" spans="1:15" x14ac:dyDescent="0.3">
      <c r="A149"/>
      <c r="B149"/>
      <c r="L149" t="s">
        <v>379</v>
      </c>
      <c r="M149">
        <f>(M144/(M144+M143))*100</f>
        <v>75</v>
      </c>
      <c r="N149">
        <v>55.13</v>
      </c>
      <c r="O149">
        <v>89.31</v>
      </c>
    </row>
    <row r="150" spans="1:15" x14ac:dyDescent="0.3">
      <c r="A150"/>
      <c r="B150"/>
      <c r="L150" t="s">
        <v>380</v>
      </c>
      <c r="M150">
        <f>(M145/(M142+M145))*100</f>
        <v>85.106382978723403</v>
      </c>
      <c r="N150">
        <v>76.28</v>
      </c>
      <c r="O150">
        <v>91.61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AnalysisDataTest</vt:lpstr>
      <vt:lpstr>AnalysisDataTestSorted</vt:lpstr>
      <vt:lpstr>OutOfDate</vt:lpstr>
      <vt:lpstr>AnalyData</vt:lpstr>
      <vt:lpstr>BadRunsEye</vt:lpstr>
      <vt:lpstr>FailsPassesAuto</vt:lpstr>
      <vt:lpstr>FailsPassesManual</vt:lpstr>
      <vt:lpstr>CompareManual1Auto</vt:lpstr>
      <vt:lpstr>CompareManual2Auto</vt:lpstr>
      <vt:lpstr>COVClusterDensity</vt:lpstr>
      <vt:lpstr>ClusterDensityPF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R</cp:lastModifiedBy>
  <dcterms:created xsi:type="dcterms:W3CDTF">2016-02-29T16:07:39Z</dcterms:created>
  <dcterms:modified xsi:type="dcterms:W3CDTF">2016-03-21T16:26:05Z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5f051675-35b5-45c5-892e-204dbf00e74f</vt:lpwstr>
  </property>
</Properties>
</file>