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patrik_smid_kpmg_si/Documents/Documents/"/>
    </mc:Choice>
  </mc:AlternateContent>
  <xr:revisionPtr revIDLastSave="0" documentId="8_{F95EED7A-AB6C-46DE-BD8C-3BA6FBE6E41B}" xr6:coauthVersionLast="47" xr6:coauthVersionMax="47" xr10:uidLastSave="{00000000-0000-0000-0000-000000000000}"/>
  <bookViews>
    <workbookView xWindow="-120" yWindow="-120" windowWidth="23280" windowHeight="12480" activeTab="2" xr2:uid="{C9A62676-BD5E-430E-A4CD-1203BE42DEAB}"/>
  </bookViews>
  <sheets>
    <sheet name="10-K" sheetId="4" r:id="rId1"/>
    <sheet name="DCF" sheetId="7" r:id="rId2"/>
    <sheet name="10-Q" sheetId="3" r:id="rId3"/>
    <sheet name="BS" sheetId="8" r:id="rId4"/>
    <sheet name="CF" sheetId="9" r:id="rId5"/>
    <sheet name="UPSLIDE_UndoFormatting" sheetId="6" state="hidden" r:id="rId6"/>
    <sheet name="UPSLIDE_Undo" sheetId="5" state="hidden" r:id="rId7"/>
  </sheets>
  <definedNames>
    <definedName name="_UNDO_UPS_" localSheetId="4" hidden="1">CF!$B$3:$D$45</definedName>
    <definedName name="_UNDO_UPS_" hidden="1">DCF!#REF!</definedName>
    <definedName name="_UNDO_UPS_SEL_" localSheetId="4" hidden="1">CF!$B$3:$D$45</definedName>
    <definedName name="_UNDO_UPS_SEL_" hidden="1">DCF!#REF!</definedName>
    <definedName name="_UNDO31X31X_" localSheetId="4" hidden="1">CF!$B$3:$D$45</definedName>
    <definedName name="_UNDO31X31X_" hidden="1">DCF!#REF!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1" i="4" l="1"/>
  <c r="G81" i="4"/>
  <c r="H81" i="4"/>
  <c r="I81" i="4"/>
  <c r="J81" i="4"/>
  <c r="E81" i="4"/>
  <c r="J85" i="4"/>
  <c r="I85" i="4"/>
  <c r="H85" i="4"/>
  <c r="G85" i="4"/>
  <c r="F85" i="4"/>
  <c r="E85" i="4"/>
  <c r="F83" i="4"/>
  <c r="G83" i="4"/>
  <c r="H83" i="4"/>
  <c r="I83" i="4"/>
  <c r="J83" i="4"/>
  <c r="E83" i="4"/>
  <c r="D8" i="4"/>
  <c r="D12" i="4" s="1"/>
  <c r="D14" i="4"/>
  <c r="L106" i="4"/>
  <c r="M106" i="4" s="1"/>
  <c r="N106" i="4" s="1"/>
  <c r="O106" i="4" s="1"/>
  <c r="J106" i="4"/>
  <c r="I106" i="4"/>
  <c r="H106" i="4"/>
  <c r="G106" i="4"/>
  <c r="F106" i="4"/>
  <c r="K12" i="4"/>
  <c r="K14" i="4"/>
  <c r="L93" i="4"/>
  <c r="M93" i="4" s="1"/>
  <c r="N93" i="4" s="1"/>
  <c r="O93" i="4" s="1"/>
  <c r="L59" i="4"/>
  <c r="M59" i="4" s="1"/>
  <c r="N59" i="4" s="1"/>
  <c r="O59" i="4" s="1"/>
  <c r="F70" i="4"/>
  <c r="G70" i="4"/>
  <c r="H70" i="4"/>
  <c r="I70" i="4"/>
  <c r="J70" i="4"/>
  <c r="E70" i="4"/>
  <c r="F74" i="4"/>
  <c r="G74" i="4"/>
  <c r="H74" i="4"/>
  <c r="I74" i="4"/>
  <c r="J74" i="4"/>
  <c r="K74" i="4"/>
  <c r="L74" i="4"/>
  <c r="M74" i="4"/>
  <c r="N74" i="4"/>
  <c r="O74" i="4"/>
  <c r="E74" i="4"/>
  <c r="L73" i="4"/>
  <c r="M73" i="4"/>
  <c r="N73" i="4"/>
  <c r="O73" i="4"/>
  <c r="D49" i="4"/>
  <c r="D44" i="4"/>
  <c r="F72" i="4"/>
  <c r="G72" i="4" s="1"/>
  <c r="H72" i="4" s="1"/>
  <c r="I72" i="4" s="1"/>
  <c r="J72" i="4" s="1"/>
  <c r="K72" i="4" s="1"/>
  <c r="L72" i="4" s="1"/>
  <c r="M72" i="4" s="1"/>
  <c r="N72" i="4" s="1"/>
  <c r="O72" i="4" s="1"/>
  <c r="F69" i="4"/>
  <c r="G69" i="4"/>
  <c r="H69" i="4"/>
  <c r="I69" i="4"/>
  <c r="J69" i="4"/>
  <c r="K69" i="4"/>
  <c r="L69" i="4"/>
  <c r="M69" i="4"/>
  <c r="N69" i="4"/>
  <c r="O69" i="4"/>
  <c r="F49" i="4"/>
  <c r="G49" i="4"/>
  <c r="H49" i="4"/>
  <c r="I49" i="4"/>
  <c r="J49" i="4"/>
  <c r="E49" i="4"/>
  <c r="F44" i="4"/>
  <c r="G44" i="4"/>
  <c r="H44" i="4"/>
  <c r="I44" i="4"/>
  <c r="J44" i="4"/>
  <c r="E44" i="4"/>
  <c r="E69" i="4"/>
  <c r="D18" i="4" l="1"/>
  <c r="D21" i="4" s="1"/>
  <c r="D24" i="4" s="1"/>
  <c r="D26" i="4" s="1"/>
  <c r="K18" i="4"/>
  <c r="J43" i="4"/>
  <c r="K73" i="4" s="1"/>
  <c r="H43" i="4"/>
  <c r="I43" i="4"/>
  <c r="G43" i="4"/>
  <c r="F43" i="4"/>
  <c r="D43" i="4"/>
  <c r="E43" i="4"/>
  <c r="K22" i="4" l="1"/>
  <c r="K21" i="4"/>
  <c r="K24" i="4" s="1"/>
  <c r="K58" i="4"/>
  <c r="G73" i="4"/>
  <c r="I73" i="4"/>
  <c r="J73" i="4"/>
  <c r="H73" i="4"/>
  <c r="F73" i="4"/>
  <c r="E73" i="4"/>
  <c r="L58" i="4" l="1"/>
  <c r="K70" i="4"/>
  <c r="M58" i="4" l="1"/>
  <c r="L70" i="4"/>
  <c r="J35" i="4"/>
  <c r="I35" i="4"/>
  <c r="J31" i="4"/>
  <c r="I31" i="4"/>
  <c r="F29" i="4"/>
  <c r="G29" i="4" s="1"/>
  <c r="H29" i="4" s="1"/>
  <c r="I29" i="4" s="1"/>
  <c r="J29" i="4" s="1"/>
  <c r="K29" i="4" s="1"/>
  <c r="L29" i="4" s="1"/>
  <c r="M29" i="4" s="1"/>
  <c r="N29" i="4" s="1"/>
  <c r="O29" i="4" s="1"/>
  <c r="L98" i="4"/>
  <c r="M98" i="4" s="1"/>
  <c r="N98" i="4" s="1"/>
  <c r="O98" i="4" s="1"/>
  <c r="L101" i="4"/>
  <c r="M101" i="4" s="1"/>
  <c r="N101" i="4" s="1"/>
  <c r="O101" i="4" s="1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J89" i="4"/>
  <c r="I89" i="4"/>
  <c r="H89" i="4"/>
  <c r="G89" i="4"/>
  <c r="F89" i="4"/>
  <c r="E89" i="4"/>
  <c r="J88" i="4"/>
  <c r="I88" i="4"/>
  <c r="H88" i="4"/>
  <c r="G88" i="4"/>
  <c r="F88" i="4"/>
  <c r="E88" i="4"/>
  <c r="F79" i="4"/>
  <c r="G79" i="4" s="1"/>
  <c r="H79" i="4" s="1"/>
  <c r="I79" i="4" s="1"/>
  <c r="J79" i="4" s="1"/>
  <c r="K79" i="4" s="1"/>
  <c r="L79" i="4" s="1"/>
  <c r="M79" i="4" s="1"/>
  <c r="N79" i="4" s="1"/>
  <c r="O79" i="4" s="1"/>
  <c r="E2" i="7"/>
  <c r="F2" i="7" s="1"/>
  <c r="G2" i="7" s="1"/>
  <c r="H2" i="7" s="1"/>
  <c r="I2" i="7" s="1"/>
  <c r="J2" i="7" s="1"/>
  <c r="K2" i="7" s="1"/>
  <c r="L2" i="7" s="1"/>
  <c r="M2" i="7" s="1"/>
  <c r="N2" i="7" s="1"/>
  <c r="G14" i="4"/>
  <c r="F14" i="4"/>
  <c r="E14" i="4"/>
  <c r="G8" i="4"/>
  <c r="G63" i="4" s="1"/>
  <c r="F8" i="4"/>
  <c r="E8" i="4"/>
  <c r="E63" i="4" s="1"/>
  <c r="E4" i="4"/>
  <c r="F4" i="4"/>
  <c r="G4" i="4"/>
  <c r="G62" i="4" s="1"/>
  <c r="F2" i="4"/>
  <c r="G2" i="4" s="1"/>
  <c r="H2" i="4" s="1"/>
  <c r="I2" i="4" s="1"/>
  <c r="J2" i="4" s="1"/>
  <c r="K2" i="4" s="1"/>
  <c r="L2" i="4" s="1"/>
  <c r="M2" i="4" s="1"/>
  <c r="N2" i="4" s="1"/>
  <c r="O2" i="4" s="1"/>
  <c r="J14" i="4"/>
  <c r="I14" i="4"/>
  <c r="H14" i="4"/>
  <c r="I8" i="4"/>
  <c r="J8" i="4"/>
  <c r="J63" i="4" s="1"/>
  <c r="H8" i="4"/>
  <c r="H63" i="4" s="1"/>
  <c r="J4" i="4"/>
  <c r="J98" i="4" s="1"/>
  <c r="I4" i="4"/>
  <c r="I98" i="4" s="1"/>
  <c r="H4" i="4"/>
  <c r="H62" i="4" s="1"/>
  <c r="Q89" i="4" l="1"/>
  <c r="K89" i="4"/>
  <c r="L89" i="4" s="1"/>
  <c r="M89" i="4" s="1"/>
  <c r="N89" i="4" s="1"/>
  <c r="O89" i="4" s="1"/>
  <c r="Q88" i="4"/>
  <c r="K88" i="4" s="1"/>
  <c r="L88" i="4" s="1"/>
  <c r="M88" i="4" s="1"/>
  <c r="N88" i="4" s="1"/>
  <c r="O88" i="4" s="1"/>
  <c r="E64" i="4"/>
  <c r="E59" i="4"/>
  <c r="E94" i="4"/>
  <c r="E57" i="4"/>
  <c r="E95" i="4"/>
  <c r="H64" i="4"/>
  <c r="H65" i="4" s="1"/>
  <c r="H95" i="4"/>
  <c r="H57" i="4"/>
  <c r="H59" i="4"/>
  <c r="H94" i="4"/>
  <c r="F64" i="4"/>
  <c r="F57" i="4"/>
  <c r="F95" i="4"/>
  <c r="F94" i="4"/>
  <c r="F59" i="4"/>
  <c r="G64" i="4"/>
  <c r="G65" i="4" s="1"/>
  <c r="G57" i="4"/>
  <c r="G95" i="4"/>
  <c r="G94" i="4"/>
  <c r="G59" i="4"/>
  <c r="I64" i="4"/>
  <c r="I95" i="4"/>
  <c r="I59" i="4"/>
  <c r="I57" i="4"/>
  <c r="I94" i="4"/>
  <c r="J64" i="4"/>
  <c r="J94" i="4"/>
  <c r="K94" i="4" s="1"/>
  <c r="J59" i="4"/>
  <c r="J57" i="4"/>
  <c r="J95" i="4"/>
  <c r="L65" i="4"/>
  <c r="L67" i="4" s="1"/>
  <c r="L76" i="4" s="1"/>
  <c r="M65" i="4"/>
  <c r="M67" i="4" s="1"/>
  <c r="K65" i="4"/>
  <c r="K67" i="4" s="1"/>
  <c r="K76" i="4" s="1"/>
  <c r="N65" i="4"/>
  <c r="N67" i="4" s="1"/>
  <c r="O65" i="4"/>
  <c r="O67" i="4" s="1"/>
  <c r="N58" i="4"/>
  <c r="M70" i="4"/>
  <c r="I62" i="4"/>
  <c r="I87" i="4"/>
  <c r="H84" i="4"/>
  <c r="I84" i="4"/>
  <c r="G93" i="4"/>
  <c r="G87" i="4"/>
  <c r="J62" i="4"/>
  <c r="G82" i="4"/>
  <c r="E84" i="4"/>
  <c r="F87" i="4"/>
  <c r="F63" i="4"/>
  <c r="I63" i="4"/>
  <c r="H87" i="4"/>
  <c r="G98" i="4"/>
  <c r="F84" i="4"/>
  <c r="E82" i="4"/>
  <c r="G84" i="4"/>
  <c r="E93" i="4"/>
  <c r="E98" i="4"/>
  <c r="F82" i="4"/>
  <c r="F93" i="4"/>
  <c r="F98" i="4"/>
  <c r="H82" i="4"/>
  <c r="J84" i="4"/>
  <c r="H93" i="4"/>
  <c r="H98" i="4"/>
  <c r="F62" i="4"/>
  <c r="J87" i="4"/>
  <c r="E62" i="4"/>
  <c r="I82" i="4"/>
  <c r="E87" i="4"/>
  <c r="I93" i="4"/>
  <c r="J82" i="4"/>
  <c r="J93" i="4"/>
  <c r="E12" i="4"/>
  <c r="G12" i="4"/>
  <c r="G91" i="4" s="1"/>
  <c r="F12" i="4"/>
  <c r="F91" i="4" s="1"/>
  <c r="I12" i="4"/>
  <c r="I91" i="4" s="1"/>
  <c r="H12" i="4"/>
  <c r="H91" i="4" s="1"/>
  <c r="J12" i="4"/>
  <c r="J91" i="4" s="1"/>
  <c r="K95" i="4" l="1"/>
  <c r="K16" i="4" s="1"/>
  <c r="K15" i="4"/>
  <c r="L94" i="4"/>
  <c r="F65" i="4"/>
  <c r="M76" i="4"/>
  <c r="E65" i="4"/>
  <c r="I65" i="4"/>
  <c r="J65" i="4"/>
  <c r="O58" i="4"/>
  <c r="O70" i="4" s="1"/>
  <c r="O76" i="4" s="1"/>
  <c r="N70" i="4"/>
  <c r="N76" i="4" s="1"/>
  <c r="E18" i="4"/>
  <c r="E101" i="4" s="1"/>
  <c r="E91" i="4"/>
  <c r="F18" i="4"/>
  <c r="J18" i="4"/>
  <c r="H18" i="4"/>
  <c r="G18" i="4"/>
  <c r="I18" i="4"/>
  <c r="L95" i="4" l="1"/>
  <c r="M94" i="4"/>
  <c r="J97" i="4"/>
  <c r="J101" i="4"/>
  <c r="J67" i="4" s="1"/>
  <c r="J76" i="4" s="1"/>
  <c r="I97" i="4"/>
  <c r="I101" i="4"/>
  <c r="I67" i="4" s="1"/>
  <c r="I76" i="4" s="1"/>
  <c r="F97" i="4"/>
  <c r="F101" i="4"/>
  <c r="F67" i="4" s="1"/>
  <c r="F76" i="4" s="1"/>
  <c r="E67" i="4"/>
  <c r="E76" i="4" s="1"/>
  <c r="G97" i="4"/>
  <c r="G101" i="4"/>
  <c r="G67" i="4" s="1"/>
  <c r="G76" i="4" s="1"/>
  <c r="H97" i="4"/>
  <c r="H101" i="4"/>
  <c r="H67" i="4" s="1"/>
  <c r="H76" i="4" s="1"/>
  <c r="E21" i="4"/>
  <c r="E97" i="4"/>
  <c r="J21" i="4"/>
  <c r="I21" i="4"/>
  <c r="G21" i="4"/>
  <c r="H21" i="4"/>
  <c r="F21" i="4"/>
  <c r="N94" i="4" l="1"/>
  <c r="M95" i="4"/>
  <c r="F100" i="4"/>
  <c r="H100" i="4"/>
  <c r="E24" i="4"/>
  <c r="E100" i="4"/>
  <c r="G100" i="4"/>
  <c r="J100" i="4"/>
  <c r="I100" i="4"/>
  <c r="F24" i="4"/>
  <c r="F103" i="4" s="1"/>
  <c r="J24" i="4"/>
  <c r="J103" i="4" s="1"/>
  <c r="H24" i="4"/>
  <c r="H103" i="4" s="1"/>
  <c r="G24" i="4"/>
  <c r="G103" i="4" s="1"/>
  <c r="I24" i="4"/>
  <c r="I103" i="4" s="1"/>
  <c r="O94" i="4" l="1"/>
  <c r="O95" i="4" s="1"/>
  <c r="N95" i="4"/>
  <c r="E26" i="4"/>
  <c r="E103" i="4"/>
  <c r="I26" i="4"/>
  <c r="F26" i="4"/>
  <c r="G26" i="4"/>
  <c r="H26" i="4"/>
  <c r="J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tc={2B70CFB8-16ED-44E3-8DC8-2E88C4E22298}</author>
  </authors>
  <commentList>
    <comment ref="B70" authorId="0" shapeId="0" xr:uid="{2B70CFB8-16ED-44E3-8DC8-2E88C4E222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added back, because it is non-cash.</t>
      </text>
    </comment>
  </commentList>
</comments>
</file>

<file path=xl/sharedStrings.xml><?xml version="1.0" encoding="utf-8"?>
<sst xmlns="http://schemas.openxmlformats.org/spreadsheetml/2006/main" count="264" uniqueCount="160">
  <si>
    <t> </t>
  </si>
  <si>
    <t>Provision for income taxes</t>
  </si>
  <si>
    <t>Net income</t>
  </si>
  <si>
    <t>Products</t>
  </si>
  <si>
    <t>Services</t>
  </si>
  <si>
    <t>Net Sales</t>
  </si>
  <si>
    <t>1Q-2020</t>
  </si>
  <si>
    <t>2Q-2020</t>
  </si>
  <si>
    <t>3Q-2020</t>
  </si>
  <si>
    <t>4Q-2020</t>
  </si>
  <si>
    <t>1Q-2021</t>
  </si>
  <si>
    <t>2Q-2021</t>
  </si>
  <si>
    <t>3Q-2021</t>
  </si>
  <si>
    <t>4Q-2021</t>
  </si>
  <si>
    <t>1Q-2022</t>
  </si>
  <si>
    <t>2Q-2022</t>
  </si>
  <si>
    <t>3Q-2022</t>
  </si>
  <si>
    <t>4Q-2022</t>
  </si>
  <si>
    <t>COGS</t>
  </si>
  <si>
    <t>Gross Margin</t>
  </si>
  <si>
    <t>Operating Expenses</t>
  </si>
  <si>
    <t>R&amp;D</t>
  </si>
  <si>
    <t>SG&amp;A</t>
  </si>
  <si>
    <t>Income Statement</t>
  </si>
  <si>
    <t>Before Tax</t>
  </si>
  <si>
    <t>Shares Out.</t>
  </si>
  <si>
    <t>EPS</t>
  </si>
  <si>
    <t>Revenue</t>
  </si>
  <si>
    <t>Other income</t>
  </si>
  <si>
    <t>Revenue (YoY)</t>
  </si>
  <si>
    <t>UFCF</t>
  </si>
  <si>
    <t>D&amp;A</t>
  </si>
  <si>
    <t>CapEx</t>
  </si>
  <si>
    <t>Products (% of Product Revenue)</t>
  </si>
  <si>
    <t>Services (% of Services Revenue)</t>
  </si>
  <si>
    <t>Gross Margin (% of Revenue)</t>
  </si>
  <si>
    <t>Operating Income (EBIT)</t>
  </si>
  <si>
    <t>Other</t>
  </si>
  <si>
    <t>Total Assets</t>
  </si>
  <si>
    <t>Current Assets</t>
  </si>
  <si>
    <t>Non-Current Assets</t>
  </si>
  <si>
    <t>Total Liabilites</t>
  </si>
  <si>
    <t>Current Liabilites</t>
  </si>
  <si>
    <t>Non-Current Liabilities</t>
  </si>
  <si>
    <t>Total Debt</t>
  </si>
  <si>
    <t>SBC</t>
  </si>
  <si>
    <t>ST Debt</t>
  </si>
  <si>
    <t>LT Debt</t>
  </si>
  <si>
    <t>PP&amp;E</t>
  </si>
  <si>
    <t>Current Operating Assets</t>
  </si>
  <si>
    <t>Accounts Recievable</t>
  </si>
  <si>
    <t>Inventory</t>
  </si>
  <si>
    <t>Current Operating Liabilities</t>
  </si>
  <si>
    <t>Accounts Payable</t>
  </si>
  <si>
    <t>Other Current Liabilities - STDebt</t>
  </si>
  <si>
    <t>Other Current Assets - C&amp;CE</t>
  </si>
  <si>
    <t>Net Working Capital</t>
  </si>
  <si>
    <t>Deferred Revenue</t>
  </si>
  <si>
    <t>Vendor Non-trade Recievables</t>
  </si>
  <si>
    <t>Annual Unlevered Free Cash Flow</t>
  </si>
  <si>
    <t>(+) Revenue</t>
  </si>
  <si>
    <t>(-) COGS</t>
  </si>
  <si>
    <t>(-) OpEx</t>
  </si>
  <si>
    <t>(+) D&amp;A</t>
  </si>
  <si>
    <t>(+/-) Deferred Tax</t>
  </si>
  <si>
    <t>(+/-) Recurring Operating Activities</t>
  </si>
  <si>
    <t>(+/-) Change in NWC</t>
  </si>
  <si>
    <t>(-) CapEx</t>
  </si>
  <si>
    <t>(+) SBC</t>
  </si>
  <si>
    <t>(=) EBIT</t>
  </si>
  <si>
    <t>(=) NOPAT</t>
  </si>
  <si>
    <t>Tax (% of EBIT)</t>
  </si>
  <si>
    <t>Share (% of OpEx)</t>
  </si>
  <si>
    <t>Operating Expenses (% of Rev)</t>
  </si>
  <si>
    <t>R&amp;D (Share of OpEx)</t>
  </si>
  <si>
    <t>SG&amp;A (Share of OpEx)</t>
  </si>
  <si>
    <t>CAGR</t>
  </si>
  <si>
    <t>Shares Out. (YoY)</t>
  </si>
  <si>
    <t>COGS (% of Revenue)</t>
  </si>
  <si>
    <t>Products (YoY)</t>
  </si>
  <si>
    <t>Services (YoY)</t>
  </si>
  <si>
    <t>Total liabilities and shareholders’ equity</t>
  </si>
  <si>
    <t>Total shareholders’ equity</t>
  </si>
  <si>
    <t>Accumulated other comprehensive income/(loss)</t>
  </si>
  <si>
    <t>Retained earnings</t>
  </si>
  <si>
    <t>Common stock and additional paid-in capital, $0.00001 par value: 50,400,000 shares authorized; 16,426,786 and 16,976,763 shares issued and outstanding, respectively</t>
  </si>
  <si>
    <t>Shareholders’ equity:</t>
  </si>
  <si>
    <t xml:space="preserve"> </t>
  </si>
  <si>
    <t>Commitments and contingencies</t>
  </si>
  <si>
    <t>Total liabilities</t>
  </si>
  <si>
    <t>Total non-current liabilities</t>
  </si>
  <si>
    <t>Other non-current liabilities</t>
  </si>
  <si>
    <t>Term debt</t>
  </si>
  <si>
    <t>Non-current liabilities:</t>
  </si>
  <si>
    <t>Total current liabilities</t>
  </si>
  <si>
    <t>Commercial paper</t>
  </si>
  <si>
    <t>Deferred revenue</t>
  </si>
  <si>
    <t>Other current liabilities</t>
  </si>
  <si>
    <t>Accounts payable</t>
  </si>
  <si>
    <t>Current liabilities:</t>
  </si>
  <si>
    <t>Total assets</t>
  </si>
  <si>
    <t>Total non-current assets</t>
  </si>
  <si>
    <t>Other non-current assets</t>
  </si>
  <si>
    <t>Property, plant and equipment, net</t>
  </si>
  <si>
    <t>Marketable securities</t>
  </si>
  <si>
    <t>Non-current assets:</t>
  </si>
  <si>
    <t>Total current assets</t>
  </si>
  <si>
    <t>Other current assets</t>
  </si>
  <si>
    <t>Vendor non-trade receivables</t>
  </si>
  <si>
    <t>Inventories</t>
  </si>
  <si>
    <t>Accounts receivable, net</t>
  </si>
  <si>
    <t>Cash and cash equivalents</t>
  </si>
  <si>
    <t>Current assets:</t>
  </si>
  <si>
    <t>Sep. 28, 2024</t>
  </si>
  <si>
    <t>Sep. 30, 2023</t>
  </si>
  <si>
    <t>Sep. 24, 2022</t>
  </si>
  <si>
    <t>Sep. 25, 2021</t>
  </si>
  <si>
    <t>Sep. 26, 2020</t>
  </si>
  <si>
    <t>Sep. 28, 2019</t>
  </si>
  <si>
    <t>Sep. 29, 2018</t>
  </si>
  <si>
    <t>CONSOLIDATED BALANCE SHEETS - USD ($) $ in Millions</t>
  </si>
  <si>
    <t>Cash paid for interest</t>
  </si>
  <si>
    <t>Cash paid for income taxes, net</t>
  </si>
  <si>
    <t>Supplemental cash flow disclosure:</t>
  </si>
  <si>
    <t>Cash, cash equivalents, and restricted cash and cash equivalents, ending balances</t>
  </si>
  <si>
    <t>Cash, cash equivalents and restricted cash, ending balances</t>
  </si>
  <si>
    <t>Increase/(Decrease) in cash, cash equivalents, and restricted cash and cash equivalents</t>
  </si>
  <si>
    <t>Increase/(Decrease) in cash, cash equivalents and restricted cash</t>
  </si>
  <si>
    <t>Cash used in financing activities</t>
  </si>
  <si>
    <t>Proceeds from/(Repayments of) commercial paper, net</t>
  </si>
  <si>
    <t>Repayments of term debt</t>
  </si>
  <si>
    <t>Proceeds from issuance of term debt, net</t>
  </si>
  <si>
    <t>Repurchases of common stock</t>
  </si>
  <si>
    <t>Payments for dividends and dividend equivalents</t>
  </si>
  <si>
    <t>Payments for taxes related to net share settlement of equity awards</t>
  </si>
  <si>
    <t>Proceeds from issuance of common stock</t>
  </si>
  <si>
    <t>Financing activities:</t>
  </si>
  <si>
    <t>Cash generated by/(used in) investing activities</t>
  </si>
  <si>
    <t>Proceeds from non-marketable securities</t>
  </si>
  <si>
    <t>Purchases of non-marketable securities</t>
  </si>
  <si>
    <t>Payments made in connection with business acquisitions, net</t>
  </si>
  <si>
    <t>Payments for acquisition of property, plant and equipment</t>
  </si>
  <si>
    <t>Proceeds from sales of marketable securities</t>
  </si>
  <si>
    <t>Proceeds from maturities of marketable securities</t>
  </si>
  <si>
    <t>Purchases of marketable securities</t>
  </si>
  <si>
    <t>Investing activities:</t>
  </si>
  <si>
    <t>Cash generated by operating activities</t>
  </si>
  <si>
    <t>Other current and non-current liabilities</t>
  </si>
  <si>
    <t>Other current and non-current assets</t>
  </si>
  <si>
    <t>Changes in operating assets and liabilities:</t>
  </si>
  <si>
    <t>Deferred income tax benefit</t>
  </si>
  <si>
    <t>Share-based compensation expense</t>
  </si>
  <si>
    <t>Depreciation and amortization</t>
  </si>
  <si>
    <t>Adjustments to reconcile net income to cash generated by operating activities:</t>
  </si>
  <si>
    <t>Operating activities:</t>
  </si>
  <si>
    <t>Cash, cash equivalents, and restricted cash and cash equivalents, beginning balances</t>
  </si>
  <si>
    <t>Cash, cash equivalents and restricted cash, beginning balances</t>
  </si>
  <si>
    <t>Statement of Cash Flows [Abstract]</t>
  </si>
  <si>
    <t>CONSOLIDATED STATEMENTS OF CASH FLOWS - USD ($) $ in Millions</t>
  </si>
  <si>
    <t>12 Months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</si>
</sst>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#,##0.00\ &quot;€&quot;;[Red]\-#,##0.00\ &quot;€&quot;"/>
    <numFmt numFmtId="164" formatCode="_(&quot;$ &quot;#,##0_);_(&quot;$ &quot;\(#,##0\)"/>
    <numFmt numFmtId="170" formatCode="_(* #,##0_);_(* \(#,##0\);_(* &quot;-&quot;??_);@"/>
    <numFmt numFmtId="171" formatCode="_(* #,##0.0_);_(* \(#,##0.0\);_(* &quot;-&quot;??_);_(@_)"/>
    <numFmt numFmtId="179" formatCode="#,##0.00_\;\(#,##0.00\)_\;\-"/>
    <numFmt numFmtId="180" formatCode="_(* #,##0.00_);_(* \(#,##0.00\);_(* &quot;-&quot;??_);_(@_)"/>
    <numFmt numFmtId="181" formatCode="#,##0%_);\(#,##0\)%;\-_);@_)"/>
    <numFmt numFmtId="182" formatCode="#,##0.0%_);\(#,##0.0\)%;\-_);@_)"/>
    <numFmt numFmtId="183" formatCode="0.0%"/>
    <numFmt numFmtId="184" formatCode="_-* #,##0.0\ _€_-;\-* #,##0.0\ _€_-;_-* &quot;-&quot;?\ _€_-;_-@_-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sz val="8"/>
      <name val="Calibri"/>
      <family val="2"/>
      <scheme val="minor"/>
    </font>
    <font>
      <sz val="9"/>
      <color rgb="FF000000"/>
      <name val="Arial"/>
      <family val="2"/>
      <charset val="238"/>
    </font>
    <font>
      <sz val="11"/>
      <name val="Calibri"/>
      <family val="2"/>
      <charset val="238"/>
    </font>
    <font>
      <b/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rgb="FF1E90FF"/>
      <name val="Arial"/>
      <family val="2"/>
      <charset val="238"/>
    </font>
    <font>
      <sz val="9"/>
      <color rgb="FFDC143C"/>
      <name val="Arial"/>
      <family val="2"/>
      <charset val="238"/>
    </font>
    <font>
      <sz val="9"/>
      <color indexed="81"/>
      <name val="Tahoma"/>
      <charset val="1"/>
    </font>
    <font>
      <i/>
      <sz val="9"/>
      <color theme="1"/>
      <name val="Arial"/>
      <family val="2"/>
      <charset val="238"/>
    </font>
    <font>
      <i/>
      <sz val="9"/>
      <color rgb="FFDC143C"/>
      <name val="Arial"/>
      <family val="2"/>
      <charset val="238"/>
    </font>
    <font>
      <i/>
      <sz val="9"/>
      <color rgb="FF1E90FF"/>
      <name val="Arial"/>
      <family val="2"/>
      <charset val="238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Continuous"/>
    </xf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2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71" fontId="3" fillId="2" borderId="0" xfId="0" applyNumberFormat="1" applyFont="1" applyFill="1" applyAlignment="1">
      <alignment horizontal="right" wrapText="1"/>
    </xf>
    <xf numFmtId="170" fontId="3" fillId="3" borderId="0" xfId="0" applyNumberFormat="1" applyFont="1" applyFill="1" applyAlignment="1">
      <alignment horizontal="right" wrapText="1"/>
    </xf>
    <xf numFmtId="164" fontId="4" fillId="0" borderId="0" xfId="0" applyNumberFormat="1" applyFont="1" applyAlignment="1">
      <alignment horizontal="right" vertical="top"/>
    </xf>
    <xf numFmtId="37" fontId="1" fillId="0" borderId="0" xfId="0" applyNumberFormat="1" applyFont="1"/>
    <xf numFmtId="170" fontId="1" fillId="0" borderId="0" xfId="0" applyNumberFormat="1" applyFont="1"/>
    <xf numFmtId="170" fontId="1" fillId="0" borderId="0" xfId="0" applyNumberFormat="1" applyFont="1" applyBorder="1"/>
    <xf numFmtId="170" fontId="1" fillId="0" borderId="1" xfId="0" applyNumberFormat="1" applyFont="1" applyBorder="1"/>
    <xf numFmtId="37" fontId="1" fillId="0" borderId="1" xfId="0" applyNumberFormat="1" applyFont="1" applyBorder="1"/>
    <xf numFmtId="0" fontId="1" fillId="0" borderId="2" xfId="0" applyFont="1" applyBorder="1"/>
    <xf numFmtId="170" fontId="1" fillId="0" borderId="2" xfId="0" applyNumberFormat="1" applyFont="1" applyBorder="1"/>
    <xf numFmtId="0" fontId="5" fillId="0" borderId="3" xfId="0" applyFont="1" applyBorder="1"/>
    <xf numFmtId="179" fontId="1" fillId="0" borderId="0" xfId="0" applyNumberFormat="1" applyFont="1"/>
    <xf numFmtId="0" fontId="5" fillId="0" borderId="5" xfId="0" applyFont="1" applyBorder="1"/>
    <xf numFmtId="0" fontId="1" fillId="0" borderId="4" xfId="0" applyFont="1" applyBorder="1"/>
    <xf numFmtId="170" fontId="1" fillId="0" borderId="6" xfId="0" applyNumberFormat="1" applyFont="1" applyBorder="1"/>
    <xf numFmtId="170" fontId="1" fillId="0" borderId="4" xfId="0" applyNumberFormat="1" applyFont="1" applyBorder="1"/>
    <xf numFmtId="37" fontId="1" fillId="0" borderId="4" xfId="0" applyNumberFormat="1" applyFont="1" applyBorder="1"/>
    <xf numFmtId="37" fontId="1" fillId="0" borderId="6" xfId="0" applyNumberFormat="1" applyFont="1" applyBorder="1"/>
    <xf numFmtId="170" fontId="1" fillId="0" borderId="7" xfId="0" applyNumberFormat="1" applyFont="1" applyBorder="1"/>
    <xf numFmtId="179" fontId="1" fillId="0" borderId="4" xfId="0" applyNumberFormat="1" applyFont="1" applyBorder="1"/>
    <xf numFmtId="0" fontId="5" fillId="0" borderId="8" xfId="0" applyFont="1" applyBorder="1"/>
    <xf numFmtId="0" fontId="1" fillId="0" borderId="1" xfId="0" applyFont="1" applyBorder="1" applyAlignment="1">
      <alignment horizontal="centerContinuous"/>
    </xf>
    <xf numFmtId="180" fontId="1" fillId="0" borderId="0" xfId="0" applyNumberFormat="1" applyFont="1"/>
    <xf numFmtId="180" fontId="1" fillId="0" borderId="4" xfId="0" applyNumberFormat="1" applyFont="1" applyBorder="1"/>
    <xf numFmtId="181" fontId="1" fillId="0" borderId="1" xfId="0" applyNumberFormat="1" applyFont="1" applyBorder="1"/>
    <xf numFmtId="182" fontId="1" fillId="0" borderId="1" xfId="0" applyNumberFormat="1" applyFont="1" applyBorder="1"/>
    <xf numFmtId="182" fontId="1" fillId="0" borderId="6" xfId="0" applyNumberFormat="1" applyFont="1" applyBorder="1"/>
    <xf numFmtId="182" fontId="1" fillId="0" borderId="0" xfId="0" applyNumberFormat="1" applyFont="1"/>
    <xf numFmtId="182" fontId="1" fillId="0" borderId="4" xfId="0" applyNumberFormat="1" applyFont="1" applyBorder="1"/>
    <xf numFmtId="182" fontId="6" fillId="0" borderId="1" xfId="0" applyNumberFormat="1" applyFont="1" applyBorder="1"/>
    <xf numFmtId="182" fontId="6" fillId="0" borderId="6" xfId="0" applyNumberFormat="1" applyFont="1" applyBorder="1"/>
    <xf numFmtId="182" fontId="6" fillId="0" borderId="0" xfId="0" applyNumberFormat="1" applyFont="1"/>
    <xf numFmtId="182" fontId="6" fillId="0" borderId="4" xfId="0" applyNumberFormat="1" applyFont="1" applyBorder="1"/>
    <xf numFmtId="182" fontId="1" fillId="0" borderId="2" xfId="0" applyNumberFormat="1" applyFont="1" applyBorder="1"/>
    <xf numFmtId="182" fontId="1" fillId="0" borderId="7" xfId="0" applyNumberFormat="1" applyFont="1" applyBorder="1"/>
    <xf numFmtId="181" fontId="1" fillId="0" borderId="0" xfId="0" applyNumberFormat="1" applyFont="1"/>
    <xf numFmtId="9" fontId="1" fillId="0" borderId="0" xfId="0" applyNumberFormat="1" applyFont="1"/>
    <xf numFmtId="182" fontId="7" fillId="0" borderId="0" xfId="0" applyNumberFormat="1" applyFont="1"/>
    <xf numFmtId="182" fontId="8" fillId="0" borderId="0" xfId="0" applyNumberFormat="1" applyFont="1"/>
    <xf numFmtId="37" fontId="1" fillId="0" borderId="0" xfId="0" applyNumberFormat="1" applyFont="1" applyBorder="1"/>
    <xf numFmtId="184" fontId="1" fillId="0" borderId="0" xfId="0" applyNumberFormat="1" applyFont="1"/>
    <xf numFmtId="182" fontId="1" fillId="0" borderId="9" xfId="0" applyNumberFormat="1" applyFont="1" applyBorder="1"/>
    <xf numFmtId="0" fontId="10" fillId="0" borderId="0" xfId="0" applyFont="1"/>
    <xf numFmtId="182" fontId="10" fillId="0" borderId="0" xfId="0" applyNumberFormat="1" applyFont="1"/>
    <xf numFmtId="170" fontId="10" fillId="0" borderId="0" xfId="0" applyNumberFormat="1" applyFont="1"/>
    <xf numFmtId="181" fontId="10" fillId="0" borderId="0" xfId="0" applyNumberFormat="1" applyFont="1"/>
    <xf numFmtId="182" fontId="11" fillId="0" borderId="0" xfId="0" applyNumberFormat="1" applyFont="1"/>
    <xf numFmtId="182" fontId="12" fillId="0" borderId="0" xfId="0" applyNumberFormat="1" applyFont="1"/>
    <xf numFmtId="182" fontId="1" fillId="0" borderId="10" xfId="0" applyNumberFormat="1" applyFont="1" applyBorder="1"/>
    <xf numFmtId="182" fontId="1" fillId="0" borderId="0" xfId="0" applyNumberFormat="1" applyFont="1" applyBorder="1"/>
    <xf numFmtId="183" fontId="1" fillId="0" borderId="0" xfId="0" applyNumberFormat="1" applyFont="1"/>
    <xf numFmtId="182" fontId="10" fillId="0" borderId="4" xfId="0" applyNumberFormat="1" applyFont="1" applyBorder="1"/>
    <xf numFmtId="8" fontId="1" fillId="0" borderId="0" xfId="0" applyNumberFormat="1" applyFont="1"/>
    <xf numFmtId="0" fontId="4" fillId="0" borderId="0" xfId="0" applyFont="1" applyAlignment="1">
      <alignment vertical="top" wrapText="1"/>
    </xf>
    <xf numFmtId="37" fontId="4" fillId="0" borderId="0" xfId="0" applyNumberFormat="1" applyFont="1" applyAlignment="1">
      <alignment horizontal="right" vertical="top"/>
    </xf>
    <xf numFmtId="0" fontId="1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right" vertical="top"/>
    </xf>
    <xf numFmtId="170" fontId="4" fillId="0" borderId="0" xfId="0" applyNumberFormat="1" applyFont="1" applyAlignment="1">
      <alignment vertical="top" wrapText="1"/>
    </xf>
    <xf numFmtId="170" fontId="0" fillId="0" borderId="0" xfId="0" applyNumberFormat="1"/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d, Patrik" id="{25FBA731-ED4F-4583-A9A8-0F3F8F4D0C11}" userId="S::patrik.smid@kpmg.si::bae8b041-f628-4990-8fa1-fc8c1e3163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0" dT="2025-02-26T21:57:33.44" personId="{25FBA731-ED4F-4583-A9A8-0F3F8F4D0C11}" id="{2B70CFB8-16ED-44E3-8DC8-2E88C4E22298}">
    <text>Should be added back, because it is non-cash.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3437-57D7-4A96-90B5-5B29013A22AE}">
  <dimension ref="B1:R107"/>
  <sheetViews>
    <sheetView showGridLines="0" topLeftCell="A75" zoomScaleNormal="100" workbookViewId="0">
      <selection activeCell="E82" sqref="E82"/>
    </sheetView>
  </sheetViews>
  <sheetFormatPr defaultRowHeight="12" outlineLevelCol="1" x14ac:dyDescent="0.2"/>
  <cols>
    <col min="1" max="1" width="3.7109375" style="3" customWidth="1"/>
    <col min="2" max="2" width="1.7109375" style="3" customWidth="1"/>
    <col min="3" max="3" width="27.85546875" style="3" bestFit="1" customWidth="1"/>
    <col min="4" max="4" width="13.28515625" style="3" hidden="1" customWidth="1" outlineLevel="1"/>
    <col min="5" max="5" width="13.28515625" style="3" customWidth="1" collapsed="1"/>
    <col min="6" max="9" width="13.28515625" style="3" customWidth="1"/>
    <col min="10" max="10" width="13.28515625" style="5" customWidth="1"/>
    <col min="11" max="15" width="13.28515625" style="3" customWidth="1"/>
    <col min="16" max="16" width="9.140625" style="3"/>
    <col min="17" max="17" width="13.28515625" style="3" customWidth="1"/>
    <col min="18" max="18" width="9.140625" style="3" customWidth="1"/>
    <col min="19" max="16384" width="9.140625" style="3"/>
  </cols>
  <sheetData>
    <row r="1" spans="2:15" x14ac:dyDescent="0.2">
      <c r="J1" s="30"/>
    </row>
    <row r="2" spans="2:15" ht="12.75" thickBot="1" x14ac:dyDescent="0.25">
      <c r="B2" s="19" t="s">
        <v>23</v>
      </c>
      <c r="C2" s="19"/>
      <c r="D2" s="19">
        <v>2018</v>
      </c>
      <c r="E2" s="19">
        <v>2019</v>
      </c>
      <c r="F2" s="19">
        <f>E2+1</f>
        <v>2020</v>
      </c>
      <c r="G2" s="19">
        <f>F2+1</f>
        <v>2021</v>
      </c>
      <c r="H2" s="19">
        <f t="shared" ref="H2:O2" si="0">G2+1</f>
        <v>2022</v>
      </c>
      <c r="I2" s="19">
        <f t="shared" si="0"/>
        <v>2023</v>
      </c>
      <c r="J2" s="21">
        <f t="shared" si="0"/>
        <v>2024</v>
      </c>
      <c r="K2" s="29">
        <f t="shared" si="0"/>
        <v>2025</v>
      </c>
      <c r="L2" s="19">
        <f t="shared" si="0"/>
        <v>2026</v>
      </c>
      <c r="M2" s="19">
        <f t="shared" si="0"/>
        <v>2027</v>
      </c>
      <c r="N2" s="19">
        <f t="shared" si="0"/>
        <v>2028</v>
      </c>
      <c r="O2" s="19">
        <f t="shared" si="0"/>
        <v>2029</v>
      </c>
    </row>
    <row r="3" spans="2:15" x14ac:dyDescent="0.2">
      <c r="B3" s="5"/>
      <c r="C3" s="5"/>
      <c r="D3" s="5"/>
      <c r="E3" s="5"/>
      <c r="F3" s="5"/>
      <c r="G3" s="5"/>
      <c r="H3" s="5"/>
      <c r="I3" s="5"/>
      <c r="J3" s="22"/>
    </row>
    <row r="4" spans="2:15" x14ac:dyDescent="0.2">
      <c r="B4" s="4" t="s">
        <v>27</v>
      </c>
      <c r="C4" s="4"/>
      <c r="D4" s="15">
        <v>265595</v>
      </c>
      <c r="E4" s="15">
        <f>SUM(E5:E6)</f>
        <v>260174</v>
      </c>
      <c r="F4" s="15">
        <f>SUM(F5:F6)</f>
        <v>274515</v>
      </c>
      <c r="G4" s="15">
        <f>SUM(G5:G6)</f>
        <v>365817</v>
      </c>
      <c r="H4" s="15">
        <f>SUM(H5:H6)</f>
        <v>394328</v>
      </c>
      <c r="I4" s="15">
        <f>SUM(I5:I6)</f>
        <v>383285</v>
      </c>
      <c r="J4" s="23">
        <f>SUM(J5:J6)</f>
        <v>391035</v>
      </c>
    </row>
    <row r="5" spans="2:15" x14ac:dyDescent="0.2">
      <c r="C5" s="3" t="s">
        <v>3</v>
      </c>
      <c r="D5" s="13">
        <v>225847</v>
      </c>
      <c r="E5" s="13">
        <v>213883</v>
      </c>
      <c r="F5" s="13">
        <v>220747</v>
      </c>
      <c r="G5" s="13">
        <v>297392</v>
      </c>
      <c r="H5" s="13">
        <v>316199</v>
      </c>
      <c r="I5" s="13">
        <v>298085</v>
      </c>
      <c r="J5" s="24">
        <v>294866</v>
      </c>
    </row>
    <row r="6" spans="2:15" x14ac:dyDescent="0.2">
      <c r="C6" s="3" t="s">
        <v>4</v>
      </c>
      <c r="D6" s="13">
        <v>39748</v>
      </c>
      <c r="E6" s="13">
        <v>46291</v>
      </c>
      <c r="F6" s="13">
        <v>53768</v>
      </c>
      <c r="G6" s="13">
        <v>68425</v>
      </c>
      <c r="H6" s="13">
        <v>78129</v>
      </c>
      <c r="I6" s="13">
        <v>85200</v>
      </c>
      <c r="J6" s="24">
        <v>96169</v>
      </c>
    </row>
    <row r="7" spans="2:15" x14ac:dyDescent="0.2">
      <c r="E7" s="13"/>
      <c r="F7" s="13"/>
      <c r="G7" s="13"/>
      <c r="H7" s="13"/>
      <c r="I7" s="13"/>
      <c r="J7" s="24"/>
    </row>
    <row r="8" spans="2:15" x14ac:dyDescent="0.2">
      <c r="B8" s="4" t="s">
        <v>18</v>
      </c>
      <c r="C8" s="4"/>
      <c r="D8" s="15">
        <f>SUM(D9:D10)</f>
        <v>163756</v>
      </c>
      <c r="E8" s="15">
        <f>SUM(E9:E10)</f>
        <v>161782</v>
      </c>
      <c r="F8" s="15">
        <f>SUM(F9:F10)</f>
        <v>169559</v>
      </c>
      <c r="G8" s="15">
        <f>SUM(G9:G10)</f>
        <v>212981</v>
      </c>
      <c r="H8" s="15">
        <f>SUM(H9:H10)</f>
        <v>223546</v>
      </c>
      <c r="I8" s="15">
        <f t="shared" ref="I8:J8" si="1">SUM(I9:I10)</f>
        <v>214137</v>
      </c>
      <c r="J8" s="23">
        <f t="shared" si="1"/>
        <v>210352</v>
      </c>
    </row>
    <row r="9" spans="2:15" x14ac:dyDescent="0.2">
      <c r="C9" s="3" t="s">
        <v>3</v>
      </c>
      <c r="D9" s="13">
        <v>148164</v>
      </c>
      <c r="E9" s="13">
        <v>144996</v>
      </c>
      <c r="F9" s="13">
        <v>151286</v>
      </c>
      <c r="G9" s="13">
        <v>192266</v>
      </c>
      <c r="H9" s="13">
        <v>201471</v>
      </c>
      <c r="I9" s="13">
        <v>189282</v>
      </c>
      <c r="J9" s="24">
        <v>185233</v>
      </c>
    </row>
    <row r="10" spans="2:15" x14ac:dyDescent="0.2">
      <c r="C10" s="3" t="s">
        <v>4</v>
      </c>
      <c r="D10" s="13">
        <v>15592</v>
      </c>
      <c r="E10" s="13">
        <v>16786</v>
      </c>
      <c r="F10" s="13">
        <v>18273</v>
      </c>
      <c r="G10" s="13">
        <v>20715</v>
      </c>
      <c r="H10" s="13">
        <v>22075</v>
      </c>
      <c r="I10" s="13">
        <v>24855</v>
      </c>
      <c r="J10" s="24">
        <v>25119</v>
      </c>
    </row>
    <row r="11" spans="2:15" x14ac:dyDescent="0.2">
      <c r="E11" s="13"/>
      <c r="F11" s="13"/>
      <c r="G11" s="13"/>
      <c r="H11" s="13"/>
      <c r="I11" s="13"/>
      <c r="J11" s="24"/>
    </row>
    <row r="12" spans="2:15" x14ac:dyDescent="0.2">
      <c r="B12" s="4" t="s">
        <v>19</v>
      </c>
      <c r="C12" s="4"/>
      <c r="D12" s="15">
        <f t="shared" ref="D12:G12" si="2">D4-D8</f>
        <v>101839</v>
      </c>
      <c r="E12" s="15">
        <f t="shared" si="2"/>
        <v>98392</v>
      </c>
      <c r="F12" s="15">
        <f t="shared" si="2"/>
        <v>104956</v>
      </c>
      <c r="G12" s="15">
        <f t="shared" si="2"/>
        <v>152836</v>
      </c>
      <c r="H12" s="15">
        <f>H4-H8</f>
        <v>170782</v>
      </c>
      <c r="I12" s="15">
        <f>I4-I8</f>
        <v>169148</v>
      </c>
      <c r="J12" s="23">
        <f>J4-J8</f>
        <v>180683</v>
      </c>
      <c r="K12" s="13">
        <f>K4-K8</f>
        <v>0</v>
      </c>
    </row>
    <row r="13" spans="2:15" x14ac:dyDescent="0.2">
      <c r="E13" s="13"/>
      <c r="F13" s="13"/>
      <c r="G13" s="13"/>
      <c r="H13" s="13"/>
      <c r="I13" s="13"/>
      <c r="J13" s="24"/>
    </row>
    <row r="14" spans="2:15" x14ac:dyDescent="0.2">
      <c r="B14" s="4" t="s">
        <v>20</v>
      </c>
      <c r="C14" s="4"/>
      <c r="D14" s="15">
        <f t="shared" ref="D14:G14" si="3">SUM(D15:D16)</f>
        <v>30941</v>
      </c>
      <c r="E14" s="15">
        <f t="shared" si="3"/>
        <v>34462</v>
      </c>
      <c r="F14" s="15">
        <f t="shared" si="3"/>
        <v>38668</v>
      </c>
      <c r="G14" s="15">
        <f t="shared" si="3"/>
        <v>43887</v>
      </c>
      <c r="H14" s="15">
        <f>SUM(H15:H16)</f>
        <v>51345</v>
      </c>
      <c r="I14" s="15">
        <f>SUM(I15:I16)</f>
        <v>54847</v>
      </c>
      <c r="J14" s="23">
        <f>SUM(J15:J16)</f>
        <v>57467</v>
      </c>
      <c r="K14" s="13">
        <f>K4*K93</f>
        <v>0</v>
      </c>
    </row>
    <row r="15" spans="2:15" x14ac:dyDescent="0.2">
      <c r="C15" s="3" t="s">
        <v>21</v>
      </c>
      <c r="D15" s="13">
        <v>14236</v>
      </c>
      <c r="E15" s="13">
        <v>16217</v>
      </c>
      <c r="F15" s="13">
        <v>18752</v>
      </c>
      <c r="G15" s="13">
        <v>21914</v>
      </c>
      <c r="H15" s="13">
        <v>26251</v>
      </c>
      <c r="I15" s="13">
        <v>29915</v>
      </c>
      <c r="J15" s="24">
        <v>31370</v>
      </c>
      <c r="K15" s="13">
        <f>K$14*K94</f>
        <v>0</v>
      </c>
    </row>
    <row r="16" spans="2:15" x14ac:dyDescent="0.2">
      <c r="C16" s="3" t="s">
        <v>22</v>
      </c>
      <c r="D16" s="13">
        <v>16705</v>
      </c>
      <c r="E16" s="13">
        <v>18245</v>
      </c>
      <c r="F16" s="13">
        <v>19916</v>
      </c>
      <c r="G16" s="13">
        <v>21973</v>
      </c>
      <c r="H16" s="13">
        <v>25094</v>
      </c>
      <c r="I16" s="13">
        <v>24932</v>
      </c>
      <c r="J16" s="24">
        <v>26097</v>
      </c>
      <c r="K16" s="13">
        <f>K$14*K95</f>
        <v>0</v>
      </c>
    </row>
    <row r="17" spans="2:15" x14ac:dyDescent="0.2">
      <c r="E17" s="13"/>
      <c r="F17" s="13"/>
      <c r="G17" s="13"/>
      <c r="H17" s="13"/>
      <c r="I17" s="13"/>
      <c r="J17" s="24"/>
    </row>
    <row r="18" spans="2:15" x14ac:dyDescent="0.2">
      <c r="B18" s="4" t="s">
        <v>36</v>
      </c>
      <c r="C18" s="4"/>
      <c r="D18" s="15">
        <f t="shared" ref="D18:G18" si="4">D12-D14</f>
        <v>70898</v>
      </c>
      <c r="E18" s="15">
        <f t="shared" si="4"/>
        <v>63930</v>
      </c>
      <c r="F18" s="15">
        <f t="shared" si="4"/>
        <v>66288</v>
      </c>
      <c r="G18" s="15">
        <f t="shared" si="4"/>
        <v>108949</v>
      </c>
      <c r="H18" s="15">
        <f>H12-H14</f>
        <v>119437</v>
      </c>
      <c r="I18" s="15">
        <f>I12-I14</f>
        <v>114301</v>
      </c>
      <c r="J18" s="23">
        <f>J12-J14</f>
        <v>123216</v>
      </c>
      <c r="K18" s="13">
        <f>K12-K14</f>
        <v>0</v>
      </c>
    </row>
    <row r="19" spans="2:15" x14ac:dyDescent="0.2">
      <c r="C19" s="3" t="s">
        <v>28</v>
      </c>
      <c r="D19" s="13">
        <v>2005</v>
      </c>
      <c r="E19" s="13">
        <v>1807</v>
      </c>
      <c r="F19" s="13">
        <v>803</v>
      </c>
      <c r="G19" s="13">
        <v>258</v>
      </c>
      <c r="H19" s="13">
        <v>-334</v>
      </c>
      <c r="I19" s="13">
        <v>-565</v>
      </c>
      <c r="J19" s="24">
        <v>269</v>
      </c>
      <c r="K19" s="13">
        <v>0</v>
      </c>
      <c r="L19" s="13"/>
    </row>
    <row r="20" spans="2:15" x14ac:dyDescent="0.2">
      <c r="E20" s="13"/>
      <c r="F20" s="13"/>
      <c r="G20" s="13"/>
      <c r="H20" s="13"/>
      <c r="I20" s="13"/>
      <c r="J20" s="24"/>
    </row>
    <row r="21" spans="2:15" x14ac:dyDescent="0.2">
      <c r="B21" s="4" t="s">
        <v>24</v>
      </c>
      <c r="C21" s="4"/>
      <c r="D21" s="15">
        <f t="shared" ref="D21:G21" si="5">D18+D19</f>
        <v>72903</v>
      </c>
      <c r="E21" s="15">
        <f t="shared" si="5"/>
        <v>65737</v>
      </c>
      <c r="F21" s="15">
        <f t="shared" si="5"/>
        <v>67091</v>
      </c>
      <c r="G21" s="15">
        <f t="shared" si="5"/>
        <v>109207</v>
      </c>
      <c r="H21" s="15">
        <f>H18+H19</f>
        <v>119103</v>
      </c>
      <c r="I21" s="15">
        <f>I18+I19</f>
        <v>113736</v>
      </c>
      <c r="J21" s="23">
        <f>J18+J19</f>
        <v>123485</v>
      </c>
      <c r="K21" s="13">
        <f>K18+K19</f>
        <v>0</v>
      </c>
    </row>
    <row r="22" spans="2:15" x14ac:dyDescent="0.2">
      <c r="C22" s="3" t="s">
        <v>1</v>
      </c>
      <c r="D22" s="13">
        <v>13372</v>
      </c>
      <c r="E22" s="13">
        <v>10481</v>
      </c>
      <c r="F22" s="13">
        <v>9680</v>
      </c>
      <c r="G22" s="13">
        <v>14527</v>
      </c>
      <c r="H22" s="13">
        <v>19300</v>
      </c>
      <c r="I22" s="13">
        <v>16741</v>
      </c>
      <c r="J22" s="24">
        <v>29749</v>
      </c>
      <c r="K22" s="13">
        <f>K18*K101</f>
        <v>0</v>
      </c>
    </row>
    <row r="23" spans="2:15" x14ac:dyDescent="0.2">
      <c r="E23" s="13"/>
      <c r="F23" s="13"/>
      <c r="G23" s="13"/>
      <c r="H23" s="13"/>
      <c r="I23" s="13"/>
      <c r="J23" s="24"/>
    </row>
    <row r="24" spans="2:15" ht="12.75" thickBot="1" x14ac:dyDescent="0.25">
      <c r="B24" s="17" t="s">
        <v>2</v>
      </c>
      <c r="C24" s="17"/>
      <c r="D24" s="18">
        <f t="shared" ref="D24:G24" si="6">D21-D22</f>
        <v>59531</v>
      </c>
      <c r="E24" s="18">
        <f t="shared" si="6"/>
        <v>55256</v>
      </c>
      <c r="F24" s="18">
        <f t="shared" si="6"/>
        <v>57411</v>
      </c>
      <c r="G24" s="18">
        <f t="shared" si="6"/>
        <v>94680</v>
      </c>
      <c r="H24" s="18">
        <f>H21-H22</f>
        <v>99803</v>
      </c>
      <c r="I24" s="18">
        <f>I21-I22</f>
        <v>96995</v>
      </c>
      <c r="J24" s="27">
        <f>J21-J22</f>
        <v>93736</v>
      </c>
      <c r="K24" s="13">
        <f>K21-K22</f>
        <v>0</v>
      </c>
    </row>
    <row r="25" spans="2:15" ht="12.75" thickTop="1" x14ac:dyDescent="0.2">
      <c r="J25" s="22"/>
    </row>
    <row r="26" spans="2:15" x14ac:dyDescent="0.2">
      <c r="B26" s="3" t="s">
        <v>26</v>
      </c>
      <c r="D26" s="31">
        <f t="shared" ref="D26:G26" si="7">D24*1000/D27</f>
        <v>3.0033534276651981</v>
      </c>
      <c r="E26" s="31">
        <f t="shared" si="7"/>
        <v>2.9914457730615696</v>
      </c>
      <c r="F26" s="31">
        <f t="shared" si="7"/>
        <v>3.3085872682177895</v>
      </c>
      <c r="G26" s="31">
        <f t="shared" si="7"/>
        <v>5.6690292811230183</v>
      </c>
      <c r="H26" s="31">
        <f>H24*1000/H27</f>
        <v>6.1546144376377772</v>
      </c>
      <c r="I26" s="31">
        <f>I24*1000/I27</f>
        <v>6.1606692635543778</v>
      </c>
      <c r="J26" s="32">
        <f>J24*1000/J27</f>
        <v>6.1090540709549916</v>
      </c>
    </row>
    <row r="27" spans="2:15" x14ac:dyDescent="0.2">
      <c r="C27" s="3" t="s">
        <v>25</v>
      </c>
      <c r="D27" s="13">
        <v>19821510</v>
      </c>
      <c r="E27" s="13">
        <v>18471336</v>
      </c>
      <c r="F27" s="13">
        <v>17352119</v>
      </c>
      <c r="G27" s="13">
        <v>16701272</v>
      </c>
      <c r="H27" s="13">
        <v>16215963</v>
      </c>
      <c r="I27" s="13">
        <v>15744231</v>
      </c>
      <c r="J27" s="24">
        <v>15343783</v>
      </c>
    </row>
    <row r="28" spans="2:15" x14ac:dyDescent="0.2">
      <c r="E28" s="13"/>
      <c r="F28" s="13"/>
      <c r="G28" s="13"/>
      <c r="H28" s="13"/>
      <c r="I28" s="13"/>
      <c r="J28" s="14"/>
    </row>
    <row r="29" spans="2:15" ht="12.75" thickBot="1" x14ac:dyDescent="0.25">
      <c r="B29" s="19" t="s">
        <v>37</v>
      </c>
      <c r="C29" s="19"/>
      <c r="D29" s="19"/>
      <c r="E29" s="19">
        <v>2019</v>
      </c>
      <c r="F29" s="19">
        <f>E29+1</f>
        <v>2020</v>
      </c>
      <c r="G29" s="19">
        <f>F29+1</f>
        <v>2021</v>
      </c>
      <c r="H29" s="19">
        <f t="shared" ref="H29:O29" si="8">G29+1</f>
        <v>2022</v>
      </c>
      <c r="I29" s="19">
        <f t="shared" si="8"/>
        <v>2023</v>
      </c>
      <c r="J29" s="21">
        <f t="shared" si="8"/>
        <v>2024</v>
      </c>
      <c r="K29" s="29">
        <f t="shared" si="8"/>
        <v>2025</v>
      </c>
      <c r="L29" s="19">
        <f t="shared" si="8"/>
        <v>2026</v>
      </c>
      <c r="M29" s="19">
        <f t="shared" si="8"/>
        <v>2027</v>
      </c>
      <c r="N29" s="19">
        <f t="shared" si="8"/>
        <v>2028</v>
      </c>
      <c r="O29" s="19">
        <f t="shared" si="8"/>
        <v>2029</v>
      </c>
    </row>
    <row r="30" spans="2:15" x14ac:dyDescent="0.2">
      <c r="B30" s="5"/>
      <c r="C30" s="5"/>
      <c r="D30" s="5"/>
      <c r="E30" s="5"/>
      <c r="F30" s="5"/>
      <c r="G30" s="5"/>
      <c r="H30" s="5"/>
      <c r="I30" s="5"/>
      <c r="K30" s="5"/>
      <c r="L30" s="5"/>
      <c r="M30" s="5"/>
      <c r="N30" s="5"/>
      <c r="O30" s="5"/>
    </row>
    <row r="31" spans="2:15" x14ac:dyDescent="0.2">
      <c r="B31" s="5" t="s">
        <v>38</v>
      </c>
      <c r="C31" s="5"/>
      <c r="D31" s="5"/>
      <c r="E31" s="5"/>
      <c r="F31" s="5"/>
      <c r="G31" s="5"/>
      <c r="H31" s="5"/>
      <c r="I31" s="48">
        <f>SUM(I32:I33)</f>
        <v>352583</v>
      </c>
      <c r="J31" s="48">
        <f>SUM(J32:J33)</f>
        <v>364980</v>
      </c>
      <c r="K31" s="5"/>
      <c r="L31" s="5"/>
      <c r="M31" s="5"/>
      <c r="N31" s="5"/>
      <c r="O31" s="5"/>
    </row>
    <row r="32" spans="2:15" x14ac:dyDescent="0.2">
      <c r="B32" s="5"/>
      <c r="C32" s="5" t="s">
        <v>39</v>
      </c>
      <c r="D32" s="5"/>
      <c r="E32" s="5"/>
      <c r="F32" s="5"/>
      <c r="G32" s="5"/>
      <c r="H32" s="5"/>
      <c r="I32" s="48">
        <v>143566</v>
      </c>
      <c r="J32" s="48">
        <v>152987</v>
      </c>
      <c r="K32" s="5"/>
      <c r="L32" s="5"/>
      <c r="M32" s="5"/>
      <c r="N32" s="5"/>
      <c r="O32" s="5"/>
    </row>
    <row r="33" spans="2:10" x14ac:dyDescent="0.2">
      <c r="C33" s="3" t="s">
        <v>40</v>
      </c>
      <c r="E33" s="13"/>
      <c r="F33" s="13"/>
      <c r="G33" s="13"/>
      <c r="H33" s="13"/>
      <c r="I33" s="12">
        <v>209017</v>
      </c>
      <c r="J33" s="48">
        <v>211993</v>
      </c>
    </row>
    <row r="34" spans="2:10" x14ac:dyDescent="0.2">
      <c r="E34" s="13"/>
      <c r="F34" s="13"/>
      <c r="G34" s="13"/>
      <c r="H34" s="13"/>
      <c r="I34" s="13"/>
      <c r="J34" s="14"/>
    </row>
    <row r="35" spans="2:10" x14ac:dyDescent="0.2">
      <c r="B35" s="3" t="s">
        <v>41</v>
      </c>
      <c r="E35" s="13"/>
      <c r="F35" s="13"/>
      <c r="G35" s="13"/>
      <c r="H35" s="13"/>
      <c r="I35" s="13">
        <f>SUM(I36:I37)</f>
        <v>290437</v>
      </c>
      <c r="J35" s="13">
        <f>SUM(J36:J37)</f>
        <v>308030</v>
      </c>
    </row>
    <row r="36" spans="2:10" x14ac:dyDescent="0.2">
      <c r="C36" s="3" t="s">
        <v>42</v>
      </c>
      <c r="E36" s="13"/>
      <c r="F36" s="13"/>
      <c r="G36" s="13"/>
      <c r="H36" s="13"/>
      <c r="I36" s="12">
        <v>145308</v>
      </c>
      <c r="J36" s="48">
        <v>176392</v>
      </c>
    </row>
    <row r="37" spans="2:10" x14ac:dyDescent="0.2">
      <c r="C37" s="3" t="s">
        <v>43</v>
      </c>
      <c r="E37" s="13"/>
      <c r="F37" s="13"/>
      <c r="G37" s="13"/>
      <c r="H37" s="13"/>
      <c r="I37" s="12">
        <v>145129</v>
      </c>
      <c r="J37" s="48">
        <v>131638</v>
      </c>
    </row>
    <row r="38" spans="2:10" x14ac:dyDescent="0.2">
      <c r="E38" s="13"/>
      <c r="F38" s="13"/>
      <c r="G38" s="13"/>
      <c r="H38" s="13"/>
      <c r="I38" s="13"/>
      <c r="J38" s="14"/>
    </row>
    <row r="39" spans="2:10" x14ac:dyDescent="0.2">
      <c r="B39" s="3" t="s">
        <v>44</v>
      </c>
      <c r="E39" s="13"/>
      <c r="F39" s="13"/>
      <c r="G39" s="13"/>
      <c r="H39" s="13"/>
      <c r="I39" s="12">
        <v>95281</v>
      </c>
      <c r="J39" s="48">
        <v>85750</v>
      </c>
    </row>
    <row r="40" spans="2:10" x14ac:dyDescent="0.2">
      <c r="C40" s="3" t="s">
        <v>46</v>
      </c>
      <c r="E40" s="13"/>
      <c r="F40" s="13"/>
      <c r="G40" s="13"/>
      <c r="H40" s="13"/>
      <c r="I40" s="12"/>
      <c r="J40" s="48"/>
    </row>
    <row r="41" spans="2:10" x14ac:dyDescent="0.2">
      <c r="C41" s="3" t="s">
        <v>47</v>
      </c>
      <c r="E41" s="13"/>
      <c r="F41" s="13"/>
      <c r="G41" s="13"/>
      <c r="H41" s="13"/>
      <c r="I41" s="12"/>
      <c r="J41" s="48"/>
    </row>
    <row r="42" spans="2:10" x14ac:dyDescent="0.2">
      <c r="E42" s="13"/>
      <c r="F42" s="13"/>
      <c r="G42" s="13"/>
      <c r="H42" s="13"/>
      <c r="I42" s="12"/>
      <c r="J42" s="48"/>
    </row>
    <row r="43" spans="2:10" x14ac:dyDescent="0.2">
      <c r="B43" s="4" t="s">
        <v>56</v>
      </c>
      <c r="C43" s="4"/>
      <c r="D43" s="15">
        <f>D44-D49</f>
        <v>-30143</v>
      </c>
      <c r="E43" s="15">
        <f>E44-E49</f>
        <v>-27216</v>
      </c>
      <c r="F43" s="15">
        <f t="shared" ref="F43:J43" si="9">F44-F49</f>
        <v>-38853</v>
      </c>
      <c r="G43" s="15">
        <f t="shared" si="9"/>
        <v>-37671</v>
      </c>
      <c r="H43" s="15">
        <f t="shared" si="9"/>
        <v>-45771</v>
      </c>
      <c r="I43" s="15">
        <f t="shared" si="9"/>
        <v>-47490</v>
      </c>
      <c r="J43" s="15">
        <f t="shared" si="9"/>
        <v>-67697</v>
      </c>
    </row>
    <row r="44" spans="2:10" x14ac:dyDescent="0.2">
      <c r="B44" s="3" t="s">
        <v>49</v>
      </c>
      <c r="D44" s="13">
        <f>SUM(D45:D48)</f>
        <v>65038</v>
      </c>
      <c r="E44" s="13">
        <f>SUM(E45:E48)</f>
        <v>62262</v>
      </c>
      <c r="F44" s="13">
        <f t="shared" ref="F44:J44" si="10">SUM(F45:F48)</f>
        <v>52770</v>
      </c>
      <c r="G44" s="13">
        <f t="shared" si="10"/>
        <v>72197</v>
      </c>
      <c r="H44" s="13">
        <f t="shared" si="10"/>
        <v>87101</v>
      </c>
      <c r="I44" s="13">
        <f t="shared" si="10"/>
        <v>82011</v>
      </c>
      <c r="J44" s="13">
        <f t="shared" si="10"/>
        <v>87816</v>
      </c>
    </row>
    <row r="45" spans="2:10" x14ac:dyDescent="0.2">
      <c r="C45" s="3" t="s">
        <v>50</v>
      </c>
      <c r="D45" s="13">
        <v>23186</v>
      </c>
      <c r="E45" s="13">
        <v>22926</v>
      </c>
      <c r="F45" s="13">
        <v>16120</v>
      </c>
      <c r="G45" s="13">
        <v>26278</v>
      </c>
      <c r="H45" s="13">
        <v>28184</v>
      </c>
      <c r="I45" s="13">
        <v>29508</v>
      </c>
      <c r="J45" s="14">
        <v>33410</v>
      </c>
    </row>
    <row r="46" spans="2:10" x14ac:dyDescent="0.2">
      <c r="C46" s="3" t="s">
        <v>51</v>
      </c>
      <c r="D46" s="13">
        <v>3956</v>
      </c>
      <c r="E46" s="13">
        <v>4106</v>
      </c>
      <c r="F46" s="13">
        <v>4061</v>
      </c>
      <c r="G46" s="13">
        <v>6580</v>
      </c>
      <c r="H46" s="13">
        <v>32748</v>
      </c>
      <c r="I46" s="13">
        <v>31477</v>
      </c>
      <c r="J46" s="14">
        <v>32833</v>
      </c>
    </row>
    <row r="47" spans="2:10" x14ac:dyDescent="0.2">
      <c r="C47" s="3" t="s">
        <v>58</v>
      </c>
      <c r="D47" s="13">
        <v>25809</v>
      </c>
      <c r="E47" s="13">
        <v>22878</v>
      </c>
      <c r="F47" s="13">
        <v>21325</v>
      </c>
      <c r="G47" s="13">
        <v>25228</v>
      </c>
      <c r="H47" s="13">
        <v>4946</v>
      </c>
      <c r="I47" s="13">
        <v>6331</v>
      </c>
      <c r="J47" s="14">
        <v>7286</v>
      </c>
    </row>
    <row r="48" spans="2:10" x14ac:dyDescent="0.2">
      <c r="C48" s="3" t="s">
        <v>55</v>
      </c>
      <c r="D48" s="13">
        <v>12087</v>
      </c>
      <c r="E48" s="13">
        <v>12352</v>
      </c>
      <c r="F48" s="13">
        <v>11264</v>
      </c>
      <c r="G48" s="13">
        <v>14111</v>
      </c>
      <c r="H48" s="13">
        <v>21223</v>
      </c>
      <c r="I48" s="13">
        <v>14695</v>
      </c>
      <c r="J48" s="14">
        <v>14287</v>
      </c>
    </row>
    <row r="49" spans="2:15" x14ac:dyDescent="0.2">
      <c r="B49" s="3" t="s">
        <v>52</v>
      </c>
      <c r="D49" s="13">
        <f>SUM(D50:D52)</f>
        <v>95181</v>
      </c>
      <c r="E49" s="13">
        <f>SUM(E50:E52)</f>
        <v>89478</v>
      </c>
      <c r="F49" s="13">
        <f t="shared" ref="F49:J49" si="11">SUM(F50:F52)</f>
        <v>91623</v>
      </c>
      <c r="G49" s="13">
        <f t="shared" si="11"/>
        <v>109868</v>
      </c>
      <c r="H49" s="13">
        <f t="shared" si="11"/>
        <v>132872</v>
      </c>
      <c r="I49" s="13">
        <f t="shared" si="11"/>
        <v>129501</v>
      </c>
      <c r="J49" s="13">
        <f t="shared" si="11"/>
        <v>155513</v>
      </c>
    </row>
    <row r="50" spans="2:15" x14ac:dyDescent="0.2">
      <c r="C50" s="3" t="s">
        <v>53</v>
      </c>
      <c r="D50" s="13">
        <v>55888</v>
      </c>
      <c r="E50" s="13">
        <v>46236</v>
      </c>
      <c r="F50" s="13">
        <v>42296</v>
      </c>
      <c r="G50" s="13">
        <v>54763</v>
      </c>
      <c r="H50" s="13">
        <v>64115</v>
      </c>
      <c r="I50" s="13">
        <v>62611</v>
      </c>
      <c r="J50" s="14">
        <v>68960</v>
      </c>
    </row>
    <row r="51" spans="2:15" x14ac:dyDescent="0.2">
      <c r="C51" s="3" t="s">
        <v>57</v>
      </c>
      <c r="D51" s="13">
        <v>5966</v>
      </c>
      <c r="E51" s="13">
        <v>5522</v>
      </c>
      <c r="F51" s="13">
        <v>6643</v>
      </c>
      <c r="G51" s="13">
        <v>7612</v>
      </c>
      <c r="H51" s="13">
        <v>7912</v>
      </c>
      <c r="I51" s="13">
        <v>8061</v>
      </c>
      <c r="J51" s="14">
        <v>8249</v>
      </c>
    </row>
    <row r="52" spans="2:15" x14ac:dyDescent="0.2">
      <c r="C52" s="3" t="s">
        <v>54</v>
      </c>
      <c r="D52" s="13">
        <v>33327</v>
      </c>
      <c r="E52" s="13">
        <v>37720</v>
      </c>
      <c r="F52" s="13">
        <v>42684</v>
      </c>
      <c r="G52" s="13">
        <v>47493</v>
      </c>
      <c r="H52" s="13">
        <v>60845</v>
      </c>
      <c r="I52" s="13">
        <v>58829</v>
      </c>
      <c r="J52" s="14">
        <v>78304</v>
      </c>
    </row>
    <row r="53" spans="2:15" x14ac:dyDescent="0.2">
      <c r="E53" s="13"/>
      <c r="F53" s="13"/>
      <c r="G53" s="13"/>
      <c r="H53" s="13"/>
      <c r="I53" s="13"/>
      <c r="J53" s="14"/>
    </row>
    <row r="54" spans="2:15" x14ac:dyDescent="0.2">
      <c r="B54" s="3" t="s">
        <v>48</v>
      </c>
      <c r="D54" s="13">
        <v>41304</v>
      </c>
      <c r="E54" s="13">
        <v>37378</v>
      </c>
      <c r="F54" s="13">
        <v>36766</v>
      </c>
      <c r="G54" s="13">
        <v>39440</v>
      </c>
      <c r="H54" s="13">
        <v>42117</v>
      </c>
      <c r="I54" s="13">
        <v>43715</v>
      </c>
      <c r="J54" s="14">
        <v>45680</v>
      </c>
    </row>
    <row r="55" spans="2:15" x14ac:dyDescent="0.2">
      <c r="B55" s="3" t="s">
        <v>32</v>
      </c>
      <c r="D55" s="13">
        <v>-13313</v>
      </c>
      <c r="E55" s="13">
        <v>-10495</v>
      </c>
      <c r="F55" s="13">
        <v>-7309</v>
      </c>
      <c r="G55" s="13">
        <v>-11085</v>
      </c>
      <c r="H55" s="13">
        <v>-10708</v>
      </c>
      <c r="I55" s="13">
        <v>-10959</v>
      </c>
      <c r="J55" s="14">
        <v>-9447</v>
      </c>
    </row>
    <row r="56" spans="2:15" x14ac:dyDescent="0.2">
      <c r="B56" s="3" t="s">
        <v>31</v>
      </c>
      <c r="D56" s="13">
        <v>10903</v>
      </c>
      <c r="E56" s="13">
        <v>12547</v>
      </c>
      <c r="F56" s="13">
        <v>11056</v>
      </c>
      <c r="G56" s="13">
        <v>11284</v>
      </c>
      <c r="H56" s="13">
        <v>11104</v>
      </c>
      <c r="I56" s="13">
        <v>11519</v>
      </c>
      <c r="J56" s="14">
        <v>11445</v>
      </c>
    </row>
    <row r="57" spans="2:15" s="51" customFormat="1" x14ac:dyDescent="0.2">
      <c r="C57" s="51" t="s">
        <v>72</v>
      </c>
      <c r="D57" s="53"/>
      <c r="E57" s="52">
        <f>E56/E14</f>
        <v>0.36408217747083743</v>
      </c>
      <c r="F57" s="52">
        <f>F56/F14</f>
        <v>0.28592117513189202</v>
      </c>
      <c r="G57" s="52">
        <f>G56/G14</f>
        <v>0.25711486317132637</v>
      </c>
      <c r="H57" s="52">
        <f>H56/H14</f>
        <v>0.21626253773493037</v>
      </c>
      <c r="I57" s="52">
        <f>I56/I14</f>
        <v>0.21002060276769924</v>
      </c>
      <c r="J57" s="52">
        <f>J56/J14</f>
        <v>0.19915777750709102</v>
      </c>
    </row>
    <row r="58" spans="2:15" x14ac:dyDescent="0.2">
      <c r="B58" s="3" t="s">
        <v>45</v>
      </c>
      <c r="D58" s="13">
        <v>5340</v>
      </c>
      <c r="E58" s="13">
        <v>6068</v>
      </c>
      <c r="F58" s="13">
        <v>6829</v>
      </c>
      <c r="G58" s="13">
        <v>7906</v>
      </c>
      <c r="H58" s="13">
        <v>9038</v>
      </c>
      <c r="I58" s="13">
        <v>10833</v>
      </c>
      <c r="J58" s="14">
        <v>11688</v>
      </c>
      <c r="K58" s="13">
        <f>J58*(1+K59)</f>
        <v>14060.664000000001</v>
      </c>
      <c r="L58" s="13">
        <f t="shared" ref="L58:O58" si="12">K58*(1+L59)</f>
        <v>16985.282112000001</v>
      </c>
      <c r="M58" s="13">
        <f t="shared" si="12"/>
        <v>20603.147201856002</v>
      </c>
      <c r="N58" s="13">
        <f t="shared" si="12"/>
        <v>25094.633291860609</v>
      </c>
      <c r="O58" s="13">
        <f t="shared" si="12"/>
        <v>30690.736515945526</v>
      </c>
    </row>
    <row r="59" spans="2:15" s="51" customFormat="1" x14ac:dyDescent="0.2">
      <c r="C59" s="51" t="s">
        <v>72</v>
      </c>
      <c r="E59" s="52">
        <f>E58/E14</f>
        <v>0.17607799895537113</v>
      </c>
      <c r="F59" s="52">
        <f>F58/F14</f>
        <v>0.17660597910416881</v>
      </c>
      <c r="G59" s="52">
        <f>G58/G14</f>
        <v>0.18014446191355071</v>
      </c>
      <c r="H59" s="52">
        <f>H58/H14</f>
        <v>0.17602492939916253</v>
      </c>
      <c r="I59" s="52">
        <f>I58/I14</f>
        <v>0.19751308184586214</v>
      </c>
      <c r="J59" s="52">
        <f>J58/J14</f>
        <v>0.20338629126281171</v>
      </c>
      <c r="K59" s="56">
        <v>0.20300000000000001</v>
      </c>
      <c r="L59" s="55">
        <f>K59+0.5%</f>
        <v>0.20800000000000002</v>
      </c>
      <c r="M59" s="55">
        <f>L59+0.5%</f>
        <v>0.21300000000000002</v>
      </c>
      <c r="N59" s="55">
        <f>M59+0.5%</f>
        <v>0.21800000000000003</v>
      </c>
      <c r="O59" s="55">
        <f>N59+0.5%</f>
        <v>0.22300000000000003</v>
      </c>
    </row>
    <row r="60" spans="2:15" x14ac:dyDescent="0.2">
      <c r="E60" s="36"/>
      <c r="F60" s="36"/>
      <c r="G60" s="36"/>
      <c r="H60" s="36"/>
      <c r="I60" s="36"/>
      <c r="J60" s="36"/>
      <c r="K60" s="36"/>
    </row>
    <row r="61" spans="2:15" x14ac:dyDescent="0.2">
      <c r="E61" s="13"/>
      <c r="F61" s="13"/>
      <c r="G61" s="13"/>
      <c r="H61" s="13"/>
      <c r="I61" s="13"/>
      <c r="J61" s="14"/>
    </row>
    <row r="62" spans="2:15" x14ac:dyDescent="0.2">
      <c r="B62" s="3" t="s">
        <v>60</v>
      </c>
      <c r="E62" s="13">
        <f>E4</f>
        <v>260174</v>
      </c>
      <c r="F62" s="13">
        <f t="shared" ref="F62:O62" si="13">F4</f>
        <v>274515</v>
      </c>
      <c r="G62" s="13">
        <f t="shared" si="13"/>
        <v>365817</v>
      </c>
      <c r="H62" s="13">
        <f t="shared" si="13"/>
        <v>394328</v>
      </c>
      <c r="I62" s="13">
        <f t="shared" si="13"/>
        <v>383285</v>
      </c>
      <c r="J62" s="14">
        <f t="shared" si="13"/>
        <v>391035</v>
      </c>
      <c r="K62" s="13">
        <f t="shared" si="13"/>
        <v>0</v>
      </c>
      <c r="L62" s="13">
        <f t="shared" si="13"/>
        <v>0</v>
      </c>
      <c r="M62" s="13">
        <f t="shared" si="13"/>
        <v>0</v>
      </c>
      <c r="N62" s="13">
        <f t="shared" si="13"/>
        <v>0</v>
      </c>
      <c r="O62" s="13">
        <f t="shared" si="13"/>
        <v>0</v>
      </c>
    </row>
    <row r="63" spans="2:15" x14ac:dyDescent="0.2">
      <c r="C63" s="3" t="s">
        <v>61</v>
      </c>
      <c r="E63" s="13">
        <f>E8</f>
        <v>161782</v>
      </c>
      <c r="F63" s="13">
        <f t="shared" ref="F63:O63" si="14">F8</f>
        <v>169559</v>
      </c>
      <c r="G63" s="13">
        <f t="shared" si="14"/>
        <v>212981</v>
      </c>
      <c r="H63" s="13">
        <f t="shared" si="14"/>
        <v>223546</v>
      </c>
      <c r="I63" s="13">
        <f t="shared" si="14"/>
        <v>214137</v>
      </c>
      <c r="J63" s="14">
        <f t="shared" si="14"/>
        <v>210352</v>
      </c>
      <c r="K63" s="13">
        <f t="shared" si="14"/>
        <v>0</v>
      </c>
      <c r="L63" s="13">
        <f t="shared" si="14"/>
        <v>0</v>
      </c>
      <c r="M63" s="13">
        <f t="shared" si="14"/>
        <v>0</v>
      </c>
      <c r="N63" s="13">
        <f t="shared" si="14"/>
        <v>0</v>
      </c>
      <c r="O63" s="13">
        <f t="shared" si="14"/>
        <v>0</v>
      </c>
    </row>
    <row r="64" spans="2:15" x14ac:dyDescent="0.2">
      <c r="C64" s="3" t="s">
        <v>62</v>
      </c>
      <c r="E64" s="13">
        <f>E14</f>
        <v>34462</v>
      </c>
      <c r="F64" s="13">
        <f t="shared" ref="F64:O64" si="15">F14</f>
        <v>38668</v>
      </c>
      <c r="G64" s="13">
        <f t="shared" si="15"/>
        <v>43887</v>
      </c>
      <c r="H64" s="13">
        <f t="shared" si="15"/>
        <v>51345</v>
      </c>
      <c r="I64" s="13">
        <f t="shared" si="15"/>
        <v>54847</v>
      </c>
      <c r="J64" s="14">
        <f t="shared" si="15"/>
        <v>57467</v>
      </c>
      <c r="K64" s="13">
        <f t="shared" si="15"/>
        <v>0</v>
      </c>
      <c r="L64" s="13">
        <f t="shared" si="15"/>
        <v>0</v>
      </c>
      <c r="M64" s="13">
        <f t="shared" si="15"/>
        <v>0</v>
      </c>
      <c r="N64" s="13">
        <f t="shared" si="15"/>
        <v>0</v>
      </c>
      <c r="O64" s="13">
        <f t="shared" si="15"/>
        <v>0</v>
      </c>
    </row>
    <row r="65" spans="2:15" x14ac:dyDescent="0.2">
      <c r="B65" s="3" t="s">
        <v>69</v>
      </c>
      <c r="E65" s="13">
        <f>E62-E63-E64</f>
        <v>63930</v>
      </c>
      <c r="F65" s="13">
        <f t="shared" ref="F65:O65" si="16">F62-F63-F64</f>
        <v>66288</v>
      </c>
      <c r="G65" s="13">
        <f t="shared" si="16"/>
        <v>108949</v>
      </c>
      <c r="H65" s="13">
        <f t="shared" si="16"/>
        <v>119437</v>
      </c>
      <c r="I65" s="13">
        <f t="shared" si="16"/>
        <v>114301</v>
      </c>
      <c r="J65" s="13">
        <f t="shared" si="16"/>
        <v>123216</v>
      </c>
      <c r="K65" s="13">
        <f t="shared" si="16"/>
        <v>0</v>
      </c>
      <c r="L65" s="13">
        <f t="shared" si="16"/>
        <v>0</v>
      </c>
      <c r="M65" s="13">
        <f t="shared" si="16"/>
        <v>0</v>
      </c>
      <c r="N65" s="13">
        <f t="shared" si="16"/>
        <v>0</v>
      </c>
      <c r="O65" s="13">
        <f t="shared" si="16"/>
        <v>0</v>
      </c>
    </row>
    <row r="66" spans="2:15" x14ac:dyDescent="0.2"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2:15" x14ac:dyDescent="0.2">
      <c r="B67" s="3" t="s">
        <v>70</v>
      </c>
      <c r="E67" s="13">
        <f>E65*(1-E101)</f>
        <v>53449</v>
      </c>
      <c r="F67" s="13">
        <f>F65*(1-F101)</f>
        <v>56608</v>
      </c>
      <c r="G67" s="13">
        <f>G65*(1-G101)</f>
        <v>94422</v>
      </c>
      <c r="H67" s="13">
        <f>H65*(1-H101)</f>
        <v>100137</v>
      </c>
      <c r="I67" s="13">
        <f>I65*(1-I101)</f>
        <v>97560</v>
      </c>
      <c r="J67" s="13">
        <f>J65*(1-J101)</f>
        <v>93467</v>
      </c>
      <c r="K67" s="13">
        <f>K65*(1-K101)</f>
        <v>0</v>
      </c>
      <c r="L67" s="13">
        <f>L65*(1-L101)</f>
        <v>0</v>
      </c>
      <c r="M67" s="13">
        <f>M65*(1-M101)</f>
        <v>0</v>
      </c>
      <c r="N67" s="13">
        <f>N65*(1-N101)</f>
        <v>0</v>
      </c>
      <c r="O67" s="13">
        <f>O65*(1-O101)</f>
        <v>0</v>
      </c>
    </row>
    <row r="68" spans="2:15" x14ac:dyDescent="0.2"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2:15" x14ac:dyDescent="0.2">
      <c r="B69" s="3" t="s">
        <v>63</v>
      </c>
      <c r="E69" s="13">
        <f>E56</f>
        <v>12547</v>
      </c>
      <c r="F69" s="13">
        <f>F56</f>
        <v>11056</v>
      </c>
      <c r="G69" s="13">
        <f>G56</f>
        <v>11284</v>
      </c>
      <c r="H69" s="13">
        <f>H56</f>
        <v>11104</v>
      </c>
      <c r="I69" s="13">
        <f>I56</f>
        <v>11519</v>
      </c>
      <c r="J69" s="13">
        <f>J56</f>
        <v>11445</v>
      </c>
      <c r="K69" s="13">
        <f>K56</f>
        <v>0</v>
      </c>
      <c r="L69" s="13">
        <f>L56</f>
        <v>0</v>
      </c>
      <c r="M69" s="13">
        <f>M56</f>
        <v>0</v>
      </c>
      <c r="N69" s="13">
        <f>N56</f>
        <v>0</v>
      </c>
      <c r="O69" s="13">
        <f>O56</f>
        <v>0</v>
      </c>
    </row>
    <row r="70" spans="2:15" x14ac:dyDescent="0.2">
      <c r="B70" s="3" t="s">
        <v>68</v>
      </c>
      <c r="E70" s="13">
        <f>E58</f>
        <v>6068</v>
      </c>
      <c r="F70" s="13">
        <f>F58</f>
        <v>6829</v>
      </c>
      <c r="G70" s="13">
        <f>G58</f>
        <v>7906</v>
      </c>
      <c r="H70" s="13">
        <f>H58</f>
        <v>9038</v>
      </c>
      <c r="I70" s="13">
        <f>I58</f>
        <v>10833</v>
      </c>
      <c r="J70" s="13">
        <f>J58</f>
        <v>11688</v>
      </c>
      <c r="K70" s="13">
        <f>K58</f>
        <v>14060.664000000001</v>
      </c>
      <c r="L70" s="13">
        <f>L58</f>
        <v>16985.282112000001</v>
      </c>
      <c r="M70" s="13">
        <f>M58</f>
        <v>20603.147201856002</v>
      </c>
      <c r="N70" s="13">
        <f>N58</f>
        <v>25094.633291860609</v>
      </c>
      <c r="O70" s="13">
        <f>O58</f>
        <v>30690.736515945526</v>
      </c>
    </row>
    <row r="71" spans="2:15" x14ac:dyDescent="0.2">
      <c r="B71" s="3" t="s">
        <v>64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</row>
    <row r="72" spans="2:15" x14ac:dyDescent="0.2">
      <c r="B72" s="3" t="s">
        <v>65</v>
      </c>
      <c r="E72" s="13">
        <v>0</v>
      </c>
      <c r="F72" s="13">
        <f>E72</f>
        <v>0</v>
      </c>
      <c r="G72" s="13">
        <f t="shared" ref="G72:O72" si="17">F72</f>
        <v>0</v>
      </c>
      <c r="H72" s="13">
        <f t="shared" si="17"/>
        <v>0</v>
      </c>
      <c r="I72" s="13">
        <f t="shared" si="17"/>
        <v>0</v>
      </c>
      <c r="J72" s="13">
        <f t="shared" si="17"/>
        <v>0</v>
      </c>
      <c r="K72" s="13">
        <f t="shared" si="17"/>
        <v>0</v>
      </c>
      <c r="L72" s="13">
        <f t="shared" si="17"/>
        <v>0</v>
      </c>
      <c r="M72" s="13">
        <f t="shared" si="17"/>
        <v>0</v>
      </c>
      <c r="N72" s="13">
        <f t="shared" si="17"/>
        <v>0</v>
      </c>
      <c r="O72" s="13">
        <f t="shared" si="17"/>
        <v>0</v>
      </c>
    </row>
    <row r="73" spans="2:15" x14ac:dyDescent="0.2">
      <c r="B73" s="3" t="s">
        <v>66</v>
      </c>
      <c r="E73" s="13">
        <f>D43-E43</f>
        <v>-2927</v>
      </c>
      <c r="F73" s="13">
        <f>E43-F43</f>
        <v>11637</v>
      </c>
      <c r="G73" s="13">
        <f>F43-G43</f>
        <v>-1182</v>
      </c>
      <c r="H73" s="13">
        <f>G43-H43</f>
        <v>8100</v>
      </c>
      <c r="I73" s="13">
        <f>H43-I43</f>
        <v>1719</v>
      </c>
      <c r="J73" s="13">
        <f>I43-J43</f>
        <v>20207</v>
      </c>
      <c r="K73" s="13">
        <f>J43-K43</f>
        <v>-67697</v>
      </c>
      <c r="L73" s="13">
        <f>K43-L43</f>
        <v>0</v>
      </c>
      <c r="M73" s="13">
        <f>L43-M43</f>
        <v>0</v>
      </c>
      <c r="N73" s="13">
        <f>M43-N43</f>
        <v>0</v>
      </c>
      <c r="O73" s="13">
        <f>N43-O43</f>
        <v>0</v>
      </c>
    </row>
    <row r="74" spans="2:15" x14ac:dyDescent="0.2">
      <c r="C74" s="3" t="s">
        <v>67</v>
      </c>
      <c r="E74" s="13">
        <f>E55</f>
        <v>-10495</v>
      </c>
      <c r="F74" s="13">
        <f t="shared" ref="F74:O74" si="18">F55</f>
        <v>-7309</v>
      </c>
      <c r="G74" s="13">
        <f t="shared" si="18"/>
        <v>-11085</v>
      </c>
      <c r="H74" s="13">
        <f t="shared" si="18"/>
        <v>-10708</v>
      </c>
      <c r="I74" s="13">
        <f t="shared" si="18"/>
        <v>-10959</v>
      </c>
      <c r="J74" s="13">
        <f t="shared" si="18"/>
        <v>-9447</v>
      </c>
      <c r="K74" s="13">
        <f t="shared" si="18"/>
        <v>0</v>
      </c>
      <c r="L74" s="13">
        <f t="shared" si="18"/>
        <v>0</v>
      </c>
      <c r="M74" s="13">
        <f t="shared" si="18"/>
        <v>0</v>
      </c>
      <c r="N74" s="13">
        <f t="shared" si="18"/>
        <v>0</v>
      </c>
      <c r="O74" s="13">
        <f t="shared" si="18"/>
        <v>0</v>
      </c>
    </row>
    <row r="75" spans="2:15" x14ac:dyDescent="0.2"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2:15" ht="12.75" thickBot="1" x14ac:dyDescent="0.25">
      <c r="B76" s="17" t="s">
        <v>59</v>
      </c>
      <c r="C76" s="17"/>
      <c r="D76" s="17"/>
      <c r="E76" s="18">
        <f>E67+E69+E70-E73-E74</f>
        <v>85486</v>
      </c>
      <c r="F76" s="18">
        <f t="shared" ref="F76:O76" si="19">F67+F69+F70-F73-F74</f>
        <v>70165</v>
      </c>
      <c r="G76" s="18">
        <f t="shared" si="19"/>
        <v>125879</v>
      </c>
      <c r="H76" s="18">
        <f t="shared" si="19"/>
        <v>122887</v>
      </c>
      <c r="I76" s="18">
        <f t="shared" si="19"/>
        <v>129152</v>
      </c>
      <c r="J76" s="18">
        <f t="shared" si="19"/>
        <v>105840</v>
      </c>
      <c r="K76" s="18">
        <f t="shared" si="19"/>
        <v>81757.664000000004</v>
      </c>
      <c r="L76" s="18">
        <f t="shared" si="19"/>
        <v>16985.282112000001</v>
      </c>
      <c r="M76" s="18">
        <f t="shared" si="19"/>
        <v>20603.147201856002</v>
      </c>
      <c r="N76" s="18">
        <f t="shared" si="19"/>
        <v>25094.633291860609</v>
      </c>
      <c r="O76" s="18">
        <f t="shared" si="19"/>
        <v>30690.736515945526</v>
      </c>
    </row>
    <row r="77" spans="2:15" ht="12.75" thickTop="1" x14ac:dyDescent="0.2"/>
    <row r="79" spans="2:15" ht="12.75" thickBot="1" x14ac:dyDescent="0.25">
      <c r="B79" s="19" t="s">
        <v>23</v>
      </c>
      <c r="C79" s="19"/>
      <c r="D79" s="19"/>
      <c r="E79" s="19">
        <v>2019</v>
      </c>
      <c r="F79" s="19">
        <f>E79+1</f>
        <v>2020</v>
      </c>
      <c r="G79" s="19">
        <f>F79+1</f>
        <v>2021</v>
      </c>
      <c r="H79" s="19">
        <f t="shared" ref="H79:O79" si="20">G79+1</f>
        <v>2022</v>
      </c>
      <c r="I79" s="19">
        <f t="shared" si="20"/>
        <v>2023</v>
      </c>
      <c r="J79" s="21">
        <f t="shared" si="20"/>
        <v>2024</v>
      </c>
      <c r="K79" s="29">
        <f t="shared" si="20"/>
        <v>2025</v>
      </c>
      <c r="L79" s="19">
        <f t="shared" si="20"/>
        <v>2026</v>
      </c>
      <c r="M79" s="19">
        <f t="shared" si="20"/>
        <v>2027</v>
      </c>
      <c r="N79" s="19">
        <f t="shared" si="20"/>
        <v>2028</v>
      </c>
      <c r="O79" s="19">
        <f t="shared" si="20"/>
        <v>2029</v>
      </c>
    </row>
    <row r="80" spans="2:15" x14ac:dyDescent="0.2">
      <c r="B80" s="5"/>
      <c r="C80" s="5"/>
      <c r="D80" s="5"/>
      <c r="E80" s="5"/>
      <c r="F80" s="5"/>
      <c r="G80" s="5"/>
      <c r="H80" s="5"/>
      <c r="I80" s="5"/>
      <c r="J80" s="22"/>
    </row>
    <row r="81" spans="2:18" x14ac:dyDescent="0.2">
      <c r="B81" s="4" t="s">
        <v>29</v>
      </c>
      <c r="C81" s="4"/>
      <c r="D81" s="4"/>
      <c r="E81" s="34">
        <f>E4/D4-1</f>
        <v>-2.04107758052674E-2</v>
      </c>
      <c r="F81" s="34">
        <f t="shared" ref="F81:J81" si="21">F4/E4-1</f>
        <v>5.5120803769784787E-2</v>
      </c>
      <c r="G81" s="34">
        <f t="shared" si="21"/>
        <v>0.33259384733074704</v>
      </c>
      <c r="H81" s="34">
        <f t="shared" si="21"/>
        <v>7.7937876041846099E-2</v>
      </c>
      <c r="I81" s="34">
        <f t="shared" si="21"/>
        <v>-2.800460530319937E-2</v>
      </c>
      <c r="J81" s="35">
        <f t="shared" si="21"/>
        <v>2.021994077514111E-2</v>
      </c>
    </row>
    <row r="82" spans="2:18" x14ac:dyDescent="0.2">
      <c r="C82" s="3" t="s">
        <v>3</v>
      </c>
      <c r="E82" s="36">
        <f>E5/E$4</f>
        <v>0.82207676401177676</v>
      </c>
      <c r="F82" s="40">
        <f>F5/F$4</f>
        <v>0.80413456459574162</v>
      </c>
      <c r="G82" s="40">
        <f>G5/G$4</f>
        <v>0.81295292454970658</v>
      </c>
      <c r="H82" s="40">
        <f>H5/H$4</f>
        <v>0.80186798807084458</v>
      </c>
      <c r="I82" s="40">
        <f>I5/I$4</f>
        <v>0.77771110270425403</v>
      </c>
      <c r="J82" s="41">
        <f>J5/J$4</f>
        <v>0.75406549285869551</v>
      </c>
    </row>
    <row r="83" spans="2:18" s="51" customFormat="1" x14ac:dyDescent="0.2">
      <c r="C83" s="51" t="s">
        <v>79</v>
      </c>
      <c r="E83" s="52">
        <f>E5/D5-1</f>
        <v>-5.2973915969660834E-2</v>
      </c>
      <c r="F83" s="52">
        <f t="shared" ref="F83:J83" si="22">F5/E5-1</f>
        <v>3.2092312151970948E-2</v>
      </c>
      <c r="G83" s="52">
        <f t="shared" si="22"/>
        <v>0.34720743656765429</v>
      </c>
      <c r="H83" s="52">
        <f t="shared" si="22"/>
        <v>6.3239764351428418E-2</v>
      </c>
      <c r="I83" s="52">
        <f t="shared" si="22"/>
        <v>-5.7286708686618226E-2</v>
      </c>
      <c r="J83" s="60">
        <f t="shared" si="22"/>
        <v>-1.0798933190197424E-2</v>
      </c>
    </row>
    <row r="84" spans="2:18" x14ac:dyDescent="0.2">
      <c r="C84" s="3" t="s">
        <v>4</v>
      </c>
      <c r="E84" s="36">
        <f>E6/E$4</f>
        <v>0.17792323598822327</v>
      </c>
      <c r="F84" s="40">
        <f>F6/F$4</f>
        <v>0.19586543540425841</v>
      </c>
      <c r="G84" s="40">
        <f>G6/G$4</f>
        <v>0.18704707545029345</v>
      </c>
      <c r="H84" s="40">
        <f>H6/H$4</f>
        <v>0.19813201192915542</v>
      </c>
      <c r="I84" s="40">
        <f>I6/I$4</f>
        <v>0.222288897295746</v>
      </c>
      <c r="J84" s="41">
        <f>J6/J$4</f>
        <v>0.24593450714130449</v>
      </c>
    </row>
    <row r="85" spans="2:18" s="51" customFormat="1" x14ac:dyDescent="0.2">
      <c r="C85" s="51" t="s">
        <v>80</v>
      </c>
      <c r="E85" s="52">
        <f>E6/D6-1</f>
        <v>0.16461205595250084</v>
      </c>
      <c r="F85" s="52">
        <f>F6/E6-1</f>
        <v>0.16152167807997242</v>
      </c>
      <c r="G85" s="52">
        <f>G6/F6-1</f>
        <v>0.27259708376729663</v>
      </c>
      <c r="H85" s="52">
        <f>H6/G6-1</f>
        <v>0.14181951041286078</v>
      </c>
      <c r="I85" s="52">
        <f>I6/H6-1</f>
        <v>9.0504166186691215E-2</v>
      </c>
      <c r="J85" s="60">
        <f>J6/I6-1</f>
        <v>0.12874413145539898</v>
      </c>
    </row>
    <row r="86" spans="2:18" x14ac:dyDescent="0.2">
      <c r="J86" s="22"/>
    </row>
    <row r="87" spans="2:18" x14ac:dyDescent="0.2">
      <c r="B87" s="4" t="s">
        <v>78</v>
      </c>
      <c r="C87" s="4"/>
      <c r="D87" s="4"/>
      <c r="E87" s="34">
        <f>E8/E$4</f>
        <v>0.62182231890965278</v>
      </c>
      <c r="F87" s="38">
        <f>F8/F$4</f>
        <v>0.61766752272189129</v>
      </c>
      <c r="G87" s="38">
        <f>G8/G$4</f>
        <v>0.58220640374832222</v>
      </c>
      <c r="H87" s="38">
        <f>H8/H$4</f>
        <v>0.56690369438639909</v>
      </c>
      <c r="I87" s="38">
        <f>I8/I$4</f>
        <v>0.55868870422792438</v>
      </c>
      <c r="J87" s="39">
        <f>J8/J$4</f>
        <v>0.53793650184766073</v>
      </c>
    </row>
    <row r="88" spans="2:18" x14ac:dyDescent="0.2">
      <c r="C88" s="3" t="s">
        <v>33</v>
      </c>
      <c r="E88" s="36">
        <f>E9/E5</f>
        <v>0.67792204148997348</v>
      </c>
      <c r="F88" s="40">
        <f>F9/F5</f>
        <v>0.68533660706600774</v>
      </c>
      <c r="G88" s="40">
        <f>G9/G5</f>
        <v>0.64650696723516432</v>
      </c>
      <c r="H88" s="40">
        <f>H9/H5</f>
        <v>0.63716520292600543</v>
      </c>
      <c r="I88" s="40">
        <f>I9/I5</f>
        <v>0.63499337437308145</v>
      </c>
      <c r="J88" s="41">
        <f>J9/J5</f>
        <v>0.62819382363514276</v>
      </c>
      <c r="K88" s="47">
        <f>J88*$Q88</f>
        <v>0.62026791026396466</v>
      </c>
      <c r="L88" s="47">
        <f>K88*$Q$88</f>
        <v>0.61244199803957255</v>
      </c>
      <c r="M88" s="47">
        <f>L88*$Q$88</f>
        <v>0.60471482524878717</v>
      </c>
      <c r="N88" s="47">
        <f>M88*$Q$88</f>
        <v>0.59708514609744812</v>
      </c>
      <c r="O88" s="47">
        <f>N88*$Q$88</f>
        <v>0.58955173050956389</v>
      </c>
      <c r="Q88" s="36">
        <f>(J88/E88)^(1/6)</f>
        <v>0.98738301289669872</v>
      </c>
      <c r="R88" s="3" t="s">
        <v>76</v>
      </c>
    </row>
    <row r="89" spans="2:18" x14ac:dyDescent="0.2">
      <c r="C89" s="3" t="s">
        <v>34</v>
      </c>
      <c r="E89" s="36">
        <f>E10/E6</f>
        <v>0.36261908362316647</v>
      </c>
      <c r="F89" s="40">
        <f>F10/F6</f>
        <v>0.33984898080642761</v>
      </c>
      <c r="G89" s="40">
        <f>G10/G6</f>
        <v>0.30274022652539279</v>
      </c>
      <c r="H89" s="40">
        <f>H10/H6</f>
        <v>0.28254553366867619</v>
      </c>
      <c r="I89" s="40">
        <f>I10/I6</f>
        <v>0.29172535211267608</v>
      </c>
      <c r="J89" s="41">
        <f>J10/J6</f>
        <v>0.2611964354417744</v>
      </c>
      <c r="K89" s="47">
        <f>J89*$Q89</f>
        <v>0.2472976621657757</v>
      </c>
      <c r="L89" s="47">
        <f>K89*$Q89</f>
        <v>0.23413846980423661</v>
      </c>
      <c r="M89" s="47">
        <f>L89*$Q89</f>
        <v>0.22167950380994844</v>
      </c>
      <c r="N89" s="47">
        <f>M89*$Q89</f>
        <v>0.20988350376814391</v>
      </c>
      <c r="O89" s="47">
        <f>N89*$Q89</f>
        <v>0.19871519196361342</v>
      </c>
      <c r="Q89" s="36">
        <f>(J89/E89)^(1/6)</f>
        <v>0.946788043824216</v>
      </c>
    </row>
    <row r="90" spans="2:18" x14ac:dyDescent="0.2">
      <c r="H90" s="13"/>
      <c r="I90" s="13"/>
      <c r="J90" s="24"/>
    </row>
    <row r="91" spans="2:18" x14ac:dyDescent="0.2">
      <c r="B91" s="4" t="s">
        <v>35</v>
      </c>
      <c r="C91" s="4"/>
      <c r="D91" s="4"/>
      <c r="E91" s="34">
        <f>E12/E$4</f>
        <v>0.37817768109034722</v>
      </c>
      <c r="F91" s="34">
        <f>F12/F$4</f>
        <v>0.38233247727810865</v>
      </c>
      <c r="G91" s="34">
        <f>G12/G$4</f>
        <v>0.41779359625167778</v>
      </c>
      <c r="H91" s="34">
        <f>H12/H$4</f>
        <v>0.43309630561360085</v>
      </c>
      <c r="I91" s="34">
        <f>I12/I$4</f>
        <v>0.44131129577207562</v>
      </c>
      <c r="J91" s="35">
        <f>J12/J$4</f>
        <v>0.46206349815233932</v>
      </c>
    </row>
    <row r="92" spans="2:18" x14ac:dyDescent="0.2">
      <c r="F92" s="36"/>
      <c r="G92" s="36"/>
      <c r="H92" s="36"/>
      <c r="I92" s="36"/>
      <c r="J92" s="37"/>
    </row>
    <row r="93" spans="2:18" x14ac:dyDescent="0.2">
      <c r="B93" s="4" t="s">
        <v>73</v>
      </c>
      <c r="C93" s="4"/>
      <c r="D93" s="4"/>
      <c r="E93" s="34">
        <f>E14/E$4</f>
        <v>0.13245750920537794</v>
      </c>
      <c r="F93" s="34">
        <f>F14/F$4</f>
        <v>0.14085933373404003</v>
      </c>
      <c r="G93" s="34">
        <f>G14/G$4</f>
        <v>0.11996982097606181</v>
      </c>
      <c r="H93" s="34">
        <f>H14/H$4</f>
        <v>0.13020886165831491</v>
      </c>
      <c r="I93" s="34">
        <f>I14/I$4</f>
        <v>0.1430971731218284</v>
      </c>
      <c r="J93" s="35">
        <f>J14/J$4</f>
        <v>0.14696126945158361</v>
      </c>
      <c r="K93" s="46">
        <v>0.13500000000000001</v>
      </c>
      <c r="L93" s="47">
        <f>K93</f>
        <v>0.13500000000000001</v>
      </c>
      <c r="M93" s="47">
        <f t="shared" ref="M93:O93" si="23">L93</f>
        <v>0.13500000000000001</v>
      </c>
      <c r="N93" s="47">
        <f t="shared" si="23"/>
        <v>0.13500000000000001</v>
      </c>
      <c r="O93" s="47">
        <f t="shared" si="23"/>
        <v>0.13500000000000001</v>
      </c>
    </row>
    <row r="94" spans="2:18" x14ac:dyDescent="0.2">
      <c r="C94" s="3" t="s">
        <v>74</v>
      </c>
      <c r="E94" s="57">
        <f>E15/E$14</f>
        <v>0.47057628692472869</v>
      </c>
      <c r="F94" s="57">
        <f>F15/F$14</f>
        <v>0.48494879486914244</v>
      </c>
      <c r="G94" s="57">
        <f>G15/G$14</f>
        <v>0.49932781917196434</v>
      </c>
      <c r="H94" s="57">
        <f>H15/H$14</f>
        <v>0.51126691985587691</v>
      </c>
      <c r="I94" s="57">
        <f>I15/I$14</f>
        <v>0.54542636789614751</v>
      </c>
      <c r="J94" s="50">
        <f>J15/J$14</f>
        <v>0.54587850418501049</v>
      </c>
      <c r="K94" s="47">
        <f>J94*1.01</f>
        <v>0.55133728922686065</v>
      </c>
      <c r="L94" s="47">
        <f>K94*1.01</f>
        <v>0.55685066211912926</v>
      </c>
      <c r="M94" s="47">
        <f>L94*1.01</f>
        <v>0.56241916874032061</v>
      </c>
      <c r="N94" s="47">
        <f>M94*1.01</f>
        <v>0.56804336042772385</v>
      </c>
      <c r="O94" s="47">
        <f>N94*1.01</f>
        <v>0.57372379403200113</v>
      </c>
    </row>
    <row r="95" spans="2:18" x14ac:dyDescent="0.2">
      <c r="C95" s="3" t="s">
        <v>75</v>
      </c>
      <c r="E95" s="58">
        <f>E16/E$14</f>
        <v>0.52942371307527136</v>
      </c>
      <c r="F95" s="58">
        <f>F16/F$14</f>
        <v>0.51505120513085756</v>
      </c>
      <c r="G95" s="58">
        <f>G16/G$14</f>
        <v>0.50067218082803566</v>
      </c>
      <c r="H95" s="58">
        <f>H16/H$14</f>
        <v>0.48873308014412309</v>
      </c>
      <c r="I95" s="58">
        <f>I16/I$14</f>
        <v>0.45457363210385254</v>
      </c>
      <c r="J95" s="37">
        <f>J16/J$14</f>
        <v>0.45412149581498945</v>
      </c>
      <c r="K95" s="47">
        <f>1-K94</f>
        <v>0.44866271077313935</v>
      </c>
      <c r="L95" s="47">
        <f>1-L94</f>
        <v>0.44314933788087074</v>
      </c>
      <c r="M95" s="47">
        <f>1-M94</f>
        <v>0.43758083125967939</v>
      </c>
      <c r="N95" s="47">
        <f>1-N94</f>
        <v>0.43195663957227615</v>
      </c>
      <c r="O95" s="47">
        <f>1-O94</f>
        <v>0.42627620596799887</v>
      </c>
    </row>
    <row r="96" spans="2:18" x14ac:dyDescent="0.2">
      <c r="J96" s="22"/>
    </row>
    <row r="97" spans="2:15" x14ac:dyDescent="0.2">
      <c r="B97" s="4" t="s">
        <v>36</v>
      </c>
      <c r="C97" s="4"/>
      <c r="D97" s="4"/>
      <c r="E97" s="34">
        <f>E18/E$4</f>
        <v>0.24572017188496928</v>
      </c>
      <c r="F97" s="34">
        <f>F18/F$4</f>
        <v>0.24147314354406862</v>
      </c>
      <c r="G97" s="34">
        <f>G18/G$4</f>
        <v>0.29782377527561593</v>
      </c>
      <c r="H97" s="34">
        <f>H18/H$4</f>
        <v>0.30288744395528594</v>
      </c>
      <c r="I97" s="34">
        <f>I18/I$4</f>
        <v>0.29821412265024722</v>
      </c>
      <c r="J97" s="35">
        <f>J18/J$4</f>
        <v>0.31510222870075566</v>
      </c>
    </row>
    <row r="98" spans="2:15" x14ac:dyDescent="0.2">
      <c r="C98" s="3" t="s">
        <v>28</v>
      </c>
      <c r="E98" s="36">
        <f>E19/E$4</f>
        <v>6.9453519567673943E-3</v>
      </c>
      <c r="F98" s="36">
        <f>F19/F$4</f>
        <v>2.9251589166347921E-3</v>
      </c>
      <c r="G98" s="36">
        <f>G19/G$4</f>
        <v>7.0527066812094575E-4</v>
      </c>
      <c r="H98" s="36">
        <f>H19/H$4</f>
        <v>-8.4701061045626988E-4</v>
      </c>
      <c r="I98" s="36">
        <f>I19/I$4</f>
        <v>-1.4740989081231982E-3</v>
      </c>
      <c r="J98" s="37">
        <f>J19/J$4</f>
        <v>6.8791796130781137E-4</v>
      </c>
      <c r="K98" s="46">
        <v>1E-3</v>
      </c>
      <c r="L98" s="47">
        <f>K98</f>
        <v>1E-3</v>
      </c>
      <c r="M98" s="47">
        <f>L98</f>
        <v>1E-3</v>
      </c>
      <c r="N98" s="47">
        <f>M98</f>
        <v>1E-3</v>
      </c>
      <c r="O98" s="47">
        <f>N98</f>
        <v>1E-3</v>
      </c>
    </row>
    <row r="99" spans="2:15" x14ac:dyDescent="0.2">
      <c r="J99" s="22"/>
    </row>
    <row r="100" spans="2:15" x14ac:dyDescent="0.2">
      <c r="B100" s="4" t="s">
        <v>24</v>
      </c>
      <c r="C100" s="4"/>
      <c r="D100" s="4"/>
      <c r="E100" s="34">
        <f>E21/E$4</f>
        <v>0.25266552384173668</v>
      </c>
      <c r="F100" s="34">
        <f>F21/F$4</f>
        <v>0.24439830246070343</v>
      </c>
      <c r="G100" s="34">
        <f>G21/G$4</f>
        <v>0.29852904594373691</v>
      </c>
      <c r="H100" s="34">
        <f>H21/H$4</f>
        <v>0.30204043334482966</v>
      </c>
      <c r="I100" s="34">
        <f>I21/I$4</f>
        <v>0.29674002374212399</v>
      </c>
      <c r="J100" s="35">
        <f>J21/J$4</f>
        <v>0.31579014666206351</v>
      </c>
    </row>
    <row r="101" spans="2:15" x14ac:dyDescent="0.2">
      <c r="C101" s="3" t="s">
        <v>71</v>
      </c>
      <c r="E101" s="36">
        <f>E22/E18</f>
        <v>0.16394493977788205</v>
      </c>
      <c r="F101" s="36">
        <f>F22/F18</f>
        <v>0.14602944726043929</v>
      </c>
      <c r="G101" s="36">
        <f>G22/G18</f>
        <v>0.13333761668303518</v>
      </c>
      <c r="H101" s="36">
        <f>H22/H18</f>
        <v>0.16159146663094351</v>
      </c>
      <c r="I101" s="36">
        <f>I22/I18</f>
        <v>0.14646416041854401</v>
      </c>
      <c r="J101" s="50">
        <f>J22/J18</f>
        <v>0.24143780028567718</v>
      </c>
      <c r="K101" s="46">
        <v>0.15</v>
      </c>
      <c r="L101" s="47">
        <f>K101</f>
        <v>0.15</v>
      </c>
      <c r="M101" s="47">
        <f>L101</f>
        <v>0.15</v>
      </c>
      <c r="N101" s="47">
        <f>M101</f>
        <v>0.15</v>
      </c>
      <c r="O101" s="47">
        <f>N101</f>
        <v>0.15</v>
      </c>
    </row>
    <row r="102" spans="2:15" x14ac:dyDescent="0.2">
      <c r="H102" s="13"/>
      <c r="I102" s="13"/>
      <c r="J102" s="24"/>
    </row>
    <row r="103" spans="2:15" ht="12.75" thickBot="1" x14ac:dyDescent="0.25">
      <c r="B103" s="17" t="s">
        <v>2</v>
      </c>
      <c r="C103" s="17"/>
      <c r="D103" s="17"/>
      <c r="E103" s="42">
        <f>E24/E$4</f>
        <v>0.21238094505984456</v>
      </c>
      <c r="F103" s="42">
        <f>F24/F$4</f>
        <v>0.20913611278072236</v>
      </c>
      <c r="G103" s="42">
        <f>G24/G$4</f>
        <v>0.25881793355694238</v>
      </c>
      <c r="H103" s="42">
        <f>H24/H$4</f>
        <v>0.25309640705199732</v>
      </c>
      <c r="I103" s="42">
        <f>I24/I$4</f>
        <v>0.25306234264320282</v>
      </c>
      <c r="J103" s="43">
        <f>J24/J$4</f>
        <v>0.23971255769943867</v>
      </c>
    </row>
    <row r="104" spans="2:15" ht="12.75" thickTop="1" x14ac:dyDescent="0.2">
      <c r="J104" s="22"/>
    </row>
    <row r="105" spans="2:15" x14ac:dyDescent="0.2">
      <c r="B105" s="3" t="s">
        <v>26</v>
      </c>
      <c r="F105" s="36"/>
      <c r="G105" s="36"/>
      <c r="H105" s="36"/>
      <c r="I105" s="36"/>
      <c r="J105" s="37"/>
    </row>
    <row r="106" spans="2:15" x14ac:dyDescent="0.2">
      <c r="C106" s="3" t="s">
        <v>77</v>
      </c>
      <c r="F106" s="36">
        <f>F27/E27-1</f>
        <v>-6.0592097940289746E-2</v>
      </c>
      <c r="G106" s="36">
        <f>G27/F27-1</f>
        <v>-3.7508214414619934E-2</v>
      </c>
      <c r="H106" s="36">
        <f>H27/G27-1</f>
        <v>-2.9058205865996278E-2</v>
      </c>
      <c r="I106" s="36">
        <f>I27/H27-1</f>
        <v>-2.9090594249629231E-2</v>
      </c>
      <c r="J106" s="37">
        <f>J27/I27-1</f>
        <v>-2.5434586166831474E-2</v>
      </c>
      <c r="K106" s="46">
        <v>-0.02</v>
      </c>
      <c r="L106" s="47">
        <f>K106</f>
        <v>-0.02</v>
      </c>
      <c r="M106" s="47">
        <f>L106</f>
        <v>-0.02</v>
      </c>
      <c r="N106" s="47">
        <f>M106</f>
        <v>-0.02</v>
      </c>
      <c r="O106" s="47">
        <f>N106</f>
        <v>-0.02</v>
      </c>
    </row>
    <row r="107" spans="2:15" x14ac:dyDescent="0.2">
      <c r="J107" s="2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26BD-2620-452B-A86E-F11ED0EA6295}">
  <dimension ref="B2:N4"/>
  <sheetViews>
    <sheetView showGridLines="0" workbookViewId="0">
      <selection activeCell="E5" sqref="E5"/>
    </sheetView>
  </sheetViews>
  <sheetFormatPr defaultRowHeight="12" x14ac:dyDescent="0.2"/>
  <cols>
    <col min="1" max="1" width="3.7109375" style="3" customWidth="1"/>
    <col min="2" max="2" width="1.7109375" style="3" customWidth="1"/>
    <col min="3" max="3" width="15.7109375" style="3" customWidth="1"/>
    <col min="4" max="14" width="13.28515625" style="3" customWidth="1"/>
    <col min="15" max="16384" width="9.140625" style="3"/>
  </cols>
  <sheetData>
    <row r="2" spans="2:14" ht="12.75" thickBot="1" x14ac:dyDescent="0.25">
      <c r="B2" s="19" t="s">
        <v>30</v>
      </c>
      <c r="C2" s="19"/>
      <c r="D2" s="19">
        <v>2019</v>
      </c>
      <c r="E2" s="19">
        <f>D2+1</f>
        <v>2020</v>
      </c>
      <c r="F2" s="19">
        <f>E2+1</f>
        <v>2021</v>
      </c>
      <c r="G2" s="19">
        <f t="shared" ref="G2:N2" si="0">F2+1</f>
        <v>2022</v>
      </c>
      <c r="H2" s="19">
        <f t="shared" si="0"/>
        <v>2023</v>
      </c>
      <c r="I2" s="21">
        <f t="shared" si="0"/>
        <v>2024</v>
      </c>
      <c r="J2" s="29">
        <f t="shared" si="0"/>
        <v>2025</v>
      </c>
      <c r="K2" s="19">
        <f t="shared" si="0"/>
        <v>2026</v>
      </c>
      <c r="L2" s="19">
        <f t="shared" si="0"/>
        <v>2027</v>
      </c>
      <c r="M2" s="19">
        <f t="shared" si="0"/>
        <v>2028</v>
      </c>
      <c r="N2" s="19">
        <f t="shared" si="0"/>
        <v>2029</v>
      </c>
    </row>
    <row r="4" spans="2:14" x14ac:dyDescent="0.2">
      <c r="B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1783-E843-432D-A164-65725C5ABD17}">
  <dimension ref="B2:N2"/>
  <sheetViews>
    <sheetView showGridLines="0" tabSelected="1" workbookViewId="0">
      <selection activeCell="D21" sqref="D21"/>
    </sheetView>
  </sheetViews>
  <sheetFormatPr defaultRowHeight="12" x14ac:dyDescent="0.2"/>
  <cols>
    <col min="1" max="1" width="3.7109375" style="3" customWidth="1"/>
    <col min="2" max="16384" width="9.140625" style="3"/>
  </cols>
  <sheetData>
    <row r="2" spans="2:14" x14ac:dyDescent="0.2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A680-0F74-4D46-8886-30D9F5CA8EC1}">
  <dimension ref="A1:H34"/>
  <sheetViews>
    <sheetView zoomScale="75" zoomScaleNormal="75" workbookViewId="0">
      <selection activeCell="B6" sqref="B6"/>
    </sheetView>
  </sheetViews>
  <sheetFormatPr defaultRowHeight="15" x14ac:dyDescent="0.25"/>
  <cols>
    <col min="1" max="1" width="80" customWidth="1"/>
    <col min="2" max="8" width="14" customWidth="1"/>
  </cols>
  <sheetData>
    <row r="1" spans="1:8" x14ac:dyDescent="0.25">
      <c r="A1" s="66" t="s">
        <v>120</v>
      </c>
      <c r="B1" s="65" t="s">
        <v>119</v>
      </c>
      <c r="C1" s="65" t="s">
        <v>118</v>
      </c>
      <c r="D1" s="65" t="s">
        <v>117</v>
      </c>
      <c r="E1" s="65" t="s">
        <v>116</v>
      </c>
      <c r="F1" s="65" t="s">
        <v>115</v>
      </c>
      <c r="G1" s="65" t="s">
        <v>114</v>
      </c>
      <c r="H1" s="65" t="s">
        <v>113</v>
      </c>
    </row>
    <row r="2" spans="1:8" x14ac:dyDescent="0.25">
      <c r="A2" s="64" t="s">
        <v>112</v>
      </c>
      <c r="F2" s="62" t="s">
        <v>0</v>
      </c>
      <c r="G2" s="62" t="s">
        <v>0</v>
      </c>
      <c r="H2" s="62" t="s">
        <v>0</v>
      </c>
    </row>
    <row r="3" spans="1:8" x14ac:dyDescent="0.25">
      <c r="A3" s="62" t="s">
        <v>111</v>
      </c>
      <c r="B3" s="11">
        <v>25913</v>
      </c>
      <c r="C3" s="11">
        <v>48844</v>
      </c>
      <c r="D3" s="11">
        <v>38016</v>
      </c>
      <c r="E3" s="11">
        <v>34940</v>
      </c>
      <c r="F3" s="11">
        <v>23646</v>
      </c>
      <c r="G3" s="11">
        <v>29965</v>
      </c>
      <c r="H3" s="11">
        <v>29943</v>
      </c>
    </row>
    <row r="4" spans="1:8" x14ac:dyDescent="0.25">
      <c r="A4" s="62" t="s">
        <v>104</v>
      </c>
      <c r="B4" s="63">
        <v>40388</v>
      </c>
      <c r="C4" s="63">
        <v>51713</v>
      </c>
      <c r="D4" s="63">
        <v>52927</v>
      </c>
      <c r="E4" s="63">
        <v>27699</v>
      </c>
      <c r="F4" s="63">
        <v>24658</v>
      </c>
      <c r="G4" s="63">
        <v>31590</v>
      </c>
      <c r="H4" s="63">
        <v>35228</v>
      </c>
    </row>
    <row r="5" spans="1:8" x14ac:dyDescent="0.25">
      <c r="A5" s="62" t="s">
        <v>110</v>
      </c>
      <c r="B5" s="63">
        <v>23186</v>
      </c>
      <c r="C5" s="63">
        <v>22926</v>
      </c>
      <c r="D5" s="63">
        <v>16120</v>
      </c>
      <c r="E5" s="63">
        <v>26278</v>
      </c>
      <c r="F5" s="63">
        <v>28184</v>
      </c>
      <c r="G5" s="63">
        <v>29508</v>
      </c>
      <c r="H5" s="63">
        <v>33410</v>
      </c>
    </row>
    <row r="6" spans="1:8" x14ac:dyDescent="0.25">
      <c r="A6" s="62" t="s">
        <v>109</v>
      </c>
      <c r="B6" s="63">
        <v>3956</v>
      </c>
      <c r="C6" s="63">
        <v>4106</v>
      </c>
      <c r="D6" s="63">
        <v>4061</v>
      </c>
      <c r="E6" s="63">
        <v>6580</v>
      </c>
      <c r="F6" s="63">
        <v>32748</v>
      </c>
      <c r="G6" s="63">
        <v>31477</v>
      </c>
      <c r="H6" s="63">
        <v>32833</v>
      </c>
    </row>
    <row r="7" spans="1:8" x14ac:dyDescent="0.25">
      <c r="A7" s="62" t="s">
        <v>108</v>
      </c>
      <c r="B7" s="63">
        <v>25809</v>
      </c>
      <c r="C7" s="63">
        <v>22878</v>
      </c>
      <c r="D7" s="63">
        <v>21325</v>
      </c>
      <c r="E7" s="63">
        <v>25228</v>
      </c>
      <c r="F7" s="63">
        <v>4946</v>
      </c>
      <c r="G7" s="63">
        <v>6331</v>
      </c>
      <c r="H7" s="63">
        <v>7286</v>
      </c>
    </row>
    <row r="8" spans="1:8" x14ac:dyDescent="0.25">
      <c r="A8" s="62" t="s">
        <v>107</v>
      </c>
      <c r="B8" s="63">
        <v>12087</v>
      </c>
      <c r="C8" s="63">
        <v>12352</v>
      </c>
      <c r="D8" s="63">
        <v>11264</v>
      </c>
      <c r="E8" s="63">
        <v>14111</v>
      </c>
      <c r="F8" s="63">
        <v>21223</v>
      </c>
      <c r="G8" s="63">
        <v>14695</v>
      </c>
      <c r="H8" s="63">
        <v>14287</v>
      </c>
    </row>
    <row r="9" spans="1:8" x14ac:dyDescent="0.25">
      <c r="A9" s="62" t="s">
        <v>106</v>
      </c>
      <c r="B9" s="63">
        <v>131339</v>
      </c>
      <c r="C9" s="63">
        <v>162819</v>
      </c>
      <c r="D9" s="63">
        <v>143713</v>
      </c>
      <c r="E9" s="63">
        <v>134836</v>
      </c>
      <c r="F9" s="63">
        <v>135405</v>
      </c>
      <c r="G9" s="63">
        <v>143566</v>
      </c>
      <c r="H9" s="63">
        <v>152987</v>
      </c>
    </row>
    <row r="10" spans="1:8" x14ac:dyDescent="0.25">
      <c r="A10" s="64" t="s">
        <v>105</v>
      </c>
      <c r="F10" s="62" t="s">
        <v>0</v>
      </c>
      <c r="G10" s="62" t="s">
        <v>0</v>
      </c>
      <c r="H10" s="62" t="s">
        <v>0</v>
      </c>
    </row>
    <row r="11" spans="1:8" x14ac:dyDescent="0.25">
      <c r="A11" s="62" t="s">
        <v>104</v>
      </c>
      <c r="B11" s="63">
        <v>170799</v>
      </c>
      <c r="C11" s="63">
        <v>105341</v>
      </c>
      <c r="D11" s="63">
        <v>100887</v>
      </c>
      <c r="E11" s="63">
        <v>127877</v>
      </c>
      <c r="F11" s="63">
        <v>120805</v>
      </c>
      <c r="G11" s="63">
        <v>100544</v>
      </c>
      <c r="H11" s="63">
        <v>91479</v>
      </c>
    </row>
    <row r="12" spans="1:8" x14ac:dyDescent="0.25">
      <c r="A12" s="62" t="s">
        <v>103</v>
      </c>
      <c r="B12" s="63">
        <v>41304</v>
      </c>
      <c r="C12" s="63">
        <v>37378</v>
      </c>
      <c r="D12" s="63">
        <v>36766</v>
      </c>
      <c r="E12" s="63">
        <v>39440</v>
      </c>
      <c r="F12" s="63">
        <v>42117</v>
      </c>
      <c r="G12" s="63">
        <v>43715</v>
      </c>
      <c r="H12" s="63">
        <v>45680</v>
      </c>
    </row>
    <row r="13" spans="1:8" x14ac:dyDescent="0.25">
      <c r="A13" s="62" t="s">
        <v>102</v>
      </c>
      <c r="B13" s="63">
        <v>22283</v>
      </c>
      <c r="C13" s="63">
        <v>32978</v>
      </c>
      <c r="D13" s="63">
        <v>42522</v>
      </c>
      <c r="E13" s="63">
        <v>48849</v>
      </c>
      <c r="F13" s="63">
        <v>54428</v>
      </c>
      <c r="G13" s="63">
        <v>64758</v>
      </c>
      <c r="H13" s="63">
        <v>74834</v>
      </c>
    </row>
    <row r="14" spans="1:8" x14ac:dyDescent="0.25">
      <c r="A14" s="62" t="s">
        <v>101</v>
      </c>
      <c r="B14" s="63">
        <v>234386</v>
      </c>
      <c r="C14" s="63">
        <v>175697</v>
      </c>
      <c r="D14" s="63">
        <v>180175</v>
      </c>
      <c r="E14" s="63">
        <v>216166</v>
      </c>
      <c r="F14" s="63">
        <v>217350</v>
      </c>
      <c r="G14" s="63">
        <v>209017</v>
      </c>
      <c r="H14" s="63">
        <v>211993</v>
      </c>
    </row>
    <row r="15" spans="1:8" x14ac:dyDescent="0.25">
      <c r="A15" s="62" t="s">
        <v>100</v>
      </c>
      <c r="B15" s="63">
        <v>365725</v>
      </c>
      <c r="C15" s="63">
        <v>338516</v>
      </c>
      <c r="D15" s="63">
        <v>323888</v>
      </c>
      <c r="E15" s="63">
        <v>351002</v>
      </c>
      <c r="F15" s="63">
        <v>352755</v>
      </c>
      <c r="G15" s="63">
        <v>352583</v>
      </c>
      <c r="H15" s="63">
        <v>364980</v>
      </c>
    </row>
    <row r="16" spans="1:8" x14ac:dyDescent="0.25">
      <c r="A16" s="64" t="s">
        <v>99</v>
      </c>
      <c r="F16" s="62" t="s">
        <v>0</v>
      </c>
      <c r="G16" s="62" t="s">
        <v>0</v>
      </c>
      <c r="H16" s="62" t="s">
        <v>0</v>
      </c>
    </row>
    <row r="17" spans="1:8" x14ac:dyDescent="0.25">
      <c r="A17" s="62" t="s">
        <v>98</v>
      </c>
      <c r="B17" s="63">
        <v>55888</v>
      </c>
      <c r="C17" s="63">
        <v>46236</v>
      </c>
      <c r="D17" s="63">
        <v>42296</v>
      </c>
      <c r="E17" s="63">
        <v>54763</v>
      </c>
      <c r="F17" s="63">
        <v>64115</v>
      </c>
      <c r="G17" s="63">
        <v>62611</v>
      </c>
      <c r="H17" s="63">
        <v>68960</v>
      </c>
    </row>
    <row r="18" spans="1:8" x14ac:dyDescent="0.25">
      <c r="A18" s="62" t="s">
        <v>97</v>
      </c>
      <c r="B18" s="63">
        <v>33327</v>
      </c>
      <c r="C18" s="63">
        <v>37720</v>
      </c>
      <c r="D18" s="63">
        <v>42684</v>
      </c>
      <c r="E18" s="63">
        <v>47493</v>
      </c>
      <c r="F18" s="63">
        <v>60845</v>
      </c>
      <c r="G18" s="63">
        <v>58829</v>
      </c>
      <c r="H18" s="63">
        <v>78304</v>
      </c>
    </row>
    <row r="19" spans="1:8" x14ac:dyDescent="0.25">
      <c r="A19" s="62" t="s">
        <v>96</v>
      </c>
      <c r="B19" s="63">
        <v>5966</v>
      </c>
      <c r="C19" s="63">
        <v>5522</v>
      </c>
      <c r="D19" s="63">
        <v>6643</v>
      </c>
      <c r="E19" s="63">
        <v>7612</v>
      </c>
      <c r="F19" s="63">
        <v>7912</v>
      </c>
      <c r="G19" s="63">
        <v>8061</v>
      </c>
      <c r="H19" s="63">
        <v>8249</v>
      </c>
    </row>
    <row r="20" spans="1:8" x14ac:dyDescent="0.25">
      <c r="A20" s="62" t="s">
        <v>95</v>
      </c>
      <c r="B20" s="63">
        <v>11964</v>
      </c>
      <c r="C20" s="63">
        <v>5980</v>
      </c>
      <c r="D20" s="63">
        <v>4996</v>
      </c>
      <c r="E20" s="63">
        <v>6000</v>
      </c>
      <c r="F20" s="63">
        <v>9982</v>
      </c>
      <c r="G20" s="63">
        <v>5985</v>
      </c>
      <c r="H20" s="63">
        <v>9967</v>
      </c>
    </row>
    <row r="21" spans="1:8" x14ac:dyDescent="0.25">
      <c r="A21" s="62" t="s">
        <v>92</v>
      </c>
      <c r="B21" s="63">
        <v>8784</v>
      </c>
      <c r="C21" s="63">
        <v>10260</v>
      </c>
      <c r="D21" s="63">
        <v>8773</v>
      </c>
      <c r="E21" s="63">
        <v>9613</v>
      </c>
      <c r="F21" s="63">
        <v>11128</v>
      </c>
      <c r="G21" s="63">
        <v>9822</v>
      </c>
      <c r="H21" s="63">
        <v>10912</v>
      </c>
    </row>
    <row r="22" spans="1:8" x14ac:dyDescent="0.25">
      <c r="A22" s="62" t="s">
        <v>94</v>
      </c>
      <c r="B22" s="63">
        <v>115929</v>
      </c>
      <c r="C22" s="63">
        <v>105718</v>
      </c>
      <c r="D22" s="63">
        <v>105392</v>
      </c>
      <c r="E22" s="63">
        <v>125481</v>
      </c>
      <c r="F22" s="63">
        <v>153982</v>
      </c>
      <c r="G22" s="63">
        <v>145308</v>
      </c>
      <c r="H22" s="63">
        <v>176392</v>
      </c>
    </row>
    <row r="23" spans="1:8" x14ac:dyDescent="0.25">
      <c r="A23" s="64" t="s">
        <v>93</v>
      </c>
      <c r="F23" s="62" t="s">
        <v>0</v>
      </c>
      <c r="G23" s="62" t="s">
        <v>0</v>
      </c>
      <c r="H23" s="62" t="s">
        <v>0</v>
      </c>
    </row>
    <row r="24" spans="1:8" x14ac:dyDescent="0.25">
      <c r="A24" s="62" t="s">
        <v>92</v>
      </c>
      <c r="B24" s="63">
        <v>93735</v>
      </c>
      <c r="C24" s="63">
        <v>91807</v>
      </c>
      <c r="D24" s="63">
        <v>98667</v>
      </c>
      <c r="E24" s="63">
        <v>109106</v>
      </c>
      <c r="F24" s="63">
        <v>98959</v>
      </c>
      <c r="G24" s="63">
        <v>95281</v>
      </c>
      <c r="H24" s="63">
        <v>85750</v>
      </c>
    </row>
    <row r="25" spans="1:8" x14ac:dyDescent="0.25">
      <c r="A25" s="62" t="s">
        <v>91</v>
      </c>
      <c r="B25" s="63">
        <v>48914</v>
      </c>
      <c r="C25" s="63">
        <v>50503</v>
      </c>
      <c r="D25" s="63">
        <v>54490</v>
      </c>
      <c r="E25" s="63">
        <v>53325</v>
      </c>
      <c r="F25" s="63">
        <v>49142</v>
      </c>
      <c r="G25" s="63">
        <v>49848</v>
      </c>
      <c r="H25" s="63">
        <v>45888</v>
      </c>
    </row>
    <row r="26" spans="1:8" x14ac:dyDescent="0.25">
      <c r="A26" s="62" t="s">
        <v>90</v>
      </c>
      <c r="B26" s="63">
        <v>142649</v>
      </c>
      <c r="C26" s="63">
        <v>142310</v>
      </c>
      <c r="D26" s="63">
        <v>153157</v>
      </c>
      <c r="E26" s="63">
        <v>162431</v>
      </c>
      <c r="F26" s="63">
        <v>148101</v>
      </c>
      <c r="G26" s="63">
        <v>145129</v>
      </c>
      <c r="H26" s="63">
        <v>131638</v>
      </c>
    </row>
    <row r="27" spans="1:8" x14ac:dyDescent="0.25">
      <c r="A27" s="62" t="s">
        <v>89</v>
      </c>
      <c r="B27" s="63">
        <v>258578</v>
      </c>
      <c r="C27" s="63">
        <v>248028</v>
      </c>
      <c r="D27" s="63">
        <v>258549</v>
      </c>
      <c r="E27" s="63">
        <v>287912</v>
      </c>
      <c r="F27" s="63">
        <v>302083</v>
      </c>
      <c r="G27" s="63">
        <v>290437</v>
      </c>
      <c r="H27" s="63">
        <v>308030</v>
      </c>
    </row>
    <row r="28" spans="1:8" x14ac:dyDescent="0.25">
      <c r="A28" s="62" t="s">
        <v>88</v>
      </c>
      <c r="B28" s="62" t="s">
        <v>87</v>
      </c>
      <c r="C28" s="62" t="s">
        <v>87</v>
      </c>
      <c r="D28" s="62" t="s">
        <v>87</v>
      </c>
      <c r="E28" s="62" t="s">
        <v>87</v>
      </c>
      <c r="F28" s="63"/>
      <c r="G28" s="62" t="s">
        <v>87</v>
      </c>
      <c r="H28" s="62" t="s">
        <v>87</v>
      </c>
    </row>
    <row r="29" spans="1:8" x14ac:dyDescent="0.25">
      <c r="A29" s="64" t="s">
        <v>86</v>
      </c>
      <c r="F29" s="62" t="s">
        <v>0</v>
      </c>
      <c r="G29" s="62" t="s">
        <v>0</v>
      </c>
      <c r="H29" s="62" t="s">
        <v>0</v>
      </c>
    </row>
    <row r="30" spans="1:8" ht="30" x14ac:dyDescent="0.25">
      <c r="A30" s="62" t="s">
        <v>85</v>
      </c>
      <c r="B30" s="63">
        <v>40201</v>
      </c>
      <c r="C30" s="63">
        <v>45174</v>
      </c>
      <c r="D30" s="63">
        <v>50779</v>
      </c>
      <c r="E30" s="63">
        <v>57365</v>
      </c>
      <c r="F30" s="11">
        <v>64849</v>
      </c>
      <c r="G30" s="11">
        <v>73812</v>
      </c>
      <c r="H30" s="11">
        <v>83276</v>
      </c>
    </row>
    <row r="31" spans="1:8" x14ac:dyDescent="0.25">
      <c r="A31" s="62" t="s">
        <v>84</v>
      </c>
      <c r="B31" s="63">
        <v>70400</v>
      </c>
      <c r="C31" s="63">
        <v>45898</v>
      </c>
      <c r="D31" s="63">
        <v>14966</v>
      </c>
      <c r="E31" s="63">
        <v>5562</v>
      </c>
      <c r="F31" s="63">
        <v>-3068</v>
      </c>
      <c r="G31" s="63">
        <v>-214</v>
      </c>
      <c r="H31" s="63">
        <v>-19154</v>
      </c>
    </row>
    <row r="32" spans="1:8" x14ac:dyDescent="0.25">
      <c r="A32" s="62" t="s">
        <v>83</v>
      </c>
      <c r="B32" s="63">
        <v>-3454</v>
      </c>
      <c r="C32" s="63">
        <v>-584</v>
      </c>
      <c r="D32" s="63">
        <v>-406</v>
      </c>
      <c r="E32" s="63">
        <v>163</v>
      </c>
      <c r="F32" s="63">
        <v>-11109</v>
      </c>
      <c r="G32" s="63">
        <v>-11452</v>
      </c>
      <c r="H32" s="63">
        <v>-7172</v>
      </c>
    </row>
    <row r="33" spans="1:8" x14ac:dyDescent="0.25">
      <c r="A33" s="62" t="s">
        <v>82</v>
      </c>
      <c r="B33" s="63">
        <v>107147</v>
      </c>
      <c r="C33" s="63">
        <v>90488</v>
      </c>
      <c r="D33" s="63">
        <v>65339</v>
      </c>
      <c r="E33" s="63">
        <v>63090</v>
      </c>
      <c r="F33" s="63">
        <v>50672</v>
      </c>
      <c r="G33" s="63">
        <v>62146</v>
      </c>
      <c r="H33" s="63">
        <v>56950</v>
      </c>
    </row>
    <row r="34" spans="1:8" x14ac:dyDescent="0.25">
      <c r="A34" s="62" t="s">
        <v>81</v>
      </c>
      <c r="B34" s="11">
        <v>365725</v>
      </c>
      <c r="C34" s="11">
        <v>338516</v>
      </c>
      <c r="D34" s="11">
        <v>323888</v>
      </c>
      <c r="E34" s="11">
        <v>351002</v>
      </c>
      <c r="F34" s="11">
        <v>352755</v>
      </c>
      <c r="G34" s="11">
        <v>352583</v>
      </c>
      <c r="H34" s="11">
        <v>364980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EEF1-8350-4205-9BBB-CBB32E92995C}">
  <dimension ref="A1:H45"/>
  <sheetViews>
    <sheetView zoomScale="75" zoomScaleNormal="75" workbookViewId="0">
      <selection activeCell="A14" sqref="A14"/>
    </sheetView>
  </sheetViews>
  <sheetFormatPr defaultRowHeight="15" x14ac:dyDescent="0.25"/>
  <cols>
    <col min="1" max="1" width="79" customWidth="1"/>
    <col min="2" max="3" width="14" customWidth="1"/>
    <col min="4" max="4" width="16" customWidth="1"/>
    <col min="5" max="6" width="14" customWidth="1"/>
    <col min="7" max="7" width="16" customWidth="1"/>
    <col min="8" max="8" width="80" customWidth="1"/>
  </cols>
  <sheetData>
    <row r="1" spans="1:8" ht="15" customHeight="1" x14ac:dyDescent="0.25">
      <c r="A1" s="70" t="s">
        <v>158</v>
      </c>
      <c r="B1" s="72" t="s">
        <v>159</v>
      </c>
      <c r="C1" s="1"/>
      <c r="D1" s="1"/>
      <c r="E1" s="71" t="s">
        <v>159</v>
      </c>
      <c r="F1" s="1"/>
      <c r="G1" s="1"/>
      <c r="H1" s="70" t="s">
        <v>158</v>
      </c>
    </row>
    <row r="2" spans="1:8" x14ac:dyDescent="0.25">
      <c r="A2" s="2"/>
      <c r="B2" s="65" t="s">
        <v>118</v>
      </c>
      <c r="C2" s="65" t="s">
        <v>117</v>
      </c>
      <c r="D2" s="65" t="s">
        <v>116</v>
      </c>
      <c r="E2" s="65" t="s">
        <v>115</v>
      </c>
      <c r="F2" s="65" t="s">
        <v>114</v>
      </c>
      <c r="G2" s="65" t="s">
        <v>113</v>
      </c>
      <c r="H2" s="2"/>
    </row>
    <row r="3" spans="1:8" x14ac:dyDescent="0.25">
      <c r="A3" s="64" t="s">
        <v>157</v>
      </c>
      <c r="B3" s="69"/>
      <c r="C3" s="69"/>
      <c r="D3" s="69"/>
      <c r="E3" s="68" t="s">
        <v>0</v>
      </c>
      <c r="F3" s="68" t="s">
        <v>0</v>
      </c>
      <c r="G3" s="68" t="s">
        <v>0</v>
      </c>
      <c r="H3" s="64" t="s">
        <v>157</v>
      </c>
    </row>
    <row r="4" spans="1:8" x14ac:dyDescent="0.25">
      <c r="A4" s="62" t="s">
        <v>156</v>
      </c>
      <c r="B4" s="67">
        <v>25913</v>
      </c>
      <c r="C4" s="67">
        <v>50224</v>
      </c>
      <c r="D4" s="67">
        <v>39789</v>
      </c>
      <c r="E4" s="67">
        <v>35929</v>
      </c>
      <c r="F4" s="67">
        <v>24977</v>
      </c>
      <c r="G4" s="67">
        <v>30737</v>
      </c>
      <c r="H4" s="62" t="s">
        <v>155</v>
      </c>
    </row>
    <row r="5" spans="1:8" x14ac:dyDescent="0.25">
      <c r="A5" s="64" t="s">
        <v>154</v>
      </c>
      <c r="B5" s="69"/>
      <c r="C5" s="69"/>
      <c r="D5" s="69"/>
      <c r="E5" s="68" t="s">
        <v>0</v>
      </c>
      <c r="F5" s="68" t="s">
        <v>0</v>
      </c>
      <c r="G5" s="68" t="s">
        <v>0</v>
      </c>
      <c r="H5" s="64" t="s">
        <v>154</v>
      </c>
    </row>
    <row r="6" spans="1:8" x14ac:dyDescent="0.25">
      <c r="A6" s="62" t="s">
        <v>2</v>
      </c>
      <c r="B6" s="67">
        <v>55256</v>
      </c>
      <c r="C6" s="67">
        <v>57411</v>
      </c>
      <c r="D6" s="67">
        <v>94680</v>
      </c>
      <c r="E6" s="67">
        <v>99803</v>
      </c>
      <c r="F6" s="67">
        <v>96995</v>
      </c>
      <c r="G6" s="67">
        <v>93736</v>
      </c>
      <c r="H6" s="62" t="s">
        <v>2</v>
      </c>
    </row>
    <row r="7" spans="1:8" x14ac:dyDescent="0.25">
      <c r="A7" s="64" t="s">
        <v>153</v>
      </c>
      <c r="B7" s="69"/>
      <c r="C7" s="69"/>
      <c r="D7" s="69"/>
      <c r="E7" s="68" t="s">
        <v>0</v>
      </c>
      <c r="F7" s="68" t="s">
        <v>0</v>
      </c>
      <c r="G7" s="68" t="s">
        <v>0</v>
      </c>
      <c r="H7" s="64" t="s">
        <v>153</v>
      </c>
    </row>
    <row r="8" spans="1:8" x14ac:dyDescent="0.25">
      <c r="A8" s="62" t="s">
        <v>152</v>
      </c>
      <c r="B8" s="67">
        <v>12547</v>
      </c>
      <c r="C8" s="67">
        <v>11056</v>
      </c>
      <c r="D8" s="67">
        <v>11284</v>
      </c>
      <c r="E8" s="67">
        <v>11104</v>
      </c>
      <c r="F8" s="67">
        <v>11519</v>
      </c>
      <c r="G8" s="67">
        <v>11445</v>
      </c>
      <c r="H8" s="62" t="s">
        <v>152</v>
      </c>
    </row>
    <row r="9" spans="1:8" x14ac:dyDescent="0.25">
      <c r="A9" s="62" t="s">
        <v>151</v>
      </c>
      <c r="B9" s="67">
        <v>6068</v>
      </c>
      <c r="C9" s="67">
        <v>6829</v>
      </c>
      <c r="D9" s="67">
        <v>7906</v>
      </c>
      <c r="E9" s="67">
        <v>9038</v>
      </c>
      <c r="F9" s="67">
        <v>10833</v>
      </c>
      <c r="G9" s="67">
        <v>11688</v>
      </c>
      <c r="H9" s="62" t="s">
        <v>151</v>
      </c>
    </row>
    <row r="10" spans="1:8" x14ac:dyDescent="0.25">
      <c r="A10" s="62" t="s">
        <v>150</v>
      </c>
      <c r="B10" s="67">
        <v>-340</v>
      </c>
      <c r="C10" s="67">
        <v>-215</v>
      </c>
      <c r="D10" s="67">
        <v>-4774</v>
      </c>
      <c r="E10" s="67"/>
      <c r="F10" s="67"/>
      <c r="G10" s="67"/>
      <c r="H10" s="62"/>
    </row>
    <row r="11" spans="1:8" x14ac:dyDescent="0.25">
      <c r="A11" s="62" t="s">
        <v>37</v>
      </c>
      <c r="B11" s="67">
        <v>-652</v>
      </c>
      <c r="C11" s="67">
        <v>-97</v>
      </c>
      <c r="D11" s="67">
        <v>-147</v>
      </c>
      <c r="E11" s="67">
        <v>1006</v>
      </c>
      <c r="F11" s="67">
        <v>-2227</v>
      </c>
      <c r="G11" s="67">
        <v>-2266</v>
      </c>
      <c r="H11" s="62" t="s">
        <v>37</v>
      </c>
    </row>
    <row r="12" spans="1:8" x14ac:dyDescent="0.25">
      <c r="A12" s="64" t="s">
        <v>149</v>
      </c>
      <c r="B12" s="69"/>
      <c r="C12" s="69"/>
      <c r="D12" s="69"/>
      <c r="E12" s="68" t="s">
        <v>0</v>
      </c>
      <c r="F12" s="68" t="s">
        <v>0</v>
      </c>
      <c r="G12" s="68" t="s">
        <v>0</v>
      </c>
      <c r="H12" s="64" t="s">
        <v>149</v>
      </c>
    </row>
    <row r="13" spans="1:8" x14ac:dyDescent="0.25">
      <c r="A13" s="62" t="s">
        <v>110</v>
      </c>
      <c r="B13" s="67">
        <v>245</v>
      </c>
      <c r="C13" s="67">
        <v>6917</v>
      </c>
      <c r="D13" s="67">
        <v>-10125</v>
      </c>
      <c r="E13" s="67">
        <v>-1823</v>
      </c>
      <c r="F13" s="67">
        <v>-1688</v>
      </c>
      <c r="G13" s="67">
        <v>-3788</v>
      </c>
      <c r="H13" s="62" t="s">
        <v>110</v>
      </c>
    </row>
    <row r="14" spans="1:8" x14ac:dyDescent="0.25">
      <c r="A14" s="62" t="s">
        <v>109</v>
      </c>
      <c r="B14" s="67">
        <v>-289</v>
      </c>
      <c r="C14" s="67">
        <v>-127</v>
      </c>
      <c r="D14" s="67">
        <v>-2642</v>
      </c>
      <c r="E14" s="67">
        <v>1484</v>
      </c>
      <c r="F14" s="67">
        <v>-1618</v>
      </c>
      <c r="G14" s="67">
        <v>-1046</v>
      </c>
      <c r="H14" s="62" t="s">
        <v>109</v>
      </c>
    </row>
    <row r="15" spans="1:8" x14ac:dyDescent="0.25">
      <c r="A15" s="62" t="s">
        <v>108</v>
      </c>
      <c r="B15" s="67">
        <v>2931</v>
      </c>
      <c r="C15" s="67">
        <v>1553</v>
      </c>
      <c r="D15" s="67">
        <v>-3903</v>
      </c>
      <c r="E15" s="67">
        <v>-7520</v>
      </c>
      <c r="F15" s="67">
        <v>1271</v>
      </c>
      <c r="G15" s="67">
        <v>-1356</v>
      </c>
      <c r="H15" s="62" t="s">
        <v>108</v>
      </c>
    </row>
    <row r="16" spans="1:8" x14ac:dyDescent="0.25">
      <c r="A16" s="62" t="s">
        <v>148</v>
      </c>
      <c r="B16" s="67">
        <v>873</v>
      </c>
      <c r="C16" s="67">
        <v>-9588</v>
      </c>
      <c r="D16" s="67">
        <v>-8042</v>
      </c>
      <c r="E16" s="67">
        <v>-6499</v>
      </c>
      <c r="F16" s="67">
        <v>-5684</v>
      </c>
      <c r="G16" s="67">
        <v>-11731</v>
      </c>
      <c r="H16" s="62" t="s">
        <v>148</v>
      </c>
    </row>
    <row r="17" spans="1:8" x14ac:dyDescent="0.25">
      <c r="A17" s="62" t="s">
        <v>98</v>
      </c>
      <c r="B17" s="67">
        <v>-1923</v>
      </c>
      <c r="C17" s="67">
        <v>-4062</v>
      </c>
      <c r="D17" s="67">
        <v>12326</v>
      </c>
      <c r="E17" s="67">
        <v>9448</v>
      </c>
      <c r="F17" s="67">
        <v>-1889</v>
      </c>
      <c r="G17" s="67">
        <v>6020</v>
      </c>
      <c r="H17" s="62" t="s">
        <v>98</v>
      </c>
    </row>
    <row r="18" spans="1:8" x14ac:dyDescent="0.25">
      <c r="A18" s="62" t="s">
        <v>96</v>
      </c>
      <c r="B18" s="67">
        <v>-625</v>
      </c>
      <c r="C18" s="67">
        <v>2081</v>
      </c>
      <c r="D18" s="67">
        <v>1676</v>
      </c>
      <c r="E18" s="67"/>
      <c r="F18" s="67"/>
      <c r="G18" s="67"/>
      <c r="H18" s="62"/>
    </row>
    <row r="19" spans="1:8" x14ac:dyDescent="0.25">
      <c r="A19" s="62" t="s">
        <v>147</v>
      </c>
      <c r="B19" s="67">
        <v>-4700</v>
      </c>
      <c r="C19" s="67">
        <v>8916</v>
      </c>
      <c r="D19" s="67">
        <v>5799</v>
      </c>
      <c r="E19" s="67">
        <v>6110</v>
      </c>
      <c r="F19" s="67">
        <v>3031</v>
      </c>
      <c r="G19" s="67">
        <v>15552</v>
      </c>
      <c r="H19" s="62" t="s">
        <v>147</v>
      </c>
    </row>
    <row r="20" spans="1:8" x14ac:dyDescent="0.25">
      <c r="A20" s="62" t="s">
        <v>146</v>
      </c>
      <c r="B20" s="67">
        <v>69391</v>
      </c>
      <c r="C20" s="67">
        <v>80674</v>
      </c>
      <c r="D20" s="67">
        <v>104038</v>
      </c>
      <c r="E20" s="67">
        <v>122151</v>
      </c>
      <c r="F20" s="67">
        <v>110543</v>
      </c>
      <c r="G20" s="67">
        <v>118254</v>
      </c>
      <c r="H20" s="62" t="s">
        <v>146</v>
      </c>
    </row>
    <row r="21" spans="1:8" x14ac:dyDescent="0.25">
      <c r="A21" s="64" t="s">
        <v>145</v>
      </c>
      <c r="B21" s="69"/>
      <c r="C21" s="69"/>
      <c r="D21" s="69"/>
      <c r="E21" s="68" t="s">
        <v>0</v>
      </c>
      <c r="F21" s="68" t="s">
        <v>0</v>
      </c>
      <c r="G21" s="68" t="s">
        <v>0</v>
      </c>
      <c r="H21" s="64" t="s">
        <v>145</v>
      </c>
    </row>
    <row r="22" spans="1:8" x14ac:dyDescent="0.25">
      <c r="A22" s="62" t="s">
        <v>144</v>
      </c>
      <c r="B22" s="67">
        <v>-39630</v>
      </c>
      <c r="C22" s="67">
        <v>-114938</v>
      </c>
      <c r="D22" s="67">
        <v>-109558</v>
      </c>
      <c r="E22" s="67">
        <v>-76923</v>
      </c>
      <c r="F22" s="67">
        <v>-29513</v>
      </c>
      <c r="G22" s="67">
        <v>-48656</v>
      </c>
      <c r="H22" s="62" t="s">
        <v>144</v>
      </c>
    </row>
    <row r="23" spans="1:8" x14ac:dyDescent="0.25">
      <c r="A23" s="62" t="s">
        <v>143</v>
      </c>
      <c r="B23" s="67">
        <v>40102</v>
      </c>
      <c r="C23" s="67">
        <v>69918</v>
      </c>
      <c r="D23" s="67">
        <v>59023</v>
      </c>
      <c r="E23" s="67">
        <v>29917</v>
      </c>
      <c r="F23" s="67">
        <v>39686</v>
      </c>
      <c r="G23" s="67">
        <v>51211</v>
      </c>
      <c r="H23" s="62" t="s">
        <v>143</v>
      </c>
    </row>
    <row r="24" spans="1:8" x14ac:dyDescent="0.25">
      <c r="A24" s="62" t="s">
        <v>142</v>
      </c>
      <c r="B24" s="67">
        <v>56988</v>
      </c>
      <c r="C24" s="67">
        <v>50473</v>
      </c>
      <c r="D24" s="67">
        <v>47460</v>
      </c>
      <c r="E24" s="67">
        <v>37446</v>
      </c>
      <c r="F24" s="67">
        <v>5828</v>
      </c>
      <c r="G24" s="67">
        <v>11135</v>
      </c>
      <c r="H24" s="62" t="s">
        <v>142</v>
      </c>
    </row>
    <row r="25" spans="1:8" x14ac:dyDescent="0.25">
      <c r="A25" s="62" t="s">
        <v>141</v>
      </c>
      <c r="B25" s="67">
        <v>-10495</v>
      </c>
      <c r="C25" s="67">
        <v>-7309</v>
      </c>
      <c r="D25" s="67">
        <v>-11085</v>
      </c>
      <c r="E25" s="67">
        <v>-10708</v>
      </c>
      <c r="F25" s="67">
        <v>-10959</v>
      </c>
      <c r="G25" s="67">
        <v>-9447</v>
      </c>
      <c r="H25" s="62" t="s">
        <v>141</v>
      </c>
    </row>
    <row r="26" spans="1:8" x14ac:dyDescent="0.25">
      <c r="A26" s="62" t="s">
        <v>140</v>
      </c>
      <c r="B26" s="67">
        <v>-624</v>
      </c>
      <c r="C26" s="67">
        <v>-1524</v>
      </c>
      <c r="D26" s="67">
        <v>-33</v>
      </c>
      <c r="E26" s="67"/>
      <c r="F26" s="67"/>
      <c r="G26" s="67"/>
      <c r="H26" s="62"/>
    </row>
    <row r="27" spans="1:8" x14ac:dyDescent="0.25">
      <c r="A27" s="62" t="s">
        <v>139</v>
      </c>
      <c r="B27" s="67">
        <v>-1001</v>
      </c>
      <c r="C27" s="67">
        <v>-210</v>
      </c>
      <c r="D27" s="67">
        <v>-131</v>
      </c>
      <c r="E27" s="67"/>
      <c r="F27" s="67"/>
      <c r="G27" s="67"/>
      <c r="H27" s="62"/>
    </row>
    <row r="28" spans="1:8" x14ac:dyDescent="0.25">
      <c r="A28" s="62" t="s">
        <v>138</v>
      </c>
      <c r="B28" s="67">
        <v>1634</v>
      </c>
      <c r="C28" s="67">
        <v>92</v>
      </c>
      <c r="D28" s="67">
        <v>387</v>
      </c>
      <c r="E28" s="67"/>
      <c r="F28" s="67"/>
      <c r="G28" s="67"/>
      <c r="H28" s="62"/>
    </row>
    <row r="29" spans="1:8" x14ac:dyDescent="0.25">
      <c r="A29" s="62" t="s">
        <v>37</v>
      </c>
      <c r="B29" s="67">
        <v>-1078</v>
      </c>
      <c r="C29" s="67">
        <v>-791</v>
      </c>
      <c r="D29" s="67">
        <v>-608</v>
      </c>
      <c r="E29" s="67">
        <v>-2086</v>
      </c>
      <c r="F29" s="67">
        <v>-1337</v>
      </c>
      <c r="G29" s="67">
        <v>-1308</v>
      </c>
      <c r="H29" s="62" t="s">
        <v>37</v>
      </c>
    </row>
    <row r="30" spans="1:8" x14ac:dyDescent="0.25">
      <c r="A30" s="62" t="s">
        <v>137</v>
      </c>
      <c r="B30" s="67">
        <v>45896</v>
      </c>
      <c r="C30" s="67">
        <v>-4289</v>
      </c>
      <c r="D30" s="67">
        <v>-14545</v>
      </c>
      <c r="E30" s="67">
        <v>-22354</v>
      </c>
      <c r="F30" s="67">
        <v>3705</v>
      </c>
      <c r="G30" s="67">
        <v>2935</v>
      </c>
      <c r="H30" s="62" t="s">
        <v>137</v>
      </c>
    </row>
    <row r="31" spans="1:8" x14ac:dyDescent="0.25">
      <c r="A31" s="64" t="s">
        <v>136</v>
      </c>
      <c r="B31" s="69"/>
      <c r="C31" s="69"/>
      <c r="D31" s="69"/>
      <c r="E31" s="68" t="s">
        <v>0</v>
      </c>
      <c r="F31" s="68" t="s">
        <v>0</v>
      </c>
      <c r="G31" s="68" t="s">
        <v>0</v>
      </c>
      <c r="H31" s="64" t="s">
        <v>136</v>
      </c>
    </row>
    <row r="32" spans="1:8" x14ac:dyDescent="0.25">
      <c r="A32" s="62" t="s">
        <v>135</v>
      </c>
      <c r="B32" s="67">
        <v>781</v>
      </c>
      <c r="C32" s="67">
        <v>880</v>
      </c>
      <c r="D32" s="67">
        <v>1105</v>
      </c>
      <c r="E32" s="68"/>
      <c r="F32" s="68"/>
      <c r="G32" s="68"/>
      <c r="H32" s="64"/>
    </row>
    <row r="33" spans="1:8" x14ac:dyDescent="0.25">
      <c r="A33" s="62" t="s">
        <v>134</v>
      </c>
      <c r="B33" s="67">
        <v>-2817</v>
      </c>
      <c r="C33" s="67">
        <v>-3634</v>
      </c>
      <c r="D33" s="67">
        <v>-6556</v>
      </c>
      <c r="E33" s="67">
        <v>-6223</v>
      </c>
      <c r="F33" s="67">
        <v>-5431</v>
      </c>
      <c r="G33" s="67">
        <v>-5441</v>
      </c>
      <c r="H33" s="62" t="s">
        <v>134</v>
      </c>
    </row>
    <row r="34" spans="1:8" x14ac:dyDescent="0.25">
      <c r="A34" s="62" t="s">
        <v>133</v>
      </c>
      <c r="B34" s="67">
        <v>-14119</v>
      </c>
      <c r="C34" s="67">
        <v>-14081</v>
      </c>
      <c r="D34" s="67">
        <v>-14467</v>
      </c>
      <c r="E34" s="67">
        <v>-14841</v>
      </c>
      <c r="F34" s="67">
        <v>-15025</v>
      </c>
      <c r="G34" s="67">
        <v>-15234</v>
      </c>
      <c r="H34" s="62" t="s">
        <v>133</v>
      </c>
    </row>
    <row r="35" spans="1:8" x14ac:dyDescent="0.25">
      <c r="A35" s="62" t="s">
        <v>132</v>
      </c>
      <c r="B35" s="67">
        <v>-66897</v>
      </c>
      <c r="C35" s="67">
        <v>-72358</v>
      </c>
      <c r="D35" s="67">
        <v>-85971</v>
      </c>
      <c r="E35" s="67">
        <v>-89402</v>
      </c>
      <c r="F35" s="67">
        <v>-77550</v>
      </c>
      <c r="G35" s="67">
        <v>-94949</v>
      </c>
      <c r="H35" s="62" t="s">
        <v>132</v>
      </c>
    </row>
    <row r="36" spans="1:8" x14ac:dyDescent="0.25">
      <c r="A36" s="62" t="s">
        <v>131</v>
      </c>
      <c r="B36" s="67">
        <v>6963</v>
      </c>
      <c r="C36" s="67">
        <v>16091</v>
      </c>
      <c r="D36" s="67">
        <v>20393</v>
      </c>
      <c r="E36" s="67">
        <v>5465</v>
      </c>
      <c r="F36" s="67">
        <v>5228</v>
      </c>
      <c r="G36" s="67">
        <v>0</v>
      </c>
      <c r="H36" s="62" t="s">
        <v>131</v>
      </c>
    </row>
    <row r="37" spans="1:8" x14ac:dyDescent="0.25">
      <c r="A37" s="62" t="s">
        <v>130</v>
      </c>
      <c r="B37" s="67">
        <v>-8805</v>
      </c>
      <c r="C37" s="67">
        <v>-12629</v>
      </c>
      <c r="D37" s="67">
        <v>-8750</v>
      </c>
      <c r="E37" s="67">
        <v>-9543</v>
      </c>
      <c r="F37" s="67">
        <v>-11151</v>
      </c>
      <c r="G37" s="67">
        <v>-9958</v>
      </c>
      <c r="H37" s="62" t="s">
        <v>130</v>
      </c>
    </row>
    <row r="38" spans="1:8" x14ac:dyDescent="0.25">
      <c r="A38" s="62" t="s">
        <v>129</v>
      </c>
      <c r="B38" s="67">
        <v>-5977</v>
      </c>
      <c r="C38" s="67">
        <v>-963</v>
      </c>
      <c r="D38" s="67">
        <v>1022</v>
      </c>
      <c r="E38" s="67">
        <v>3955</v>
      </c>
      <c r="F38" s="67">
        <v>-3978</v>
      </c>
      <c r="G38" s="67">
        <v>3960</v>
      </c>
      <c r="H38" s="62" t="s">
        <v>129</v>
      </c>
    </row>
    <row r="39" spans="1:8" x14ac:dyDescent="0.25">
      <c r="A39" s="62" t="s">
        <v>37</v>
      </c>
      <c r="B39" s="67">
        <v>-105</v>
      </c>
      <c r="C39" s="67">
        <v>-126</v>
      </c>
      <c r="D39" s="67">
        <v>-129</v>
      </c>
      <c r="E39" s="67">
        <v>-160</v>
      </c>
      <c r="F39" s="67">
        <v>-581</v>
      </c>
      <c r="G39" s="67">
        <v>-361</v>
      </c>
      <c r="H39" s="62" t="s">
        <v>37</v>
      </c>
    </row>
    <row r="40" spans="1:8" x14ac:dyDescent="0.25">
      <c r="A40" s="62" t="s">
        <v>128</v>
      </c>
      <c r="B40" s="67">
        <v>-90976</v>
      </c>
      <c r="C40" s="67">
        <v>-86820</v>
      </c>
      <c r="D40" s="67">
        <v>-93353</v>
      </c>
      <c r="E40" s="67">
        <v>-110749</v>
      </c>
      <c r="F40" s="67">
        <v>-108488</v>
      </c>
      <c r="G40" s="67">
        <v>-121983</v>
      </c>
      <c r="H40" s="62" t="s">
        <v>128</v>
      </c>
    </row>
    <row r="41" spans="1:8" ht="30" x14ac:dyDescent="0.25">
      <c r="A41" s="62" t="s">
        <v>127</v>
      </c>
      <c r="B41" s="67">
        <v>24311</v>
      </c>
      <c r="C41" s="67">
        <v>-10435</v>
      </c>
      <c r="D41" s="67">
        <v>-3860</v>
      </c>
      <c r="E41" s="67">
        <v>-10952</v>
      </c>
      <c r="F41" s="67">
        <v>5760</v>
      </c>
      <c r="G41" s="67">
        <v>-794</v>
      </c>
      <c r="H41" s="62" t="s">
        <v>126</v>
      </c>
    </row>
    <row r="42" spans="1:8" x14ac:dyDescent="0.25">
      <c r="A42" s="62" t="s">
        <v>125</v>
      </c>
      <c r="B42" s="67">
        <v>50224</v>
      </c>
      <c r="C42" s="67">
        <v>39789</v>
      </c>
      <c r="D42" s="67">
        <v>35929</v>
      </c>
      <c r="E42" s="67">
        <v>24977</v>
      </c>
      <c r="F42" s="67">
        <v>30737</v>
      </c>
      <c r="G42" s="67">
        <v>29943</v>
      </c>
      <c r="H42" s="62" t="s">
        <v>124</v>
      </c>
    </row>
    <row r="43" spans="1:8" x14ac:dyDescent="0.25">
      <c r="A43" s="64" t="s">
        <v>123</v>
      </c>
      <c r="B43" s="69"/>
      <c r="C43" s="69"/>
      <c r="D43" s="69"/>
      <c r="E43" s="68" t="s">
        <v>0</v>
      </c>
      <c r="F43" s="68" t="s">
        <v>0</v>
      </c>
      <c r="G43" s="68" t="s">
        <v>0</v>
      </c>
      <c r="H43" s="64" t="s">
        <v>123</v>
      </c>
    </row>
    <row r="44" spans="1:8" x14ac:dyDescent="0.25">
      <c r="A44" s="62" t="s">
        <v>122</v>
      </c>
      <c r="B44" s="67">
        <v>15263</v>
      </c>
      <c r="C44" s="67">
        <v>9501</v>
      </c>
      <c r="D44" s="67">
        <v>25385</v>
      </c>
      <c r="E44" s="67">
        <v>19573</v>
      </c>
      <c r="F44" s="67">
        <v>18679</v>
      </c>
      <c r="G44" s="67">
        <v>26102</v>
      </c>
      <c r="H44" s="62" t="s">
        <v>122</v>
      </c>
    </row>
    <row r="45" spans="1:8" x14ac:dyDescent="0.25">
      <c r="A45" s="62" t="s">
        <v>121</v>
      </c>
      <c r="B45" s="67">
        <v>3423</v>
      </c>
      <c r="C45" s="67">
        <v>3002</v>
      </c>
      <c r="D45" s="67">
        <v>2687</v>
      </c>
    </row>
  </sheetData>
  <mergeCells count="2">
    <mergeCell ref="H1:H2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3A39-DF47-48A6-B11D-21E8B4224CDF}">
  <dimension ref="A1:Q121"/>
  <sheetViews>
    <sheetView workbookViewId="0">
      <selection activeCell="F10" sqref="F10"/>
    </sheetView>
  </sheetViews>
  <sheetFormatPr defaultRowHeight="15" x14ac:dyDescent="0.25"/>
  <cols>
    <col min="3" max="3" width="15.7109375" customWidth="1"/>
    <col min="4" max="11" width="13.28515625" customWidth="1"/>
  </cols>
  <sheetData>
    <row r="1" spans="1:11" x14ac:dyDescent="0.25">
      <c r="A1">
        <v>121</v>
      </c>
      <c r="B1">
        <v>17</v>
      </c>
    </row>
    <row r="4" spans="1:11" x14ac:dyDescent="0.25">
      <c r="D4" s="4"/>
      <c r="E4" s="15"/>
      <c r="F4" s="15"/>
      <c r="G4" s="15"/>
      <c r="H4" s="15"/>
      <c r="I4" s="23"/>
    </row>
    <row r="5" spans="1:11" x14ac:dyDescent="0.25">
      <c r="D5" s="13"/>
      <c r="E5" s="13"/>
      <c r="F5" s="13"/>
      <c r="G5" s="13"/>
      <c r="H5" s="13"/>
      <c r="I5" s="24"/>
    </row>
    <row r="6" spans="1:11" x14ac:dyDescent="0.25">
      <c r="D6" s="13"/>
      <c r="E6" s="13"/>
      <c r="F6" s="13"/>
      <c r="G6" s="13"/>
      <c r="H6" s="13"/>
      <c r="I6" s="24"/>
    </row>
    <row r="7" spans="1:11" x14ac:dyDescent="0.25">
      <c r="D7" s="3"/>
      <c r="E7" s="3"/>
      <c r="F7" s="3"/>
      <c r="G7" s="3"/>
      <c r="H7" s="3"/>
      <c r="I7" s="22"/>
    </row>
    <row r="8" spans="1:11" x14ac:dyDescent="0.25">
      <c r="D8" s="15"/>
      <c r="E8" s="15"/>
      <c r="F8" s="15"/>
      <c r="G8" s="45"/>
      <c r="H8" s="15"/>
      <c r="I8" s="23"/>
    </row>
    <row r="9" spans="1:11" x14ac:dyDescent="0.25">
      <c r="C9" s="61"/>
      <c r="D9" s="13"/>
      <c r="E9" s="13"/>
      <c r="F9" s="13"/>
      <c r="G9" s="12"/>
      <c r="H9" s="12"/>
      <c r="I9" s="25"/>
    </row>
    <row r="10" spans="1:11" x14ac:dyDescent="0.25">
      <c r="D10" s="13"/>
      <c r="E10" s="13"/>
      <c r="F10" s="61"/>
      <c r="G10" s="13"/>
      <c r="H10" s="13"/>
      <c r="I10" s="24"/>
    </row>
    <row r="11" spans="1:11" x14ac:dyDescent="0.25">
      <c r="D11" s="3"/>
      <c r="E11" s="3"/>
      <c r="F11" s="3"/>
      <c r="G11" s="13"/>
      <c r="H11" s="13"/>
      <c r="I11" s="24"/>
    </row>
    <row r="12" spans="1:11" x14ac:dyDescent="0.25">
      <c r="D12" s="3"/>
      <c r="E12" s="15"/>
      <c r="F12" s="3"/>
      <c r="G12" s="15"/>
      <c r="H12" s="15"/>
      <c r="I12" s="23"/>
    </row>
    <row r="13" spans="1:11" x14ac:dyDescent="0.25">
      <c r="D13" s="3"/>
      <c r="E13" s="3"/>
      <c r="F13" s="3"/>
      <c r="G13" s="3"/>
      <c r="H13" s="3"/>
      <c r="I13" s="22"/>
    </row>
    <row r="14" spans="1:11" x14ac:dyDescent="0.25">
      <c r="D14" s="3"/>
      <c r="E14" s="16"/>
      <c r="F14" s="16"/>
      <c r="G14" s="16"/>
      <c r="H14" s="16"/>
      <c r="I14" s="26"/>
      <c r="K14" s="13"/>
    </row>
    <row r="15" spans="1:11" x14ac:dyDescent="0.25">
      <c r="D15" s="3"/>
      <c r="E15" s="12"/>
      <c r="F15" s="12"/>
      <c r="G15" s="12"/>
      <c r="H15" s="12"/>
      <c r="I15" s="25"/>
      <c r="K15" s="49"/>
    </row>
    <row r="16" spans="1:11" x14ac:dyDescent="0.25">
      <c r="D16" s="3"/>
      <c r="E16" s="12"/>
      <c r="F16" s="12"/>
      <c r="G16" s="12"/>
      <c r="H16" s="12"/>
      <c r="I16" s="25"/>
      <c r="K16" s="49"/>
    </row>
    <row r="17" spans="4:11" x14ac:dyDescent="0.25">
      <c r="D17" s="3"/>
      <c r="E17" s="3"/>
      <c r="F17" s="3"/>
      <c r="G17" s="3"/>
      <c r="H17" s="3"/>
      <c r="I17" s="22"/>
    </row>
    <row r="18" spans="4:11" x14ac:dyDescent="0.25">
      <c r="D18" s="3"/>
      <c r="E18" s="15"/>
      <c r="F18" s="15"/>
      <c r="G18" s="15"/>
      <c r="H18" s="15"/>
      <c r="I18" s="23"/>
    </row>
    <row r="19" spans="4:11" x14ac:dyDescent="0.25">
      <c r="D19" s="3"/>
      <c r="E19" s="12"/>
      <c r="F19" s="12"/>
      <c r="G19" s="13"/>
      <c r="H19" s="13"/>
      <c r="I19" s="24"/>
      <c r="K19" s="3"/>
    </row>
    <row r="20" spans="4:11" x14ac:dyDescent="0.25">
      <c r="D20" s="3"/>
      <c r="E20" s="3"/>
      <c r="F20" s="3"/>
      <c r="G20" s="3"/>
      <c r="H20" s="3"/>
      <c r="I20" s="22"/>
    </row>
    <row r="21" spans="4:11" x14ac:dyDescent="0.25">
      <c r="D21" s="3"/>
      <c r="E21" s="15"/>
      <c r="F21" s="15"/>
      <c r="G21" s="15"/>
      <c r="H21" s="15"/>
      <c r="I21" s="23"/>
    </row>
    <row r="22" spans="4:11" x14ac:dyDescent="0.25">
      <c r="D22" s="3"/>
      <c r="E22" s="12"/>
      <c r="F22" s="12"/>
      <c r="G22" s="13"/>
      <c r="H22" s="13"/>
      <c r="I22" s="24"/>
      <c r="K22" s="49"/>
    </row>
    <row r="23" spans="4:11" x14ac:dyDescent="0.25">
      <c r="D23" s="3"/>
      <c r="E23" s="3"/>
      <c r="F23" s="3"/>
      <c r="G23" s="13"/>
      <c r="H23" s="13"/>
      <c r="I23" s="24"/>
    </row>
    <row r="24" spans="4:11" ht="15.75" thickBot="1" x14ac:dyDescent="0.3">
      <c r="D24" s="3"/>
      <c r="E24" s="18"/>
      <c r="F24" s="18"/>
      <c r="G24" s="18"/>
      <c r="H24" s="18"/>
      <c r="I24" s="27"/>
    </row>
    <row r="25" spans="4:11" ht="15.75" thickTop="1" x14ac:dyDescent="0.25">
      <c r="D25" s="3"/>
    </row>
    <row r="26" spans="4:11" x14ac:dyDescent="0.25">
      <c r="D26" s="3"/>
      <c r="E26" s="20"/>
      <c r="F26" s="20"/>
      <c r="G26" s="20"/>
      <c r="H26" s="20"/>
      <c r="I26" s="28"/>
    </row>
    <row r="27" spans="4:11" x14ac:dyDescent="0.25">
      <c r="D27" s="3"/>
      <c r="E27" s="12"/>
      <c r="F27" s="12"/>
      <c r="G27" s="12"/>
      <c r="H27" s="12"/>
      <c r="I27" s="25"/>
    </row>
    <row r="28" spans="4:11" x14ac:dyDescent="0.25">
      <c r="D28" s="3"/>
    </row>
    <row r="29" spans="4:11" x14ac:dyDescent="0.25">
      <c r="D29" s="3"/>
      <c r="E29" s="9"/>
      <c r="F29" s="6"/>
      <c r="G29" s="6"/>
      <c r="H29" s="6"/>
      <c r="I29" s="6"/>
    </row>
    <row r="30" spans="4:11" x14ac:dyDescent="0.25">
      <c r="D30" s="3"/>
      <c r="E30" s="7"/>
      <c r="F30" s="7"/>
      <c r="G30" s="7"/>
      <c r="H30" s="7"/>
      <c r="I30" s="7"/>
    </row>
    <row r="31" spans="4:11" x14ac:dyDescent="0.25">
      <c r="D31" s="3"/>
    </row>
    <row r="32" spans="4:11" x14ac:dyDescent="0.25">
      <c r="D32" s="3"/>
      <c r="E32" s="4"/>
    </row>
    <row r="33" spans="4:9" x14ac:dyDescent="0.25">
      <c r="D33" s="3"/>
    </row>
    <row r="34" spans="4:9" x14ac:dyDescent="0.25">
      <c r="D34" s="3"/>
    </row>
    <row r="35" spans="4:9" x14ac:dyDescent="0.25">
      <c r="D35" s="3"/>
    </row>
    <row r="36" spans="4:9" x14ac:dyDescent="0.25">
      <c r="D36" s="3"/>
    </row>
    <row r="37" spans="4:9" x14ac:dyDescent="0.25">
      <c r="D37" s="3"/>
    </row>
    <row r="38" spans="4:9" x14ac:dyDescent="0.25">
      <c r="D38" s="3"/>
    </row>
    <row r="39" spans="4:9" x14ac:dyDescent="0.25">
      <c r="D39" s="3"/>
    </row>
    <row r="40" spans="4:9" x14ac:dyDescent="0.25">
      <c r="D40" s="3"/>
    </row>
    <row r="44" spans="4:9" x14ac:dyDescent="0.25">
      <c r="D44" s="13"/>
      <c r="E44" s="13"/>
      <c r="F44" s="13"/>
      <c r="G44" s="13"/>
      <c r="H44" s="13"/>
      <c r="I44" s="13"/>
    </row>
    <row r="45" spans="4:9" x14ac:dyDescent="0.25">
      <c r="D45" s="13"/>
      <c r="E45" s="13"/>
      <c r="F45" s="13"/>
      <c r="G45" s="13"/>
      <c r="H45" s="13"/>
      <c r="I45" s="14"/>
    </row>
    <row r="46" spans="4:9" x14ac:dyDescent="0.25">
      <c r="D46" s="13"/>
      <c r="E46" s="13"/>
      <c r="F46" s="13"/>
      <c r="G46" s="13"/>
      <c r="H46" s="13"/>
      <c r="I46" s="14"/>
    </row>
    <row r="47" spans="4:9" x14ac:dyDescent="0.25">
      <c r="D47" s="13"/>
      <c r="E47" s="13"/>
      <c r="F47" s="13"/>
      <c r="G47" s="13"/>
      <c r="H47" s="13"/>
      <c r="I47" s="14"/>
    </row>
    <row r="48" spans="4:9" x14ac:dyDescent="0.25">
      <c r="D48" s="13"/>
      <c r="E48" s="13"/>
      <c r="F48" s="13"/>
      <c r="G48" s="13"/>
      <c r="H48" s="13"/>
      <c r="I48" s="14"/>
    </row>
    <row r="49" spans="4:11" x14ac:dyDescent="0.25">
      <c r="D49" s="13"/>
      <c r="E49" s="13"/>
      <c r="F49" s="13"/>
      <c r="G49" s="13"/>
      <c r="H49" s="13"/>
      <c r="I49" s="13"/>
    </row>
    <row r="50" spans="4:11" x14ac:dyDescent="0.25">
      <c r="D50" s="13"/>
      <c r="E50" s="13"/>
      <c r="F50" s="13"/>
      <c r="G50" s="13"/>
      <c r="H50" s="13"/>
      <c r="I50" s="14"/>
    </row>
    <row r="51" spans="4:11" x14ac:dyDescent="0.25">
      <c r="D51" s="13"/>
      <c r="E51" s="13"/>
      <c r="F51" s="13"/>
      <c r="G51" s="13"/>
      <c r="H51" s="13"/>
      <c r="I51" s="14"/>
    </row>
    <row r="52" spans="4:11" x14ac:dyDescent="0.25">
      <c r="D52" s="13"/>
      <c r="E52" s="13"/>
      <c r="F52" s="13"/>
      <c r="G52" s="13"/>
      <c r="H52" s="13"/>
      <c r="I52" s="14"/>
    </row>
    <row r="53" spans="4:11" x14ac:dyDescent="0.25">
      <c r="D53" s="13"/>
      <c r="E53" s="13"/>
      <c r="F53" s="13"/>
      <c r="G53" s="13"/>
      <c r="H53" s="13"/>
      <c r="I53" s="14"/>
    </row>
    <row r="54" spans="4:11" x14ac:dyDescent="0.25">
      <c r="D54" s="3"/>
      <c r="E54" s="12"/>
      <c r="F54" s="12"/>
      <c r="G54" s="12"/>
      <c r="H54" s="12"/>
      <c r="I54" s="48"/>
    </row>
    <row r="55" spans="4:11" x14ac:dyDescent="0.25">
      <c r="D55" s="3"/>
      <c r="E55" s="13"/>
      <c r="F55" s="13"/>
      <c r="G55" s="13"/>
      <c r="H55" s="13"/>
      <c r="I55" s="14"/>
    </row>
    <row r="56" spans="4:11" x14ac:dyDescent="0.25">
      <c r="D56" s="3"/>
      <c r="E56" s="13"/>
      <c r="F56" s="13"/>
      <c r="G56" s="13"/>
      <c r="H56" s="13"/>
      <c r="I56" s="14"/>
    </row>
    <row r="57" spans="4:11" x14ac:dyDescent="0.25">
      <c r="D57" s="3"/>
      <c r="E57" s="53"/>
      <c r="F57" s="13"/>
      <c r="G57" s="13"/>
      <c r="H57" s="13"/>
      <c r="I57" s="14"/>
      <c r="K57" s="49"/>
    </row>
    <row r="58" spans="4:11" x14ac:dyDescent="0.25">
      <c r="D58" s="13"/>
      <c r="E58" s="13"/>
      <c r="F58" s="13"/>
      <c r="G58" s="13"/>
      <c r="H58" s="13"/>
      <c r="I58" s="14"/>
    </row>
    <row r="59" spans="4:11" x14ac:dyDescent="0.25">
      <c r="D59" s="13"/>
      <c r="E59" s="13"/>
      <c r="F59" s="13"/>
      <c r="G59" s="13"/>
      <c r="H59" s="13"/>
      <c r="I59" s="14"/>
    </row>
    <row r="60" spans="4:11" x14ac:dyDescent="0.25">
      <c r="D60" s="13"/>
      <c r="E60" s="13"/>
      <c r="F60" s="13"/>
      <c r="G60" s="13"/>
      <c r="H60" s="13"/>
      <c r="I60" s="14"/>
    </row>
    <row r="61" spans="4:11" x14ac:dyDescent="0.25">
      <c r="D61" s="13"/>
      <c r="E61" s="13"/>
      <c r="F61" s="13"/>
      <c r="G61" s="13"/>
      <c r="H61" s="13"/>
      <c r="I61" s="14"/>
    </row>
    <row r="62" spans="4:11" x14ac:dyDescent="0.25">
      <c r="D62" s="13"/>
      <c r="E62" s="13"/>
      <c r="F62" s="13"/>
      <c r="G62" s="13"/>
      <c r="H62" s="13"/>
      <c r="I62" s="14"/>
    </row>
    <row r="63" spans="4:11" x14ac:dyDescent="0.25">
      <c r="D63" s="13"/>
      <c r="E63" s="13"/>
      <c r="F63" s="13"/>
      <c r="G63" s="13"/>
      <c r="H63" s="13"/>
      <c r="I63" s="13"/>
    </row>
    <row r="64" spans="4:11" x14ac:dyDescent="0.25">
      <c r="D64" s="13"/>
      <c r="E64" s="13"/>
      <c r="F64" s="13"/>
      <c r="G64" s="13"/>
      <c r="H64" s="13"/>
      <c r="I64" s="14"/>
    </row>
    <row r="65" spans="4:9" x14ac:dyDescent="0.25">
      <c r="D65" s="13"/>
      <c r="E65" s="13"/>
      <c r="F65" s="13"/>
      <c r="G65" s="13"/>
      <c r="H65" s="13"/>
      <c r="I65" s="14"/>
    </row>
    <row r="66" spans="4:9" x14ac:dyDescent="0.25">
      <c r="D66" s="13"/>
      <c r="E66" s="13"/>
      <c r="F66" s="13"/>
      <c r="G66" s="13"/>
      <c r="H66" s="13"/>
      <c r="I66" s="14"/>
    </row>
    <row r="67" spans="4:9" x14ac:dyDescent="0.25">
      <c r="D67" s="3"/>
      <c r="E67" s="3"/>
      <c r="F67" s="3"/>
      <c r="G67" s="3"/>
      <c r="H67" s="3"/>
      <c r="I67" s="5"/>
    </row>
    <row r="68" spans="4:9" x14ac:dyDescent="0.25">
      <c r="D68" s="3"/>
      <c r="E68" s="3"/>
      <c r="F68" s="3"/>
      <c r="G68" s="3"/>
      <c r="H68" s="3"/>
      <c r="I68" s="5"/>
    </row>
    <row r="78" spans="4:9" x14ac:dyDescent="0.25">
      <c r="D78" s="3"/>
    </row>
    <row r="81" spans="5:17" x14ac:dyDescent="0.25">
      <c r="E81" s="4"/>
    </row>
    <row r="86" spans="5:17" x14ac:dyDescent="0.25">
      <c r="K86" s="3"/>
      <c r="Q86" s="3"/>
    </row>
    <row r="88" spans="5:17" x14ac:dyDescent="0.25">
      <c r="J88" s="45"/>
    </row>
    <row r="120" spans="11:11" x14ac:dyDescent="0.25">
      <c r="K120" s="3"/>
    </row>
    <row r="121" spans="11:11" x14ac:dyDescent="0.25">
      <c r="K121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188-478E-4120-86F5-A7065D8ED4A2}">
  <dimension ref="A1:Q121"/>
  <sheetViews>
    <sheetView workbookViewId="0">
      <selection activeCell="F10" sqref="F10"/>
    </sheetView>
  </sheetViews>
  <sheetFormatPr defaultRowHeight="15" x14ac:dyDescent="0.25"/>
  <cols>
    <col min="3" max="3" width="15.7109375" customWidth="1"/>
    <col min="4" max="15" width="13.28515625" customWidth="1"/>
  </cols>
  <sheetData>
    <row r="1" spans="1:11" x14ac:dyDescent="0.25">
      <c r="A1">
        <v>121</v>
      </c>
      <c r="B1">
        <v>17</v>
      </c>
    </row>
    <row r="4" spans="1:11" x14ac:dyDescent="0.25">
      <c r="D4" s="4"/>
      <c r="E4" s="15"/>
      <c r="F4" s="15"/>
      <c r="G4" s="15"/>
      <c r="H4" s="15"/>
      <c r="I4" s="23"/>
    </row>
    <row r="5" spans="1:11" x14ac:dyDescent="0.25">
      <c r="D5" s="13"/>
      <c r="E5" s="13"/>
      <c r="F5" s="13"/>
      <c r="G5" s="13"/>
      <c r="H5" s="13"/>
      <c r="I5" s="24"/>
    </row>
    <row r="6" spans="1:11" x14ac:dyDescent="0.25">
      <c r="D6" s="13"/>
      <c r="E6" s="13"/>
      <c r="F6" s="13"/>
      <c r="G6" s="13"/>
      <c r="H6" s="13"/>
      <c r="I6" s="24"/>
    </row>
    <row r="7" spans="1:11" x14ac:dyDescent="0.25">
      <c r="D7" s="3"/>
      <c r="E7" s="3"/>
      <c r="F7" s="3"/>
      <c r="G7" s="3"/>
      <c r="H7" s="3"/>
      <c r="I7" s="22"/>
    </row>
    <row r="8" spans="1:11" x14ac:dyDescent="0.25">
      <c r="D8" s="15"/>
      <c r="E8" s="15"/>
      <c r="F8" s="15"/>
      <c r="G8" s="44"/>
      <c r="H8" s="15"/>
      <c r="I8" s="23"/>
    </row>
    <row r="9" spans="1:11" x14ac:dyDescent="0.25">
      <c r="C9" s="61"/>
      <c r="D9" s="13"/>
      <c r="E9" s="13"/>
      <c r="F9" s="13"/>
      <c r="G9" s="12"/>
      <c r="H9" s="12"/>
      <c r="I9" s="25"/>
    </row>
    <row r="10" spans="1:11" x14ac:dyDescent="0.25">
      <c r="D10" s="13"/>
      <c r="E10" s="13"/>
      <c r="F10" s="61"/>
      <c r="G10" s="13"/>
      <c r="H10" s="13"/>
      <c r="I10" s="24"/>
    </row>
    <row r="11" spans="1:11" x14ac:dyDescent="0.25">
      <c r="D11" s="3"/>
      <c r="E11" s="3"/>
      <c r="F11" s="3"/>
      <c r="G11" s="13"/>
      <c r="H11" s="13"/>
      <c r="I11" s="24"/>
    </row>
    <row r="12" spans="1:11" x14ac:dyDescent="0.25">
      <c r="D12" s="3"/>
      <c r="E12" s="15"/>
      <c r="F12" s="3"/>
      <c r="G12" s="15"/>
      <c r="H12" s="15"/>
      <c r="I12" s="23"/>
    </row>
    <row r="13" spans="1:11" x14ac:dyDescent="0.25">
      <c r="D13" s="3"/>
      <c r="E13" s="3"/>
      <c r="F13" s="3"/>
      <c r="G13" s="3"/>
      <c r="H13" s="3"/>
      <c r="I13" s="22"/>
    </row>
    <row r="14" spans="1:11" x14ac:dyDescent="0.25">
      <c r="D14" s="3"/>
      <c r="E14" s="16"/>
      <c r="F14" s="16"/>
      <c r="G14" s="16"/>
      <c r="H14" s="16"/>
      <c r="I14" s="26"/>
      <c r="K14" s="13"/>
    </row>
    <row r="15" spans="1:11" x14ac:dyDescent="0.25">
      <c r="D15" s="3"/>
      <c r="E15" s="12"/>
      <c r="F15" s="12"/>
      <c r="G15" s="12"/>
      <c r="H15" s="12"/>
      <c r="I15" s="25"/>
      <c r="K15" s="49"/>
    </row>
    <row r="16" spans="1:11" x14ac:dyDescent="0.25">
      <c r="D16" s="3"/>
      <c r="E16" s="12"/>
      <c r="F16" s="12"/>
      <c r="G16" s="12"/>
      <c r="H16" s="12"/>
      <c r="I16" s="25"/>
      <c r="K16" s="49"/>
    </row>
    <row r="17" spans="4:11" x14ac:dyDescent="0.25">
      <c r="D17" s="3"/>
      <c r="E17" s="3"/>
      <c r="F17" s="3"/>
      <c r="G17" s="3"/>
      <c r="H17" s="3"/>
      <c r="I17" s="22"/>
    </row>
    <row r="18" spans="4:11" x14ac:dyDescent="0.25">
      <c r="D18" s="3"/>
      <c r="E18" s="15"/>
      <c r="F18" s="15"/>
      <c r="G18" s="15"/>
      <c r="H18" s="15"/>
      <c r="I18" s="23"/>
    </row>
    <row r="19" spans="4:11" x14ac:dyDescent="0.25">
      <c r="D19" s="3"/>
      <c r="E19" s="12"/>
      <c r="F19" s="12"/>
      <c r="G19" s="13"/>
      <c r="H19" s="13"/>
      <c r="I19" s="24"/>
      <c r="K19" s="3"/>
    </row>
    <row r="20" spans="4:11" x14ac:dyDescent="0.25">
      <c r="D20" s="3"/>
      <c r="E20" s="3"/>
      <c r="F20" s="3"/>
      <c r="G20" s="3"/>
      <c r="H20" s="3"/>
      <c r="I20" s="22"/>
    </row>
    <row r="21" spans="4:11" x14ac:dyDescent="0.25">
      <c r="D21" s="3"/>
      <c r="E21" s="15"/>
      <c r="F21" s="15"/>
      <c r="G21" s="15"/>
      <c r="H21" s="15"/>
      <c r="I21" s="23"/>
    </row>
    <row r="22" spans="4:11" x14ac:dyDescent="0.25">
      <c r="D22" s="3"/>
      <c r="E22" s="12"/>
      <c r="F22" s="12"/>
      <c r="G22" s="13"/>
      <c r="H22" s="13"/>
      <c r="I22" s="24"/>
      <c r="K22" s="49"/>
    </row>
    <row r="23" spans="4:11" x14ac:dyDescent="0.25">
      <c r="D23" s="3"/>
      <c r="E23" s="3"/>
      <c r="F23" s="3"/>
      <c r="G23" s="13"/>
      <c r="H23" s="13"/>
      <c r="I23" s="24"/>
    </row>
    <row r="24" spans="4:11" ht="15.75" thickBot="1" x14ac:dyDescent="0.3">
      <c r="D24" s="3"/>
      <c r="E24" s="18"/>
      <c r="F24" s="18"/>
      <c r="G24" s="18"/>
      <c r="H24" s="18"/>
      <c r="I24" s="27"/>
    </row>
    <row r="25" spans="4:11" ht="15.75" thickTop="1" x14ac:dyDescent="0.25">
      <c r="D25" s="3"/>
    </row>
    <row r="26" spans="4:11" x14ac:dyDescent="0.25">
      <c r="D26" s="3"/>
      <c r="E26" s="13"/>
      <c r="F26" s="13"/>
      <c r="G26" s="13"/>
      <c r="H26" s="13"/>
      <c r="I26" s="24"/>
    </row>
    <row r="27" spans="4:11" x14ac:dyDescent="0.25">
      <c r="D27" s="3"/>
      <c r="E27" s="12"/>
      <c r="F27" s="12"/>
      <c r="G27" s="12"/>
      <c r="H27" s="12"/>
      <c r="I27" s="25"/>
    </row>
    <row r="28" spans="4:11" x14ac:dyDescent="0.25">
      <c r="D28" s="3"/>
    </row>
    <row r="29" spans="4:11" x14ac:dyDescent="0.25">
      <c r="D29" s="3"/>
      <c r="E29" s="8"/>
      <c r="F29" s="8"/>
      <c r="G29" s="8"/>
      <c r="H29" s="8"/>
      <c r="I29" s="8"/>
    </row>
    <row r="30" spans="4:11" x14ac:dyDescent="0.25">
      <c r="D30" s="3"/>
      <c r="E30" s="10"/>
      <c r="F30" s="10"/>
      <c r="G30" s="10"/>
      <c r="H30" s="10"/>
      <c r="I30" s="10"/>
    </row>
    <row r="31" spans="4:11" x14ac:dyDescent="0.25">
      <c r="D31" s="3"/>
    </row>
    <row r="32" spans="4:11" x14ac:dyDescent="0.25">
      <c r="D32" s="3"/>
      <c r="E32" s="33"/>
    </row>
    <row r="33" spans="4:10" x14ac:dyDescent="0.25">
      <c r="D33" s="3"/>
    </row>
    <row r="34" spans="4:10" x14ac:dyDescent="0.25">
      <c r="D34" s="3"/>
    </row>
    <row r="35" spans="4:10" x14ac:dyDescent="0.25">
      <c r="D35" s="3"/>
    </row>
    <row r="36" spans="4:10" x14ac:dyDescent="0.25">
      <c r="D36" s="3"/>
    </row>
    <row r="37" spans="4:10" x14ac:dyDescent="0.25">
      <c r="D37" s="3"/>
    </row>
    <row r="38" spans="4:10" x14ac:dyDescent="0.25">
      <c r="D38" s="3"/>
    </row>
    <row r="39" spans="4:10" x14ac:dyDescent="0.25">
      <c r="D39" s="3"/>
    </row>
    <row r="40" spans="4:10" x14ac:dyDescent="0.25">
      <c r="D40" s="3"/>
    </row>
    <row r="43" spans="4:10" x14ac:dyDescent="0.25">
      <c r="E43" s="15"/>
      <c r="F43" s="15"/>
      <c r="G43" s="15"/>
      <c r="H43" s="15"/>
      <c r="I43" s="16"/>
      <c r="J43" s="16"/>
    </row>
    <row r="44" spans="4:10" x14ac:dyDescent="0.25">
      <c r="D44" s="13"/>
      <c r="E44" s="13"/>
      <c r="F44" s="13"/>
      <c r="G44" s="13"/>
      <c r="H44" s="13"/>
      <c r="I44" s="13"/>
    </row>
    <row r="45" spans="4:10" x14ac:dyDescent="0.25">
      <c r="D45" s="13"/>
      <c r="E45" s="13"/>
      <c r="F45" s="13"/>
      <c r="G45" s="13"/>
      <c r="H45" s="13"/>
      <c r="I45" s="14"/>
    </row>
    <row r="46" spans="4:10" x14ac:dyDescent="0.25">
      <c r="D46" s="13"/>
      <c r="E46" s="13"/>
      <c r="F46" s="13"/>
      <c r="G46" s="13"/>
      <c r="H46" s="13"/>
      <c r="I46" s="14"/>
    </row>
    <row r="47" spans="4:10" x14ac:dyDescent="0.25">
      <c r="D47" s="13"/>
      <c r="E47" s="13"/>
      <c r="F47" s="13"/>
      <c r="G47" s="13"/>
      <c r="H47" s="13"/>
      <c r="I47" s="14"/>
    </row>
    <row r="48" spans="4:10" x14ac:dyDescent="0.25">
      <c r="D48" s="13"/>
      <c r="E48" s="13"/>
      <c r="F48" s="13"/>
      <c r="G48" s="13"/>
      <c r="H48" s="13"/>
      <c r="I48" s="14"/>
    </row>
    <row r="49" spans="4:15" x14ac:dyDescent="0.25">
      <c r="D49" s="13"/>
      <c r="E49" s="13"/>
      <c r="F49" s="13"/>
      <c r="G49" s="13"/>
      <c r="H49" s="13"/>
      <c r="I49" s="13"/>
    </row>
    <row r="50" spans="4:15" x14ac:dyDescent="0.25">
      <c r="D50" s="13"/>
      <c r="E50" s="13"/>
      <c r="F50" s="13"/>
      <c r="G50" s="13"/>
      <c r="H50" s="13"/>
      <c r="I50" s="14"/>
    </row>
    <row r="51" spans="4:15" x14ac:dyDescent="0.25">
      <c r="D51" s="13"/>
      <c r="E51" s="13"/>
      <c r="F51" s="13"/>
      <c r="G51" s="13"/>
      <c r="H51" s="13"/>
      <c r="I51" s="14"/>
    </row>
    <row r="52" spans="4:15" x14ac:dyDescent="0.25">
      <c r="D52" s="13"/>
      <c r="E52" s="13"/>
      <c r="F52" s="13"/>
      <c r="G52" s="13"/>
      <c r="H52" s="13"/>
      <c r="I52" s="14"/>
      <c r="J52" s="13"/>
      <c r="K52" s="13"/>
      <c r="L52" s="13"/>
      <c r="M52" s="13"/>
      <c r="N52" s="13"/>
    </row>
    <row r="53" spans="4:15" x14ac:dyDescent="0.25">
      <c r="D53" s="13"/>
      <c r="E53" s="13"/>
      <c r="F53" s="13"/>
      <c r="G53" s="13"/>
      <c r="H53" s="13"/>
      <c r="I53" s="14"/>
    </row>
    <row r="54" spans="4:15" x14ac:dyDescent="0.25">
      <c r="D54" s="3"/>
      <c r="E54" s="12"/>
      <c r="F54" s="12"/>
      <c r="G54" s="12"/>
      <c r="H54" s="12"/>
      <c r="I54" s="48"/>
    </row>
    <row r="55" spans="4:15" x14ac:dyDescent="0.25">
      <c r="D55" s="3"/>
      <c r="E55" s="13"/>
      <c r="F55" s="13"/>
      <c r="G55" s="13"/>
      <c r="H55" s="13"/>
      <c r="I55" s="14"/>
    </row>
    <row r="56" spans="4:15" x14ac:dyDescent="0.25">
      <c r="D56" s="3"/>
      <c r="E56" s="13"/>
      <c r="F56" s="13"/>
      <c r="G56" s="13"/>
      <c r="H56" s="13"/>
      <c r="I56" s="14"/>
    </row>
    <row r="57" spans="4:15" x14ac:dyDescent="0.25">
      <c r="D57" s="3"/>
      <c r="E57" s="54"/>
      <c r="F57" s="13"/>
      <c r="G57" s="13"/>
      <c r="H57" s="13"/>
      <c r="I57" s="14"/>
      <c r="K57" s="13"/>
      <c r="L57" s="3"/>
      <c r="M57" s="3"/>
      <c r="N57" s="3"/>
      <c r="O57" s="3"/>
    </row>
    <row r="58" spans="4:15" x14ac:dyDescent="0.25">
      <c r="D58" s="13"/>
      <c r="E58" s="44"/>
      <c r="F58" s="44"/>
      <c r="G58" s="44"/>
      <c r="H58" s="44"/>
      <c r="I58" s="44"/>
      <c r="J58" s="44"/>
    </row>
    <row r="59" spans="4:15" x14ac:dyDescent="0.25">
      <c r="D59" s="13"/>
      <c r="E59" s="13"/>
      <c r="F59" s="13"/>
      <c r="G59" s="13"/>
      <c r="H59" s="13"/>
      <c r="I59" s="14"/>
    </row>
    <row r="60" spans="4:15" x14ac:dyDescent="0.25">
      <c r="D60" s="13"/>
      <c r="E60" s="13"/>
      <c r="F60" s="13"/>
      <c r="G60" s="13"/>
      <c r="H60" s="13"/>
      <c r="I60" s="14"/>
    </row>
    <row r="61" spans="4:15" x14ac:dyDescent="0.25">
      <c r="D61" s="13"/>
      <c r="E61" s="13"/>
      <c r="F61" s="13"/>
      <c r="G61" s="13"/>
      <c r="H61" s="13"/>
      <c r="I61" s="14"/>
    </row>
    <row r="62" spans="4:15" x14ac:dyDescent="0.25">
      <c r="D62" s="13"/>
      <c r="E62" s="13"/>
      <c r="F62" s="13"/>
      <c r="G62" s="13"/>
      <c r="H62" s="13"/>
      <c r="I62" s="14"/>
    </row>
    <row r="63" spans="4:15" x14ac:dyDescent="0.25">
      <c r="D63" s="13"/>
      <c r="E63" s="13"/>
      <c r="F63" s="13"/>
      <c r="G63" s="13"/>
      <c r="H63" s="13"/>
      <c r="I63" s="13"/>
    </row>
    <row r="64" spans="4:15" x14ac:dyDescent="0.25"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4:15" x14ac:dyDescent="0.25">
      <c r="D65" s="13"/>
      <c r="E65" s="13"/>
      <c r="F65" s="13"/>
      <c r="G65" s="13"/>
      <c r="H65" s="13"/>
      <c r="I65" s="14"/>
    </row>
    <row r="66" spans="4:15" x14ac:dyDescent="0.25">
      <c r="D66" s="13"/>
      <c r="E66" s="13"/>
      <c r="F66" s="13"/>
      <c r="G66" s="13"/>
      <c r="H66" s="13"/>
      <c r="I66" s="13"/>
      <c r="J66" s="14"/>
      <c r="K66" s="13"/>
      <c r="L66" s="13"/>
      <c r="M66" s="13"/>
      <c r="N66" s="13"/>
      <c r="O66" s="13"/>
    </row>
    <row r="67" spans="4:15" x14ac:dyDescent="0.25">
      <c r="D67" s="3"/>
      <c r="E67" s="3"/>
      <c r="F67" s="3"/>
      <c r="G67" s="3"/>
      <c r="H67" s="3"/>
      <c r="I67" s="5"/>
      <c r="J67" s="13"/>
      <c r="K67" s="3"/>
      <c r="L67" s="3"/>
      <c r="M67" s="3"/>
      <c r="N67" s="3"/>
      <c r="O67" s="3"/>
    </row>
    <row r="68" spans="4:15" x14ac:dyDescent="0.25">
      <c r="D68" s="3"/>
      <c r="E68" s="13"/>
      <c r="F68" s="13"/>
      <c r="G68" s="13"/>
      <c r="H68" s="13"/>
      <c r="I68" s="13"/>
      <c r="J68" s="14"/>
      <c r="K68" s="3"/>
      <c r="L68" s="3"/>
      <c r="M68" s="3"/>
      <c r="N68" s="3"/>
      <c r="O68" s="3"/>
    </row>
    <row r="70" spans="4:15" ht="15.75" thickBot="1" x14ac:dyDescent="0.3"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 ht="15.75" thickTop="1" x14ac:dyDescent="0.25"/>
    <row r="72" spans="4:15" ht="15.75" thickBot="1" x14ac:dyDescent="0.3"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 ht="15.75" thickTop="1" x14ac:dyDescent="0.25"/>
    <row r="75" spans="4:15" ht="15.75" thickBot="1" x14ac:dyDescent="0.3"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 ht="15.75" thickTop="1" x14ac:dyDescent="0.25"/>
    <row r="78" spans="4:15" x14ac:dyDescent="0.25">
      <c r="D78" s="44"/>
    </row>
    <row r="81" spans="5:17" x14ac:dyDescent="0.25">
      <c r="E81" s="34"/>
      <c r="F81" s="38"/>
      <c r="G81" s="38"/>
      <c r="H81" s="38"/>
      <c r="I81" s="38"/>
      <c r="J81" s="39"/>
    </row>
    <row r="86" spans="5:17" x14ac:dyDescent="0.25">
      <c r="K86" s="44"/>
      <c r="Q86" s="44"/>
    </row>
    <row r="88" spans="5:17" x14ac:dyDescent="0.25">
      <c r="J88" s="44"/>
    </row>
    <row r="120" spans="11:11" x14ac:dyDescent="0.25">
      <c r="K120" s="44"/>
    </row>
    <row r="121" spans="11:11" x14ac:dyDescent="0.25">
      <c r="K12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10-K</vt:lpstr>
      <vt:lpstr>DCF</vt:lpstr>
      <vt:lpstr>10-Q</vt:lpstr>
      <vt:lpstr>BS</vt:lpstr>
      <vt:lpstr>CF</vt:lpstr>
      <vt:lpstr>UPSLIDE_UndoFormatting</vt:lpstr>
      <vt:lpstr>UPSLIDE_Undo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Smid, Patrik</dc:creator>
  <cp:lastModifiedBy>Smid, Patrik</cp:lastModifiedBy>
  <dcterms:created xsi:type="dcterms:W3CDTF">2025-02-25T09:38:02Z</dcterms:created>
  <dcterms:modified xsi:type="dcterms:W3CDTF">2025-02-26T22:54:32Z</dcterms:modified>
</cp:coreProperties>
</file>