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mros\OneDrive\Documents\00 CAMBRIDGE WORK\09 Thesis\Output\"/>
    </mc:Choice>
  </mc:AlternateContent>
  <xr:revisionPtr revIDLastSave="0" documentId="13_ncr:1_{09A42546-BD92-4DAB-B870-EEB94169FC8D}" xr6:coauthVersionLast="47" xr6:coauthVersionMax="47" xr10:uidLastSave="{00000000-0000-0000-0000-000000000000}"/>
  <bookViews>
    <workbookView xWindow="-98" yWindow="-98" windowWidth="22695" windowHeight="14595" firstSheet="9" activeTab="12" xr2:uid="{00000000-000D-0000-FFFF-FFFF00000000}"/>
  </bookViews>
  <sheets>
    <sheet name="Baseline power baseline cooling" sheetId="1" r:id="rId1"/>
    <sheet name="base P base C auto" sheetId="4" r:id="rId2"/>
    <sheet name="low P base C auto" sheetId="5" r:id="rId3"/>
    <sheet name="base P low C auto" sheetId="6" r:id="rId4"/>
    <sheet name="low P low C auto" sheetId="8" r:id="rId5"/>
    <sheet name="Scraped data" sheetId="10" r:id="rId6"/>
    <sheet name="CAC-only comparison" sheetId="9" r:id="rId7"/>
    <sheet name="Sheet3" sheetId="18" r:id="rId8"/>
    <sheet name="CAC-only better cool" sheetId="15" r:id="rId9"/>
    <sheet name="Integrated system comparison" sheetId="11" r:id="rId10"/>
    <sheet name="Integrated system w better cool" sheetId="14" r:id="rId11"/>
    <sheet name="IC choice" sheetId="13" r:id="rId12"/>
    <sheet name="Best design" sheetId="16" r:id="rId13"/>
    <sheet name="Best design summary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16" l="1"/>
  <c r="Y23" i="16"/>
  <c r="Y21" i="16"/>
  <c r="Y19" i="16"/>
  <c r="Y17" i="16"/>
  <c r="Y15" i="16"/>
  <c r="Y13" i="16"/>
  <c r="Y11" i="16"/>
  <c r="J4" i="18"/>
  <c r="J5" i="18"/>
  <c r="J3" i="18"/>
  <c r="I4" i="18"/>
  <c r="I5" i="18"/>
  <c r="I3" i="18"/>
  <c r="G2" i="18"/>
  <c r="G3" i="18"/>
  <c r="G4" i="18"/>
  <c r="G5" i="18"/>
  <c r="G1" i="18"/>
  <c r="E2" i="18"/>
  <c r="E3" i="18"/>
  <c r="E4" i="18"/>
  <c r="E5" i="18"/>
  <c r="E1" i="18"/>
  <c r="B5" i="18"/>
  <c r="B4" i="18"/>
  <c r="B3" i="18"/>
  <c r="B2" i="18"/>
  <c r="B1" i="18"/>
  <c r="G45" i="11"/>
  <c r="F45" i="11"/>
  <c r="E45" i="11"/>
  <c r="F41" i="11"/>
  <c r="F42" i="11"/>
  <c r="F43" i="11"/>
  <c r="F44" i="11"/>
  <c r="E41" i="11"/>
  <c r="E44" i="11"/>
  <c r="E43" i="11"/>
  <c r="E42" i="11"/>
  <c r="S33" i="13" l="1"/>
  <c r="R33" i="13"/>
  <c r="Q33" i="13"/>
  <c r="Q32" i="13"/>
  <c r="Y40" i="4"/>
  <c r="Y38" i="4"/>
  <c r="Y36" i="4"/>
  <c r="Y34" i="4"/>
  <c r="S31" i="13"/>
  <c r="Z31" i="13" s="1"/>
  <c r="S29" i="13"/>
  <c r="S27" i="13"/>
  <c r="Z27" i="13" s="1"/>
  <c r="S25" i="13"/>
  <c r="S21" i="13"/>
  <c r="S23" i="13"/>
  <c r="Z23" i="13" s="1"/>
  <c r="Y32" i="4"/>
  <c r="Z25" i="13"/>
  <c r="Z29" i="13"/>
  <c r="Z21" i="13"/>
  <c r="C15" i="17" l="1"/>
  <c r="D15" i="17"/>
  <c r="B15" i="17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9" i="10"/>
  <c r="B14" i="17"/>
  <c r="E14" i="17" s="1"/>
  <c r="D13" i="17"/>
  <c r="E13" i="17" s="1"/>
  <c r="E12" i="17"/>
  <c r="C12" i="17"/>
  <c r="B11" i="17"/>
  <c r="E11" i="17" s="1"/>
  <c r="E10" i="17"/>
  <c r="D10" i="17"/>
  <c r="E8" i="17"/>
  <c r="B8" i="17"/>
  <c r="C7" i="17"/>
  <c r="E7" i="17" s="1"/>
  <c r="E6" i="17"/>
  <c r="B6" i="17"/>
  <c r="C5" i="17"/>
  <c r="E5" i="17" s="1"/>
  <c r="E4" i="17"/>
  <c r="B4" i="17"/>
  <c r="C3" i="17"/>
  <c r="E3" i="17" s="1"/>
  <c r="E2" i="17"/>
  <c r="B2" i="17"/>
  <c r="X4" i="16"/>
  <c r="V4" i="16"/>
  <c r="U4" i="16"/>
  <c r="S4" i="16"/>
  <c r="R4" i="16"/>
  <c r="Q4" i="16"/>
  <c r="C4" i="16"/>
  <c r="X41" i="16"/>
  <c r="X40" i="16"/>
  <c r="X38" i="16"/>
  <c r="X36" i="16"/>
  <c r="X34" i="16"/>
  <c r="X32" i="16"/>
  <c r="X30" i="16"/>
  <c r="X28" i="16"/>
  <c r="X26" i="16"/>
  <c r="X24" i="16"/>
  <c r="X22" i="16"/>
  <c r="X20" i="16"/>
  <c r="X18" i="16"/>
  <c r="X16" i="16"/>
  <c r="X14" i="16"/>
  <c r="X12" i="16"/>
  <c r="V25" i="16"/>
  <c r="V23" i="16"/>
  <c r="V21" i="16"/>
  <c r="V19" i="16"/>
  <c r="V17" i="16"/>
  <c r="V15" i="16"/>
  <c r="V13" i="16"/>
  <c r="V11" i="16"/>
  <c r="U6" i="16"/>
  <c r="U7" i="16"/>
  <c r="U8" i="16"/>
  <c r="U9" i="16"/>
  <c r="U10" i="16"/>
  <c r="U5" i="16"/>
  <c r="AW31" i="15"/>
  <c r="AW22" i="15"/>
  <c r="AW13" i="15"/>
  <c r="AW4" i="15"/>
  <c r="AF31" i="14"/>
  <c r="X31" i="14"/>
  <c r="P31" i="14"/>
  <c r="H31" i="14"/>
  <c r="AN31" i="14" s="1"/>
  <c r="AF22" i="14"/>
  <c r="X22" i="14"/>
  <c r="P22" i="14"/>
  <c r="H22" i="14"/>
  <c r="AN22" i="14" s="1"/>
  <c r="AF13" i="14"/>
  <c r="X13" i="14"/>
  <c r="P13" i="14"/>
  <c r="H13" i="14"/>
  <c r="AN13" i="14" s="1"/>
  <c r="AF4" i="14"/>
  <c r="X4" i="14"/>
  <c r="P4" i="14"/>
  <c r="H4" i="14"/>
  <c r="AN4" i="14" s="1"/>
  <c r="C9" i="17" l="1"/>
  <c r="E9" i="17" s="1"/>
  <c r="E15" i="17" s="1"/>
  <c r="Q31" i="13" a="1"/>
  <c r="Q31" i="13" s="1"/>
  <c r="T31" i="13" s="1"/>
  <c r="R31" i="13"/>
  <c r="U31" i="13" a="1"/>
  <c r="U31" i="13"/>
  <c r="U35" i="13"/>
  <c r="S35" i="13"/>
  <c r="R35" i="13"/>
  <c r="Q35" i="13"/>
  <c r="U29" i="13" a="1"/>
  <c r="U29" i="13" s="1"/>
  <c r="R29" i="13"/>
  <c r="Q29" i="13" a="1"/>
  <c r="Q29" i="13" s="1"/>
  <c r="U27" i="13" a="1"/>
  <c r="U27" i="13" s="1"/>
  <c r="R27" i="13"/>
  <c r="Q27" i="13" a="1"/>
  <c r="Q27" i="13" s="1"/>
  <c r="U25" i="13" a="1"/>
  <c r="U25" i="13" s="1"/>
  <c r="R25" i="13"/>
  <c r="Q25" i="13" a="1"/>
  <c r="Q25" i="13" s="1"/>
  <c r="U23" i="13" a="1"/>
  <c r="U23" i="13" s="1"/>
  <c r="R23" i="13"/>
  <c r="Q23" i="13" a="1"/>
  <c r="Q23" i="13" s="1"/>
  <c r="U21" i="13" a="1"/>
  <c r="U21" i="13" s="1"/>
  <c r="R21" i="13"/>
  <c r="Q21" i="13" a="1"/>
  <c r="Q21" i="13" s="1"/>
  <c r="K19" i="13"/>
  <c r="J19" i="13"/>
  <c r="I19" i="13"/>
  <c r="H19" i="13"/>
  <c r="G19" i="13"/>
  <c r="F19" i="13"/>
  <c r="E19" i="13"/>
  <c r="D19" i="13"/>
  <c r="O16" i="13"/>
  <c r="N16" i="13" a="1"/>
  <c r="N16" i="13" s="1"/>
  <c r="O15" i="13"/>
  <c r="N15" i="13" a="1"/>
  <c r="N15" i="13" s="1"/>
  <c r="O14" i="13"/>
  <c r="N14" i="13" a="1"/>
  <c r="N14" i="13" s="1"/>
  <c r="O13" i="13"/>
  <c r="N13" i="13" a="1"/>
  <c r="N13" i="13" s="1"/>
  <c r="O12" i="13"/>
  <c r="N12" i="13" a="1"/>
  <c r="N12" i="13" s="1"/>
  <c r="K9" i="13"/>
  <c r="J9" i="13"/>
  <c r="I9" i="13"/>
  <c r="H9" i="13"/>
  <c r="G9" i="13"/>
  <c r="F9" i="13"/>
  <c r="E9" i="13"/>
  <c r="D9" i="13"/>
  <c r="Q5" i="13"/>
  <c r="AW31" i="9"/>
  <c r="AW22" i="9"/>
  <c r="AW13" i="9"/>
  <c r="AW4" i="9"/>
  <c r="U76" i="8"/>
  <c r="U76" i="6"/>
  <c r="S76" i="8"/>
  <c r="R76" i="8"/>
  <c r="Q76" i="8"/>
  <c r="T76" i="8" s="1"/>
  <c r="S76" i="6"/>
  <c r="T76" i="6" s="1"/>
  <c r="R76" i="6"/>
  <c r="Q76" i="6"/>
  <c r="U77" i="5"/>
  <c r="S77" i="5"/>
  <c r="T77" i="5" s="1"/>
  <c r="R77" i="5"/>
  <c r="Q77" i="5"/>
  <c r="U77" i="4"/>
  <c r="S77" i="4"/>
  <c r="R77" i="4"/>
  <c r="Q77" i="4"/>
  <c r="AN31" i="11"/>
  <c r="AN22" i="11"/>
  <c r="AN13" i="11"/>
  <c r="AN4" i="11"/>
  <c r="AF31" i="11"/>
  <c r="AF22" i="11"/>
  <c r="AF13" i="11"/>
  <c r="AF4" i="11"/>
  <c r="X31" i="11"/>
  <c r="X22" i="11"/>
  <c r="X13" i="11"/>
  <c r="X4" i="11"/>
  <c r="P31" i="11"/>
  <c r="P22" i="11"/>
  <c r="P13" i="11"/>
  <c r="P4" i="11"/>
  <c r="H31" i="11"/>
  <c r="H22" i="11"/>
  <c r="H13" i="11"/>
  <c r="H4" i="11"/>
  <c r="V5" i="10"/>
  <c r="W5" i="10"/>
  <c r="X5" i="10"/>
  <c r="Y5" i="10"/>
  <c r="Z5" i="10"/>
  <c r="V6" i="10"/>
  <c r="W6" i="10"/>
  <c r="X6" i="10"/>
  <c r="Y6" i="10"/>
  <c r="Z6" i="10"/>
  <c r="V7" i="10"/>
  <c r="W7" i="10"/>
  <c r="X7" i="10"/>
  <c r="Y7" i="10"/>
  <c r="Z7" i="10"/>
  <c r="V8" i="10"/>
  <c r="W8" i="10"/>
  <c r="X8" i="10"/>
  <c r="Y8" i="10"/>
  <c r="Z8" i="10"/>
  <c r="W9" i="10"/>
  <c r="X9" i="10"/>
  <c r="Y9" i="10"/>
  <c r="Z9" i="10"/>
  <c r="W10" i="10"/>
  <c r="X10" i="10"/>
  <c r="Y10" i="10"/>
  <c r="Z10" i="10"/>
  <c r="W11" i="10"/>
  <c r="X11" i="10"/>
  <c r="Y11" i="10"/>
  <c r="Z11" i="10"/>
  <c r="W12" i="10"/>
  <c r="X12" i="10"/>
  <c r="Y12" i="10"/>
  <c r="Z12" i="10"/>
  <c r="W13" i="10"/>
  <c r="X13" i="10"/>
  <c r="Y13" i="10"/>
  <c r="Z13" i="10"/>
  <c r="W14" i="10"/>
  <c r="X14" i="10"/>
  <c r="Y14" i="10"/>
  <c r="Z14" i="10"/>
  <c r="W15" i="10"/>
  <c r="X15" i="10"/>
  <c r="Y15" i="10"/>
  <c r="Z15" i="10"/>
  <c r="W16" i="10"/>
  <c r="X16" i="10"/>
  <c r="Y16" i="10"/>
  <c r="Z16" i="10"/>
  <c r="W17" i="10"/>
  <c r="X17" i="10"/>
  <c r="Y17" i="10"/>
  <c r="Z17" i="10"/>
  <c r="W18" i="10"/>
  <c r="X18" i="10"/>
  <c r="Y18" i="10"/>
  <c r="Z18" i="10"/>
  <c r="W19" i="10"/>
  <c r="X19" i="10"/>
  <c r="Y19" i="10"/>
  <c r="Z19" i="10"/>
  <c r="W20" i="10"/>
  <c r="X20" i="10"/>
  <c r="Y20" i="10"/>
  <c r="Z20" i="10"/>
  <c r="W21" i="10"/>
  <c r="X21" i="10"/>
  <c r="Y21" i="10"/>
  <c r="Z21" i="10"/>
  <c r="W22" i="10"/>
  <c r="X22" i="10"/>
  <c r="Y22" i="10"/>
  <c r="Z22" i="10"/>
  <c r="W23" i="10"/>
  <c r="X23" i="10"/>
  <c r="Y23" i="10"/>
  <c r="Z23" i="10"/>
  <c r="W24" i="10"/>
  <c r="X24" i="10"/>
  <c r="Y24" i="10"/>
  <c r="Z24" i="10"/>
  <c r="W25" i="10"/>
  <c r="X25" i="10"/>
  <c r="Y25" i="10"/>
  <c r="Z25" i="10"/>
  <c r="W26" i="10"/>
  <c r="X26" i="10"/>
  <c r="Y26" i="10"/>
  <c r="Z26" i="10"/>
  <c r="W27" i="10"/>
  <c r="X27" i="10"/>
  <c r="Y27" i="10"/>
  <c r="Z27" i="10"/>
  <c r="W28" i="10"/>
  <c r="X28" i="10"/>
  <c r="Y28" i="10"/>
  <c r="Z28" i="10"/>
  <c r="Z4" i="10"/>
  <c r="Y4" i="10"/>
  <c r="X4" i="10"/>
  <c r="W4" i="10"/>
  <c r="V4" i="10"/>
  <c r="Q5" i="10"/>
  <c r="R5" i="10"/>
  <c r="S5" i="10"/>
  <c r="T5" i="10"/>
  <c r="Q6" i="10"/>
  <c r="R6" i="10"/>
  <c r="S6" i="10"/>
  <c r="T6" i="10"/>
  <c r="Q7" i="10"/>
  <c r="R7" i="10"/>
  <c r="S7" i="10"/>
  <c r="T7" i="10"/>
  <c r="Q8" i="10"/>
  <c r="R8" i="10"/>
  <c r="S8" i="10"/>
  <c r="T8" i="10"/>
  <c r="Q9" i="10"/>
  <c r="R9" i="10"/>
  <c r="S9" i="10"/>
  <c r="T9" i="10"/>
  <c r="Q10" i="10"/>
  <c r="R10" i="10"/>
  <c r="S10" i="10"/>
  <c r="T10" i="10"/>
  <c r="Q11" i="10"/>
  <c r="R11" i="10"/>
  <c r="S11" i="10"/>
  <c r="T11" i="10"/>
  <c r="Q12" i="10"/>
  <c r="R12" i="10"/>
  <c r="S12" i="10"/>
  <c r="T12" i="10"/>
  <c r="Q13" i="10"/>
  <c r="R13" i="10"/>
  <c r="S13" i="10"/>
  <c r="T13" i="10"/>
  <c r="Q14" i="10"/>
  <c r="R14" i="10"/>
  <c r="S14" i="10"/>
  <c r="T14" i="10"/>
  <c r="Q15" i="10"/>
  <c r="R15" i="10"/>
  <c r="S15" i="10"/>
  <c r="T15" i="10"/>
  <c r="Q16" i="10"/>
  <c r="R16" i="10"/>
  <c r="S16" i="10"/>
  <c r="T16" i="10"/>
  <c r="Q17" i="10"/>
  <c r="R17" i="10"/>
  <c r="S17" i="10"/>
  <c r="T17" i="10"/>
  <c r="Q18" i="10"/>
  <c r="R18" i="10"/>
  <c r="S18" i="10"/>
  <c r="T18" i="10"/>
  <c r="Q19" i="10"/>
  <c r="R19" i="10"/>
  <c r="S19" i="10"/>
  <c r="T19" i="10"/>
  <c r="Q20" i="10"/>
  <c r="R20" i="10"/>
  <c r="S20" i="10"/>
  <c r="T20" i="10"/>
  <c r="Q21" i="10"/>
  <c r="R21" i="10"/>
  <c r="S21" i="10"/>
  <c r="T21" i="10"/>
  <c r="Q22" i="10"/>
  <c r="R22" i="10"/>
  <c r="S22" i="10"/>
  <c r="T22" i="10"/>
  <c r="Q23" i="10"/>
  <c r="R23" i="10"/>
  <c r="S23" i="10"/>
  <c r="T23" i="10"/>
  <c r="Q24" i="10"/>
  <c r="R24" i="10"/>
  <c r="S24" i="10"/>
  <c r="T24" i="10"/>
  <c r="Q25" i="10"/>
  <c r="R25" i="10"/>
  <c r="S25" i="10"/>
  <c r="T25" i="10"/>
  <c r="Q26" i="10"/>
  <c r="R26" i="10"/>
  <c r="S26" i="10"/>
  <c r="T26" i="10"/>
  <c r="Q27" i="10"/>
  <c r="R27" i="10"/>
  <c r="S27" i="10"/>
  <c r="T27" i="10"/>
  <c r="Q28" i="10"/>
  <c r="R28" i="10"/>
  <c r="S28" i="10"/>
  <c r="T28" i="10"/>
  <c r="T4" i="10"/>
  <c r="S4" i="10"/>
  <c r="R4" i="10"/>
  <c r="Q4" i="10"/>
  <c r="P5" i="10"/>
  <c r="P6" i="10"/>
  <c r="P7" i="10"/>
  <c r="P8" i="10"/>
  <c r="P4" i="10"/>
  <c r="J5" i="10"/>
  <c r="J6" i="10"/>
  <c r="J7" i="10"/>
  <c r="J8" i="10"/>
  <c r="K5" i="10"/>
  <c r="L5" i="10"/>
  <c r="M5" i="10"/>
  <c r="N5" i="10"/>
  <c r="K6" i="10"/>
  <c r="L6" i="10"/>
  <c r="M6" i="10"/>
  <c r="N6" i="10"/>
  <c r="K7" i="10"/>
  <c r="L7" i="10"/>
  <c r="M7" i="10"/>
  <c r="N7" i="10"/>
  <c r="K8" i="10"/>
  <c r="L8" i="10"/>
  <c r="M8" i="10"/>
  <c r="N8" i="10"/>
  <c r="K9" i="10"/>
  <c r="L9" i="10"/>
  <c r="M9" i="10"/>
  <c r="N9" i="10"/>
  <c r="K10" i="10"/>
  <c r="L10" i="10"/>
  <c r="M10" i="10"/>
  <c r="N10" i="10"/>
  <c r="K11" i="10"/>
  <c r="L11" i="10"/>
  <c r="M11" i="10"/>
  <c r="N11" i="10"/>
  <c r="K12" i="10"/>
  <c r="L12" i="10"/>
  <c r="M12" i="10"/>
  <c r="N12" i="10"/>
  <c r="K13" i="10"/>
  <c r="L13" i="10"/>
  <c r="M13" i="10"/>
  <c r="N13" i="10"/>
  <c r="K14" i="10"/>
  <c r="L14" i="10"/>
  <c r="M14" i="10"/>
  <c r="N14" i="10"/>
  <c r="K15" i="10"/>
  <c r="L15" i="10"/>
  <c r="M15" i="10"/>
  <c r="N15" i="10"/>
  <c r="K16" i="10"/>
  <c r="L16" i="10"/>
  <c r="M16" i="10"/>
  <c r="N16" i="10"/>
  <c r="K17" i="10"/>
  <c r="L17" i="10"/>
  <c r="M17" i="10"/>
  <c r="N17" i="10"/>
  <c r="K18" i="10"/>
  <c r="L18" i="10"/>
  <c r="M18" i="10"/>
  <c r="N18" i="10"/>
  <c r="K19" i="10"/>
  <c r="L19" i="10"/>
  <c r="M19" i="10"/>
  <c r="N19" i="10"/>
  <c r="K20" i="10"/>
  <c r="L20" i="10"/>
  <c r="M20" i="10"/>
  <c r="N20" i="10"/>
  <c r="K21" i="10"/>
  <c r="L21" i="10"/>
  <c r="M21" i="10"/>
  <c r="N21" i="10"/>
  <c r="K22" i="10"/>
  <c r="L22" i="10"/>
  <c r="M22" i="10"/>
  <c r="N22" i="10"/>
  <c r="K23" i="10"/>
  <c r="L23" i="10"/>
  <c r="M23" i="10"/>
  <c r="N23" i="10"/>
  <c r="K24" i="10"/>
  <c r="L24" i="10"/>
  <c r="M24" i="10"/>
  <c r="N24" i="10"/>
  <c r="K25" i="10"/>
  <c r="L25" i="10"/>
  <c r="M25" i="10"/>
  <c r="N25" i="10"/>
  <c r="K26" i="10"/>
  <c r="L26" i="10"/>
  <c r="M26" i="10"/>
  <c r="N26" i="10"/>
  <c r="K27" i="10"/>
  <c r="L27" i="10"/>
  <c r="M27" i="10"/>
  <c r="N27" i="10"/>
  <c r="K28" i="10"/>
  <c r="L28" i="10"/>
  <c r="M28" i="10"/>
  <c r="N28" i="10"/>
  <c r="N4" i="10"/>
  <c r="M4" i="10"/>
  <c r="L4" i="10"/>
  <c r="K4" i="10"/>
  <c r="J4" i="10"/>
  <c r="D5" i="10"/>
  <c r="E5" i="10"/>
  <c r="F5" i="10"/>
  <c r="G5" i="10"/>
  <c r="H5" i="10"/>
  <c r="D6" i="10"/>
  <c r="E6" i="10"/>
  <c r="F6" i="10"/>
  <c r="G6" i="10"/>
  <c r="H6" i="10"/>
  <c r="D7" i="10"/>
  <c r="E7" i="10"/>
  <c r="F7" i="10"/>
  <c r="G7" i="10"/>
  <c r="H7" i="10"/>
  <c r="D8" i="10"/>
  <c r="E8" i="10"/>
  <c r="F8" i="10"/>
  <c r="G8" i="10"/>
  <c r="H8" i="10"/>
  <c r="E9" i="10"/>
  <c r="F9" i="10"/>
  <c r="G9" i="10"/>
  <c r="H9" i="10"/>
  <c r="E10" i="10"/>
  <c r="F10" i="10"/>
  <c r="G10" i="10"/>
  <c r="H10" i="10"/>
  <c r="E11" i="10"/>
  <c r="F11" i="10"/>
  <c r="G11" i="10"/>
  <c r="H11" i="10"/>
  <c r="E12" i="10"/>
  <c r="F12" i="10"/>
  <c r="G12" i="10"/>
  <c r="H12" i="10"/>
  <c r="E13" i="10"/>
  <c r="F13" i="10"/>
  <c r="G13" i="10"/>
  <c r="H13" i="10"/>
  <c r="E14" i="10"/>
  <c r="F14" i="10"/>
  <c r="G14" i="10"/>
  <c r="H14" i="10"/>
  <c r="E15" i="10"/>
  <c r="F15" i="10"/>
  <c r="G15" i="10"/>
  <c r="H15" i="10"/>
  <c r="E16" i="10"/>
  <c r="F16" i="10"/>
  <c r="G16" i="10"/>
  <c r="H16" i="10"/>
  <c r="E17" i="10"/>
  <c r="F17" i="10"/>
  <c r="G17" i="10"/>
  <c r="H17" i="10"/>
  <c r="E18" i="10"/>
  <c r="F18" i="10"/>
  <c r="G18" i="10"/>
  <c r="H18" i="10"/>
  <c r="E19" i="10"/>
  <c r="F19" i="10"/>
  <c r="G19" i="10"/>
  <c r="H19" i="10"/>
  <c r="E20" i="10"/>
  <c r="F20" i="10"/>
  <c r="G20" i="10"/>
  <c r="H20" i="10"/>
  <c r="E21" i="10"/>
  <c r="F21" i="10"/>
  <c r="G21" i="10"/>
  <c r="H21" i="10"/>
  <c r="E22" i="10"/>
  <c r="F22" i="10"/>
  <c r="G22" i="10"/>
  <c r="H22" i="10"/>
  <c r="E23" i="10"/>
  <c r="F23" i="10"/>
  <c r="G23" i="10"/>
  <c r="H23" i="10"/>
  <c r="E24" i="10"/>
  <c r="F24" i="10"/>
  <c r="G24" i="10"/>
  <c r="H24" i="10"/>
  <c r="E25" i="10"/>
  <c r="F25" i="10"/>
  <c r="G25" i="10"/>
  <c r="H25" i="10"/>
  <c r="E26" i="10"/>
  <c r="F26" i="10"/>
  <c r="G26" i="10"/>
  <c r="H26" i="10"/>
  <c r="E27" i="10"/>
  <c r="F27" i="10"/>
  <c r="G27" i="10"/>
  <c r="H27" i="10"/>
  <c r="E28" i="10"/>
  <c r="F28" i="10"/>
  <c r="G28" i="10"/>
  <c r="H28" i="10"/>
  <c r="H4" i="10"/>
  <c r="G4" i="10"/>
  <c r="F4" i="10"/>
  <c r="E4" i="10"/>
  <c r="D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25" i="10"/>
  <c r="B26" i="10"/>
  <c r="B27" i="10"/>
  <c r="B28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10" i="10"/>
  <c r="B11" i="10"/>
  <c r="B12" i="10"/>
  <c r="B9" i="10"/>
  <c r="B6" i="10"/>
  <c r="B7" i="10"/>
  <c r="B8" i="10"/>
  <c r="B5" i="10"/>
  <c r="B4" i="10"/>
  <c r="U73" i="8" a="1"/>
  <c r="U73" i="8" s="1"/>
  <c r="R73" i="8"/>
  <c r="Q73" i="8"/>
  <c r="S73" i="8" s="1"/>
  <c r="U71" i="8" a="1"/>
  <c r="U71" i="8" s="1"/>
  <c r="R71" i="8"/>
  <c r="Q71" i="8"/>
  <c r="S71" i="8" s="1"/>
  <c r="U69" i="8" a="1"/>
  <c r="U69" i="8" s="1"/>
  <c r="R69" i="8"/>
  <c r="Q69" i="8"/>
  <c r="S69" i="8" s="1"/>
  <c r="T69" i="8" s="1"/>
  <c r="U67" i="8" a="1"/>
  <c r="U67" i="8" s="1"/>
  <c r="R67" i="8"/>
  <c r="Q67" i="8"/>
  <c r="S67" i="8" s="1"/>
  <c r="U65" i="8" a="1"/>
  <c r="U65" i="8" s="1"/>
  <c r="R65" i="8"/>
  <c r="Q65" i="8"/>
  <c r="S65" i="8" s="1"/>
  <c r="T65" i="8" s="1"/>
  <c r="U62" i="8" a="1"/>
  <c r="U62" i="8" s="1"/>
  <c r="R62" i="8"/>
  <c r="Q62" i="8"/>
  <c r="S62" i="8" s="1"/>
  <c r="U60" i="8" a="1"/>
  <c r="U60" i="8" s="1"/>
  <c r="R60" i="8"/>
  <c r="Q60" i="8"/>
  <c r="S60" i="8" s="1"/>
  <c r="U58" i="8" a="1"/>
  <c r="U58" i="8" s="1"/>
  <c r="R58" i="8"/>
  <c r="Q58" i="8"/>
  <c r="S58" i="8" s="1"/>
  <c r="U56" i="8" a="1"/>
  <c r="U56" i="8" s="1"/>
  <c r="R56" i="8"/>
  <c r="Q56" i="8"/>
  <c r="S56" i="8" s="1"/>
  <c r="T56" i="8" s="1"/>
  <c r="U54" i="8" a="1"/>
  <c r="U54" i="8" s="1"/>
  <c r="R54" i="8"/>
  <c r="Q54" i="8"/>
  <c r="S54" i="8" s="1"/>
  <c r="T54" i="8" s="1"/>
  <c r="U51" i="8" a="1"/>
  <c r="U51" i="8" s="1"/>
  <c r="S51" i="8"/>
  <c r="T51" i="8" s="1"/>
  <c r="R51" i="8"/>
  <c r="Q51" i="8"/>
  <c r="U49" i="8" a="1"/>
  <c r="U49" i="8" s="1"/>
  <c r="R49" i="8"/>
  <c r="Q49" i="8"/>
  <c r="S49" i="8" s="1"/>
  <c r="U47" i="8" a="1"/>
  <c r="U47" i="8" s="1"/>
  <c r="S47" i="8"/>
  <c r="T47" i="8" s="1"/>
  <c r="R47" i="8"/>
  <c r="Q47" i="8"/>
  <c r="U45" i="8" a="1"/>
  <c r="U45" i="8" s="1"/>
  <c r="R45" i="8"/>
  <c r="Q45" i="8"/>
  <c r="S45" i="8" s="1"/>
  <c r="U43" i="8" a="1"/>
  <c r="U43" i="8" s="1"/>
  <c r="R43" i="8"/>
  <c r="Q43" i="8"/>
  <c r="S43" i="8" s="1"/>
  <c r="T43" i="8" s="1"/>
  <c r="U40" i="8" a="1"/>
  <c r="U40" i="8" s="1"/>
  <c r="R40" i="8"/>
  <c r="Q40" i="8"/>
  <c r="S40" i="8" s="1"/>
  <c r="T40" i="8" s="1"/>
  <c r="U38" i="8" a="1"/>
  <c r="U38" i="8" s="1"/>
  <c r="R38" i="8"/>
  <c r="Q38" i="8"/>
  <c r="S38" i="8" s="1"/>
  <c r="U36" i="8" a="1"/>
  <c r="U36" i="8" s="1"/>
  <c r="R36" i="8"/>
  <c r="Q36" i="8"/>
  <c r="S36" i="8" s="1"/>
  <c r="U34" i="8" a="1"/>
  <c r="U34" i="8" s="1"/>
  <c r="R34" i="8"/>
  <c r="Q34" i="8"/>
  <c r="S34" i="8" s="1"/>
  <c r="T34" i="8" s="1"/>
  <c r="U32" i="8" a="1"/>
  <c r="U32" i="8" s="1"/>
  <c r="R32" i="8"/>
  <c r="Q32" i="8"/>
  <c r="S32" i="8" s="1"/>
  <c r="U29" i="8" a="1"/>
  <c r="U29" i="8" s="1"/>
  <c r="R29" i="8"/>
  <c r="Q29" i="8" a="1"/>
  <c r="Q29" i="8" s="1"/>
  <c r="S29" i="8" s="1"/>
  <c r="U27" i="8" a="1"/>
  <c r="U27" i="8" s="1"/>
  <c r="R27" i="8"/>
  <c r="Q27" i="8" a="1"/>
  <c r="Q27" i="8" s="1"/>
  <c r="S27" i="8" s="1"/>
  <c r="U25" i="8" a="1"/>
  <c r="U25" i="8" s="1"/>
  <c r="R25" i="8"/>
  <c r="Q25" i="8"/>
  <c r="S25" i="8" s="1"/>
  <c r="Q25" i="8" a="1"/>
  <c r="U23" i="8" a="1"/>
  <c r="U23" i="8" s="1"/>
  <c r="R23" i="8"/>
  <c r="Q23" i="8" a="1"/>
  <c r="Q23" i="8" s="1"/>
  <c r="S23" i="8" s="1"/>
  <c r="U21" i="8" a="1"/>
  <c r="U21" i="8" s="1"/>
  <c r="R21" i="8"/>
  <c r="Q21" i="8" a="1"/>
  <c r="Q21" i="8" s="1"/>
  <c r="S21" i="8" s="1"/>
  <c r="T21" i="8" s="1"/>
  <c r="K19" i="8"/>
  <c r="J19" i="8"/>
  <c r="I19" i="8"/>
  <c r="H19" i="8"/>
  <c r="G19" i="8"/>
  <c r="F19" i="8"/>
  <c r="E19" i="8"/>
  <c r="D19" i="8"/>
  <c r="O16" i="8"/>
  <c r="N16" i="8" a="1"/>
  <c r="N16" i="8" s="1"/>
  <c r="O15" i="8"/>
  <c r="N15" i="8"/>
  <c r="N15" i="8" a="1"/>
  <c r="O14" i="8"/>
  <c r="N14" i="8" a="1"/>
  <c r="N14" i="8" s="1"/>
  <c r="O13" i="8"/>
  <c r="N13" i="8" a="1"/>
  <c r="N13" i="8" s="1"/>
  <c r="O12" i="8"/>
  <c r="N12" i="8" a="1"/>
  <c r="N12" i="8" s="1"/>
  <c r="K9" i="8"/>
  <c r="J9" i="8"/>
  <c r="I9" i="8"/>
  <c r="H9" i="8"/>
  <c r="G9" i="8"/>
  <c r="F9" i="8"/>
  <c r="E9" i="8"/>
  <c r="D9" i="8"/>
  <c r="Q5" i="8"/>
  <c r="U73" i="6" a="1"/>
  <c r="U73" i="6" s="1"/>
  <c r="R73" i="6"/>
  <c r="Q73" i="6"/>
  <c r="S73" i="6" s="1"/>
  <c r="U71" i="6" a="1"/>
  <c r="U71" i="6" s="1"/>
  <c r="R71" i="6"/>
  <c r="Q71" i="6"/>
  <c r="S71" i="6" s="1"/>
  <c r="U69" i="6" a="1"/>
  <c r="U69" i="6" s="1"/>
  <c r="R69" i="6"/>
  <c r="Q69" i="6"/>
  <c r="S69" i="6" s="1"/>
  <c r="T69" i="6" s="1"/>
  <c r="U67" i="6" a="1"/>
  <c r="U67" i="6" s="1"/>
  <c r="R67" i="6"/>
  <c r="Q67" i="6"/>
  <c r="S67" i="6" s="1"/>
  <c r="U65" i="6" a="1"/>
  <c r="U65" i="6" s="1"/>
  <c r="R65" i="6"/>
  <c r="Q65" i="6"/>
  <c r="S65" i="6" s="1"/>
  <c r="U62" i="6" a="1"/>
  <c r="U62" i="6" s="1"/>
  <c r="R62" i="6"/>
  <c r="Q62" i="6"/>
  <c r="S62" i="6" s="1"/>
  <c r="U60" i="6" a="1"/>
  <c r="U60" i="6" s="1"/>
  <c r="R60" i="6"/>
  <c r="Q60" i="6"/>
  <c r="S60" i="6" s="1"/>
  <c r="U58" i="6" a="1"/>
  <c r="U58" i="6" s="1"/>
  <c r="R58" i="6"/>
  <c r="Q58" i="6"/>
  <c r="S58" i="6" s="1"/>
  <c r="T58" i="6" s="1"/>
  <c r="U56" i="6" a="1"/>
  <c r="U56" i="6" s="1"/>
  <c r="R56" i="6"/>
  <c r="Q56" i="6"/>
  <c r="S56" i="6" s="1"/>
  <c r="T56" i="6" s="1"/>
  <c r="U54" i="6" a="1"/>
  <c r="U54" i="6" s="1"/>
  <c r="R54" i="6"/>
  <c r="Q54" i="6"/>
  <c r="S54" i="6" s="1"/>
  <c r="U51" i="6" a="1"/>
  <c r="U51" i="6" s="1"/>
  <c r="R51" i="6"/>
  <c r="Q51" i="6"/>
  <c r="S51" i="6" s="1"/>
  <c r="U49" i="6" a="1"/>
  <c r="U49" i="6" s="1"/>
  <c r="R49" i="6"/>
  <c r="Q49" i="6"/>
  <c r="S49" i="6" s="1"/>
  <c r="U47" i="6" a="1"/>
  <c r="U47" i="6" s="1"/>
  <c r="R47" i="6"/>
  <c r="Q47" i="6"/>
  <c r="S47" i="6" s="1"/>
  <c r="U45" i="6" a="1"/>
  <c r="U45" i="6" s="1"/>
  <c r="R45" i="6"/>
  <c r="Q45" i="6"/>
  <c r="S45" i="6" s="1"/>
  <c r="T45" i="6" s="1"/>
  <c r="U43" i="6" a="1"/>
  <c r="U43" i="6" s="1"/>
  <c r="R43" i="6"/>
  <c r="Q43" i="6"/>
  <c r="S43" i="6" s="1"/>
  <c r="T43" i="6" s="1"/>
  <c r="U40" i="6" a="1"/>
  <c r="U40" i="6" s="1"/>
  <c r="R40" i="6"/>
  <c r="Q40" i="6"/>
  <c r="S40" i="6" s="1"/>
  <c r="U38" i="6" a="1"/>
  <c r="U38" i="6" s="1"/>
  <c r="S38" i="6"/>
  <c r="T38" i="6" s="1"/>
  <c r="R38" i="6"/>
  <c r="Q38" i="6"/>
  <c r="U36" i="6" a="1"/>
  <c r="U36" i="6" s="1"/>
  <c r="R36" i="6"/>
  <c r="Q36" i="6"/>
  <c r="S36" i="6" s="1"/>
  <c r="U34" i="6" a="1"/>
  <c r="U34" i="6" s="1"/>
  <c r="S34" i="6"/>
  <c r="R34" i="6"/>
  <c r="Q34" i="6"/>
  <c r="U32" i="6" a="1"/>
  <c r="U32" i="6" s="1"/>
  <c r="R32" i="6"/>
  <c r="Q32" i="6"/>
  <c r="S32" i="6" s="1"/>
  <c r="T32" i="6" s="1"/>
  <c r="U29" i="6" a="1"/>
  <c r="U29" i="6" s="1"/>
  <c r="R29" i="6"/>
  <c r="Q29" i="6" a="1"/>
  <c r="Q29" i="6" s="1"/>
  <c r="S29" i="6" s="1"/>
  <c r="T29" i="6" s="1"/>
  <c r="U27" i="6" a="1"/>
  <c r="U27" i="6" s="1"/>
  <c r="R27" i="6"/>
  <c r="Q27" i="6" a="1"/>
  <c r="Q27" i="6" s="1"/>
  <c r="S27" i="6" s="1"/>
  <c r="U25" i="6" a="1"/>
  <c r="U25" i="6" s="1"/>
  <c r="R25" i="6"/>
  <c r="Q25" i="6" a="1"/>
  <c r="Q25" i="6" s="1"/>
  <c r="S25" i="6" s="1"/>
  <c r="T25" i="6" s="1"/>
  <c r="U23" i="6" a="1"/>
  <c r="U23" i="6" s="1"/>
  <c r="R23" i="6"/>
  <c r="Q23" i="6" a="1"/>
  <c r="Q23" i="6" s="1"/>
  <c r="S23" i="6" s="1"/>
  <c r="U21" i="6" a="1"/>
  <c r="U21" i="6" s="1"/>
  <c r="R21" i="6"/>
  <c r="Q21" i="6" a="1"/>
  <c r="Q21" i="6" s="1"/>
  <c r="S21" i="6" s="1"/>
  <c r="K19" i="6"/>
  <c r="J19" i="6"/>
  <c r="I19" i="6"/>
  <c r="H19" i="6"/>
  <c r="G19" i="6"/>
  <c r="F19" i="6"/>
  <c r="E19" i="6"/>
  <c r="D19" i="6"/>
  <c r="O16" i="6"/>
  <c r="N16" i="6" a="1"/>
  <c r="N16" i="6" s="1"/>
  <c r="O15" i="6"/>
  <c r="N15" i="6"/>
  <c r="N15" i="6" a="1"/>
  <c r="O14" i="6"/>
  <c r="N14" i="6" a="1"/>
  <c r="N14" i="6" s="1"/>
  <c r="O13" i="6"/>
  <c r="N13" i="6"/>
  <c r="N13" i="6" a="1"/>
  <c r="O12" i="6"/>
  <c r="N12" i="6" a="1"/>
  <c r="N12" i="6" s="1"/>
  <c r="K9" i="6"/>
  <c r="J9" i="6"/>
  <c r="I9" i="6"/>
  <c r="H9" i="6"/>
  <c r="G9" i="6"/>
  <c r="F9" i="6"/>
  <c r="E9" i="6"/>
  <c r="D9" i="6"/>
  <c r="Q5" i="6"/>
  <c r="U73" i="5" a="1"/>
  <c r="U73" i="5" s="1"/>
  <c r="R73" i="5"/>
  <c r="Q73" i="5"/>
  <c r="S73" i="5" s="1"/>
  <c r="U71" i="5" a="1"/>
  <c r="U71" i="5" s="1"/>
  <c r="R71" i="5"/>
  <c r="Q71" i="5"/>
  <c r="S71" i="5" s="1"/>
  <c r="U69" i="5" a="1"/>
  <c r="U69" i="5" s="1"/>
  <c r="R69" i="5"/>
  <c r="Q69" i="5"/>
  <c r="S69" i="5" s="1"/>
  <c r="T69" i="5" s="1"/>
  <c r="U67" i="5" a="1"/>
  <c r="U67" i="5" s="1"/>
  <c r="R67" i="5"/>
  <c r="Q67" i="5"/>
  <c r="S67" i="5" s="1"/>
  <c r="U65" i="5" a="1"/>
  <c r="U65" i="5" s="1"/>
  <c r="S65" i="5"/>
  <c r="T65" i="5" s="1"/>
  <c r="R65" i="5"/>
  <c r="Q65" i="5"/>
  <c r="U62" i="5" a="1"/>
  <c r="U62" i="5" s="1"/>
  <c r="R62" i="5"/>
  <c r="Q62" i="5"/>
  <c r="S62" i="5" s="1"/>
  <c r="U60" i="5" a="1"/>
  <c r="U60" i="5" s="1"/>
  <c r="S60" i="5"/>
  <c r="R60" i="5"/>
  <c r="Q60" i="5"/>
  <c r="U58" i="5" a="1"/>
  <c r="U58" i="5" s="1"/>
  <c r="R58" i="5"/>
  <c r="Q58" i="5"/>
  <c r="S58" i="5" s="1"/>
  <c r="T58" i="5" s="1"/>
  <c r="U56" i="5" a="1"/>
  <c r="U56" i="5" s="1"/>
  <c r="R56" i="5"/>
  <c r="Q56" i="5"/>
  <c r="S56" i="5" s="1"/>
  <c r="T56" i="5" s="1"/>
  <c r="U54" i="5" a="1"/>
  <c r="U54" i="5" s="1"/>
  <c r="R54" i="5"/>
  <c r="Q54" i="5"/>
  <c r="S54" i="5" s="1"/>
  <c r="U51" i="5" a="1"/>
  <c r="U51" i="5" s="1"/>
  <c r="R51" i="5"/>
  <c r="Q51" i="5"/>
  <c r="S51" i="5" s="1"/>
  <c r="U49" i="5" a="1"/>
  <c r="U49" i="5" s="1"/>
  <c r="R49" i="5"/>
  <c r="Q49" i="5"/>
  <c r="S49" i="5" s="1"/>
  <c r="U47" i="5" a="1"/>
  <c r="U47" i="5" s="1"/>
  <c r="R47" i="5"/>
  <c r="Q47" i="5"/>
  <c r="S47" i="5" s="1"/>
  <c r="T47" i="5" s="1"/>
  <c r="U45" i="5" a="1"/>
  <c r="U45" i="5" s="1"/>
  <c r="R45" i="5"/>
  <c r="Q45" i="5"/>
  <c r="S45" i="5" s="1"/>
  <c r="U43" i="5" a="1"/>
  <c r="U43" i="5" s="1"/>
  <c r="R43" i="5"/>
  <c r="Q43" i="5"/>
  <c r="S43" i="5" s="1"/>
  <c r="U40" i="5" a="1"/>
  <c r="U40" i="5" s="1"/>
  <c r="R40" i="5"/>
  <c r="Q40" i="5"/>
  <c r="S40" i="5" s="1"/>
  <c r="T40" i="5" s="1"/>
  <c r="U38" i="5" a="1"/>
  <c r="U38" i="5" s="1"/>
  <c r="R38" i="5"/>
  <c r="Q38" i="5"/>
  <c r="S38" i="5" s="1"/>
  <c r="U36" i="5" a="1"/>
  <c r="U36" i="5" s="1"/>
  <c r="R36" i="5"/>
  <c r="Q36" i="5"/>
  <c r="S36" i="5" s="1"/>
  <c r="T36" i="5" s="1"/>
  <c r="U34" i="5" a="1"/>
  <c r="U34" i="5" s="1"/>
  <c r="R34" i="5"/>
  <c r="Q34" i="5"/>
  <c r="S34" i="5" s="1"/>
  <c r="T34" i="5" s="1"/>
  <c r="U32" i="5" a="1"/>
  <c r="U32" i="5" s="1"/>
  <c r="R32" i="5"/>
  <c r="Q32" i="5"/>
  <c r="S32" i="5" s="1"/>
  <c r="T32" i="5" s="1"/>
  <c r="U29" i="5" a="1"/>
  <c r="U29" i="5" s="1"/>
  <c r="R29" i="5"/>
  <c r="Q29" i="5" a="1"/>
  <c r="Q29" i="5" s="1"/>
  <c r="S29" i="5" s="1"/>
  <c r="U27" i="5" a="1"/>
  <c r="U27" i="5" s="1"/>
  <c r="R27" i="5"/>
  <c r="Q27" i="5" a="1"/>
  <c r="Q27" i="5" s="1"/>
  <c r="S27" i="5" s="1"/>
  <c r="U25" i="5" a="1"/>
  <c r="U25" i="5" s="1"/>
  <c r="R25" i="5"/>
  <c r="Q25" i="5" a="1"/>
  <c r="Q25" i="5" s="1"/>
  <c r="S25" i="5" s="1"/>
  <c r="T25" i="5" s="1"/>
  <c r="U23" i="5" a="1"/>
  <c r="U23" i="5" s="1"/>
  <c r="R23" i="5"/>
  <c r="Q23" i="5" a="1"/>
  <c r="Q23" i="5" s="1"/>
  <c r="S23" i="5" s="1"/>
  <c r="T23" i="5" s="1"/>
  <c r="U21" i="5" a="1"/>
  <c r="U21" i="5" s="1"/>
  <c r="R21" i="5"/>
  <c r="Q21" i="5" a="1"/>
  <c r="Q21" i="5" s="1"/>
  <c r="S21" i="5" s="1"/>
  <c r="T21" i="5" s="1"/>
  <c r="K19" i="5"/>
  <c r="J19" i="5"/>
  <c r="I19" i="5"/>
  <c r="H19" i="5"/>
  <c r="G19" i="5"/>
  <c r="F19" i="5"/>
  <c r="E19" i="5"/>
  <c r="D19" i="5"/>
  <c r="O16" i="5"/>
  <c r="N16" i="5" a="1"/>
  <c r="N16" i="5" s="1"/>
  <c r="O15" i="5"/>
  <c r="N15" i="5"/>
  <c r="N15" i="5" a="1"/>
  <c r="O14" i="5"/>
  <c r="N14" i="5" a="1"/>
  <c r="N14" i="5" s="1"/>
  <c r="O13" i="5"/>
  <c r="N13" i="5" a="1"/>
  <c r="N13" i="5" s="1"/>
  <c r="O12" i="5"/>
  <c r="N12" i="5" a="1"/>
  <c r="N12" i="5" s="1"/>
  <c r="K9" i="5"/>
  <c r="J9" i="5"/>
  <c r="I9" i="5"/>
  <c r="H9" i="5"/>
  <c r="G9" i="5"/>
  <c r="F9" i="5"/>
  <c r="E9" i="5"/>
  <c r="D9" i="5"/>
  <c r="Q5" i="5"/>
  <c r="U73" i="4" a="1"/>
  <c r="U73" i="4" s="1"/>
  <c r="R73" i="4"/>
  <c r="Q73" i="4"/>
  <c r="S73" i="4" s="1"/>
  <c r="U71" i="4" a="1"/>
  <c r="U71" i="4" s="1"/>
  <c r="R71" i="4"/>
  <c r="Q71" i="4"/>
  <c r="S71" i="4" s="1"/>
  <c r="U69" i="4" a="1"/>
  <c r="U69" i="4" s="1"/>
  <c r="R69" i="4"/>
  <c r="Q69" i="4"/>
  <c r="S69" i="4" s="1"/>
  <c r="U67" i="4" a="1"/>
  <c r="U67" i="4" s="1"/>
  <c r="R67" i="4"/>
  <c r="Q67" i="4"/>
  <c r="S67" i="4" s="1"/>
  <c r="T67" i="4" s="1"/>
  <c r="U65" i="4" a="1"/>
  <c r="U65" i="4" s="1"/>
  <c r="R65" i="4"/>
  <c r="Q65" i="4"/>
  <c r="S65" i="4" s="1"/>
  <c r="T65" i="4" s="1"/>
  <c r="U62" i="4" a="1"/>
  <c r="U62" i="4" s="1"/>
  <c r="R62" i="4"/>
  <c r="Q62" i="4"/>
  <c r="S62" i="4" s="1"/>
  <c r="T62" i="4" s="1"/>
  <c r="U60" i="4" a="1"/>
  <c r="U60" i="4" s="1"/>
  <c r="R60" i="4"/>
  <c r="Q60" i="4"/>
  <c r="S60" i="4" s="1"/>
  <c r="U58" i="4" a="1"/>
  <c r="U58" i="4" s="1"/>
  <c r="R58" i="4"/>
  <c r="Q58" i="4"/>
  <c r="S58" i="4" s="1"/>
  <c r="U56" i="4" a="1"/>
  <c r="U56" i="4" s="1"/>
  <c r="R56" i="4"/>
  <c r="Q56" i="4"/>
  <c r="S56" i="4" s="1"/>
  <c r="T56" i="4" s="1"/>
  <c r="U54" i="4" a="1"/>
  <c r="U54" i="4" s="1"/>
  <c r="R54" i="4"/>
  <c r="Q54" i="4"/>
  <c r="S54" i="4" s="1"/>
  <c r="T54" i="4" s="1"/>
  <c r="U51" i="4" a="1"/>
  <c r="U51" i="4" s="1"/>
  <c r="R51" i="4"/>
  <c r="Q51" i="4"/>
  <c r="S51" i="4" s="1"/>
  <c r="T51" i="4" s="1"/>
  <c r="U49" i="4" a="1"/>
  <c r="U49" i="4" s="1"/>
  <c r="R49" i="4"/>
  <c r="Q49" i="4"/>
  <c r="S49" i="4" s="1"/>
  <c r="U47" i="4" a="1"/>
  <c r="U47" i="4" s="1"/>
  <c r="R47" i="4"/>
  <c r="Q47" i="4"/>
  <c r="S47" i="4" s="1"/>
  <c r="U45" i="4" a="1"/>
  <c r="U45" i="4" s="1"/>
  <c r="R45" i="4"/>
  <c r="Q45" i="4"/>
  <c r="S45" i="4" s="1"/>
  <c r="T45" i="4" s="1"/>
  <c r="U43" i="4" a="1"/>
  <c r="U43" i="4" s="1"/>
  <c r="R43" i="4"/>
  <c r="Q43" i="4"/>
  <c r="S43" i="4" s="1"/>
  <c r="T43" i="4" s="1"/>
  <c r="U40" i="4" a="1"/>
  <c r="U40" i="4" s="1"/>
  <c r="R40" i="4"/>
  <c r="Q40" i="4"/>
  <c r="S40" i="4" s="1"/>
  <c r="T40" i="4" s="1"/>
  <c r="U38" i="4" a="1"/>
  <c r="U38" i="4" s="1"/>
  <c r="R38" i="4"/>
  <c r="Q38" i="4"/>
  <c r="S38" i="4" s="1"/>
  <c r="U36" i="4" a="1"/>
  <c r="U36" i="4" s="1"/>
  <c r="S36" i="4"/>
  <c r="T36" i="4" s="1"/>
  <c r="R36" i="4"/>
  <c r="Q36" i="4"/>
  <c r="U34" i="4" a="1"/>
  <c r="U34" i="4" s="1"/>
  <c r="R34" i="4"/>
  <c r="Q34" i="4"/>
  <c r="S34" i="4" s="1"/>
  <c r="U32" i="4" a="1"/>
  <c r="U32" i="4" s="1"/>
  <c r="R32" i="4"/>
  <c r="Q32" i="4"/>
  <c r="S32" i="4" s="1"/>
  <c r="T32" i="4" s="1"/>
  <c r="U29" i="4" a="1"/>
  <c r="U29" i="4" s="1"/>
  <c r="R29" i="4"/>
  <c r="Q29" i="4" a="1"/>
  <c r="Q29" i="4" s="1"/>
  <c r="S29" i="4" s="1"/>
  <c r="U27" i="4" a="1"/>
  <c r="U27" i="4" s="1"/>
  <c r="R27" i="4"/>
  <c r="Q27" i="4" a="1"/>
  <c r="Q27" i="4" s="1"/>
  <c r="S27" i="4" s="1"/>
  <c r="U25" i="4" a="1"/>
  <c r="U25" i="4" s="1"/>
  <c r="R25" i="4"/>
  <c r="Q25" i="4" a="1"/>
  <c r="Q25" i="4" s="1"/>
  <c r="S25" i="4" s="1"/>
  <c r="U23" i="4" a="1"/>
  <c r="U23" i="4" s="1"/>
  <c r="R23" i="4"/>
  <c r="Q23" i="4" a="1"/>
  <c r="Q23" i="4" s="1"/>
  <c r="S23" i="4" s="1"/>
  <c r="U21" i="4" a="1"/>
  <c r="U21" i="4" s="1"/>
  <c r="R21" i="4"/>
  <c r="Q21" i="4" a="1"/>
  <c r="Q21" i="4" s="1"/>
  <c r="S21" i="4" s="1"/>
  <c r="K19" i="4"/>
  <c r="J19" i="4"/>
  <c r="I19" i="4"/>
  <c r="H19" i="4"/>
  <c r="G19" i="4"/>
  <c r="F19" i="4"/>
  <c r="E19" i="4"/>
  <c r="D19" i="4"/>
  <c r="O16" i="4"/>
  <c r="N16" i="4"/>
  <c r="N16" i="4" a="1"/>
  <c r="O15" i="4"/>
  <c r="N15" i="4" a="1"/>
  <c r="N15" i="4" s="1"/>
  <c r="O14" i="4"/>
  <c r="N14" i="4" a="1"/>
  <c r="N14" i="4" s="1"/>
  <c r="O13" i="4"/>
  <c r="N13" i="4" a="1"/>
  <c r="N13" i="4" s="1"/>
  <c r="O12" i="4"/>
  <c r="N12" i="4"/>
  <c r="N12" i="4" a="1"/>
  <c r="K9" i="4"/>
  <c r="J9" i="4"/>
  <c r="I9" i="4"/>
  <c r="H9" i="4"/>
  <c r="G9" i="4"/>
  <c r="F9" i="4"/>
  <c r="E9" i="4"/>
  <c r="D9" i="4"/>
  <c r="Q5" i="4"/>
  <c r="U73" i="1" a="1"/>
  <c r="U73" i="1" s="1"/>
  <c r="U71" i="1" a="1"/>
  <c r="U71" i="1" s="1"/>
  <c r="U69" i="1" a="1"/>
  <c r="U69" i="1" s="1"/>
  <c r="U67" i="1" a="1"/>
  <c r="U67" i="1" s="1"/>
  <c r="U65" i="1" a="1"/>
  <c r="U65" i="1" s="1"/>
  <c r="U62" i="1" a="1"/>
  <c r="U62" i="1" s="1"/>
  <c r="U60" i="1" a="1"/>
  <c r="U60" i="1" s="1"/>
  <c r="U58" i="1" a="1"/>
  <c r="U58" i="1" s="1"/>
  <c r="U56" i="1" a="1"/>
  <c r="U56" i="1" s="1"/>
  <c r="U54" i="1" a="1"/>
  <c r="U54" i="1" s="1"/>
  <c r="U51" i="1" a="1"/>
  <c r="U51" i="1" s="1"/>
  <c r="U49" i="1" a="1"/>
  <c r="U49" i="1" s="1"/>
  <c r="U47" i="1" a="1"/>
  <c r="U47" i="1" s="1"/>
  <c r="U45" i="1" a="1"/>
  <c r="U45" i="1" s="1"/>
  <c r="U43" i="1" a="1"/>
  <c r="U43" i="1" s="1"/>
  <c r="U40" i="1" a="1"/>
  <c r="U40" i="1" s="1"/>
  <c r="U38" i="1" a="1"/>
  <c r="U38" i="1" s="1"/>
  <c r="U36" i="1" a="1"/>
  <c r="U36" i="1" s="1"/>
  <c r="U34" i="1" a="1"/>
  <c r="U34" i="1" s="1"/>
  <c r="U32" i="1" a="1"/>
  <c r="U32" i="1" s="1"/>
  <c r="U29" i="1" a="1"/>
  <c r="U29" i="1" s="1"/>
  <c r="U27" i="1" a="1"/>
  <c r="U27" i="1" s="1"/>
  <c r="U25" i="1" a="1"/>
  <c r="U25" i="1" s="1"/>
  <c r="U23" i="1" a="1"/>
  <c r="U23" i="1" s="1"/>
  <c r="U21" i="1" a="1"/>
  <c r="U21" i="1" s="1"/>
  <c r="R73" i="1"/>
  <c r="Q73" i="1"/>
  <c r="S73" i="1" s="1"/>
  <c r="R62" i="1"/>
  <c r="Q62" i="1"/>
  <c r="S62" i="1" s="1"/>
  <c r="R71" i="1"/>
  <c r="Q71" i="1"/>
  <c r="S71" i="1" s="1"/>
  <c r="R69" i="1"/>
  <c r="Q69" i="1"/>
  <c r="S69" i="1" s="1"/>
  <c r="R67" i="1"/>
  <c r="Q67" i="1"/>
  <c r="S67" i="1" s="1"/>
  <c r="S65" i="1"/>
  <c r="R65" i="1"/>
  <c r="Q65" i="1"/>
  <c r="R51" i="1"/>
  <c r="Q51" i="1"/>
  <c r="S51" i="1" s="1"/>
  <c r="R60" i="1"/>
  <c r="Q60" i="1"/>
  <c r="S60" i="1" s="1"/>
  <c r="R58" i="1"/>
  <c r="Q58" i="1"/>
  <c r="S58" i="1" s="1"/>
  <c r="R56" i="1"/>
  <c r="Q56" i="1"/>
  <c r="S56" i="1" s="1"/>
  <c r="R54" i="1"/>
  <c r="Q54" i="1"/>
  <c r="S54" i="1" s="1"/>
  <c r="R49" i="1"/>
  <c r="Q49" i="1"/>
  <c r="S49" i="1" s="1"/>
  <c r="R47" i="1"/>
  <c r="Q47" i="1"/>
  <c r="S47" i="1" s="1"/>
  <c r="R45" i="1"/>
  <c r="Q45" i="1"/>
  <c r="S45" i="1" s="1"/>
  <c r="R43" i="1"/>
  <c r="Q43" i="1"/>
  <c r="S43" i="1" s="1"/>
  <c r="R40" i="1"/>
  <c r="Q40" i="1"/>
  <c r="S40" i="1" s="1"/>
  <c r="R38" i="1"/>
  <c r="Q38" i="1"/>
  <c r="S38" i="1" s="1"/>
  <c r="Q5" i="1"/>
  <c r="S33" i="15" l="1" a="1"/>
  <c r="S33" i="15" s="1"/>
  <c r="S33" i="14" s="1"/>
  <c r="U33" i="15" a="1"/>
  <c r="U33" i="15" s="1"/>
  <c r="U33" i="14" s="1"/>
  <c r="W33" i="15" a="1"/>
  <c r="W33" i="15" s="1"/>
  <c r="W33" i="14" s="1"/>
  <c r="T34" i="15" a="1"/>
  <c r="T34" i="15" s="1"/>
  <c r="T34" i="14" s="1"/>
  <c r="V34" i="15" a="1"/>
  <c r="V34" i="15" s="1"/>
  <c r="V34" i="14" s="1"/>
  <c r="S35" i="15" a="1"/>
  <c r="S35" i="15" s="1"/>
  <c r="S35" i="14" s="1"/>
  <c r="U35" i="15" a="1"/>
  <c r="U35" i="15" s="1"/>
  <c r="U35" i="14" s="1"/>
  <c r="W35" i="15" a="1"/>
  <c r="W35" i="15" s="1"/>
  <c r="W35" i="14" s="1"/>
  <c r="T33" i="15" a="1"/>
  <c r="T33" i="15" s="1"/>
  <c r="T33" i="14" s="1"/>
  <c r="V33" i="15" a="1"/>
  <c r="V33" i="15" s="1"/>
  <c r="V33" i="14" s="1"/>
  <c r="S34" i="15" a="1"/>
  <c r="S34" i="15" s="1"/>
  <c r="S34" i="14" s="1"/>
  <c r="U34" i="15" a="1"/>
  <c r="U34" i="15" s="1"/>
  <c r="U34" i="14" s="1"/>
  <c r="W34" i="15" a="1"/>
  <c r="W34" i="15" s="1"/>
  <c r="W34" i="14" s="1"/>
  <c r="T35" i="15" a="1"/>
  <c r="T35" i="15" s="1"/>
  <c r="T35" i="14" s="1"/>
  <c r="V35" i="15" a="1"/>
  <c r="V35" i="15" s="1"/>
  <c r="V35" i="14" s="1"/>
  <c r="T32" i="15" a="1"/>
  <c r="T32" i="15" s="1"/>
  <c r="T32" i="14" s="1"/>
  <c r="V32" i="15" a="1"/>
  <c r="V32" i="15" s="1"/>
  <c r="V32" i="14" s="1"/>
  <c r="U32" i="15" a="1"/>
  <c r="U32" i="15" s="1"/>
  <c r="U32" i="14" s="1"/>
  <c r="W32" i="15" a="1"/>
  <c r="W32" i="15" s="1"/>
  <c r="W32" i="14" s="1"/>
  <c r="S32" i="15" a="1"/>
  <c r="S32" i="15" s="1"/>
  <c r="S32" i="14" s="1"/>
  <c r="S24" i="15" a="1"/>
  <c r="S24" i="15" s="1"/>
  <c r="S24" i="14" s="1"/>
  <c r="U24" i="15" a="1"/>
  <c r="U24" i="15" s="1"/>
  <c r="U24" i="14" s="1"/>
  <c r="W24" i="15" a="1"/>
  <c r="W24" i="15" s="1"/>
  <c r="W24" i="14" s="1"/>
  <c r="T25" i="15" a="1"/>
  <c r="T25" i="15" s="1"/>
  <c r="T25" i="14" s="1"/>
  <c r="V25" i="15" a="1"/>
  <c r="V25" i="15" s="1"/>
  <c r="V25" i="14" s="1"/>
  <c r="S26" i="15" a="1"/>
  <c r="S26" i="15" s="1"/>
  <c r="S26" i="14" s="1"/>
  <c r="U26" i="15" a="1"/>
  <c r="U26" i="15" s="1"/>
  <c r="U26" i="14" s="1"/>
  <c r="W26" i="15" a="1"/>
  <c r="W26" i="15" s="1"/>
  <c r="W26" i="14" s="1"/>
  <c r="T26" i="15" a="1"/>
  <c r="T26" i="15" s="1"/>
  <c r="T26" i="14" s="1"/>
  <c r="T24" i="15" a="1"/>
  <c r="T24" i="15" s="1"/>
  <c r="T24" i="14" s="1"/>
  <c r="V24" i="15" a="1"/>
  <c r="V24" i="15" s="1"/>
  <c r="V24" i="14" s="1"/>
  <c r="S25" i="15" a="1"/>
  <c r="S25" i="15" s="1"/>
  <c r="S25" i="14" s="1"/>
  <c r="U25" i="15" a="1"/>
  <c r="U25" i="15" s="1"/>
  <c r="U25" i="14" s="1"/>
  <c r="W25" i="15" a="1"/>
  <c r="W25" i="15" s="1"/>
  <c r="W25" i="14" s="1"/>
  <c r="V26" i="15" a="1"/>
  <c r="V26" i="15" s="1"/>
  <c r="V26" i="14" s="1"/>
  <c r="T23" i="15" a="1"/>
  <c r="T23" i="15" s="1"/>
  <c r="T23" i="14" s="1"/>
  <c r="V23" i="15" a="1"/>
  <c r="V23" i="15" s="1"/>
  <c r="V23" i="14" s="1"/>
  <c r="U23" i="15" a="1"/>
  <c r="U23" i="15" s="1"/>
  <c r="U23" i="14" s="1"/>
  <c r="W23" i="15" a="1"/>
  <c r="W23" i="15" s="1"/>
  <c r="W23" i="14" s="1"/>
  <c r="S15" i="15" a="1"/>
  <c r="S15" i="15" s="1"/>
  <c r="S15" i="14" s="1"/>
  <c r="U15" i="15" a="1"/>
  <c r="U15" i="15" s="1"/>
  <c r="U15" i="14" s="1"/>
  <c r="W15" i="15" a="1"/>
  <c r="W15" i="15" s="1"/>
  <c r="W15" i="14" s="1"/>
  <c r="T16" i="15" a="1"/>
  <c r="T16" i="15" s="1"/>
  <c r="T16" i="14" s="1"/>
  <c r="V16" i="15" a="1"/>
  <c r="V16" i="15" s="1"/>
  <c r="V16" i="14" s="1"/>
  <c r="S17" i="15" a="1"/>
  <c r="S17" i="15" s="1"/>
  <c r="S17" i="14" s="1"/>
  <c r="U17" i="15" a="1"/>
  <c r="U17" i="15" s="1"/>
  <c r="U17" i="14" s="1"/>
  <c r="W17" i="15" a="1"/>
  <c r="W17" i="15" s="1"/>
  <c r="W17" i="14" s="1"/>
  <c r="V15" i="15" a="1"/>
  <c r="V15" i="15" s="1"/>
  <c r="V15" i="14" s="1"/>
  <c r="U16" i="15" a="1"/>
  <c r="U16" i="15" s="1"/>
  <c r="U16" i="14" s="1"/>
  <c r="V17" i="15" a="1"/>
  <c r="V17" i="15" s="1"/>
  <c r="V17" i="14" s="1"/>
  <c r="T15" i="15" a="1"/>
  <c r="T15" i="15" s="1"/>
  <c r="T15" i="14" s="1"/>
  <c r="S16" i="15" a="1"/>
  <c r="S16" i="15" s="1"/>
  <c r="S16" i="14" s="1"/>
  <c r="W16" i="15" a="1"/>
  <c r="W16" i="15" s="1"/>
  <c r="W16" i="14" s="1"/>
  <c r="T17" i="15" a="1"/>
  <c r="T17" i="15" s="1"/>
  <c r="T17" i="14" s="1"/>
  <c r="T14" i="15" a="1"/>
  <c r="T14" i="15" s="1"/>
  <c r="T14" i="14" s="1"/>
  <c r="V14" i="15" a="1"/>
  <c r="V14" i="15" s="1"/>
  <c r="V14" i="14" s="1"/>
  <c r="W14" i="15" a="1"/>
  <c r="W14" i="15" s="1"/>
  <c r="W14" i="14" s="1"/>
  <c r="U14" i="15" a="1"/>
  <c r="U14" i="15" s="1"/>
  <c r="U14" i="14" s="1"/>
  <c r="S14" i="15" a="1"/>
  <c r="S14" i="15" s="1"/>
  <c r="S14" i="14" s="1"/>
  <c r="S23" i="15" a="1"/>
  <c r="S23" i="15" s="1"/>
  <c r="S23" i="14" s="1"/>
  <c r="S6" i="15" a="1"/>
  <c r="S6" i="15" s="1"/>
  <c r="S6" i="14" s="1"/>
  <c r="U6" i="15" a="1"/>
  <c r="U6" i="15" s="1"/>
  <c r="U6" i="14" s="1"/>
  <c r="W6" i="15" a="1"/>
  <c r="W6" i="15" s="1"/>
  <c r="W6" i="14" s="1"/>
  <c r="T7" i="15" a="1"/>
  <c r="T7" i="15" s="1"/>
  <c r="T7" i="14" s="1"/>
  <c r="V7" i="15" a="1"/>
  <c r="V7" i="15" s="1"/>
  <c r="V7" i="14" s="1"/>
  <c r="S8" i="15" a="1"/>
  <c r="S8" i="15" s="1"/>
  <c r="S8" i="14" s="1"/>
  <c r="U8" i="15" a="1"/>
  <c r="U8" i="15" s="1"/>
  <c r="U8" i="14" s="1"/>
  <c r="W8" i="15" a="1"/>
  <c r="W8" i="15" s="1"/>
  <c r="W8" i="14" s="1"/>
  <c r="U7" i="15" a="1"/>
  <c r="U7" i="15" s="1"/>
  <c r="U7" i="14" s="1"/>
  <c r="T6" i="15" a="1"/>
  <c r="T6" i="15" s="1"/>
  <c r="T6" i="14" s="1"/>
  <c r="V6" i="15" a="1"/>
  <c r="V6" i="15" s="1"/>
  <c r="V6" i="14" s="1"/>
  <c r="S7" i="15" a="1"/>
  <c r="S7" i="15" s="1"/>
  <c r="S7" i="14" s="1"/>
  <c r="W7" i="15" a="1"/>
  <c r="W7" i="15" s="1"/>
  <c r="W7" i="14" s="1"/>
  <c r="T8" i="15" a="1"/>
  <c r="T8" i="15" s="1"/>
  <c r="T8" i="14" s="1"/>
  <c r="V8" i="15" a="1"/>
  <c r="V8" i="15" s="1"/>
  <c r="V8" i="14" s="1"/>
  <c r="T5" i="15" a="1"/>
  <c r="T5" i="15" s="1"/>
  <c r="T5" i="14" s="1"/>
  <c r="V5" i="15" a="1"/>
  <c r="V5" i="15" s="1"/>
  <c r="V5" i="14" s="1"/>
  <c r="W5" i="15" a="1"/>
  <c r="W5" i="15" s="1"/>
  <c r="W5" i="14" s="1"/>
  <c r="U5" i="15" a="1"/>
  <c r="U5" i="15" s="1"/>
  <c r="U5" i="14" s="1"/>
  <c r="S5" i="15" a="1"/>
  <c r="S5" i="15" s="1"/>
  <c r="S5" i="14" s="1"/>
  <c r="AL34" i="15" a="1"/>
  <c r="AL34" i="15" s="1"/>
  <c r="AJ34" i="15" a="1"/>
  <c r="AJ34" i="15" s="1"/>
  <c r="AE34" i="15" a="1"/>
  <c r="AE34" i="15" s="1"/>
  <c r="AC34" i="15" a="1"/>
  <c r="AC34" i="15" s="1"/>
  <c r="AA34" i="15" a="1"/>
  <c r="AA34" i="15" s="1"/>
  <c r="O34" i="15" a="1"/>
  <c r="O34" i="15" s="1"/>
  <c r="M34" i="15" a="1"/>
  <c r="M34" i="15" s="1"/>
  <c r="K34" i="15" a="1"/>
  <c r="K34" i="15" s="1"/>
  <c r="F34" i="15" a="1"/>
  <c r="F34" i="15" s="1"/>
  <c r="D34" i="15" a="1"/>
  <c r="D34" i="15" s="1"/>
  <c r="AM32" i="15" a="1"/>
  <c r="AM32" i="15" s="1"/>
  <c r="AK32" i="15" a="1"/>
  <c r="AK32" i="15" s="1"/>
  <c r="AI32" i="15" a="1"/>
  <c r="AI32" i="15" s="1"/>
  <c r="AD32" i="15" a="1"/>
  <c r="AD32" i="15" s="1"/>
  <c r="AB32" i="15" a="1"/>
  <c r="AB32" i="15" s="1"/>
  <c r="N32" i="15" a="1"/>
  <c r="N32" i="15" s="1"/>
  <c r="L32" i="15" a="1"/>
  <c r="L32" i="15" s="1"/>
  <c r="G32" i="15" a="1"/>
  <c r="G32" i="15" s="1"/>
  <c r="E32" i="15" a="1"/>
  <c r="E32" i="15" s="1"/>
  <c r="C32" i="15" a="1"/>
  <c r="C32" i="15" s="1"/>
  <c r="AM31" i="15" a="1"/>
  <c r="AM31" i="15" s="1"/>
  <c r="AK31" i="15" a="1"/>
  <c r="AK31" i="15" s="1"/>
  <c r="AI31" i="15" a="1"/>
  <c r="AI31" i="15" s="1"/>
  <c r="AD31" i="15" a="1"/>
  <c r="AD31" i="15" s="1"/>
  <c r="AB31" i="15" a="1"/>
  <c r="AB31" i="15" s="1"/>
  <c r="W31" i="15" a="1"/>
  <c r="W31" i="15" s="1"/>
  <c r="W31" i="14" s="1"/>
  <c r="U31" i="15" a="1"/>
  <c r="U31" i="15" s="1"/>
  <c r="U31" i="14" s="1"/>
  <c r="S31" i="15" a="1"/>
  <c r="S31" i="15" s="1"/>
  <c r="S31" i="14" s="1"/>
  <c r="N31" i="15" a="1"/>
  <c r="N31" i="15" s="1"/>
  <c r="L31" i="15" a="1"/>
  <c r="L31" i="15" s="1"/>
  <c r="G31" i="15" a="1"/>
  <c r="G31" i="15" s="1"/>
  <c r="E31" i="15" a="1"/>
  <c r="E31" i="15" s="1"/>
  <c r="C31" i="15" a="1"/>
  <c r="C31" i="15" s="1"/>
  <c r="AM26" i="15" a="1"/>
  <c r="AM26" i="15" s="1"/>
  <c r="AK26" i="15" a="1"/>
  <c r="AK26" i="15" s="1"/>
  <c r="AI26" i="15" a="1"/>
  <c r="AI26" i="15" s="1"/>
  <c r="AD26" i="15" a="1"/>
  <c r="AD26" i="15" s="1"/>
  <c r="AB26" i="15" a="1"/>
  <c r="AB26" i="15" s="1"/>
  <c r="N26" i="15" a="1"/>
  <c r="N26" i="15" s="1"/>
  <c r="L26" i="15" a="1"/>
  <c r="L26" i="15" s="1"/>
  <c r="G26" i="15" a="1"/>
  <c r="G26" i="15" s="1"/>
  <c r="E26" i="15" a="1"/>
  <c r="E26" i="15" s="1"/>
  <c r="C26" i="15" a="1"/>
  <c r="C26" i="15" s="1"/>
  <c r="AK35" i="15" a="1"/>
  <c r="AK35" i="15" s="1"/>
  <c r="AE35" i="15" a="1"/>
  <c r="AE35" i="15" s="1"/>
  <c r="L35" i="15" a="1"/>
  <c r="L35" i="15" s="1"/>
  <c r="F35" i="15" a="1"/>
  <c r="F35" i="15" s="1"/>
  <c r="AI34" i="15" a="1"/>
  <c r="AI34" i="15" s="1"/>
  <c r="G34" i="15" a="1"/>
  <c r="G34" i="15" s="1"/>
  <c r="AJ33" i="15" a="1"/>
  <c r="AJ33" i="15" s="1"/>
  <c r="AD33" i="15" a="1"/>
  <c r="AD33" i="15" s="1"/>
  <c r="K33" i="15" a="1"/>
  <c r="K33" i="15" s="1"/>
  <c r="E33" i="15" a="1"/>
  <c r="E33" i="15" s="1"/>
  <c r="AE32" i="15" a="1"/>
  <c r="AE32" i="15" s="1"/>
  <c r="F32" i="15" a="1"/>
  <c r="F32" i="15" s="1"/>
  <c r="AL31" i="15" a="1"/>
  <c r="AL31" i="15" s="1"/>
  <c r="AA31" i="15" a="1"/>
  <c r="AA31" i="15" s="1"/>
  <c r="M31" i="15" a="1"/>
  <c r="M31" i="15" s="1"/>
  <c r="AE26" i="15" a="1"/>
  <c r="AE26" i="15" s="1"/>
  <c r="AM35" i="15" a="1"/>
  <c r="AM35" i="15" s="1"/>
  <c r="AJ35" i="15" a="1"/>
  <c r="AJ35" i="15" s="1"/>
  <c r="AB35" i="15" a="1"/>
  <c r="AB35" i="15" s="1"/>
  <c r="N35" i="15" a="1"/>
  <c r="N35" i="15" s="1"/>
  <c r="K35" i="15" a="1"/>
  <c r="K35" i="15" s="1"/>
  <c r="C35" i="15" a="1"/>
  <c r="C35" i="15" s="1"/>
  <c r="AK34" i="15" a="1"/>
  <c r="AK34" i="15" s="1"/>
  <c r="L34" i="15" a="1"/>
  <c r="L34" i="15" s="1"/>
  <c r="AL33" i="15" a="1"/>
  <c r="AL33" i="15" s="1"/>
  <c r="AI33" i="15" a="1"/>
  <c r="AI33" i="15" s="1"/>
  <c r="AA33" i="15" a="1"/>
  <c r="AA33" i="15" s="1"/>
  <c r="M33" i="15" a="1"/>
  <c r="M33" i="15" s="1"/>
  <c r="G33" i="15" a="1"/>
  <c r="G33" i="15" s="1"/>
  <c r="AJ32" i="15" a="1"/>
  <c r="AJ32" i="15" s="1"/>
  <c r="K32" i="15" a="1"/>
  <c r="K32" i="15" s="1"/>
  <c r="AC31" i="15" a="1"/>
  <c r="AC31" i="15" s="1"/>
  <c r="O31" i="15" a="1"/>
  <c r="O31" i="15" s="1"/>
  <c r="D31" i="15" a="1"/>
  <c r="D31" i="15" s="1"/>
  <c r="AJ26" i="15" a="1"/>
  <c r="AJ26" i="15" s="1"/>
  <c r="K26" i="15" a="1"/>
  <c r="K26" i="15" s="1"/>
  <c r="AM24" i="15" a="1"/>
  <c r="AM24" i="15" s="1"/>
  <c r="AK24" i="15" a="1"/>
  <c r="AK24" i="15" s="1"/>
  <c r="AI24" i="15" a="1"/>
  <c r="AI24" i="15" s="1"/>
  <c r="AD24" i="15" a="1"/>
  <c r="AD24" i="15" s="1"/>
  <c r="AB24" i="15" a="1"/>
  <c r="AB24" i="15" s="1"/>
  <c r="AA35" i="15" a="1"/>
  <c r="AA35" i="15" s="1"/>
  <c r="AB34" i="15" a="1"/>
  <c r="AB34" i="15" s="1"/>
  <c r="C34" i="15" a="1"/>
  <c r="C34" i="15" s="1"/>
  <c r="AK33" i="15" a="1"/>
  <c r="AK33" i="15" s="1"/>
  <c r="AC33" i="15" a="1"/>
  <c r="AC33" i="15" s="1"/>
  <c r="L33" i="15" a="1"/>
  <c r="L33" i="15" s="1"/>
  <c r="D33" i="15" a="1"/>
  <c r="D33" i="15" s="1"/>
  <c r="AL32" i="15" a="1"/>
  <c r="AL32" i="15" s="1"/>
  <c r="M32" i="15" a="1"/>
  <c r="M32" i="15" s="1"/>
  <c r="AJ31" i="15" a="1"/>
  <c r="AJ31" i="15" s="1"/>
  <c r="K31" i="15" a="1"/>
  <c r="K31" i="15" s="1"/>
  <c r="AC26" i="15" a="1"/>
  <c r="AC26" i="15" s="1"/>
  <c r="M26" i="15" a="1"/>
  <c r="M26" i="15" s="1"/>
  <c r="AM25" i="15" a="1"/>
  <c r="AM25" i="15" s="1"/>
  <c r="AE25" i="15" a="1"/>
  <c r="AE25" i="15" s="1"/>
  <c r="AB25" i="15" a="1"/>
  <c r="AB25" i="15" s="1"/>
  <c r="N25" i="15" a="1"/>
  <c r="N25" i="15" s="1"/>
  <c r="F25" i="15" a="1"/>
  <c r="F25" i="15" s="1"/>
  <c r="C25" i="15" a="1"/>
  <c r="C25" i="15" s="1"/>
  <c r="AC24" i="15" a="1"/>
  <c r="AC24" i="15" s="1"/>
  <c r="O24" i="15" a="1"/>
  <c r="O24" i="15" s="1"/>
  <c r="M24" i="15" a="1"/>
  <c r="M24" i="15" s="1"/>
  <c r="K24" i="15" a="1"/>
  <c r="K24" i="15" s="1"/>
  <c r="F24" i="15" a="1"/>
  <c r="F24" i="15" s="1"/>
  <c r="D24" i="15" a="1"/>
  <c r="D24" i="15" s="1"/>
  <c r="AM16" i="15" a="1"/>
  <c r="AM16" i="15" s="1"/>
  <c r="AK16" i="15" a="1"/>
  <c r="AK16" i="15" s="1"/>
  <c r="AI16" i="15" a="1"/>
  <c r="AI16" i="15" s="1"/>
  <c r="AD16" i="15" a="1"/>
  <c r="AD16" i="15" s="1"/>
  <c r="AB16" i="15" a="1"/>
  <c r="AB16" i="15" s="1"/>
  <c r="N16" i="15" a="1"/>
  <c r="N16" i="15" s="1"/>
  <c r="N16" i="14" s="1"/>
  <c r="L16" i="15" a="1"/>
  <c r="L16" i="15" s="1"/>
  <c r="L16" i="14" s="1"/>
  <c r="G16" i="15" a="1"/>
  <c r="G16" i="15" s="1"/>
  <c r="G16" i="14" s="1"/>
  <c r="E16" i="15" a="1"/>
  <c r="E16" i="15" s="1"/>
  <c r="E16" i="14" s="1"/>
  <c r="C16" i="15" a="1"/>
  <c r="C16" i="15" s="1"/>
  <c r="C16" i="14" s="1"/>
  <c r="AL14" i="15" a="1"/>
  <c r="AL14" i="15" s="1"/>
  <c r="AJ14" i="15" a="1"/>
  <c r="AJ14" i="15" s="1"/>
  <c r="AE14" i="15" a="1"/>
  <c r="AE14" i="15" s="1"/>
  <c r="AC14" i="15" a="1"/>
  <c r="AC14" i="15" s="1"/>
  <c r="AA14" i="15" a="1"/>
  <c r="AA14" i="15" s="1"/>
  <c r="O14" i="15" a="1"/>
  <c r="O14" i="15" s="1"/>
  <c r="O14" i="14" s="1"/>
  <c r="M14" i="15" a="1"/>
  <c r="M14" i="15" s="1"/>
  <c r="M14" i="14" s="1"/>
  <c r="K14" i="15" a="1"/>
  <c r="K14" i="15" s="1"/>
  <c r="K14" i="14" s="1"/>
  <c r="F14" i="15" a="1"/>
  <c r="F14" i="15" s="1"/>
  <c r="F14" i="14" s="1"/>
  <c r="D14" i="15" a="1"/>
  <c r="D14" i="15" s="1"/>
  <c r="D14" i="14" s="1"/>
  <c r="AL13" i="15" a="1"/>
  <c r="AL13" i="15" s="1"/>
  <c r="AJ13" i="15" a="1"/>
  <c r="AJ13" i="15" s="1"/>
  <c r="AE13" i="15" a="1"/>
  <c r="AE13" i="15" s="1"/>
  <c r="AC13" i="15" a="1"/>
  <c r="AC13" i="15" s="1"/>
  <c r="AA13" i="15" a="1"/>
  <c r="AA13" i="15" s="1"/>
  <c r="V13" i="15" a="1"/>
  <c r="V13" i="15" s="1"/>
  <c r="V13" i="14" s="1"/>
  <c r="T13" i="15" a="1"/>
  <c r="T13" i="15" s="1"/>
  <c r="T13" i="14" s="1"/>
  <c r="O13" i="15" a="1"/>
  <c r="O13" i="15" s="1"/>
  <c r="O13" i="14" s="1"/>
  <c r="M13" i="15" a="1"/>
  <c r="M13" i="15" s="1"/>
  <c r="M13" i="14" s="1"/>
  <c r="K13" i="15" a="1"/>
  <c r="K13" i="15" s="1"/>
  <c r="K13" i="14" s="1"/>
  <c r="F13" i="15" a="1"/>
  <c r="F13" i="15" s="1"/>
  <c r="F13" i="14" s="1"/>
  <c r="D13" i="15" a="1"/>
  <c r="D13" i="15" s="1"/>
  <c r="D13" i="14" s="1"/>
  <c r="AL8" i="15" a="1"/>
  <c r="AL8" i="15" s="1"/>
  <c r="AJ8" i="15" a="1"/>
  <c r="AJ8" i="15" s="1"/>
  <c r="AE8" i="15" a="1"/>
  <c r="AE8" i="15" s="1"/>
  <c r="AE8" i="14" s="1"/>
  <c r="AC8" i="15" a="1"/>
  <c r="AC8" i="15" s="1"/>
  <c r="AC8" i="14" s="1"/>
  <c r="AA8" i="15" a="1"/>
  <c r="AA8" i="15" s="1"/>
  <c r="AA8" i="14" s="1"/>
  <c r="O8" i="15" a="1"/>
  <c r="O8" i="15" s="1"/>
  <c r="O8" i="14" s="1"/>
  <c r="M8" i="15" a="1"/>
  <c r="M8" i="15" s="1"/>
  <c r="M8" i="14" s="1"/>
  <c r="K8" i="15" a="1"/>
  <c r="K8" i="15" s="1"/>
  <c r="K8" i="14" s="1"/>
  <c r="F8" i="15" a="1"/>
  <c r="F8" i="15" s="1"/>
  <c r="F8" i="14" s="1"/>
  <c r="D8" i="15" a="1"/>
  <c r="D8" i="15" s="1"/>
  <c r="D8" i="14" s="1"/>
  <c r="AL35" i="15" a="1"/>
  <c r="AL35" i="15" s="1"/>
  <c r="AC35" i="15" a="1"/>
  <c r="AC35" i="15" s="1"/>
  <c r="O35" i="15" a="1"/>
  <c r="O35" i="15" s="1"/>
  <c r="E35" i="15" a="1"/>
  <c r="E35" i="15" s="1"/>
  <c r="N34" i="15" a="1"/>
  <c r="N34" i="15" s="1"/>
  <c r="E34" i="15" a="1"/>
  <c r="E34" i="15" s="1"/>
  <c r="N33" i="15" a="1"/>
  <c r="N33" i="15" s="1"/>
  <c r="C33" i="15" a="1"/>
  <c r="C33" i="15" s="1"/>
  <c r="F26" i="15" a="1"/>
  <c r="F26" i="15" s="1"/>
  <c r="AK25" i="15" a="1"/>
  <c r="AK25" i="15" s="1"/>
  <c r="AD25" i="15" a="1"/>
  <c r="AD25" i="15" s="1"/>
  <c r="AA25" i="15" a="1"/>
  <c r="AA25" i="15" s="1"/>
  <c r="G25" i="15" a="1"/>
  <c r="G25" i="15" s="1"/>
  <c r="D25" i="15" a="1"/>
  <c r="D25" i="15" s="1"/>
  <c r="AJ24" i="15" a="1"/>
  <c r="AJ24" i="15" s="1"/>
  <c r="E24" i="15" a="1"/>
  <c r="E24" i="15" s="1"/>
  <c r="AM23" i="15" a="1"/>
  <c r="AM23" i="15" s="1"/>
  <c r="AE23" i="15" a="1"/>
  <c r="AE23" i="15" s="1"/>
  <c r="AB23" i="15" a="1"/>
  <c r="AB23" i="15" s="1"/>
  <c r="N23" i="15" a="1"/>
  <c r="N23" i="15" s="1"/>
  <c r="F23" i="15" a="1"/>
  <c r="F23" i="15" s="1"/>
  <c r="C23" i="15" a="1"/>
  <c r="C23" i="15" s="1"/>
  <c r="AL22" i="15" a="1"/>
  <c r="AL22" i="15" s="1"/>
  <c r="AI22" i="15" a="1"/>
  <c r="AI22" i="15" s="1"/>
  <c r="AA22" i="15" a="1"/>
  <c r="AA22" i="15" s="1"/>
  <c r="U22" i="15" a="1"/>
  <c r="U22" i="15" s="1"/>
  <c r="U22" i="14" s="1"/>
  <c r="M22" i="15" a="1"/>
  <c r="M22" i="15" s="1"/>
  <c r="G22" i="15" a="1"/>
  <c r="G22" i="15" s="1"/>
  <c r="AM17" i="15" a="1"/>
  <c r="AM17" i="15" s="1"/>
  <c r="AE17" i="15" a="1"/>
  <c r="AE17" i="15" s="1"/>
  <c r="AB17" i="15" a="1"/>
  <c r="AB17" i="15" s="1"/>
  <c r="N17" i="15" a="1"/>
  <c r="N17" i="15" s="1"/>
  <c r="N17" i="14" s="1"/>
  <c r="F17" i="15" a="1"/>
  <c r="F17" i="15" s="1"/>
  <c r="F17" i="14" s="1"/>
  <c r="C17" i="15" a="1"/>
  <c r="C17" i="15" s="1"/>
  <c r="C17" i="14" s="1"/>
  <c r="AC16" i="15" a="1"/>
  <c r="AC16" i="15" s="1"/>
  <c r="O16" i="15" a="1"/>
  <c r="O16" i="15" s="1"/>
  <c r="O16" i="14" s="1"/>
  <c r="D16" i="15" a="1"/>
  <c r="D16" i="15" s="1"/>
  <c r="D16" i="14" s="1"/>
  <c r="AL15" i="15" a="1"/>
  <c r="AL15" i="15" s="1"/>
  <c r="AD15" i="15" a="1"/>
  <c r="AD15" i="15" s="1"/>
  <c r="AA15" i="15" a="1"/>
  <c r="AA15" i="15" s="1"/>
  <c r="M15" i="15" a="1"/>
  <c r="M15" i="15" s="1"/>
  <c r="M15" i="14" s="1"/>
  <c r="E15" i="15" a="1"/>
  <c r="E15" i="15" s="1"/>
  <c r="E15" i="14" s="1"/>
  <c r="AM14" i="15" a="1"/>
  <c r="AM14" i="15" s="1"/>
  <c r="AB14" i="15" a="1"/>
  <c r="AB14" i="15" s="1"/>
  <c r="N14" i="15" a="1"/>
  <c r="N14" i="15" s="1"/>
  <c r="N14" i="14" s="1"/>
  <c r="C14" i="15" a="1"/>
  <c r="C14" i="15" s="1"/>
  <c r="C14" i="14" s="1"/>
  <c r="AI13" i="15" a="1"/>
  <c r="AI13" i="15" s="1"/>
  <c r="U13" i="15" a="1"/>
  <c r="U13" i="15" s="1"/>
  <c r="U13" i="14" s="1"/>
  <c r="G13" i="15" a="1"/>
  <c r="G13" i="15" s="1"/>
  <c r="G13" i="14" s="1"/>
  <c r="AM8" i="15" a="1"/>
  <c r="AM8" i="15" s="1"/>
  <c r="AB8" i="15" a="1"/>
  <c r="AB8" i="15" s="1"/>
  <c r="AB8" i="14" s="1"/>
  <c r="N8" i="15" a="1"/>
  <c r="N8" i="15" s="1"/>
  <c r="N8" i="14" s="1"/>
  <c r="C8" i="15" a="1"/>
  <c r="C8" i="15" s="1"/>
  <c r="C8" i="14" s="1"/>
  <c r="AK7" i="15" a="1"/>
  <c r="AK7" i="15" s="1"/>
  <c r="AC7" i="15" a="1"/>
  <c r="AC7" i="15" s="1"/>
  <c r="AC7" i="14" s="1"/>
  <c r="AA7" i="15" a="1"/>
  <c r="AA7" i="15" s="1"/>
  <c r="AA7" i="14" s="1"/>
  <c r="O7" i="15" a="1"/>
  <c r="O7" i="15" s="1"/>
  <c r="O7" i="14" s="1"/>
  <c r="M7" i="15" a="1"/>
  <c r="M7" i="15" s="1"/>
  <c r="M7" i="14" s="1"/>
  <c r="K7" i="15" a="1"/>
  <c r="K7" i="15" s="1"/>
  <c r="K7" i="14" s="1"/>
  <c r="F7" i="15" a="1"/>
  <c r="F7" i="15" s="1"/>
  <c r="F7" i="14" s="1"/>
  <c r="D7" i="15" a="1"/>
  <c r="D7" i="15" s="1"/>
  <c r="D7" i="14" s="1"/>
  <c r="AM5" i="15" a="1"/>
  <c r="AM5" i="15" s="1"/>
  <c r="AK5" i="15" a="1"/>
  <c r="AK5" i="15" s="1"/>
  <c r="AI5" i="15" a="1"/>
  <c r="AI5" i="15" s="1"/>
  <c r="M35" i="15" a="1"/>
  <c r="M35" i="15" s="1"/>
  <c r="D35" i="15" a="1"/>
  <c r="D35" i="15" s="1"/>
  <c r="AE31" i="15" a="1"/>
  <c r="AE31" i="15" s="1"/>
  <c r="V31" i="15" a="1"/>
  <c r="V31" i="15" s="1"/>
  <c r="V31" i="14" s="1"/>
  <c r="AJ25" i="15" a="1"/>
  <c r="AJ25" i="15" s="1"/>
  <c r="M25" i="15" a="1"/>
  <c r="M25" i="15" s="1"/>
  <c r="G24" i="15" a="1"/>
  <c r="G24" i="15" s="1"/>
  <c r="AJ23" i="15" a="1"/>
  <c r="AJ23" i="15" s="1"/>
  <c r="AD23" i="15" a="1"/>
  <c r="AD23" i="15" s="1"/>
  <c r="K23" i="15" a="1"/>
  <c r="K23" i="15" s="1"/>
  <c r="E23" i="15" a="1"/>
  <c r="E23" i="15" s="1"/>
  <c r="AK22" i="15" a="1"/>
  <c r="AK22" i="15" s="1"/>
  <c r="AC22" i="15" a="1"/>
  <c r="AC22" i="15" s="1"/>
  <c r="W22" i="15" a="1"/>
  <c r="W22" i="15" s="1"/>
  <c r="W22" i="14" s="1"/>
  <c r="O22" i="15" a="1"/>
  <c r="O22" i="15" s="1"/>
  <c r="L22" i="15" a="1"/>
  <c r="L22" i="15" s="1"/>
  <c r="D22" i="15" a="1"/>
  <c r="D22" i="15" s="1"/>
  <c r="AJ17" i="15" a="1"/>
  <c r="AJ17" i="15" s="1"/>
  <c r="AD17" i="15" a="1"/>
  <c r="AD17" i="15" s="1"/>
  <c r="K17" i="15" a="1"/>
  <c r="K17" i="15" s="1"/>
  <c r="K17" i="14" s="1"/>
  <c r="E17" i="15" a="1"/>
  <c r="E17" i="15" s="1"/>
  <c r="E17" i="14" s="1"/>
  <c r="AE16" i="15" a="1"/>
  <c r="AE16" i="15" s="1"/>
  <c r="F16" i="15" a="1"/>
  <c r="F16" i="15" s="1"/>
  <c r="F16" i="14" s="1"/>
  <c r="AI15" i="15" a="1"/>
  <c r="AI15" i="15" s="1"/>
  <c r="AC15" i="15" a="1"/>
  <c r="AC15" i="15" s="1"/>
  <c r="O15" i="15" a="1"/>
  <c r="O15" i="15" s="1"/>
  <c r="O15" i="14" s="1"/>
  <c r="G15" i="15" a="1"/>
  <c r="G15" i="15" s="1"/>
  <c r="G15" i="14" s="1"/>
  <c r="D15" i="15" a="1"/>
  <c r="D15" i="15" s="1"/>
  <c r="D15" i="14" s="1"/>
  <c r="AD14" i="15" a="1"/>
  <c r="AD14" i="15" s="1"/>
  <c r="E14" i="15" a="1"/>
  <c r="E14" i="15" s="1"/>
  <c r="E14" i="14" s="1"/>
  <c r="AK13" i="15" a="1"/>
  <c r="AK13" i="15" s="1"/>
  <c r="W13" i="15" a="1"/>
  <c r="W13" i="15" s="1"/>
  <c r="W13" i="14" s="1"/>
  <c r="L13" i="15" a="1"/>
  <c r="L13" i="15" s="1"/>
  <c r="L13" i="14" s="1"/>
  <c r="AD8" i="15" a="1"/>
  <c r="AD8" i="15" s="1"/>
  <c r="AD8" i="14" s="1"/>
  <c r="E8" i="15" a="1"/>
  <c r="E8" i="15" s="1"/>
  <c r="E8" i="14" s="1"/>
  <c r="AM7" i="15" a="1"/>
  <c r="AM7" i="15" s="1"/>
  <c r="AE7" i="15" a="1"/>
  <c r="AE7" i="15" s="1"/>
  <c r="AE7" i="14" s="1"/>
  <c r="AM6" i="15" a="1"/>
  <c r="AM6" i="15" s="1"/>
  <c r="AK6" i="15" a="1"/>
  <c r="AK6" i="15" s="1"/>
  <c r="AI6" i="15" a="1"/>
  <c r="AI6" i="15" s="1"/>
  <c r="AD6" i="15" a="1"/>
  <c r="AD6" i="15" s="1"/>
  <c r="AD6" i="14" s="1"/>
  <c r="AB6" i="15" a="1"/>
  <c r="AB6" i="15" s="1"/>
  <c r="AB6" i="14" s="1"/>
  <c r="N6" i="15" a="1"/>
  <c r="N6" i="15" s="1"/>
  <c r="N6" i="14" s="1"/>
  <c r="L6" i="15" a="1"/>
  <c r="L6" i="15" s="1"/>
  <c r="L6" i="14" s="1"/>
  <c r="G6" i="15" a="1"/>
  <c r="G6" i="15" s="1"/>
  <c r="G6" i="14" s="1"/>
  <c r="E6" i="15" a="1"/>
  <c r="E6" i="15" s="1"/>
  <c r="E6" i="14" s="1"/>
  <c r="C6" i="15" a="1"/>
  <c r="C6" i="15" s="1"/>
  <c r="C6" i="14" s="1"/>
  <c r="AI35" i="15" a="1"/>
  <c r="AI35" i="15" s="1"/>
  <c r="AE33" i="15" a="1"/>
  <c r="AE33" i="15" s="1"/>
  <c r="AC32" i="15" a="1"/>
  <c r="AC32" i="15" s="1"/>
  <c r="AL26" i="15" a="1"/>
  <c r="AL26" i="15" s="1"/>
  <c r="O26" i="15" a="1"/>
  <c r="O26" i="15" s="1"/>
  <c r="K25" i="15" a="1"/>
  <c r="K25" i="15" s="1"/>
  <c r="C24" i="15" a="1"/>
  <c r="C24" i="15" s="1"/>
  <c r="AK23" i="15" a="1"/>
  <c r="AK23" i="15" s="1"/>
  <c r="AC23" i="15" a="1"/>
  <c r="AC23" i="15" s="1"/>
  <c r="L23" i="15" a="1"/>
  <c r="L23" i="15" s="1"/>
  <c r="D23" i="15" a="1"/>
  <c r="D23" i="15" s="1"/>
  <c r="AM22" i="15" a="1"/>
  <c r="AM22" i="15" s="1"/>
  <c r="AE22" i="15" a="1"/>
  <c r="AE22" i="15" s="1"/>
  <c r="N22" i="15" a="1"/>
  <c r="N22" i="15" s="1"/>
  <c r="F22" i="15" a="1"/>
  <c r="F22" i="15" s="1"/>
  <c r="AI17" i="15" a="1"/>
  <c r="AI17" i="15" s="1"/>
  <c r="AA17" i="15" a="1"/>
  <c r="AA17" i="15" s="1"/>
  <c r="G17" i="15" a="1"/>
  <c r="G17" i="15" s="1"/>
  <c r="G17" i="14" s="1"/>
  <c r="AJ16" i="15" a="1"/>
  <c r="AJ16" i="15" s="1"/>
  <c r="K16" i="15" a="1"/>
  <c r="K16" i="15" s="1"/>
  <c r="K16" i="14" s="1"/>
  <c r="AK15" i="15" a="1"/>
  <c r="AK15" i="15" s="1"/>
  <c r="L15" i="15" a="1"/>
  <c r="L15" i="15" s="1"/>
  <c r="L15" i="14" s="1"/>
  <c r="S13" i="15" a="1"/>
  <c r="S13" i="15" s="1"/>
  <c r="S13" i="14" s="1"/>
  <c r="AK8" i="15" a="1"/>
  <c r="AK8" i="15" s="1"/>
  <c r="L8" i="15" a="1"/>
  <c r="L8" i="15" s="1"/>
  <c r="L8" i="14" s="1"/>
  <c r="AL7" i="15" a="1"/>
  <c r="AL7" i="15" s="1"/>
  <c r="AJ6" i="15" a="1"/>
  <c r="AJ6" i="15" s="1"/>
  <c r="AC6" i="15" a="1"/>
  <c r="AC6" i="15" s="1"/>
  <c r="AC6" i="14" s="1"/>
  <c r="O6" i="15" a="1"/>
  <c r="O6" i="15" s="1"/>
  <c r="O6" i="14" s="1"/>
  <c r="K6" i="15" a="1"/>
  <c r="K6" i="15" s="1"/>
  <c r="K6" i="14" s="1"/>
  <c r="D6" i="15" a="1"/>
  <c r="D6" i="15" s="1"/>
  <c r="D6" i="14" s="1"/>
  <c r="AC5" i="15" a="1"/>
  <c r="AC5" i="15" s="1"/>
  <c r="AC5" i="14" s="1"/>
  <c r="O5" i="15" a="1"/>
  <c r="O5" i="15" s="1"/>
  <c r="O5" i="14" s="1"/>
  <c r="G5" i="15" a="1"/>
  <c r="G5" i="15" s="1"/>
  <c r="G5" i="14" s="1"/>
  <c r="D5" i="15" a="1"/>
  <c r="D5" i="15" s="1"/>
  <c r="D5" i="14" s="1"/>
  <c r="AK4" i="15" a="1"/>
  <c r="AK4" i="15" s="1"/>
  <c r="AE4" i="15" a="1"/>
  <c r="AE4" i="15" s="1"/>
  <c r="AE4" i="14" s="1"/>
  <c r="W4" i="15" a="1"/>
  <c r="W4" i="15" s="1"/>
  <c r="W4" i="14" s="1"/>
  <c r="T4" i="15" a="1"/>
  <c r="T4" i="15" s="1"/>
  <c r="T4" i="14" s="1"/>
  <c r="O4" i="15" a="1"/>
  <c r="O4" i="15" s="1"/>
  <c r="O4" i="14" s="1"/>
  <c r="M4" i="15" a="1"/>
  <c r="M4" i="15" s="1"/>
  <c r="M4" i="14" s="1"/>
  <c r="K4" i="15" a="1"/>
  <c r="K4" i="15" s="1"/>
  <c r="K4" i="14" s="1"/>
  <c r="F4" i="15" a="1"/>
  <c r="F4" i="15" s="1"/>
  <c r="F4" i="14" s="1"/>
  <c r="D4" i="15" a="1"/>
  <c r="D4" i="15" s="1"/>
  <c r="D4" i="14" s="1"/>
  <c r="AA26" i="15" a="1"/>
  <c r="AA26" i="15" s="1"/>
  <c r="AA24" i="15" a="1"/>
  <c r="AA24" i="15" s="1"/>
  <c r="T22" i="15" a="1"/>
  <c r="T22" i="15" s="1"/>
  <c r="T22" i="14" s="1"/>
  <c r="AL17" i="15" a="1"/>
  <c r="AL17" i="15" s="1"/>
  <c r="M17" i="15" a="1"/>
  <c r="M17" i="15" s="1"/>
  <c r="M17" i="14" s="1"/>
  <c r="AE15" i="15" a="1"/>
  <c r="AE15" i="15" s="1"/>
  <c r="F15" i="15" a="1"/>
  <c r="F15" i="15" s="1"/>
  <c r="F15" i="14" s="1"/>
  <c r="G14" i="15" a="1"/>
  <c r="G14" i="15" s="1"/>
  <c r="G14" i="14" s="1"/>
  <c r="E13" i="15" a="1"/>
  <c r="E13" i="15" s="1"/>
  <c r="E13" i="14" s="1"/>
  <c r="AL6" i="15" a="1"/>
  <c r="AL6" i="15" s="1"/>
  <c r="AA6" i="15" a="1"/>
  <c r="AA6" i="15" s="1"/>
  <c r="AA6" i="14" s="1"/>
  <c r="M6" i="15" a="1"/>
  <c r="M6" i="15" s="1"/>
  <c r="M6" i="14" s="1"/>
  <c r="K5" i="15" a="1"/>
  <c r="K5" i="15" s="1"/>
  <c r="K5" i="14" s="1"/>
  <c r="AL4" i="15" a="1"/>
  <c r="AL4" i="15" s="1"/>
  <c r="S4" i="15" a="1"/>
  <c r="S4" i="15" s="1"/>
  <c r="S4" i="14" s="1"/>
  <c r="L4" i="15" a="1"/>
  <c r="L4" i="15" s="1"/>
  <c r="L4" i="14" s="1"/>
  <c r="C4" i="15" a="1"/>
  <c r="C4" i="15" s="1"/>
  <c r="C4" i="14" s="1"/>
  <c r="AM33" i="15" a="1"/>
  <c r="AM33" i="15" s="1"/>
  <c r="O32" i="15" a="1"/>
  <c r="O32" i="15" s="1"/>
  <c r="D26" i="15" a="1"/>
  <c r="D26" i="15" s="1"/>
  <c r="AE24" i="15" a="1"/>
  <c r="AE24" i="15" s="1"/>
  <c r="AL23" i="15" a="1"/>
  <c r="AL23" i="15" s="1"/>
  <c r="M23" i="15" a="1"/>
  <c r="M23" i="15" s="1"/>
  <c r="S22" i="15" a="1"/>
  <c r="S22" i="15" s="1"/>
  <c r="S22" i="14" s="1"/>
  <c r="AC17" i="15" a="1"/>
  <c r="AC17" i="15" s="1"/>
  <c r="D17" i="15" a="1"/>
  <c r="D17" i="15" s="1"/>
  <c r="D17" i="14" s="1"/>
  <c r="M16" i="15" a="1"/>
  <c r="M16" i="15" s="1"/>
  <c r="M16" i="14" s="1"/>
  <c r="C13" i="15" a="1"/>
  <c r="C13" i="15" s="1"/>
  <c r="C13" i="14" s="1"/>
  <c r="AD7" i="15" a="1"/>
  <c r="AD7" i="15" s="1"/>
  <c r="AD7" i="14" s="1"/>
  <c r="E7" i="15" a="1"/>
  <c r="E7" i="15" s="1"/>
  <c r="E7" i="14" s="1"/>
  <c r="AJ5" i="15" a="1"/>
  <c r="AJ5" i="15" s="1"/>
  <c r="AA5" i="15" a="1"/>
  <c r="AA5" i="15" s="1"/>
  <c r="AA5" i="14" s="1"/>
  <c r="M5" i="15" a="1"/>
  <c r="M5" i="15" s="1"/>
  <c r="M5" i="14" s="1"/>
  <c r="AI4" i="15" a="1"/>
  <c r="AI4" i="15" s="1"/>
  <c r="U4" i="15" a="1"/>
  <c r="U4" i="15" s="1"/>
  <c r="U4" i="14" s="1"/>
  <c r="AD35" i="15" a="1"/>
  <c r="AD35" i="15" s="1"/>
  <c r="G35" i="15" a="1"/>
  <c r="G35" i="15" s="1"/>
  <c r="AD34" i="15" a="1"/>
  <c r="AD34" i="15" s="1"/>
  <c r="AB33" i="15" a="1"/>
  <c r="AB33" i="15" s="1"/>
  <c r="F33" i="15" a="1"/>
  <c r="F33" i="15" s="1"/>
  <c r="AA32" i="15" a="1"/>
  <c r="AA32" i="15" s="1"/>
  <c r="D32" i="15" a="1"/>
  <c r="D32" i="15" s="1"/>
  <c r="F31" i="15" a="1"/>
  <c r="F31" i="15" s="1"/>
  <c r="AC25" i="15" a="1"/>
  <c r="AC25" i="15" s="1"/>
  <c r="E25" i="15" a="1"/>
  <c r="E25" i="15" s="1"/>
  <c r="AL24" i="15" a="1"/>
  <c r="AL24" i="15" s="1"/>
  <c r="AI23" i="15" a="1"/>
  <c r="AI23" i="15" s="1"/>
  <c r="AA23" i="15" a="1"/>
  <c r="AA23" i="15" s="1"/>
  <c r="G23" i="15" a="1"/>
  <c r="G23" i="15" s="1"/>
  <c r="AD22" i="15" a="1"/>
  <c r="AD22" i="15" s="1"/>
  <c r="V22" i="15" a="1"/>
  <c r="V22" i="15" s="1"/>
  <c r="V22" i="14" s="1"/>
  <c r="E22" i="15" a="1"/>
  <c r="E22" i="15" s="1"/>
  <c r="O17" i="15" a="1"/>
  <c r="O17" i="15" s="1"/>
  <c r="O17" i="14" s="1"/>
  <c r="AA16" i="15" a="1"/>
  <c r="AA16" i="15" s="1"/>
  <c r="AJ15" i="15" a="1"/>
  <c r="AJ15" i="15" s="1"/>
  <c r="AB15" i="15" a="1"/>
  <c r="AB15" i="15" s="1"/>
  <c r="K15" i="15" a="1"/>
  <c r="K15" i="15" s="1"/>
  <c r="K15" i="14" s="1"/>
  <c r="C15" i="15" a="1"/>
  <c r="C15" i="15" s="1"/>
  <c r="C15" i="14" s="1"/>
  <c r="AK14" i="15" a="1"/>
  <c r="AK14" i="15" s="1"/>
  <c r="L14" i="15" a="1"/>
  <c r="L14" i="15" s="1"/>
  <c r="L14" i="14" s="1"/>
  <c r="AM13" i="15" a="1"/>
  <c r="AM13" i="15" s="1"/>
  <c r="N13" i="15" a="1"/>
  <c r="N13" i="15" s="1"/>
  <c r="N13" i="14" s="1"/>
  <c r="AI8" i="15" a="1"/>
  <c r="AI8" i="15" s="1"/>
  <c r="G8" i="15" a="1"/>
  <c r="G8" i="15" s="1"/>
  <c r="G8" i="14" s="1"/>
  <c r="AJ7" i="15" a="1"/>
  <c r="AJ7" i="15" s="1"/>
  <c r="AB7" i="15" a="1"/>
  <c r="AB7" i="15" s="1"/>
  <c r="AB7" i="14" s="1"/>
  <c r="N7" i="15" a="1"/>
  <c r="N7" i="15" s="1"/>
  <c r="N7" i="14" s="1"/>
  <c r="G7" i="15" a="1"/>
  <c r="G7" i="15" s="1"/>
  <c r="G7" i="14" s="1"/>
  <c r="C7" i="15" a="1"/>
  <c r="C7" i="15" s="1"/>
  <c r="C7" i="14" s="1"/>
  <c r="AL5" i="15" a="1"/>
  <c r="AL5" i="15" s="1"/>
  <c r="AE5" i="15" a="1"/>
  <c r="AE5" i="15" s="1"/>
  <c r="AE5" i="14" s="1"/>
  <c r="L5" i="15" a="1"/>
  <c r="L5" i="15" s="1"/>
  <c r="L5" i="14" s="1"/>
  <c r="F5" i="15" a="1"/>
  <c r="F5" i="15" s="1"/>
  <c r="F5" i="14" s="1"/>
  <c r="AM4" i="15" a="1"/>
  <c r="AM4" i="15" s="1"/>
  <c r="AJ4" i="15" a="1"/>
  <c r="AJ4" i="15" s="1"/>
  <c r="AB4" i="15" a="1"/>
  <c r="AB4" i="15" s="1"/>
  <c r="AB4" i="14" s="1"/>
  <c r="V4" i="15" a="1"/>
  <c r="V4" i="15" s="1"/>
  <c r="V4" i="14" s="1"/>
  <c r="AL25" i="15" a="1"/>
  <c r="AL25" i="15" s="1"/>
  <c r="O25" i="15" a="1"/>
  <c r="O25" i="15" s="1"/>
  <c r="N24" i="15" a="1"/>
  <c r="N24" i="15" s="1"/>
  <c r="O23" i="15" a="1"/>
  <c r="O23" i="15" s="1"/>
  <c r="AB22" i="15" a="1"/>
  <c r="AB22" i="15" s="1"/>
  <c r="C22" i="15" a="1"/>
  <c r="C22" i="15" s="1"/>
  <c r="AI14" i="15" a="1"/>
  <c r="AI14" i="15" s="1"/>
  <c r="AD13" i="15" a="1"/>
  <c r="AD13" i="15" s="1"/>
  <c r="AI7" i="15" a="1"/>
  <c r="AI7" i="15" s="1"/>
  <c r="AE6" i="15" a="1"/>
  <c r="AE6" i="15" s="1"/>
  <c r="AE6" i="14" s="1"/>
  <c r="F6" i="15" a="1"/>
  <c r="F6" i="15" s="1"/>
  <c r="F6" i="14" s="1"/>
  <c r="AB5" i="15" a="1"/>
  <c r="AB5" i="15" s="1"/>
  <c r="AB5" i="14" s="1"/>
  <c r="N5" i="15" a="1"/>
  <c r="N5" i="15" s="1"/>
  <c r="N5" i="14" s="1"/>
  <c r="C5" i="15" a="1"/>
  <c r="C5" i="15" s="1"/>
  <c r="C5" i="14" s="1"/>
  <c r="AD4" i="15" a="1"/>
  <c r="AD4" i="15" s="1"/>
  <c r="AD4" i="14" s="1"/>
  <c r="AA4" i="15" a="1"/>
  <c r="AA4" i="15" s="1"/>
  <c r="AA4" i="14" s="1"/>
  <c r="N4" i="15" a="1"/>
  <c r="N4" i="15" s="1"/>
  <c r="N4" i="14" s="1"/>
  <c r="G4" i="15" a="1"/>
  <c r="G4" i="15" s="1"/>
  <c r="G4" i="14" s="1"/>
  <c r="E4" i="15" a="1"/>
  <c r="E4" i="15" s="1"/>
  <c r="E4" i="14" s="1"/>
  <c r="AM34" i="15" a="1"/>
  <c r="AM34" i="15" s="1"/>
  <c r="O33" i="15" a="1"/>
  <c r="O33" i="15" s="1"/>
  <c r="T31" i="15" a="1"/>
  <c r="T31" i="15" s="1"/>
  <c r="T31" i="14" s="1"/>
  <c r="AI25" i="15" a="1"/>
  <c r="AI25" i="15" s="1"/>
  <c r="L25" i="15" a="1"/>
  <c r="L25" i="15" s="1"/>
  <c r="L24" i="15" a="1"/>
  <c r="L24" i="15" s="1"/>
  <c r="AJ22" i="15" a="1"/>
  <c r="AJ22" i="15" s="1"/>
  <c r="K22" i="15" a="1"/>
  <c r="K22" i="15" s="1"/>
  <c r="AK17" i="15" a="1"/>
  <c r="AK17" i="15" s="1"/>
  <c r="L17" i="15" a="1"/>
  <c r="L17" i="15" s="1"/>
  <c r="L17" i="14" s="1"/>
  <c r="AL16" i="15" a="1"/>
  <c r="AL16" i="15" s="1"/>
  <c r="AM15" i="15" a="1"/>
  <c r="AM15" i="15" s="1"/>
  <c r="N15" i="15" a="1"/>
  <c r="N15" i="15" s="1"/>
  <c r="N15" i="14" s="1"/>
  <c r="AB13" i="15" a="1"/>
  <c r="AB13" i="15" s="1"/>
  <c r="L7" i="15" a="1"/>
  <c r="L7" i="15" s="1"/>
  <c r="L7" i="14" s="1"/>
  <c r="AD5" i="15" a="1"/>
  <c r="AD5" i="15" s="1"/>
  <c r="AD5" i="14" s="1"/>
  <c r="E5" i="15" a="1"/>
  <c r="E5" i="15" s="1"/>
  <c r="E5" i="14" s="1"/>
  <c r="AC4" i="15" a="1"/>
  <c r="AC4" i="15" s="1"/>
  <c r="AC4" i="14" s="1"/>
  <c r="T77" i="4"/>
  <c r="T23" i="13"/>
  <c r="T21" i="13"/>
  <c r="T29" i="13"/>
  <c r="T35" i="13"/>
  <c r="T27" i="13"/>
  <c r="T25" i="13"/>
  <c r="AJ32" i="9" a="1"/>
  <c r="AJ32" i="9" s="1"/>
  <c r="AI31" i="9" a="1"/>
  <c r="AI31" i="9" s="1"/>
  <c r="AM35" i="9" a="1"/>
  <c r="AM35" i="9" s="1"/>
  <c r="AL34" i="9" a="1"/>
  <c r="AL34" i="9" s="1"/>
  <c r="AM33" i="9" a="1"/>
  <c r="AM33" i="9" s="1"/>
  <c r="AK33" i="9" a="1"/>
  <c r="AK33" i="9" s="1"/>
  <c r="AL32" i="9" a="1"/>
  <c r="AL32" i="9" s="1"/>
  <c r="AK35" i="9" a="1"/>
  <c r="AK35" i="9" s="1"/>
  <c r="AI35" i="9" a="1"/>
  <c r="AI35" i="9" s="1"/>
  <c r="AJ34" i="9" a="1"/>
  <c r="AJ34" i="9" s="1"/>
  <c r="AI33" i="9" a="1"/>
  <c r="AI33" i="9" s="1"/>
  <c r="AL35" i="9" a="1"/>
  <c r="AL35" i="9" s="1"/>
  <c r="AJ35" i="9" a="1"/>
  <c r="AJ35" i="9" s="1"/>
  <c r="AM34" i="9" a="1"/>
  <c r="AM34" i="9" s="1"/>
  <c r="AK34" i="9" a="1"/>
  <c r="AK34" i="9" s="1"/>
  <c r="AI34" i="9" a="1"/>
  <c r="AI34" i="9" s="1"/>
  <c r="AL33" i="9" a="1"/>
  <c r="AL33" i="9" s="1"/>
  <c r="AJ33" i="9" a="1"/>
  <c r="AJ33" i="9" s="1"/>
  <c r="AM32" i="9" a="1"/>
  <c r="AM32" i="9" s="1"/>
  <c r="AK32" i="9" a="1"/>
  <c r="AK32" i="9" s="1"/>
  <c r="AI32" i="9" a="1"/>
  <c r="AI32" i="9" s="1"/>
  <c r="AM31" i="9" a="1"/>
  <c r="AM31" i="9" s="1"/>
  <c r="AK31" i="9" a="1"/>
  <c r="AK31" i="9" s="1"/>
  <c r="AL31" i="9" a="1"/>
  <c r="AL31" i="9" s="1"/>
  <c r="AJ31" i="9" a="1"/>
  <c r="AJ31" i="9" s="1"/>
  <c r="AB32" i="9" a="1"/>
  <c r="AB32" i="9" s="1"/>
  <c r="AE35" i="9" a="1"/>
  <c r="AE35" i="9" s="1"/>
  <c r="AD34" i="9" a="1"/>
  <c r="AD34" i="9" s="1"/>
  <c r="AE33" i="9" a="1"/>
  <c r="AE33" i="9" s="1"/>
  <c r="AA33" i="9" a="1"/>
  <c r="AA33" i="9" s="1"/>
  <c r="AD32" i="9" a="1"/>
  <c r="AD32" i="9" s="1"/>
  <c r="AB31" i="9" a="1"/>
  <c r="AB31" i="9" s="1"/>
  <c r="AC35" i="9" a="1"/>
  <c r="AC35" i="9" s="1"/>
  <c r="AA35" i="9" a="1"/>
  <c r="AA35" i="9" s="1"/>
  <c r="AB34" i="9" a="1"/>
  <c r="AB34" i="9" s="1"/>
  <c r="AC33" i="9" a="1"/>
  <c r="AC33" i="9" s="1"/>
  <c r="AD35" i="9" a="1"/>
  <c r="AD35" i="9" s="1"/>
  <c r="AB35" i="9" a="1"/>
  <c r="AB35" i="9" s="1"/>
  <c r="AE34" i="9" a="1"/>
  <c r="AE34" i="9" s="1"/>
  <c r="AC34" i="9" a="1"/>
  <c r="AC34" i="9" s="1"/>
  <c r="AA34" i="9" a="1"/>
  <c r="AA34" i="9" s="1"/>
  <c r="AD33" i="9" a="1"/>
  <c r="AD33" i="9" s="1"/>
  <c r="AB33" i="9" a="1"/>
  <c r="AB33" i="9" s="1"/>
  <c r="AE32" i="9" a="1"/>
  <c r="AE32" i="9" s="1"/>
  <c r="AC32" i="9" a="1"/>
  <c r="AC32" i="9" s="1"/>
  <c r="AA32" i="9" a="1"/>
  <c r="AA32" i="9" s="1"/>
  <c r="AE31" i="9" a="1"/>
  <c r="AE31" i="9" s="1"/>
  <c r="AC31" i="9" a="1"/>
  <c r="AC31" i="9" s="1"/>
  <c r="AD31" i="9" a="1"/>
  <c r="AD31" i="9" s="1"/>
  <c r="T31" i="9" a="1"/>
  <c r="T31" i="9" s="1"/>
  <c r="AA31" i="9" a="1"/>
  <c r="AA31" i="9" s="1"/>
  <c r="W35" i="9" a="1"/>
  <c r="W35" i="9" s="1"/>
  <c r="U35" i="9" a="1"/>
  <c r="U35" i="9" s="1"/>
  <c r="S35" i="9" a="1"/>
  <c r="S35" i="9" s="1"/>
  <c r="V34" i="9" a="1"/>
  <c r="V34" i="9" s="1"/>
  <c r="T34" i="9" a="1"/>
  <c r="T34" i="9" s="1"/>
  <c r="W33" i="9" a="1"/>
  <c r="W33" i="9" s="1"/>
  <c r="U33" i="9" a="1"/>
  <c r="U33" i="9" s="1"/>
  <c r="S33" i="9" a="1"/>
  <c r="S33" i="9" s="1"/>
  <c r="V32" i="9" a="1"/>
  <c r="V32" i="9" s="1"/>
  <c r="T32" i="9" a="1"/>
  <c r="T32" i="9" s="1"/>
  <c r="V35" i="9" a="1"/>
  <c r="V35" i="9" s="1"/>
  <c r="T35" i="9" a="1"/>
  <c r="T35" i="9" s="1"/>
  <c r="W34" i="9" a="1"/>
  <c r="W34" i="9" s="1"/>
  <c r="U34" i="9" a="1"/>
  <c r="U34" i="9" s="1"/>
  <c r="S34" i="9" a="1"/>
  <c r="S34" i="9" s="1"/>
  <c r="V33" i="9" a="1"/>
  <c r="V33" i="9" s="1"/>
  <c r="T33" i="9" a="1"/>
  <c r="T33" i="9" s="1"/>
  <c r="W32" i="9" a="1"/>
  <c r="W32" i="9" s="1"/>
  <c r="U32" i="9" a="1"/>
  <c r="U32" i="9" s="1"/>
  <c r="S32" i="9" a="1"/>
  <c r="S32" i="9" s="1"/>
  <c r="W31" i="9" a="1"/>
  <c r="W31" i="9" s="1"/>
  <c r="U31" i="9" a="1"/>
  <c r="U31" i="9" s="1"/>
  <c r="V31" i="9" a="1"/>
  <c r="V31" i="9" s="1"/>
  <c r="L32" i="9" a="1"/>
  <c r="L32" i="9" s="1"/>
  <c r="L32" i="14" s="1"/>
  <c r="O34" i="9" a="1"/>
  <c r="O34" i="9" s="1"/>
  <c r="O34" i="14" s="1"/>
  <c r="S31" i="9" a="1"/>
  <c r="S31" i="9" s="1"/>
  <c r="N35" i="9" a="1"/>
  <c r="N35" i="9" s="1"/>
  <c r="N35" i="14" s="1"/>
  <c r="L35" i="9" a="1"/>
  <c r="L35" i="9" s="1"/>
  <c r="L35" i="14" s="1"/>
  <c r="O31" i="9" a="1"/>
  <c r="O31" i="9" s="1"/>
  <c r="O31" i="14" s="1"/>
  <c r="O35" i="9" a="1"/>
  <c r="O35" i="9" s="1"/>
  <c r="O35" i="14" s="1"/>
  <c r="M35" i="9" a="1"/>
  <c r="M35" i="9" s="1"/>
  <c r="M35" i="14" s="1"/>
  <c r="K35" i="9" a="1"/>
  <c r="K35" i="9" s="1"/>
  <c r="N34" i="9" a="1"/>
  <c r="N34" i="9" s="1"/>
  <c r="N34" i="14" s="1"/>
  <c r="L34" i="9" a="1"/>
  <c r="L34" i="9" s="1"/>
  <c r="L34" i="14" s="1"/>
  <c r="O33" i="9" a="1"/>
  <c r="O33" i="9" s="1"/>
  <c r="O33" i="14" s="1"/>
  <c r="M33" i="9" a="1"/>
  <c r="M33" i="9" s="1"/>
  <c r="M33" i="14" s="1"/>
  <c r="K33" i="9" a="1"/>
  <c r="K33" i="9" s="1"/>
  <c r="N32" i="9" a="1"/>
  <c r="N32" i="9" s="1"/>
  <c r="N32" i="14" s="1"/>
  <c r="L31" i="9" a="1"/>
  <c r="L31" i="9" s="1"/>
  <c r="L31" i="14" s="1"/>
  <c r="M34" i="9" a="1"/>
  <c r="M34" i="9" s="1"/>
  <c r="M34" i="14" s="1"/>
  <c r="K34" i="9" a="1"/>
  <c r="K34" i="9" s="1"/>
  <c r="N33" i="9" a="1"/>
  <c r="N33" i="9" s="1"/>
  <c r="N33" i="14" s="1"/>
  <c r="L33" i="9" a="1"/>
  <c r="L33" i="9" s="1"/>
  <c r="L33" i="14" s="1"/>
  <c r="O32" i="9" a="1"/>
  <c r="O32" i="9" s="1"/>
  <c r="O32" i="14" s="1"/>
  <c r="M32" i="9" a="1"/>
  <c r="M32" i="9" s="1"/>
  <c r="M32" i="14" s="1"/>
  <c r="K32" i="9" a="1"/>
  <c r="K32" i="9" s="1"/>
  <c r="M31" i="9" a="1"/>
  <c r="M31" i="9" s="1"/>
  <c r="M31" i="14" s="1"/>
  <c r="N31" i="9" a="1"/>
  <c r="N31" i="9" s="1"/>
  <c r="N31" i="14" s="1"/>
  <c r="D32" i="9" a="1"/>
  <c r="D32" i="9" s="1"/>
  <c r="K31" i="9" a="1"/>
  <c r="K31" i="9" s="1"/>
  <c r="G35" i="9" a="1"/>
  <c r="G35" i="9" s="1"/>
  <c r="G35" i="14" s="1"/>
  <c r="E35" i="9" a="1"/>
  <c r="E35" i="9" s="1"/>
  <c r="E35" i="14" s="1"/>
  <c r="C35" i="9" a="1"/>
  <c r="C35" i="9" s="1"/>
  <c r="C35" i="14" s="1"/>
  <c r="F34" i="9" a="1"/>
  <c r="F34" i="9" s="1"/>
  <c r="F34" i="14" s="1"/>
  <c r="D34" i="9" a="1"/>
  <c r="D34" i="9" s="1"/>
  <c r="D34" i="14" s="1"/>
  <c r="G33" i="9" a="1"/>
  <c r="G33" i="9" s="1"/>
  <c r="G33" i="14" s="1"/>
  <c r="E33" i="9" a="1"/>
  <c r="E33" i="9" s="1"/>
  <c r="E33" i="14" s="1"/>
  <c r="C33" i="9" a="1"/>
  <c r="C33" i="9" s="1"/>
  <c r="C33" i="14" s="1"/>
  <c r="F32" i="9" a="1"/>
  <c r="F32" i="9" s="1"/>
  <c r="F32" i="14" s="1"/>
  <c r="T22" i="9" a="1"/>
  <c r="T22" i="9" s="1"/>
  <c r="F35" i="9" a="1"/>
  <c r="F35" i="9" s="1"/>
  <c r="F35" i="14" s="1"/>
  <c r="D35" i="9" a="1"/>
  <c r="D35" i="9" s="1"/>
  <c r="D35" i="14" s="1"/>
  <c r="G34" i="9" a="1"/>
  <c r="G34" i="9" s="1"/>
  <c r="G34" i="14" s="1"/>
  <c r="E34" i="9" a="1"/>
  <c r="E34" i="9" s="1"/>
  <c r="E34" i="14" s="1"/>
  <c r="C34" i="9" a="1"/>
  <c r="C34" i="9" s="1"/>
  <c r="C34" i="14" s="1"/>
  <c r="F33" i="9" a="1"/>
  <c r="F33" i="9" s="1"/>
  <c r="F33" i="14" s="1"/>
  <c r="D33" i="9" a="1"/>
  <c r="D33" i="9" s="1"/>
  <c r="D33" i="14" s="1"/>
  <c r="G32" i="9" a="1"/>
  <c r="G32" i="9" s="1"/>
  <c r="G32" i="14" s="1"/>
  <c r="E32" i="9" a="1"/>
  <c r="E32" i="9" s="1"/>
  <c r="E32" i="14" s="1"/>
  <c r="C32" i="9" a="1"/>
  <c r="C32" i="9" s="1"/>
  <c r="C32" i="14" s="1"/>
  <c r="G31" i="9" a="1"/>
  <c r="G31" i="9" s="1"/>
  <c r="G31" i="14" s="1"/>
  <c r="E31" i="9" a="1"/>
  <c r="E31" i="9" s="1"/>
  <c r="E31" i="14" s="1"/>
  <c r="F31" i="9" a="1"/>
  <c r="F31" i="9" s="1"/>
  <c r="F31" i="14" s="1"/>
  <c r="D31" i="9" a="1"/>
  <c r="D31" i="9" s="1"/>
  <c r="C31" i="9" a="1"/>
  <c r="C31" i="9" s="1"/>
  <c r="C31" i="14" s="1"/>
  <c r="AM26" i="9" a="1"/>
  <c r="AM26" i="9" s="1"/>
  <c r="AK26" i="9" a="1"/>
  <c r="AK26" i="9" s="1"/>
  <c r="AI26" i="9" a="1"/>
  <c r="AI26" i="9" s="1"/>
  <c r="AL25" i="9" a="1"/>
  <c r="AL25" i="9" s="1"/>
  <c r="AJ25" i="9" a="1"/>
  <c r="AJ25" i="9" s="1"/>
  <c r="AM24" i="9" a="1"/>
  <c r="AM24" i="9" s="1"/>
  <c r="AK24" i="9" a="1"/>
  <c r="AK24" i="9" s="1"/>
  <c r="AI24" i="9" a="1"/>
  <c r="AI24" i="9" s="1"/>
  <c r="AL23" i="9" a="1"/>
  <c r="AL23" i="9" s="1"/>
  <c r="AJ23" i="9" a="1"/>
  <c r="AJ23" i="9" s="1"/>
  <c r="AL26" i="9" a="1"/>
  <c r="AL26" i="9" s="1"/>
  <c r="AJ26" i="9" a="1"/>
  <c r="AJ26" i="9" s="1"/>
  <c r="AM25" i="9" a="1"/>
  <c r="AM25" i="9" s="1"/>
  <c r="AK25" i="9" a="1"/>
  <c r="AK25" i="9" s="1"/>
  <c r="AI25" i="9" a="1"/>
  <c r="AI25" i="9" s="1"/>
  <c r="AL24" i="9" a="1"/>
  <c r="AL24" i="9" s="1"/>
  <c r="AJ24" i="9" a="1"/>
  <c r="AJ24" i="9" s="1"/>
  <c r="AM23" i="9" a="1"/>
  <c r="AM23" i="9" s="1"/>
  <c r="AK23" i="9" a="1"/>
  <c r="AK23" i="9" s="1"/>
  <c r="AI23" i="9" a="1"/>
  <c r="AI23" i="9" s="1"/>
  <c r="AM22" i="9" a="1"/>
  <c r="AM22" i="9" s="1"/>
  <c r="AK22" i="9" a="1"/>
  <c r="AK22" i="9" s="1"/>
  <c r="AL22" i="9" a="1"/>
  <c r="AL22" i="9" s="1"/>
  <c r="AJ22" i="9" a="1"/>
  <c r="AJ22" i="9" s="1"/>
  <c r="AI22" i="9" a="1"/>
  <c r="AI22" i="9" s="1"/>
  <c r="AE26" i="9" a="1"/>
  <c r="AE26" i="9" s="1"/>
  <c r="AC26" i="9" a="1"/>
  <c r="AC26" i="9" s="1"/>
  <c r="AA26" i="9" a="1"/>
  <c r="AA26" i="9" s="1"/>
  <c r="AD25" i="9" a="1"/>
  <c r="AD25" i="9" s="1"/>
  <c r="AB25" i="9" a="1"/>
  <c r="AB25" i="9" s="1"/>
  <c r="AE24" i="9" a="1"/>
  <c r="AE24" i="9" s="1"/>
  <c r="AC24" i="9" a="1"/>
  <c r="AC24" i="9" s="1"/>
  <c r="AA24" i="9" a="1"/>
  <c r="AA24" i="9" s="1"/>
  <c r="AD23" i="9" a="1"/>
  <c r="AD23" i="9" s="1"/>
  <c r="AB23" i="9" a="1"/>
  <c r="AB23" i="9" s="1"/>
  <c r="AD26" i="9" a="1"/>
  <c r="AD26" i="9" s="1"/>
  <c r="AB26" i="9" a="1"/>
  <c r="AB26" i="9" s="1"/>
  <c r="AE25" i="9" a="1"/>
  <c r="AE25" i="9" s="1"/>
  <c r="AC25" i="9" a="1"/>
  <c r="AC25" i="9" s="1"/>
  <c r="AA25" i="9" a="1"/>
  <c r="AA25" i="9" s="1"/>
  <c r="AD24" i="9" a="1"/>
  <c r="AD24" i="9" s="1"/>
  <c r="AB24" i="9" a="1"/>
  <c r="AB24" i="9" s="1"/>
  <c r="AE23" i="9" a="1"/>
  <c r="AE23" i="9" s="1"/>
  <c r="AC23" i="9" a="1"/>
  <c r="AC23" i="9" s="1"/>
  <c r="AA23" i="9" a="1"/>
  <c r="AA23" i="9" s="1"/>
  <c r="AE22" i="9" a="1"/>
  <c r="AE22" i="9" s="1"/>
  <c r="AC22" i="9" a="1"/>
  <c r="AC22" i="9" s="1"/>
  <c r="AD22" i="9" a="1"/>
  <c r="AD22" i="9" s="1"/>
  <c r="AB22" i="9" a="1"/>
  <c r="AB22" i="9" s="1"/>
  <c r="AA22" i="9" a="1"/>
  <c r="AA22" i="9" s="1"/>
  <c r="W26" i="9" a="1"/>
  <c r="W26" i="9" s="1"/>
  <c r="U26" i="9" a="1"/>
  <c r="U26" i="9" s="1"/>
  <c r="S26" i="9" a="1"/>
  <c r="S26" i="9" s="1"/>
  <c r="V25" i="9" a="1"/>
  <c r="V25" i="9" s="1"/>
  <c r="T25" i="9" a="1"/>
  <c r="T25" i="9" s="1"/>
  <c r="W24" i="9" a="1"/>
  <c r="W24" i="9" s="1"/>
  <c r="U24" i="9" a="1"/>
  <c r="U24" i="9" s="1"/>
  <c r="S24" i="9" a="1"/>
  <c r="S24" i="9" s="1"/>
  <c r="V23" i="9" a="1"/>
  <c r="V23" i="9" s="1"/>
  <c r="T23" i="9" a="1"/>
  <c r="T23" i="9" s="1"/>
  <c r="V26" i="9" a="1"/>
  <c r="V26" i="9" s="1"/>
  <c r="T26" i="9" a="1"/>
  <c r="T26" i="9" s="1"/>
  <c r="W25" i="9" a="1"/>
  <c r="W25" i="9" s="1"/>
  <c r="U25" i="9" a="1"/>
  <c r="U25" i="9" s="1"/>
  <c r="S25" i="9" a="1"/>
  <c r="S25" i="9" s="1"/>
  <c r="V24" i="9" a="1"/>
  <c r="V24" i="9" s="1"/>
  <c r="T24" i="9" a="1"/>
  <c r="T24" i="9" s="1"/>
  <c r="W23" i="9" a="1"/>
  <c r="W23" i="9" s="1"/>
  <c r="U23" i="9" a="1"/>
  <c r="U23" i="9" s="1"/>
  <c r="S23" i="9" a="1"/>
  <c r="S23" i="9" s="1"/>
  <c r="W22" i="9" a="1"/>
  <c r="W22" i="9" s="1"/>
  <c r="U22" i="9" a="1"/>
  <c r="U22" i="9" s="1"/>
  <c r="V22" i="9" a="1"/>
  <c r="V22" i="9" s="1"/>
  <c r="AB13" i="9" a="1"/>
  <c r="AB13" i="9" s="1"/>
  <c r="S22" i="9" a="1"/>
  <c r="S22" i="9" s="1"/>
  <c r="O26" i="9" a="1"/>
  <c r="O26" i="9" s="1"/>
  <c r="O26" i="14" s="1"/>
  <c r="M26" i="9" a="1"/>
  <c r="M26" i="9" s="1"/>
  <c r="M26" i="14" s="1"/>
  <c r="K26" i="9" a="1"/>
  <c r="K26" i="9" s="1"/>
  <c r="N25" i="9" a="1"/>
  <c r="N25" i="9" s="1"/>
  <c r="N25" i="14" s="1"/>
  <c r="L25" i="9" a="1"/>
  <c r="L25" i="9" s="1"/>
  <c r="L25" i="14" s="1"/>
  <c r="O24" i="9" a="1"/>
  <c r="O24" i="9" s="1"/>
  <c r="O24" i="14" s="1"/>
  <c r="M24" i="9" a="1"/>
  <c r="M24" i="9" s="1"/>
  <c r="M24" i="14" s="1"/>
  <c r="K24" i="9" a="1"/>
  <c r="K24" i="9" s="1"/>
  <c r="N23" i="9" a="1"/>
  <c r="N23" i="9" s="1"/>
  <c r="N23" i="14" s="1"/>
  <c r="L23" i="9" a="1"/>
  <c r="L23" i="9" s="1"/>
  <c r="L23" i="14" s="1"/>
  <c r="N26" i="9" a="1"/>
  <c r="N26" i="9" s="1"/>
  <c r="N26" i="14" s="1"/>
  <c r="L26" i="9" a="1"/>
  <c r="L26" i="9" s="1"/>
  <c r="L26" i="14" s="1"/>
  <c r="O25" i="9" a="1"/>
  <c r="O25" i="9" s="1"/>
  <c r="O25" i="14" s="1"/>
  <c r="M25" i="9" a="1"/>
  <c r="M25" i="9" s="1"/>
  <c r="M25" i="14" s="1"/>
  <c r="K25" i="9" a="1"/>
  <c r="K25" i="9" s="1"/>
  <c r="N24" i="9" a="1"/>
  <c r="N24" i="9" s="1"/>
  <c r="N24" i="14" s="1"/>
  <c r="L24" i="9" a="1"/>
  <c r="L24" i="9" s="1"/>
  <c r="L24" i="14" s="1"/>
  <c r="O23" i="9" a="1"/>
  <c r="O23" i="9" s="1"/>
  <c r="O23" i="14" s="1"/>
  <c r="M23" i="9" a="1"/>
  <c r="M23" i="9" s="1"/>
  <c r="M23" i="14" s="1"/>
  <c r="K23" i="9" a="1"/>
  <c r="K23" i="9" s="1"/>
  <c r="O22" i="9" a="1"/>
  <c r="O22" i="9" s="1"/>
  <c r="O22" i="14" s="1"/>
  <c r="M22" i="9" a="1"/>
  <c r="M22" i="9" s="1"/>
  <c r="M22" i="14" s="1"/>
  <c r="N22" i="9" a="1"/>
  <c r="N22" i="9" s="1"/>
  <c r="N22" i="14" s="1"/>
  <c r="L22" i="9" a="1"/>
  <c r="L22" i="9" s="1"/>
  <c r="L22" i="14" s="1"/>
  <c r="K22" i="9" a="1"/>
  <c r="K22" i="9" s="1"/>
  <c r="G26" i="9" a="1"/>
  <c r="G26" i="9" s="1"/>
  <c r="G26" i="14" s="1"/>
  <c r="E26" i="9" a="1"/>
  <c r="E26" i="9" s="1"/>
  <c r="E26" i="14" s="1"/>
  <c r="C26" i="9" a="1"/>
  <c r="C26" i="9" s="1"/>
  <c r="C26" i="14" s="1"/>
  <c r="F25" i="9" a="1"/>
  <c r="F25" i="9" s="1"/>
  <c r="F25" i="14" s="1"/>
  <c r="D25" i="9" a="1"/>
  <c r="D25" i="9" s="1"/>
  <c r="D25" i="14" s="1"/>
  <c r="G24" i="9" a="1"/>
  <c r="G24" i="9" s="1"/>
  <c r="G24" i="14" s="1"/>
  <c r="E24" i="9" a="1"/>
  <c r="E24" i="9" s="1"/>
  <c r="E24" i="14" s="1"/>
  <c r="C24" i="9" a="1"/>
  <c r="C24" i="9" s="1"/>
  <c r="C24" i="14" s="1"/>
  <c r="F23" i="9" a="1"/>
  <c r="F23" i="9" s="1"/>
  <c r="F23" i="14" s="1"/>
  <c r="D23" i="9" a="1"/>
  <c r="D23" i="9" s="1"/>
  <c r="D23" i="14" s="1"/>
  <c r="F26" i="9" a="1"/>
  <c r="F26" i="9" s="1"/>
  <c r="F26" i="14" s="1"/>
  <c r="D26" i="9" a="1"/>
  <c r="D26" i="9" s="1"/>
  <c r="D26" i="14" s="1"/>
  <c r="G25" i="9" a="1"/>
  <c r="G25" i="9" s="1"/>
  <c r="G25" i="14" s="1"/>
  <c r="E25" i="9" a="1"/>
  <c r="E25" i="9" s="1"/>
  <c r="E25" i="14" s="1"/>
  <c r="C25" i="9" a="1"/>
  <c r="C25" i="9" s="1"/>
  <c r="C25" i="14" s="1"/>
  <c r="F24" i="9" a="1"/>
  <c r="F24" i="9" s="1"/>
  <c r="F24" i="14" s="1"/>
  <c r="D24" i="9" a="1"/>
  <c r="D24" i="9" s="1"/>
  <c r="D24" i="14" s="1"/>
  <c r="G23" i="9" a="1"/>
  <c r="G23" i="9" s="1"/>
  <c r="G23" i="14" s="1"/>
  <c r="E23" i="9" a="1"/>
  <c r="E23" i="9" s="1"/>
  <c r="E23" i="14" s="1"/>
  <c r="C23" i="9" a="1"/>
  <c r="C23" i="9" s="1"/>
  <c r="C23" i="14" s="1"/>
  <c r="G22" i="9" a="1"/>
  <c r="G22" i="9" s="1"/>
  <c r="G22" i="14" s="1"/>
  <c r="E22" i="9" a="1"/>
  <c r="E22" i="9" s="1"/>
  <c r="E22" i="14" s="1"/>
  <c r="F22" i="9" a="1"/>
  <c r="F22" i="9" s="1"/>
  <c r="F22" i="14" s="1"/>
  <c r="D22" i="9" a="1"/>
  <c r="D22" i="9" s="1"/>
  <c r="D22" i="14" s="1"/>
  <c r="C22" i="9" a="1"/>
  <c r="C22" i="9" s="1"/>
  <c r="C22" i="14" s="1"/>
  <c r="AM17" i="9" a="1"/>
  <c r="AM17" i="9" s="1"/>
  <c r="AK17" i="9" a="1"/>
  <c r="AK17" i="9" s="1"/>
  <c r="AI17" i="9" a="1"/>
  <c r="AI17" i="9" s="1"/>
  <c r="AL16" i="9" a="1"/>
  <c r="AL16" i="9" s="1"/>
  <c r="AJ16" i="9" a="1"/>
  <c r="AJ16" i="9" s="1"/>
  <c r="AM15" i="9" a="1"/>
  <c r="AM15" i="9" s="1"/>
  <c r="AK15" i="9" a="1"/>
  <c r="AK15" i="9" s="1"/>
  <c r="AI15" i="9" a="1"/>
  <c r="AI15" i="9" s="1"/>
  <c r="AL14" i="9" a="1"/>
  <c r="AL14" i="9" s="1"/>
  <c r="AJ14" i="9" a="1"/>
  <c r="AJ14" i="9" s="1"/>
  <c r="AL17" i="9" a="1"/>
  <c r="AL17" i="9" s="1"/>
  <c r="AJ17" i="9" a="1"/>
  <c r="AJ17" i="9" s="1"/>
  <c r="AM16" i="9" a="1"/>
  <c r="AM16" i="9" s="1"/>
  <c r="AK16" i="9" a="1"/>
  <c r="AK16" i="9" s="1"/>
  <c r="AI16" i="9" a="1"/>
  <c r="AI16" i="9" s="1"/>
  <c r="AL15" i="9" a="1"/>
  <c r="AL15" i="9" s="1"/>
  <c r="AJ15" i="9" a="1"/>
  <c r="AJ15" i="9" s="1"/>
  <c r="AM14" i="9" a="1"/>
  <c r="AM14" i="9" s="1"/>
  <c r="AK14" i="9" a="1"/>
  <c r="AK14" i="9" s="1"/>
  <c r="AI14" i="9" a="1"/>
  <c r="AI14" i="9" s="1"/>
  <c r="AM13" i="9" a="1"/>
  <c r="AM13" i="9" s="1"/>
  <c r="AK13" i="9" a="1"/>
  <c r="AK13" i="9" s="1"/>
  <c r="AL13" i="9" a="1"/>
  <c r="AL13" i="9" s="1"/>
  <c r="AJ13" i="9" a="1"/>
  <c r="AJ13" i="9" s="1"/>
  <c r="AI13" i="9" a="1"/>
  <c r="AI13" i="9" s="1"/>
  <c r="AE17" i="9" a="1"/>
  <c r="AE17" i="9" s="1"/>
  <c r="AC17" i="9" a="1"/>
  <c r="AC17" i="9" s="1"/>
  <c r="AA17" i="9" a="1"/>
  <c r="AA17" i="9" s="1"/>
  <c r="AD16" i="9" a="1"/>
  <c r="AD16" i="9" s="1"/>
  <c r="AB16" i="9" a="1"/>
  <c r="AB16" i="9" s="1"/>
  <c r="AE15" i="9" a="1"/>
  <c r="AE15" i="9" s="1"/>
  <c r="AC15" i="9" a="1"/>
  <c r="AC15" i="9" s="1"/>
  <c r="AA15" i="9" a="1"/>
  <c r="AA15" i="9" s="1"/>
  <c r="AD14" i="9" a="1"/>
  <c r="AD14" i="9" s="1"/>
  <c r="AB14" i="9" a="1"/>
  <c r="AB14" i="9" s="1"/>
  <c r="AD17" i="9" a="1"/>
  <c r="AD17" i="9" s="1"/>
  <c r="AB17" i="9" a="1"/>
  <c r="AB17" i="9" s="1"/>
  <c r="AE16" i="9" a="1"/>
  <c r="AE16" i="9" s="1"/>
  <c r="AC16" i="9" a="1"/>
  <c r="AC16" i="9" s="1"/>
  <c r="AA16" i="9" a="1"/>
  <c r="AA16" i="9" s="1"/>
  <c r="AD15" i="9" a="1"/>
  <c r="AD15" i="9" s="1"/>
  <c r="AB15" i="9" a="1"/>
  <c r="AB15" i="9" s="1"/>
  <c r="AE14" i="9" a="1"/>
  <c r="AE14" i="9" s="1"/>
  <c r="AC14" i="9" a="1"/>
  <c r="AC14" i="9" s="1"/>
  <c r="AA14" i="9" a="1"/>
  <c r="AA14" i="9" s="1"/>
  <c r="AE13" i="9" a="1"/>
  <c r="AE13" i="9" s="1"/>
  <c r="AC13" i="9" a="1"/>
  <c r="AC13" i="9" s="1"/>
  <c r="AD13" i="9" a="1"/>
  <c r="AD13" i="9" s="1"/>
  <c r="T14" i="9" a="1"/>
  <c r="T14" i="9" s="1"/>
  <c r="AA13" i="9" a="1"/>
  <c r="AA13" i="9" s="1"/>
  <c r="AA13" i="14" s="1"/>
  <c r="W17" i="9" a="1"/>
  <c r="W17" i="9" s="1"/>
  <c r="U17" i="9" a="1"/>
  <c r="U17" i="9" s="1"/>
  <c r="S17" i="9" a="1"/>
  <c r="S17" i="9" s="1"/>
  <c r="V16" i="9" a="1"/>
  <c r="V16" i="9" s="1"/>
  <c r="T16" i="9" a="1"/>
  <c r="T16" i="9" s="1"/>
  <c r="W15" i="9" a="1"/>
  <c r="W15" i="9" s="1"/>
  <c r="U15" i="9" a="1"/>
  <c r="U15" i="9" s="1"/>
  <c r="S15" i="9" a="1"/>
  <c r="S15" i="9" s="1"/>
  <c r="V14" i="9" a="1"/>
  <c r="V14" i="9" s="1"/>
  <c r="C13" i="9" a="1"/>
  <c r="C13" i="9" s="1"/>
  <c r="V17" i="9" a="1"/>
  <c r="V17" i="9" s="1"/>
  <c r="T17" i="9" a="1"/>
  <c r="T17" i="9" s="1"/>
  <c r="W16" i="9" a="1"/>
  <c r="W16" i="9" s="1"/>
  <c r="U16" i="9" a="1"/>
  <c r="U16" i="9" s="1"/>
  <c r="S16" i="9" a="1"/>
  <c r="S16" i="9" s="1"/>
  <c r="V15" i="9" a="1"/>
  <c r="V15" i="9" s="1"/>
  <c r="T15" i="9" a="1"/>
  <c r="T15" i="9" s="1"/>
  <c r="W14" i="9" a="1"/>
  <c r="W14" i="9" s="1"/>
  <c r="U14" i="9" a="1"/>
  <c r="U14" i="9" s="1"/>
  <c r="S14" i="9" a="1"/>
  <c r="S14" i="9" s="1"/>
  <c r="W13" i="9" a="1"/>
  <c r="W13" i="9" s="1"/>
  <c r="U13" i="9" a="1"/>
  <c r="U13" i="9" s="1"/>
  <c r="V13" i="9" a="1"/>
  <c r="V13" i="9" s="1"/>
  <c r="T13" i="9" a="1"/>
  <c r="T13" i="9" s="1"/>
  <c r="S13" i="9" a="1"/>
  <c r="S13" i="9" s="1"/>
  <c r="O17" i="9" a="1"/>
  <c r="O17" i="9" s="1"/>
  <c r="M17" i="9" a="1"/>
  <c r="M17" i="9" s="1"/>
  <c r="K17" i="9" a="1"/>
  <c r="K17" i="9" s="1"/>
  <c r="N16" i="9" a="1"/>
  <c r="N16" i="9" s="1"/>
  <c r="L16" i="9" a="1"/>
  <c r="L16" i="9" s="1"/>
  <c r="O15" i="9" a="1"/>
  <c r="O15" i="9" s="1"/>
  <c r="M15" i="9" a="1"/>
  <c r="M15" i="9" s="1"/>
  <c r="K15" i="9" a="1"/>
  <c r="K15" i="9" s="1"/>
  <c r="N14" i="9" a="1"/>
  <c r="N14" i="9" s="1"/>
  <c r="L14" i="9" a="1"/>
  <c r="L14" i="9" s="1"/>
  <c r="N17" i="9" a="1"/>
  <c r="N17" i="9" s="1"/>
  <c r="L17" i="9" a="1"/>
  <c r="L17" i="9" s="1"/>
  <c r="O16" i="9" a="1"/>
  <c r="O16" i="9" s="1"/>
  <c r="M16" i="9" a="1"/>
  <c r="M16" i="9" s="1"/>
  <c r="K16" i="9" a="1"/>
  <c r="K16" i="9" s="1"/>
  <c r="N15" i="9" a="1"/>
  <c r="N15" i="9" s="1"/>
  <c r="L15" i="9" a="1"/>
  <c r="L15" i="9" s="1"/>
  <c r="O14" i="9" a="1"/>
  <c r="O14" i="9" s="1"/>
  <c r="M14" i="9" a="1"/>
  <c r="M14" i="9" s="1"/>
  <c r="K14" i="9" a="1"/>
  <c r="K14" i="9" s="1"/>
  <c r="O13" i="9" a="1"/>
  <c r="O13" i="9" s="1"/>
  <c r="M13" i="9" a="1"/>
  <c r="M13" i="9" s="1"/>
  <c r="N13" i="9" a="1"/>
  <c r="N13" i="9" s="1"/>
  <c r="L13" i="9" a="1"/>
  <c r="L13" i="9" s="1"/>
  <c r="K13" i="9" a="1"/>
  <c r="K13" i="9" s="1"/>
  <c r="G17" i="9" a="1"/>
  <c r="G17" i="9" s="1"/>
  <c r="E17" i="9" a="1"/>
  <c r="E17" i="9" s="1"/>
  <c r="C17" i="9" a="1"/>
  <c r="C17" i="9" s="1"/>
  <c r="F16" i="9" a="1"/>
  <c r="F16" i="9" s="1"/>
  <c r="D16" i="9" a="1"/>
  <c r="D16" i="9" s="1"/>
  <c r="G15" i="9" a="1"/>
  <c r="G15" i="9" s="1"/>
  <c r="E15" i="9" a="1"/>
  <c r="E15" i="9" s="1"/>
  <c r="C15" i="9" a="1"/>
  <c r="C15" i="9" s="1"/>
  <c r="F14" i="9" a="1"/>
  <c r="F14" i="9" s="1"/>
  <c r="D14" i="9" a="1"/>
  <c r="D14" i="9" s="1"/>
  <c r="F17" i="9" a="1"/>
  <c r="F17" i="9" s="1"/>
  <c r="D17" i="9" a="1"/>
  <c r="D17" i="9" s="1"/>
  <c r="G16" i="9" a="1"/>
  <c r="G16" i="9" s="1"/>
  <c r="E16" i="9" a="1"/>
  <c r="E16" i="9" s="1"/>
  <c r="C16" i="9" a="1"/>
  <c r="C16" i="9" s="1"/>
  <c r="F15" i="9" a="1"/>
  <c r="F15" i="9" s="1"/>
  <c r="D15" i="9" a="1"/>
  <c r="D15" i="9" s="1"/>
  <c r="G14" i="9" a="1"/>
  <c r="G14" i="9" s="1"/>
  <c r="E14" i="9" a="1"/>
  <c r="E14" i="9" s="1"/>
  <c r="C14" i="9" a="1"/>
  <c r="C14" i="9" s="1"/>
  <c r="G13" i="9" a="1"/>
  <c r="G13" i="9" s="1"/>
  <c r="E13" i="9" a="1"/>
  <c r="E13" i="9" s="1"/>
  <c r="F13" i="9" a="1"/>
  <c r="F13" i="9" s="1"/>
  <c r="D13" i="9" a="1"/>
  <c r="D13" i="9" s="1"/>
  <c r="AI4" i="9" a="1"/>
  <c r="AI4" i="9" s="1"/>
  <c r="AE8" i="9" a="1"/>
  <c r="AE8" i="9" s="1"/>
  <c r="AC8" i="9" a="1"/>
  <c r="AC8" i="9" s="1"/>
  <c r="AA8" i="9" a="1"/>
  <c r="AA8" i="9" s="1"/>
  <c r="AD7" i="9" a="1"/>
  <c r="AD7" i="9" s="1"/>
  <c r="AB7" i="9" a="1"/>
  <c r="AB7" i="9" s="1"/>
  <c r="AE6" i="9" a="1"/>
  <c r="AE6" i="9" s="1"/>
  <c r="AC6" i="9" a="1"/>
  <c r="AC6" i="9" s="1"/>
  <c r="AA6" i="9" a="1"/>
  <c r="AA6" i="9" s="1"/>
  <c r="AD5" i="9" a="1"/>
  <c r="AD5" i="9" s="1"/>
  <c r="AB5" i="9" a="1"/>
  <c r="AB5" i="9" s="1"/>
  <c r="AD8" i="9" a="1"/>
  <c r="AD8" i="9" s="1"/>
  <c r="AB8" i="9" a="1"/>
  <c r="AB8" i="9" s="1"/>
  <c r="AE7" i="9" a="1"/>
  <c r="AE7" i="9" s="1"/>
  <c r="AC7" i="9" a="1"/>
  <c r="AC7" i="9" s="1"/>
  <c r="AA7" i="9" a="1"/>
  <c r="AA7" i="9" s="1"/>
  <c r="AD6" i="9" a="1"/>
  <c r="AD6" i="9" s="1"/>
  <c r="AB6" i="9" a="1"/>
  <c r="AB6" i="9" s="1"/>
  <c r="AE5" i="9" a="1"/>
  <c r="AE5" i="9" s="1"/>
  <c r="AC5" i="9" a="1"/>
  <c r="AC5" i="9" s="1"/>
  <c r="AA5" i="9" a="1"/>
  <c r="AA5" i="9" s="1"/>
  <c r="AC4" i="9" a="1"/>
  <c r="AC4" i="9" s="1"/>
  <c r="AE4" i="9" a="1"/>
  <c r="AE4" i="9" s="1"/>
  <c r="AD4" i="9" a="1"/>
  <c r="AD4" i="9" s="1"/>
  <c r="AB4" i="9" a="1"/>
  <c r="AB4" i="9" s="1"/>
  <c r="AM8" i="9" a="1"/>
  <c r="AM8" i="9" s="1"/>
  <c r="AK8" i="9" a="1"/>
  <c r="AK8" i="9" s="1"/>
  <c r="AI8" i="9" a="1"/>
  <c r="AI8" i="9" s="1"/>
  <c r="AL7" i="9" a="1"/>
  <c r="AL7" i="9" s="1"/>
  <c r="AJ7" i="9" a="1"/>
  <c r="AJ7" i="9" s="1"/>
  <c r="AM6" i="9" a="1"/>
  <c r="AM6" i="9" s="1"/>
  <c r="AK6" i="9" a="1"/>
  <c r="AK6" i="9" s="1"/>
  <c r="AI6" i="9" a="1"/>
  <c r="AI6" i="9" s="1"/>
  <c r="AL5" i="9" a="1"/>
  <c r="AL5" i="9" s="1"/>
  <c r="AJ5" i="9" a="1"/>
  <c r="AJ5" i="9" s="1"/>
  <c r="AL8" i="9" a="1"/>
  <c r="AL8" i="9" s="1"/>
  <c r="AJ8" i="9" a="1"/>
  <c r="AJ8" i="9" s="1"/>
  <c r="AM7" i="9" a="1"/>
  <c r="AM7" i="9" s="1"/>
  <c r="AK7" i="9" a="1"/>
  <c r="AK7" i="9" s="1"/>
  <c r="AI7" i="9" a="1"/>
  <c r="AI7" i="9" s="1"/>
  <c r="AL6" i="9" a="1"/>
  <c r="AL6" i="9" s="1"/>
  <c r="AJ6" i="9" a="1"/>
  <c r="AJ6" i="9" s="1"/>
  <c r="AM5" i="9" a="1"/>
  <c r="AM5" i="9" s="1"/>
  <c r="AK5" i="9" a="1"/>
  <c r="AK5" i="9" s="1"/>
  <c r="AI5" i="9" a="1"/>
  <c r="AI5" i="9" s="1"/>
  <c r="AM4" i="9" a="1"/>
  <c r="AM4" i="9" s="1"/>
  <c r="AK4" i="9" a="1"/>
  <c r="AK4" i="9" s="1"/>
  <c r="AL4" i="9" a="1"/>
  <c r="AL4" i="9" s="1"/>
  <c r="AJ4" i="9" a="1"/>
  <c r="AJ4" i="9" s="1"/>
  <c r="AA4" i="9" a="1"/>
  <c r="AA4" i="9" s="1"/>
  <c r="S4" i="9" a="1"/>
  <c r="S4" i="9" s="1"/>
  <c r="W8" i="9" a="1"/>
  <c r="W8" i="9" s="1"/>
  <c r="U8" i="9" a="1"/>
  <c r="U8" i="9" s="1"/>
  <c r="S8" i="9" a="1"/>
  <c r="S8" i="9" s="1"/>
  <c r="V7" i="9" a="1"/>
  <c r="V7" i="9" s="1"/>
  <c r="T7" i="9" a="1"/>
  <c r="T7" i="9" s="1"/>
  <c r="W6" i="9" a="1"/>
  <c r="W6" i="9" s="1"/>
  <c r="U6" i="9" a="1"/>
  <c r="U6" i="9" s="1"/>
  <c r="S6" i="9" a="1"/>
  <c r="S6" i="9" s="1"/>
  <c r="V5" i="9" a="1"/>
  <c r="V5" i="9" s="1"/>
  <c r="T5" i="9" a="1"/>
  <c r="T5" i="9" s="1"/>
  <c r="V8" i="9" a="1"/>
  <c r="V8" i="9" s="1"/>
  <c r="T8" i="9" a="1"/>
  <c r="T8" i="9" s="1"/>
  <c r="W7" i="9" a="1"/>
  <c r="W7" i="9" s="1"/>
  <c r="U7" i="9" a="1"/>
  <c r="U7" i="9" s="1"/>
  <c r="S7" i="9" a="1"/>
  <c r="S7" i="9" s="1"/>
  <c r="V6" i="9" a="1"/>
  <c r="V6" i="9" s="1"/>
  <c r="T6" i="9" a="1"/>
  <c r="T6" i="9" s="1"/>
  <c r="W5" i="9" a="1"/>
  <c r="W5" i="9" s="1"/>
  <c r="U5" i="9" a="1"/>
  <c r="U5" i="9" s="1"/>
  <c r="S5" i="9" a="1"/>
  <c r="S5" i="9" s="1"/>
  <c r="W4" i="9" a="1"/>
  <c r="W4" i="9" s="1"/>
  <c r="U4" i="9" a="1"/>
  <c r="U4" i="9" s="1"/>
  <c r="V4" i="9" a="1"/>
  <c r="V4" i="9" s="1"/>
  <c r="T4" i="9" a="1"/>
  <c r="T4" i="9" s="1"/>
  <c r="K5" i="9" a="1"/>
  <c r="K5" i="9" s="1"/>
  <c r="O8" i="9" a="1"/>
  <c r="O8" i="9" s="1"/>
  <c r="K8" i="9" a="1"/>
  <c r="K8" i="9" s="1"/>
  <c r="L7" i="9" a="1"/>
  <c r="L7" i="9" s="1"/>
  <c r="M6" i="9" a="1"/>
  <c r="M6" i="9" s="1"/>
  <c r="K6" i="9" a="1"/>
  <c r="K6" i="9" s="1"/>
  <c r="L5" i="9" a="1"/>
  <c r="L5" i="9" s="1"/>
  <c r="M8" i="9" a="1"/>
  <c r="M8" i="9" s="1"/>
  <c r="N7" i="9" a="1"/>
  <c r="N7" i="9" s="1"/>
  <c r="O6" i="9" a="1"/>
  <c r="O6" i="9" s="1"/>
  <c r="N5" i="9" a="1"/>
  <c r="N5" i="9" s="1"/>
  <c r="N8" i="9" a="1"/>
  <c r="N8" i="9" s="1"/>
  <c r="L8" i="9" a="1"/>
  <c r="L8" i="9" s="1"/>
  <c r="O7" i="9" a="1"/>
  <c r="O7" i="9" s="1"/>
  <c r="M7" i="9" a="1"/>
  <c r="M7" i="9" s="1"/>
  <c r="K7" i="9" a="1"/>
  <c r="K7" i="9" s="1"/>
  <c r="N6" i="9" a="1"/>
  <c r="N6" i="9" s="1"/>
  <c r="L6" i="9" a="1"/>
  <c r="L6" i="9" s="1"/>
  <c r="O5" i="9" a="1"/>
  <c r="O5" i="9" s="1"/>
  <c r="M5" i="9" a="1"/>
  <c r="M5" i="9" s="1"/>
  <c r="K4" i="9" a="1"/>
  <c r="K4" i="9" s="1"/>
  <c r="O4" i="9" a="1"/>
  <c r="O4" i="9" s="1"/>
  <c r="M4" i="9" a="1"/>
  <c r="M4" i="9" s="1"/>
  <c r="N4" i="9" a="1"/>
  <c r="N4" i="9" s="1"/>
  <c r="L4" i="9" a="1"/>
  <c r="L4" i="9" s="1"/>
  <c r="C4" i="9" a="1"/>
  <c r="C4" i="9" s="1"/>
  <c r="G8" i="9" a="1"/>
  <c r="G8" i="9" s="1"/>
  <c r="E8" i="9" a="1"/>
  <c r="E8" i="9" s="1"/>
  <c r="C8" i="9" a="1"/>
  <c r="C8" i="9" s="1"/>
  <c r="F7" i="9" a="1"/>
  <c r="F7" i="9" s="1"/>
  <c r="D7" i="9" a="1"/>
  <c r="D7" i="9" s="1"/>
  <c r="G6" i="9" a="1"/>
  <c r="G6" i="9" s="1"/>
  <c r="E6" i="9" a="1"/>
  <c r="E6" i="9" s="1"/>
  <c r="C6" i="9" a="1"/>
  <c r="C6" i="9" s="1"/>
  <c r="F5" i="9" a="1"/>
  <c r="F5" i="9" s="1"/>
  <c r="D5" i="9" a="1"/>
  <c r="D5" i="9" s="1"/>
  <c r="F8" i="9" a="1"/>
  <c r="F8" i="9" s="1"/>
  <c r="D8" i="9" a="1"/>
  <c r="D8" i="9" s="1"/>
  <c r="G7" i="9" a="1"/>
  <c r="G7" i="9" s="1"/>
  <c r="E7" i="9" a="1"/>
  <c r="E7" i="9" s="1"/>
  <c r="C7" i="9" a="1"/>
  <c r="C7" i="9" s="1"/>
  <c r="F6" i="9" a="1"/>
  <c r="F6" i="9" s="1"/>
  <c r="D6" i="9" a="1"/>
  <c r="D6" i="9" s="1"/>
  <c r="G5" i="9" a="1"/>
  <c r="G5" i="9" s="1"/>
  <c r="E5" i="9" a="1"/>
  <c r="E5" i="9" s="1"/>
  <c r="C5" i="9" a="1"/>
  <c r="C5" i="9" s="1"/>
  <c r="G4" i="9" a="1"/>
  <c r="G4" i="9" s="1"/>
  <c r="E4" i="9" a="1"/>
  <c r="E4" i="9" s="1"/>
  <c r="F4" i="9" a="1"/>
  <c r="F4" i="9" s="1"/>
  <c r="D4" i="9" a="1"/>
  <c r="D4" i="9" s="1"/>
  <c r="T38" i="8"/>
  <c r="T60" i="8"/>
  <c r="T73" i="8"/>
  <c r="T23" i="8"/>
  <c r="T25" i="8"/>
  <c r="T36" i="8"/>
  <c r="T58" i="8"/>
  <c r="T71" i="8"/>
  <c r="T32" i="8"/>
  <c r="T49" i="8"/>
  <c r="T67" i="8"/>
  <c r="T27" i="8"/>
  <c r="T29" i="8"/>
  <c r="T45" i="8"/>
  <c r="T62" i="8"/>
  <c r="T40" i="6"/>
  <c r="T49" i="6"/>
  <c r="T62" i="6"/>
  <c r="T21" i="6"/>
  <c r="T47" i="6"/>
  <c r="T60" i="6"/>
  <c r="T73" i="6"/>
  <c r="T65" i="6"/>
  <c r="T23" i="6"/>
  <c r="T27" i="6"/>
  <c r="T36" i="6"/>
  <c r="T54" i="6"/>
  <c r="T71" i="6"/>
  <c r="T67" i="6"/>
  <c r="T34" i="6"/>
  <c r="T51" i="6"/>
  <c r="T54" i="5"/>
  <c r="T38" i="5"/>
  <c r="T51" i="5"/>
  <c r="T73" i="5"/>
  <c r="T71" i="5"/>
  <c r="T43" i="5"/>
  <c r="T49" i="5"/>
  <c r="T67" i="5"/>
  <c r="T60" i="5"/>
  <c r="T27" i="5"/>
  <c r="T29" i="5"/>
  <c r="T45" i="5"/>
  <c r="T62" i="5"/>
  <c r="T38" i="4"/>
  <c r="T49" i="4"/>
  <c r="T60" i="4"/>
  <c r="T71" i="4"/>
  <c r="T25" i="4"/>
  <c r="T34" i="4"/>
  <c r="T47" i="4"/>
  <c r="T58" i="4"/>
  <c r="T69" i="4"/>
  <c r="T23" i="4"/>
  <c r="T29" i="4"/>
  <c r="T27" i="4"/>
  <c r="T73" i="4"/>
  <c r="T21" i="4"/>
  <c r="T51" i="1"/>
  <c r="T69" i="1"/>
  <c r="T67" i="1"/>
  <c r="T58" i="1"/>
  <c r="T40" i="1"/>
  <c r="T45" i="1"/>
  <c r="T49" i="1"/>
  <c r="T71" i="1"/>
  <c r="T62" i="1"/>
  <c r="T65" i="1"/>
  <c r="T73" i="1"/>
  <c r="T38" i="1"/>
  <c r="T43" i="1"/>
  <c r="T47" i="1"/>
  <c r="T54" i="1"/>
  <c r="T60" i="1"/>
  <c r="T56" i="1"/>
  <c r="R36" i="1"/>
  <c r="Q36" i="1"/>
  <c r="S36" i="1" s="1"/>
  <c r="R34" i="1"/>
  <c r="Q34" i="1"/>
  <c r="S34" i="1" s="1"/>
  <c r="Q32" i="1"/>
  <c r="S32" i="1" s="1"/>
  <c r="R32" i="1"/>
  <c r="R29" i="1"/>
  <c r="Q29" i="1" a="1"/>
  <c r="Q29" i="1" s="1"/>
  <c r="S29" i="1" s="1"/>
  <c r="Q27" i="1" a="1"/>
  <c r="Q27" i="1" s="1"/>
  <c r="S27" i="1" s="1"/>
  <c r="R27" i="1"/>
  <c r="R25" i="1"/>
  <c r="R23" i="1"/>
  <c r="R21" i="1"/>
  <c r="Q25" i="1" a="1"/>
  <c r="Q25" i="1" s="1"/>
  <c r="S25" i="1" s="1"/>
  <c r="Q23" i="1" a="1"/>
  <c r="Q23" i="1" s="1"/>
  <c r="S23" i="1" s="1"/>
  <c r="Q21" i="1" a="1"/>
  <c r="Q21" i="1" s="1"/>
  <c r="S21" i="1" s="1"/>
  <c r="O16" i="1"/>
  <c r="O15" i="1"/>
  <c r="O14" i="1"/>
  <c r="O13" i="1"/>
  <c r="O12" i="1"/>
  <c r="E19" i="1"/>
  <c r="F19" i="1"/>
  <c r="G19" i="1"/>
  <c r="H19" i="1"/>
  <c r="I19" i="1"/>
  <c r="J19" i="1"/>
  <c r="K19" i="1"/>
  <c r="D19" i="1"/>
  <c r="AY32" i="9" l="1"/>
  <c r="D32" i="14"/>
  <c r="D31" i="14"/>
  <c r="AU31" i="15"/>
  <c r="AV35" i="15"/>
  <c r="AU33" i="15"/>
  <c r="AR7" i="15"/>
  <c r="AR15" i="15"/>
  <c r="AR13" i="15"/>
  <c r="AS17" i="15"/>
  <c r="AR4" i="15"/>
  <c r="AS4" i="15"/>
  <c r="AV13" i="15"/>
  <c r="AT24" i="15"/>
  <c r="AR33" i="15"/>
  <c r="AV34" i="15"/>
  <c r="AS32" i="15"/>
  <c r="AS26" i="15"/>
  <c r="AT7" i="15"/>
  <c r="AS35" i="15"/>
  <c r="AU16" i="15"/>
  <c r="AR8" i="15"/>
  <c r="AT32" i="15"/>
  <c r="AU17" i="15"/>
  <c r="AV6" i="15"/>
  <c r="AR17" i="15"/>
  <c r="AR25" i="15"/>
  <c r="AS31" i="15"/>
  <c r="AV31" i="15"/>
  <c r="AS34" i="15"/>
  <c r="AU15" i="15"/>
  <c r="AT5" i="15"/>
  <c r="AV7" i="15"/>
  <c r="AU4" i="15"/>
  <c r="AS5" i="15"/>
  <c r="AU22" i="15"/>
  <c r="AS23" i="15"/>
  <c r="AR24" i="15"/>
  <c r="AT8" i="15"/>
  <c r="AS22" i="15"/>
  <c r="AV24" i="15"/>
  <c r="AS16" i="15"/>
  <c r="AR23" i="15"/>
  <c r="AT35" i="15"/>
  <c r="AS8" i="15"/>
  <c r="AS13" i="15"/>
  <c r="AS14" i="15"/>
  <c r="AR16" i="15"/>
  <c r="AU25" i="15"/>
  <c r="AS33" i="15"/>
  <c r="AR34" i="15"/>
  <c r="AR26" i="15"/>
  <c r="AV32" i="15"/>
  <c r="AU34" i="15"/>
  <c r="AT4" i="15"/>
  <c r="AU6" i="15"/>
  <c r="AU5" i="15"/>
  <c r="AV8" i="15"/>
  <c r="AV23" i="15"/>
  <c r="AT25" i="15"/>
  <c r="AT13" i="15"/>
  <c r="AV5" i="15"/>
  <c r="AS6" i="15"/>
  <c r="AV17" i="15"/>
  <c r="AR6" i="15"/>
  <c r="AS15" i="15"/>
  <c r="AS7" i="15"/>
  <c r="AU23" i="15"/>
  <c r="AS25" i="15"/>
  <c r="AU8" i="15"/>
  <c r="AU13" i="15"/>
  <c r="AU14" i="15"/>
  <c r="AT16" i="15"/>
  <c r="AS24" i="15"/>
  <c r="AV33" i="15"/>
  <c r="AT33" i="15"/>
  <c r="AT26" i="15"/>
  <c r="AR31" i="15"/>
  <c r="AV4" i="15"/>
  <c r="AR5" i="15"/>
  <c r="AR22" i="15"/>
  <c r="AT22" i="15"/>
  <c r="AV14" i="15"/>
  <c r="AT6" i="15"/>
  <c r="AT14" i="15"/>
  <c r="AV15" i="15"/>
  <c r="AT17" i="15"/>
  <c r="AT23" i="15"/>
  <c r="AU7" i="15"/>
  <c r="AR14" i="15"/>
  <c r="AT15" i="15"/>
  <c r="AV22" i="15"/>
  <c r="AV25" i="15"/>
  <c r="AU26" i="15"/>
  <c r="AT34" i="15"/>
  <c r="AV16" i="15"/>
  <c r="AU24" i="15"/>
  <c r="AR35" i="15"/>
  <c r="AU32" i="15"/>
  <c r="AU35" i="15"/>
  <c r="AV26" i="15"/>
  <c r="AT31" i="15"/>
  <c r="AR32" i="15"/>
  <c r="V8" i="11"/>
  <c r="AA4" i="11"/>
  <c r="AB6" i="11"/>
  <c r="S14" i="11"/>
  <c r="T17" i="11"/>
  <c r="AB15" i="11"/>
  <c r="AB15" i="14"/>
  <c r="AD14" i="11"/>
  <c r="AD14" i="14"/>
  <c r="K23" i="11"/>
  <c r="K23" i="14"/>
  <c r="T24" i="11"/>
  <c r="V23" i="11"/>
  <c r="AC22" i="11"/>
  <c r="AC22" i="14"/>
  <c r="AE24" i="11"/>
  <c r="AE24" i="14"/>
  <c r="K31" i="11"/>
  <c r="K31" i="14"/>
  <c r="U31" i="11"/>
  <c r="T32" i="11"/>
  <c r="AC32" i="11"/>
  <c r="AC32" i="14"/>
  <c r="AC35" i="11"/>
  <c r="AC35" i="14"/>
  <c r="W5" i="11"/>
  <c r="W6" i="11"/>
  <c r="AA5" i="11"/>
  <c r="AD6" i="11"/>
  <c r="AB8" i="11"/>
  <c r="AA6" i="11"/>
  <c r="AD7" i="11"/>
  <c r="V13" i="11"/>
  <c r="U14" i="11"/>
  <c r="S16" i="11"/>
  <c r="V17" i="11"/>
  <c r="U15" i="11"/>
  <c r="S17" i="11"/>
  <c r="T14" i="11"/>
  <c r="AA14" i="11"/>
  <c r="AA14" i="14"/>
  <c r="AD15" i="11"/>
  <c r="AD15" i="14"/>
  <c r="AB17" i="11"/>
  <c r="AB17" i="14"/>
  <c r="AA15" i="11"/>
  <c r="AA15" i="14"/>
  <c r="AD16" i="11"/>
  <c r="AD16" i="14"/>
  <c r="K25" i="11"/>
  <c r="K25" i="14"/>
  <c r="K26" i="11"/>
  <c r="K26" i="14"/>
  <c r="AB13" i="11"/>
  <c r="AB13" i="14"/>
  <c r="S23" i="11"/>
  <c r="V24" i="11"/>
  <c r="T26" i="11"/>
  <c r="S24" i="11"/>
  <c r="V25" i="11"/>
  <c r="AA22" i="11"/>
  <c r="AA22" i="14"/>
  <c r="AE22" i="11"/>
  <c r="AE22" i="14"/>
  <c r="AB24" i="11"/>
  <c r="AB24" i="14"/>
  <c r="AE25" i="11"/>
  <c r="AE25" i="14"/>
  <c r="AD23" i="11"/>
  <c r="AD23" i="14"/>
  <c r="AB25" i="11"/>
  <c r="AB25" i="14"/>
  <c r="AE26" i="11"/>
  <c r="AE26" i="14"/>
  <c r="K34" i="11"/>
  <c r="K34" i="14"/>
  <c r="K33" i="11"/>
  <c r="K33" i="14"/>
  <c r="W31" i="11"/>
  <c r="T33" i="11"/>
  <c r="W34" i="11"/>
  <c r="V32" i="11"/>
  <c r="T34" i="11"/>
  <c r="W35" i="11"/>
  <c r="AC31" i="11"/>
  <c r="AC31" i="14"/>
  <c r="AE32" i="11"/>
  <c r="AE32" i="14"/>
  <c r="AC34" i="11"/>
  <c r="AC34" i="14"/>
  <c r="AC33" i="11"/>
  <c r="AC33" i="14"/>
  <c r="AB31" i="11"/>
  <c r="AB31" i="14"/>
  <c r="AD34" i="11"/>
  <c r="AD34" i="14"/>
  <c r="M4" i="11"/>
  <c r="M7" i="11"/>
  <c r="N5" i="11"/>
  <c r="K8" i="11"/>
  <c r="U5" i="11"/>
  <c r="S7" i="11"/>
  <c r="S8" i="11"/>
  <c r="AC4" i="11"/>
  <c r="AD5" i="11"/>
  <c r="AB7" i="11"/>
  <c r="K16" i="11"/>
  <c r="K17" i="11"/>
  <c r="T13" i="11"/>
  <c r="S15" i="11"/>
  <c r="AE13" i="11"/>
  <c r="AE13" i="14"/>
  <c r="AE16" i="11"/>
  <c r="AE16" i="14"/>
  <c r="AE17" i="11"/>
  <c r="AE17" i="14"/>
  <c r="S22" i="11"/>
  <c r="W22" i="11"/>
  <c r="T25" i="11"/>
  <c r="AC25" i="11"/>
  <c r="AC25" i="14"/>
  <c r="AC26" i="11"/>
  <c r="AC26" i="14"/>
  <c r="K32" i="11"/>
  <c r="K32" i="14"/>
  <c r="W32" i="11"/>
  <c r="W33" i="11"/>
  <c r="U35" i="11"/>
  <c r="AA34" i="11"/>
  <c r="AA34" i="14"/>
  <c r="AE33" i="11"/>
  <c r="AE33" i="14"/>
  <c r="L6" i="11"/>
  <c r="O6" i="11"/>
  <c r="K6" i="11"/>
  <c r="O8" i="11"/>
  <c r="U4" i="11"/>
  <c r="U7" i="11"/>
  <c r="T5" i="11"/>
  <c r="U8" i="11"/>
  <c r="AB4" i="11"/>
  <c r="K4" i="11"/>
  <c r="N6" i="11"/>
  <c r="L8" i="11"/>
  <c r="N7" i="11"/>
  <c r="M6" i="11"/>
  <c r="K5" i="11"/>
  <c r="W4" i="11"/>
  <c r="T6" i="11"/>
  <c r="W7" i="11"/>
  <c r="V5" i="11"/>
  <c r="T7" i="11"/>
  <c r="W8" i="11"/>
  <c r="AD4" i="11"/>
  <c r="AC5" i="11"/>
  <c r="AA7" i="11"/>
  <c r="AD8" i="11"/>
  <c r="AC6" i="11"/>
  <c r="AA8" i="11"/>
  <c r="K13" i="11"/>
  <c r="U13" i="11"/>
  <c r="W14" i="11"/>
  <c r="U16" i="11"/>
  <c r="W15" i="11"/>
  <c r="U17" i="11"/>
  <c r="AD13" i="11"/>
  <c r="AD13" i="14"/>
  <c r="AC14" i="11"/>
  <c r="AC14" i="14"/>
  <c r="AA16" i="11"/>
  <c r="AA16" i="14"/>
  <c r="AD17" i="11"/>
  <c r="AD17" i="14"/>
  <c r="AC15" i="11"/>
  <c r="AC15" i="14"/>
  <c r="AA17" i="11"/>
  <c r="AA17" i="14"/>
  <c r="V22" i="11"/>
  <c r="U23" i="11"/>
  <c r="S25" i="11"/>
  <c r="V26" i="11"/>
  <c r="U24" i="11"/>
  <c r="S26" i="11"/>
  <c r="AB22" i="11"/>
  <c r="AB22" i="14"/>
  <c r="AJ22" i="14" s="1"/>
  <c r="AA23" i="11"/>
  <c r="AA23" i="14"/>
  <c r="AD24" i="11"/>
  <c r="AD24" i="14"/>
  <c r="AB26" i="11"/>
  <c r="AB26" i="14"/>
  <c r="AA24" i="11"/>
  <c r="AA24" i="14"/>
  <c r="AD25" i="11"/>
  <c r="AD25" i="14"/>
  <c r="T22" i="11"/>
  <c r="K35" i="11"/>
  <c r="K35" i="14"/>
  <c r="S32" i="11"/>
  <c r="V33" i="11"/>
  <c r="T35" i="11"/>
  <c r="S33" i="11"/>
  <c r="V34" i="11"/>
  <c r="AA31" i="11"/>
  <c r="AA31" i="14"/>
  <c r="AE31" i="11"/>
  <c r="AE31" i="14"/>
  <c r="AB33" i="11"/>
  <c r="AB33" i="14"/>
  <c r="AE34" i="11"/>
  <c r="AE34" i="14"/>
  <c r="AB34" i="11"/>
  <c r="AB34" i="14"/>
  <c r="AD32" i="11"/>
  <c r="AD32" i="14"/>
  <c r="AE35" i="11"/>
  <c r="AE35" i="14"/>
  <c r="O5" i="11"/>
  <c r="L5" i="11"/>
  <c r="V4" i="11"/>
  <c r="U6" i="11"/>
  <c r="AE7" i="11"/>
  <c r="AE8" i="11"/>
  <c r="V15" i="11"/>
  <c r="V16" i="11"/>
  <c r="AA13" i="11"/>
  <c r="AB16" i="11"/>
  <c r="AB16" i="14"/>
  <c r="K24" i="11"/>
  <c r="K24" i="14"/>
  <c r="W25" i="11"/>
  <c r="W26" i="11"/>
  <c r="AE23" i="11"/>
  <c r="AE23" i="14"/>
  <c r="AB23" i="11"/>
  <c r="AB23" i="14"/>
  <c r="S31" i="11"/>
  <c r="U34" i="11"/>
  <c r="AD31" i="11"/>
  <c r="AD31" i="14"/>
  <c r="AD35" i="11"/>
  <c r="AD35" i="14"/>
  <c r="O4" i="11"/>
  <c r="O7" i="11"/>
  <c r="N4" i="11"/>
  <c r="M5" i="11"/>
  <c r="K7" i="11"/>
  <c r="N8" i="11"/>
  <c r="M8" i="11"/>
  <c r="L7" i="11"/>
  <c r="T4" i="11"/>
  <c r="S5" i="11"/>
  <c r="V6" i="11"/>
  <c r="T8" i="11"/>
  <c r="S6" i="11"/>
  <c r="V7" i="11"/>
  <c r="S4" i="11"/>
  <c r="AE4" i="11"/>
  <c r="AE5" i="11"/>
  <c r="AC7" i="11"/>
  <c r="AB5" i="11"/>
  <c r="AE6" i="11"/>
  <c r="AC8" i="11"/>
  <c r="K14" i="11"/>
  <c r="K15" i="11"/>
  <c r="S13" i="11"/>
  <c r="W13" i="11"/>
  <c r="T15" i="11"/>
  <c r="W16" i="11"/>
  <c r="V14" i="11"/>
  <c r="T16" i="11"/>
  <c r="W17" i="11"/>
  <c r="AC13" i="11"/>
  <c r="AC13" i="14"/>
  <c r="AE14" i="11"/>
  <c r="AE14" i="14"/>
  <c r="AC16" i="11"/>
  <c r="AC16" i="14"/>
  <c r="AB14" i="11"/>
  <c r="AB14" i="14"/>
  <c r="AE15" i="11"/>
  <c r="AE15" i="14"/>
  <c r="AC17" i="11"/>
  <c r="AC17" i="14"/>
  <c r="K22" i="11"/>
  <c r="K22" i="14"/>
  <c r="U22" i="11"/>
  <c r="W23" i="11"/>
  <c r="U25" i="11"/>
  <c r="T23" i="11"/>
  <c r="W24" i="11"/>
  <c r="U26" i="11"/>
  <c r="AD22" i="11"/>
  <c r="AD22" i="14"/>
  <c r="AC23" i="11"/>
  <c r="AC23" i="14"/>
  <c r="AA25" i="11"/>
  <c r="AA25" i="14"/>
  <c r="AD26" i="11"/>
  <c r="AD26" i="14"/>
  <c r="AC24" i="11"/>
  <c r="AC24" i="14"/>
  <c r="AA26" i="11"/>
  <c r="AA26" i="14"/>
  <c r="V31" i="11"/>
  <c r="U32" i="11"/>
  <c r="S34" i="11"/>
  <c r="V35" i="11"/>
  <c r="U33" i="11"/>
  <c r="S35" i="11"/>
  <c r="T31" i="11"/>
  <c r="AA32" i="11"/>
  <c r="AA32" i="14"/>
  <c r="AD33" i="11"/>
  <c r="AD33" i="14"/>
  <c r="AB35" i="11"/>
  <c r="AB35" i="14"/>
  <c r="AA35" i="11"/>
  <c r="AA35" i="14"/>
  <c r="AA33" i="11"/>
  <c r="AA33" i="14"/>
  <c r="AB32" i="11"/>
  <c r="AB32" i="14"/>
  <c r="C34" i="11"/>
  <c r="AR34" i="9"/>
  <c r="F35" i="11"/>
  <c r="AU35" i="9"/>
  <c r="C35" i="11"/>
  <c r="AR35" i="9"/>
  <c r="E34" i="11"/>
  <c r="AT34" i="9"/>
  <c r="G33" i="11"/>
  <c r="AV33" i="9"/>
  <c r="D33" i="11"/>
  <c r="AS33" i="9"/>
  <c r="G34" i="11"/>
  <c r="AV34" i="9"/>
  <c r="F32" i="11"/>
  <c r="AU32" i="9"/>
  <c r="D34" i="11"/>
  <c r="AS34" i="9"/>
  <c r="G35" i="11"/>
  <c r="AV35" i="9"/>
  <c r="E32" i="11"/>
  <c r="AT32" i="9"/>
  <c r="E33" i="11"/>
  <c r="AT33" i="9"/>
  <c r="D32" i="11"/>
  <c r="AS32" i="9"/>
  <c r="G32" i="11"/>
  <c r="AV32" i="9"/>
  <c r="E35" i="11"/>
  <c r="AT35" i="9"/>
  <c r="C32" i="11"/>
  <c r="AR32" i="9"/>
  <c r="F33" i="11"/>
  <c r="AU33" i="9"/>
  <c r="D35" i="11"/>
  <c r="AS35" i="9"/>
  <c r="C33" i="11"/>
  <c r="AR33" i="9"/>
  <c r="F34" i="11"/>
  <c r="AU34" i="9"/>
  <c r="F31" i="11"/>
  <c r="AU31" i="9"/>
  <c r="E31" i="11"/>
  <c r="AT31" i="9"/>
  <c r="G31" i="11"/>
  <c r="AV31" i="9"/>
  <c r="D31" i="11"/>
  <c r="AS31" i="9"/>
  <c r="C31" i="11"/>
  <c r="AR31" i="9"/>
  <c r="O32" i="11"/>
  <c r="M33" i="11"/>
  <c r="L32" i="11"/>
  <c r="M34" i="11"/>
  <c r="L35" i="11"/>
  <c r="M31" i="11"/>
  <c r="L33" i="11"/>
  <c r="M35" i="11"/>
  <c r="N33" i="11"/>
  <c r="N32" i="11"/>
  <c r="L34" i="11"/>
  <c r="O35" i="11"/>
  <c r="N31" i="11"/>
  <c r="L31" i="11"/>
  <c r="O33" i="11"/>
  <c r="N35" i="11"/>
  <c r="M32" i="11"/>
  <c r="N34" i="11"/>
  <c r="O31" i="11"/>
  <c r="O34" i="11"/>
  <c r="G23" i="11"/>
  <c r="AV23" i="9"/>
  <c r="C23" i="11"/>
  <c r="AR23" i="9"/>
  <c r="F24" i="11"/>
  <c r="AU24" i="9"/>
  <c r="D26" i="11"/>
  <c r="AS26" i="9"/>
  <c r="C24" i="11"/>
  <c r="AR24" i="9"/>
  <c r="F25" i="11"/>
  <c r="AU25" i="9"/>
  <c r="E25" i="11"/>
  <c r="AT25" i="9"/>
  <c r="D23" i="11"/>
  <c r="AS23" i="9"/>
  <c r="G24" i="11"/>
  <c r="AV24" i="9"/>
  <c r="E26" i="11"/>
  <c r="AT26" i="9"/>
  <c r="D24" i="11"/>
  <c r="AS24" i="9"/>
  <c r="G25" i="11"/>
  <c r="AV25" i="9"/>
  <c r="F23" i="11"/>
  <c r="AU23" i="9"/>
  <c r="D25" i="11"/>
  <c r="AS25" i="9"/>
  <c r="G26" i="11"/>
  <c r="AV26" i="9"/>
  <c r="E23" i="11"/>
  <c r="AT23" i="9"/>
  <c r="C25" i="11"/>
  <c r="AR25" i="9"/>
  <c r="F26" i="11"/>
  <c r="AU26" i="9"/>
  <c r="E24" i="11"/>
  <c r="AT24" i="9"/>
  <c r="C26" i="11"/>
  <c r="AR26" i="9"/>
  <c r="E22" i="11"/>
  <c r="AT22" i="9"/>
  <c r="G22" i="11"/>
  <c r="AV22" i="9"/>
  <c r="D22" i="11"/>
  <c r="AS22" i="9"/>
  <c r="F22" i="11"/>
  <c r="AU22" i="9"/>
  <c r="C22" i="11"/>
  <c r="AR22" i="9"/>
  <c r="M22" i="11"/>
  <c r="M25" i="11"/>
  <c r="O24" i="11"/>
  <c r="O25" i="11"/>
  <c r="N23" i="11"/>
  <c r="O26" i="11"/>
  <c r="L22" i="11"/>
  <c r="N24" i="11"/>
  <c r="L26" i="11"/>
  <c r="N25" i="11"/>
  <c r="O23" i="11"/>
  <c r="L23" i="11"/>
  <c r="M26" i="11"/>
  <c r="O22" i="11"/>
  <c r="L24" i="11"/>
  <c r="L25" i="11"/>
  <c r="N22" i="11"/>
  <c r="M23" i="11"/>
  <c r="N26" i="11"/>
  <c r="M24" i="11"/>
  <c r="G16" i="11"/>
  <c r="AV16" i="9"/>
  <c r="D16" i="11"/>
  <c r="AS16" i="9"/>
  <c r="C14" i="11"/>
  <c r="AR14" i="9"/>
  <c r="D17" i="11"/>
  <c r="AS17" i="9"/>
  <c r="F16" i="11"/>
  <c r="AU16" i="9"/>
  <c r="E14" i="11"/>
  <c r="AT14" i="9"/>
  <c r="C16" i="11"/>
  <c r="AR16" i="9"/>
  <c r="F17" i="11"/>
  <c r="AU17" i="9"/>
  <c r="E15" i="11"/>
  <c r="AT15" i="9"/>
  <c r="C17" i="11"/>
  <c r="AR17" i="9"/>
  <c r="D15" i="11"/>
  <c r="AS15" i="9"/>
  <c r="F14" i="11"/>
  <c r="AU14" i="9"/>
  <c r="G17" i="11"/>
  <c r="AV17" i="9"/>
  <c r="F15" i="11"/>
  <c r="AU15" i="9"/>
  <c r="C15" i="11"/>
  <c r="AR15" i="9"/>
  <c r="G14" i="11"/>
  <c r="AV14" i="9"/>
  <c r="E16" i="11"/>
  <c r="AT16" i="9"/>
  <c r="D14" i="11"/>
  <c r="AS14" i="9"/>
  <c r="G15" i="11"/>
  <c r="AV15" i="9"/>
  <c r="E17" i="11"/>
  <c r="AT17" i="9"/>
  <c r="D13" i="11"/>
  <c r="AS13" i="9"/>
  <c r="F13" i="11"/>
  <c r="AU13" i="9"/>
  <c r="G13" i="11"/>
  <c r="AV13" i="9"/>
  <c r="E13" i="11"/>
  <c r="AT13" i="9"/>
  <c r="C13" i="11"/>
  <c r="AR13" i="9"/>
  <c r="L15" i="11"/>
  <c r="N14" i="11"/>
  <c r="O17" i="11"/>
  <c r="L13" i="11"/>
  <c r="N15" i="11"/>
  <c r="L17" i="11"/>
  <c r="N16" i="11"/>
  <c r="N13" i="11"/>
  <c r="M14" i="11"/>
  <c r="N17" i="11"/>
  <c r="M15" i="11"/>
  <c r="O13" i="11"/>
  <c r="O16" i="11"/>
  <c r="L16" i="11"/>
  <c r="M13" i="11"/>
  <c r="O14" i="11"/>
  <c r="M16" i="11"/>
  <c r="L14" i="11"/>
  <c r="O15" i="11"/>
  <c r="M17" i="11"/>
  <c r="C6" i="11"/>
  <c r="AR6" i="9"/>
  <c r="D8" i="11"/>
  <c r="AS8" i="9"/>
  <c r="F8" i="11"/>
  <c r="AU8" i="9"/>
  <c r="F6" i="11"/>
  <c r="AU6" i="9"/>
  <c r="E5" i="11"/>
  <c r="AT5" i="9"/>
  <c r="C7" i="11"/>
  <c r="AR7" i="9"/>
  <c r="E6" i="11"/>
  <c r="AT6" i="9"/>
  <c r="C8" i="11"/>
  <c r="AR8" i="9"/>
  <c r="G5" i="11"/>
  <c r="AV5" i="9"/>
  <c r="E7" i="11"/>
  <c r="AT7" i="9"/>
  <c r="D5" i="11"/>
  <c r="AS5" i="9"/>
  <c r="G6" i="11"/>
  <c r="AV6" i="9"/>
  <c r="E8" i="11"/>
  <c r="AT8" i="9"/>
  <c r="C5" i="11"/>
  <c r="AR5" i="9"/>
  <c r="F7" i="11"/>
  <c r="AU7" i="9"/>
  <c r="D6" i="11"/>
  <c r="AS6" i="9"/>
  <c r="G7" i="11"/>
  <c r="AV7" i="9"/>
  <c r="F5" i="11"/>
  <c r="AU5" i="9"/>
  <c r="D7" i="11"/>
  <c r="AS7" i="9"/>
  <c r="G8" i="11"/>
  <c r="AV8" i="9"/>
  <c r="F4" i="11"/>
  <c r="AU4" i="9"/>
  <c r="E4" i="11"/>
  <c r="AT4" i="9"/>
  <c r="D4" i="11"/>
  <c r="AS4" i="9"/>
  <c r="G4" i="11"/>
  <c r="AV4" i="9"/>
  <c r="C4" i="11"/>
  <c r="AR4" i="9"/>
  <c r="L4" i="11"/>
  <c r="T25" i="1"/>
  <c r="T36" i="1"/>
  <c r="T32" i="1"/>
  <c r="T29" i="1"/>
  <c r="T34" i="1"/>
  <c r="T27" i="1"/>
  <c r="T21" i="1"/>
  <c r="T23" i="1"/>
  <c r="N13" i="1" a="1"/>
  <c r="N13" i="1" s="1"/>
  <c r="N14" i="1" a="1"/>
  <c r="N14" i="1" s="1"/>
  <c r="N15" i="1" a="1"/>
  <c r="N15" i="1" s="1"/>
  <c r="N16" i="1" a="1"/>
  <c r="N16" i="1" s="1"/>
  <c r="N12" i="1" a="1"/>
  <c r="N12" i="1" s="1"/>
  <c r="E9" i="1"/>
  <c r="F9" i="1"/>
  <c r="G9" i="1"/>
  <c r="H9" i="1"/>
  <c r="I9" i="1"/>
  <c r="J9" i="1"/>
  <c r="K9" i="1"/>
  <c r="D9" i="1"/>
  <c r="AK35" i="14" l="1"/>
  <c r="AL5" i="14"/>
  <c r="AW8" i="15"/>
  <c r="AW17" i="15"/>
  <c r="AW35" i="15"/>
  <c r="AW26" i="15"/>
  <c r="AK26" i="14"/>
  <c r="AI22" i="14"/>
  <c r="AM15" i="14"/>
  <c r="AI33" i="11"/>
  <c r="AM34" i="14"/>
  <c r="AM33" i="14"/>
  <c r="AJ24" i="14"/>
  <c r="AJ32" i="14"/>
  <c r="AK22" i="14"/>
  <c r="AJ14" i="14"/>
  <c r="AL14" i="14"/>
  <c r="AM26" i="14"/>
  <c r="AL15" i="14"/>
  <c r="AJ13" i="14"/>
  <c r="AJ34" i="14"/>
  <c r="AJ17" i="14"/>
  <c r="AL23" i="14"/>
  <c r="AL24" i="14"/>
  <c r="AM31" i="14"/>
  <c r="AK14" i="14"/>
  <c r="AK31" i="14"/>
  <c r="AL35" i="14"/>
  <c r="AJ23" i="14"/>
  <c r="AK13" i="14"/>
  <c r="AM13" i="14"/>
  <c r="AL6" i="14"/>
  <c r="AL16" i="14"/>
  <c r="AJ31" i="14"/>
  <c r="AI34" i="14"/>
  <c r="AJ35" i="14"/>
  <c r="AI32" i="14"/>
  <c r="AI16" i="14"/>
  <c r="AK6" i="14"/>
  <c r="AK7" i="14"/>
  <c r="AM32" i="14"/>
  <c r="AM35" i="14"/>
  <c r="AJ33" i="14"/>
  <c r="AJ16" i="14"/>
  <c r="AJ34" i="11"/>
  <c r="AM17" i="14"/>
  <c r="AM7" i="14"/>
  <c r="AK34" i="14"/>
  <c r="AK23" i="14"/>
  <c r="AI6" i="14"/>
  <c r="AI33" i="14"/>
  <c r="AK32" i="14"/>
  <c r="AM16" i="14"/>
  <c r="AI15" i="14"/>
  <c r="AI4" i="14"/>
  <c r="AK4" i="14"/>
  <c r="AI35" i="11"/>
  <c r="AM24" i="14"/>
  <c r="AL17" i="14"/>
  <c r="AK16" i="14"/>
  <c r="AL31" i="14"/>
  <c r="AJ15" i="14"/>
  <c r="AJ4" i="14"/>
  <c r="AL34" i="14"/>
  <c r="AL26" i="14"/>
  <c r="AI8" i="14"/>
  <c r="AK5" i="14"/>
  <c r="AJ6" i="14"/>
  <c r="AI5" i="14"/>
  <c r="AL7" i="14"/>
  <c r="AJ25" i="14"/>
  <c r="AL25" i="14"/>
  <c r="AJ26" i="14"/>
  <c r="AI26" i="14"/>
  <c r="AI15" i="11"/>
  <c r="AI23" i="11"/>
  <c r="AM33" i="11"/>
  <c r="AI34" i="11"/>
  <c r="AI7" i="14"/>
  <c r="AJ5" i="14"/>
  <c r="AK17" i="14"/>
  <c r="AI31" i="14"/>
  <c r="AL32" i="14"/>
  <c r="AI5" i="11"/>
  <c r="AK33" i="14"/>
  <c r="AM4" i="14"/>
  <c r="AL33" i="14"/>
  <c r="AI35" i="14"/>
  <c r="AJ8" i="14"/>
  <c r="AJ7" i="14"/>
  <c r="AL8" i="14"/>
  <c r="AM23" i="14"/>
  <c r="AM25" i="14"/>
  <c r="AL4" i="14"/>
  <c r="AM5" i="14"/>
  <c r="AI24" i="14"/>
  <c r="AK24" i="14"/>
  <c r="AI25" i="14"/>
  <c r="AL22" i="14"/>
  <c r="AM14" i="14"/>
  <c r="AI13" i="14"/>
  <c r="AK8" i="14"/>
  <c r="AM8" i="14"/>
  <c r="AM6" i="14"/>
  <c r="AK25" i="14"/>
  <c r="AM22" i="14"/>
  <c r="AI17" i="14"/>
  <c r="AK15" i="14"/>
  <c r="AL13" i="14"/>
  <c r="AI23" i="14"/>
  <c r="AI14" i="14"/>
  <c r="AI8" i="11"/>
  <c r="AI7" i="11"/>
  <c r="AI13" i="11"/>
  <c r="AI16" i="11"/>
  <c r="AI14" i="11"/>
  <c r="AI26" i="11"/>
  <c r="AM31" i="11"/>
  <c r="AI31" i="11"/>
  <c r="AI6" i="11"/>
  <c r="AK14" i="11"/>
  <c r="AI17" i="11"/>
  <c r="AI22" i="11"/>
  <c r="AI25" i="11"/>
  <c r="AI24" i="11"/>
  <c r="AJ35" i="11"/>
  <c r="AI32" i="11"/>
  <c r="AJ32" i="11"/>
  <c r="AK32" i="11"/>
  <c r="AL31" i="11"/>
  <c r="AL33" i="11"/>
  <c r="AM34" i="11"/>
  <c r="AK35" i="11"/>
  <c r="AL34" i="11"/>
  <c r="AJ31" i="11"/>
  <c r="AL32" i="11"/>
  <c r="AK31" i="11"/>
  <c r="AM32" i="11"/>
  <c r="AK33" i="11"/>
  <c r="AL35" i="11"/>
  <c r="AM35" i="11"/>
  <c r="AK34" i="11"/>
  <c r="AJ33" i="11"/>
  <c r="AL15" i="11"/>
  <c r="AJ22" i="11"/>
  <c r="AJ24" i="11"/>
  <c r="AM24" i="11"/>
  <c r="AM23" i="11"/>
  <c r="AM13" i="11"/>
  <c r="AK23" i="11"/>
  <c r="AM22" i="11"/>
  <c r="AL25" i="11"/>
  <c r="AK25" i="11"/>
  <c r="AL23" i="11"/>
  <c r="AK22" i="11"/>
  <c r="AM26" i="11"/>
  <c r="AW35" i="9"/>
  <c r="AK24" i="11"/>
  <c r="AL24" i="11"/>
  <c r="AM15" i="11"/>
  <c r="AK15" i="11"/>
  <c r="AL22" i="11"/>
  <c r="AL26" i="11"/>
  <c r="AJ23" i="11"/>
  <c r="AJ13" i="11"/>
  <c r="AM17" i="11"/>
  <c r="AL16" i="11"/>
  <c r="AK26" i="11"/>
  <c r="AJ26" i="11"/>
  <c r="AJ25" i="11"/>
  <c r="AM25" i="11"/>
  <c r="AK16" i="11"/>
  <c r="AM16" i="11"/>
  <c r="AJ15" i="11"/>
  <c r="AK13" i="11"/>
  <c r="AW8" i="9"/>
  <c r="AJ16" i="11"/>
  <c r="AJ17" i="11"/>
  <c r="AL14" i="11"/>
  <c r="AW26" i="9"/>
  <c r="AL17" i="11"/>
  <c r="AJ14" i="11"/>
  <c r="AK17" i="11"/>
  <c r="AM14" i="11"/>
  <c r="AL13" i="11"/>
  <c r="AW17" i="9"/>
  <c r="AI4" i="11"/>
  <c r="AJ4" i="11"/>
  <c r="AJ7" i="11"/>
  <c r="AJ6" i="11"/>
  <c r="AJ8" i="11"/>
  <c r="AJ5" i="11"/>
  <c r="AN26" i="14" l="1"/>
  <c r="AN35" i="14"/>
  <c r="AN8" i="14"/>
  <c r="AN17" i="14"/>
  <c r="AN35" i="11"/>
  <c r="AN26" i="11"/>
  <c r="AN17" i="11"/>
  <c r="AK8" i="11"/>
  <c r="AK7" i="11"/>
  <c r="AK5" i="11"/>
  <c r="AK6" i="11"/>
  <c r="AK4" i="11"/>
  <c r="AM6" i="11" l="1"/>
  <c r="AL6" i="11"/>
  <c r="AM7" i="11"/>
  <c r="AL7" i="11"/>
  <c r="AM4" i="11"/>
  <c r="AL4" i="11"/>
  <c r="AM5" i="11"/>
  <c r="AL5" i="11"/>
  <c r="AM8" i="11"/>
  <c r="AL8" i="11"/>
  <c r="AN8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<sst xmlns="http://schemas.openxmlformats.org/spreadsheetml/2006/main" count="941" uniqueCount="102">
  <si>
    <t>Note: radial model includes a 15% reduction in efficiency on stator, based on CFD model</t>
  </si>
  <si>
    <t>Mass flow</t>
  </si>
  <si>
    <t>Note: models use a variation in inlet temperature/pressure to reflect changes across Martian day</t>
  </si>
  <si>
    <t>This is dividided into 3-hour bins</t>
  </si>
  <si>
    <t>Time</t>
  </si>
  <si>
    <t>Temp</t>
  </si>
  <si>
    <t>Pressure</t>
  </si>
  <si>
    <t>Hours per day</t>
  </si>
  <si>
    <t>Sunlight?</t>
  </si>
  <si>
    <t>Hour included in calculation?</t>
  </si>
  <si>
    <t>Rho</t>
  </si>
  <si>
    <t>Hours of battery storage needed</t>
  </si>
  <si>
    <t>Design T</t>
  </si>
  <si>
    <t>Design p</t>
  </si>
  <si>
    <t>Machines</t>
  </si>
  <si>
    <t>Mass</t>
  </si>
  <si>
    <t>Axials</t>
  </si>
  <si>
    <t>Hour of op</t>
  </si>
  <si>
    <t>Power</t>
  </si>
  <si>
    <t>Cooling</t>
  </si>
  <si>
    <t>Design</t>
  </si>
  <si>
    <t>Radials</t>
  </si>
  <si>
    <t>Scrolls</t>
  </si>
  <si>
    <t># coolers</t>
  </si>
  <si>
    <t>Energy storage required (Wh)</t>
  </si>
  <si>
    <t>Cooling required</t>
  </si>
  <si>
    <t>Daytime power required</t>
  </si>
  <si>
    <t>Commanded radial PR</t>
  </si>
  <si>
    <t>Commanded target outlet</t>
  </si>
  <si>
    <t>ESM vector</t>
  </si>
  <si>
    <t>Volume</t>
  </si>
  <si>
    <t>ESM</t>
  </si>
  <si>
    <t>Energy storage</t>
  </si>
  <si>
    <t>Commanded # intercoolers</t>
  </si>
  <si>
    <t>Specific energy CO2</t>
  </si>
  <si>
    <t>Baseline power, baseline cooling</t>
  </si>
  <si>
    <t>Mass flow (g/s)</t>
  </si>
  <si>
    <t>Specific energy (kJ/kg)</t>
  </si>
  <si>
    <t>base P base C</t>
  </si>
  <si>
    <t>Commanded N radials</t>
  </si>
  <si>
    <t>Offset</t>
  </si>
  <si>
    <t>Power storage</t>
  </si>
  <si>
    <t>Specific energy</t>
  </si>
  <si>
    <t>Commanded # radial stages</t>
  </si>
  <si>
    <t>Mass (kg)</t>
  </si>
  <si>
    <t>Cooling (kW-th)</t>
  </si>
  <si>
    <t>Power (kW-e)</t>
  </si>
  <si>
    <t>Energy storage (kWh)</t>
  </si>
  <si>
    <t>low P base C</t>
  </si>
  <si>
    <t>base P low C</t>
  </si>
  <si>
    <t>Low power, baseline cooling</t>
  </si>
  <si>
    <t>Baseline power, low cooling</t>
  </si>
  <si>
    <t>Low power, low cooling</t>
  </si>
  <si>
    <t>Energy</t>
  </si>
  <si>
    <t>With cooling</t>
  </si>
  <si>
    <t>Without cooling</t>
  </si>
  <si>
    <t>Scroll baseline</t>
  </si>
  <si>
    <t>Scroll</t>
  </si>
  <si>
    <t>Improvement</t>
  </si>
  <si>
    <t>ESM (kg-e)</t>
  </si>
  <si>
    <t>Cooling system can be ~3x better overnight and takes about 300kW, so if Q&lt;(300kW*2) then no additional radiators are needed</t>
  </si>
  <si>
    <t>Inlet T</t>
  </si>
  <si>
    <t>Inlet P</t>
  </si>
  <si>
    <t>Compressor</t>
  </si>
  <si>
    <t>Pressure ratio</t>
  </si>
  <si>
    <t>Inlet mean diameter</t>
  </si>
  <si>
    <t>Outlet blade height</t>
  </si>
  <si>
    <t>Diffuser radius</t>
  </si>
  <si>
    <t>Heat exchanger</t>
  </si>
  <si>
    <t>Cooling power</t>
  </si>
  <si>
    <t>Pressure drop</t>
  </si>
  <si>
    <t>Efficiency</t>
  </si>
  <si>
    <t>Length</t>
  </si>
  <si>
    <t>All</t>
  </si>
  <si>
    <t>Weight</t>
  </si>
  <si>
    <t>Speed</t>
  </si>
  <si>
    <t>Inlet blade height</t>
  </si>
  <si>
    <t>Outlet diameter</t>
  </si>
  <si>
    <t>Inlet width</t>
  </si>
  <si>
    <t>Duct width</t>
  </si>
  <si>
    <t>Type</t>
  </si>
  <si>
    <t>A</t>
  </si>
  <si>
    <t>C</t>
  </si>
  <si>
    <t>S</t>
  </si>
  <si>
    <t>A volume</t>
  </si>
  <si>
    <t>C volume</t>
  </si>
  <si>
    <t>S volume</t>
  </si>
  <si>
    <t>H volume</t>
  </si>
  <si>
    <t>Axial weight</t>
  </si>
  <si>
    <t>Axial power</t>
  </si>
  <si>
    <t>Centrifugal weight</t>
  </si>
  <si>
    <t>Centrifugal power</t>
  </si>
  <si>
    <t>Scroll weight</t>
  </si>
  <si>
    <t>Scroll power</t>
  </si>
  <si>
    <t>HX weight</t>
  </si>
  <si>
    <t>HX power</t>
  </si>
  <si>
    <t>HX cooling</t>
  </si>
  <si>
    <t>Condenser weight</t>
  </si>
  <si>
    <t>Condenser power</t>
  </si>
  <si>
    <t>Condenser cooling</t>
  </si>
  <si>
    <t>Tank weight</t>
  </si>
  <si>
    <t>C radius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</si>
</sst>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10" fontId="1" fillId="0" borderId="0" xfId="1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Sheet3!$I$2:$I$5</c:f>
              <c:numCache>
                <c:formatCode>General</c:formatCode>
                <c:ptCount val="4"/>
                <c:pt idx="0">
                  <c:v>1</c:v>
                </c:pt>
                <c:pt idx="1">
                  <c:v>1.5022222222222221</c:v>
                </c:pt>
                <c:pt idx="2">
                  <c:v>2.0044444444444447</c:v>
                </c:pt>
                <c:pt idx="3">
                  <c:v>4.0088888888888894</c:v>
                </c:pt>
              </c:numCache>
            </c:numRef>
          </c:xVal>
          <c:yVal>
            <c:numRef>
              <c:f>Sheet3!$J$2:$J$5</c:f>
              <c:numCache>
                <c:formatCode>General</c:formatCode>
                <c:ptCount val="4"/>
                <c:pt idx="0">
                  <c:v>1</c:v>
                </c:pt>
                <c:pt idx="1">
                  <c:v>1.3267337980211704</c:v>
                </c:pt>
                <c:pt idx="2">
                  <c:v>1.4994081248085056</c:v>
                </c:pt>
                <c:pt idx="3">
                  <c:v>2.5433075005628161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4-4DBB-AB6C-B5803F7F5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411248"/>
        <c:axId val="1504409808"/>
      </c:scatterChart>
      <c:valAx>
        <c:axId val="150441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09808"/>
        <c:crosses val="autoZero"/>
        <c:crossBetween val="midCat"/>
      </c:valAx>
      <c:valAx>
        <c:axId val="15044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1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</xdr:colOff>
      <xdr:row>10</xdr:row>
      <xdr:rowOff>35718</xdr:rowOff>
    </xdr:from>
    <xdr:to>
      <xdr:col>14</xdr:col>
      <xdr:colOff>140493</xdr:colOff>
      <xdr:row>25</xdr:row>
      <xdr:rowOff>64293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D2B-62AB-8385-59D6-C5B2A4CBD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opLeftCell="U12" workbookViewId="0">
      <selection activeCell="Y32" sqref="Y32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10</v>
      </c>
      <c r="C21" t="s">
        <v>18</v>
      </c>
      <c r="D21">
        <v>5885.4884225747901</v>
      </c>
      <c r="E21">
        <v>5885.4884225747901</v>
      </c>
      <c r="F21">
        <v>5885.4884225747901</v>
      </c>
      <c r="G21">
        <v>5885.4884225747901</v>
      </c>
      <c r="H21">
        <v>5885.4884225747901</v>
      </c>
      <c r="I21">
        <v>5885.4884225747901</v>
      </c>
      <c r="J21">
        <v>5885.4884225747901</v>
      </c>
      <c r="K21">
        <v>5885.4884225747901</v>
      </c>
      <c r="L21">
        <v>5778.8</v>
      </c>
      <c r="M21">
        <v>104.8</v>
      </c>
      <c r="N21">
        <v>6</v>
      </c>
      <c r="O21">
        <v>4</v>
      </c>
      <c r="P21">
        <v>6</v>
      </c>
      <c r="Q21" s="2" cm="1">
        <f t="array" ref="Q21">3*SUM(D21:K21*(1-D$8:K$8))</f>
        <v>70625.861070897488</v>
      </c>
      <c r="R21" s="2">
        <f>MAX(D22:K22)</f>
        <v>5128.3981384456802</v>
      </c>
      <c r="S21" s="2">
        <f>Q21/12+MAX(F21:J21)</f>
        <v>11770.97684514958</v>
      </c>
      <c r="T21">
        <f>M21*$M$5+S21*$N$5+R21*$O$5+Q21*$Q$5</f>
        <v>2832.3410300337023</v>
      </c>
      <c r="U21" s="2" cm="1">
        <f t="array" ref="U21">3.6*(3*SUM(D21:K21*D$12:K$12))</f>
        <v>508506.19971046183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5128.3981384456802</v>
      </c>
      <c r="E22">
        <v>5128.3981384456802</v>
      </c>
      <c r="F22">
        <v>5128.3981384456802</v>
      </c>
      <c r="G22">
        <v>5128.3981384456802</v>
      </c>
      <c r="H22">
        <v>5128.3981384456802</v>
      </c>
      <c r="I22">
        <v>5128.3981384456802</v>
      </c>
      <c r="J22">
        <v>5128.3981384456802</v>
      </c>
      <c r="K22">
        <v>5128.3981384456802</v>
      </c>
      <c r="L22">
        <v>5300.5</v>
      </c>
      <c r="Q22" s="2"/>
      <c r="R22" s="2"/>
      <c r="S22" s="2"/>
    </row>
    <row r="23" spans="1:24" x14ac:dyDescent="0.45">
      <c r="B23">
        <v>14</v>
      </c>
      <c r="C23" t="s">
        <v>18</v>
      </c>
      <c r="D23">
        <v>5695.8971511718601</v>
      </c>
      <c r="E23">
        <v>5695.8971511718601</v>
      </c>
      <c r="F23">
        <v>5695.8971511718601</v>
      </c>
      <c r="G23">
        <v>5695.8971511718601</v>
      </c>
      <c r="H23">
        <v>5695.8971511718601</v>
      </c>
      <c r="I23">
        <v>5695.8971511718601</v>
      </c>
      <c r="J23">
        <v>5695.8971511718601</v>
      </c>
      <c r="K23">
        <v>5695.8971511718601</v>
      </c>
      <c r="L23">
        <v>5659.8</v>
      </c>
      <c r="M23">
        <v>121.7</v>
      </c>
      <c r="N23">
        <v>6</v>
      </c>
      <c r="O23">
        <v>6</v>
      </c>
      <c r="P23">
        <v>8</v>
      </c>
      <c r="Q23" s="2" cm="1">
        <f t="array" ref="Q23">3*SUM(D23:K23*(1-D$8:K$8))</f>
        <v>68350.765814062324</v>
      </c>
      <c r="R23" s="2">
        <f>MAX(D24:K24)</f>
        <v>4949.8083424031502</v>
      </c>
      <c r="S23" s="2">
        <f>Q23/12+MAX(F23:J23)</f>
        <v>11391.79430234372</v>
      </c>
      <c r="T23">
        <f>M23*$M$5+S23*$N$5+R23*$O$5+Q23*$Q$5</f>
        <v>2759.7579895503068</v>
      </c>
      <c r="U23" s="2" cm="1">
        <f t="array" ref="U23">3.6*(3*SUM(D23:K23*D$12:K$12))</f>
        <v>492125.51386124874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4949.8083424031502</v>
      </c>
      <c r="E24">
        <v>4949.8083424031502</v>
      </c>
      <c r="F24">
        <v>4949.8083424031502</v>
      </c>
      <c r="G24">
        <v>4949.8083424031502</v>
      </c>
      <c r="H24">
        <v>4949.8083424031502</v>
      </c>
      <c r="I24">
        <v>4949.8083424031502</v>
      </c>
      <c r="J24">
        <v>4949.8083424031502</v>
      </c>
      <c r="K24">
        <v>4949.8083424031502</v>
      </c>
      <c r="L24">
        <v>5183.8</v>
      </c>
      <c r="Q24" s="2"/>
      <c r="R24" s="2"/>
      <c r="S24" s="2"/>
    </row>
    <row r="25" spans="1:24" x14ac:dyDescent="0.45">
      <c r="B25">
        <v>16</v>
      </c>
      <c r="C25" t="s">
        <v>18</v>
      </c>
      <c r="D25">
        <v>5718.3684913710104</v>
      </c>
      <c r="E25">
        <v>5718.3684913710104</v>
      </c>
      <c r="F25">
        <v>5718.3684913710104</v>
      </c>
      <c r="G25">
        <v>5718.3684913710104</v>
      </c>
      <c r="H25">
        <v>5718.3684913710104</v>
      </c>
      <c r="I25">
        <v>5718.3684913710104</v>
      </c>
      <c r="J25">
        <v>5718.3684913710104</v>
      </c>
      <c r="K25">
        <v>5718.3684913710104</v>
      </c>
      <c r="L25">
        <v>5689.5</v>
      </c>
      <c r="M25">
        <v>107.6</v>
      </c>
      <c r="N25">
        <v>6</v>
      </c>
      <c r="O25">
        <v>9</v>
      </c>
      <c r="P25">
        <v>8</v>
      </c>
      <c r="Q25" s="2" cm="1">
        <f t="array" ref="Q25">3*SUM(D25:K25*(1-D$8:K$8))</f>
        <v>68620.421896452128</v>
      </c>
      <c r="R25" s="2">
        <f>MAX(D26:K26)</f>
        <v>4977.0440877601804</v>
      </c>
      <c r="S25" s="2">
        <f>Q25/12+MAX(F25:J25)</f>
        <v>11436.736982742021</v>
      </c>
      <c r="T25">
        <f>M25*$M$5+S25*$N$5+R25*$O$5+Q25*$Q$5</f>
        <v>2756.9982545298035</v>
      </c>
      <c r="U25" s="2" cm="1">
        <f t="array" ref="U25">3.6*(3*SUM(D25:K25*D$12:K$12))</f>
        <v>494067.03765445534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4977.0440877601804</v>
      </c>
      <c r="E26">
        <v>4977.0440877601804</v>
      </c>
      <c r="F26">
        <v>4977.0440877601804</v>
      </c>
      <c r="G26">
        <v>4977.0440877601804</v>
      </c>
      <c r="H26">
        <v>4977.0440877601804</v>
      </c>
      <c r="I26">
        <v>4977.0440877601804</v>
      </c>
      <c r="J26">
        <v>4977.0440877601804</v>
      </c>
      <c r="K26">
        <v>4977.0440877601804</v>
      </c>
      <c r="L26">
        <v>5216.8</v>
      </c>
      <c r="Q26" s="2"/>
      <c r="R26" s="2"/>
      <c r="S26" s="2"/>
    </row>
    <row r="27" spans="1:24" x14ac:dyDescent="0.45">
      <c r="B27">
        <v>13</v>
      </c>
      <c r="C27" t="s">
        <v>18</v>
      </c>
      <c r="D27">
        <v>5777.4868669082198</v>
      </c>
      <c r="E27">
        <v>5777.4868669082198</v>
      </c>
      <c r="F27">
        <v>5777.4868669082198</v>
      </c>
      <c r="G27">
        <v>5777.4868669082198</v>
      </c>
      <c r="H27">
        <v>5777.4868669082198</v>
      </c>
      <c r="I27">
        <v>5777.4868669082198</v>
      </c>
      <c r="J27">
        <v>5777.4868669082198</v>
      </c>
      <c r="K27">
        <v>5777.4868669082198</v>
      </c>
      <c r="L27">
        <v>5776.6</v>
      </c>
      <c r="M27">
        <v>226</v>
      </c>
      <c r="N27">
        <v>6</v>
      </c>
      <c r="O27">
        <v>5</v>
      </c>
      <c r="P27">
        <v>9</v>
      </c>
      <c r="Q27" s="2" cm="1">
        <f t="array" ref="Q27">3*SUM(D27:K27*(1-D$8:K$8))</f>
        <v>69329.842402898634</v>
      </c>
      <c r="R27" s="2">
        <f>MAX(D28:K28)</f>
        <v>5033.8387681976001</v>
      </c>
      <c r="S27" s="2">
        <f>Q27/12+MAX(F27:J27)</f>
        <v>11554.97373381644</v>
      </c>
      <c r="T27">
        <f>M27*$M$5+S27*$N$5+R27*$O$5+Q27*$Q$5</f>
        <v>2903.4347893050522</v>
      </c>
      <c r="U27" s="2" cm="1">
        <f t="array" ref="U27">3.6*(3*SUM(D27:K27*D$12:K$12))</f>
        <v>499174.86530087015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5033.8387681976001</v>
      </c>
      <c r="E28">
        <v>5033.8387681976001</v>
      </c>
      <c r="F28">
        <v>5033.8387681976001</v>
      </c>
      <c r="G28">
        <v>5033.8387681976001</v>
      </c>
      <c r="H28">
        <v>5033.8387681976001</v>
      </c>
      <c r="I28">
        <v>5033.8387681976001</v>
      </c>
      <c r="J28">
        <v>5033.8387681976001</v>
      </c>
      <c r="K28">
        <v>5033.8387681976001</v>
      </c>
      <c r="L28">
        <v>5302.9</v>
      </c>
      <c r="Q28" s="2"/>
      <c r="R28" s="2"/>
      <c r="S28" s="2"/>
    </row>
    <row r="29" spans="1:24" x14ac:dyDescent="0.45">
      <c r="B29">
        <v>22</v>
      </c>
      <c r="C29" t="s">
        <v>18</v>
      </c>
      <c r="D29">
        <v>5760.3640381699097</v>
      </c>
      <c r="E29">
        <v>5760.3640381699097</v>
      </c>
      <c r="F29">
        <v>5760.3640381699097</v>
      </c>
      <c r="G29">
        <v>5760.3640381699097</v>
      </c>
      <c r="H29">
        <v>5760.3640381699097</v>
      </c>
      <c r="I29">
        <v>5760.3640381699097</v>
      </c>
      <c r="J29">
        <v>5760.3640381699097</v>
      </c>
      <c r="K29">
        <v>5760.3640381699097</v>
      </c>
      <c r="L29">
        <v>5740.2</v>
      </c>
      <c r="M29">
        <v>137.1</v>
      </c>
      <c r="N29">
        <v>6</v>
      </c>
      <c r="O29">
        <v>13</v>
      </c>
      <c r="P29">
        <v>10</v>
      </c>
      <c r="Q29" s="2" cm="1">
        <f t="array" ref="Q29">3*SUM(D29:K29*(1-D$8:K$8))</f>
        <v>69124.368458038924</v>
      </c>
      <c r="R29" s="2">
        <f>MAX(D30:K30)</f>
        <v>5019.2444704700001</v>
      </c>
      <c r="S29" s="2">
        <f>Q29/12+MAX(F29:J29)</f>
        <v>11520.728076339819</v>
      </c>
      <c r="T29">
        <f>M29*$M$5+S29*$N$5+R29*$O$5+Q29*$Q$5</f>
        <v>2806.6389065916974</v>
      </c>
      <c r="U29" s="2" cm="1">
        <f t="array" ref="U29">3.6*(3*SUM(D29:K29*D$12:K$12))</f>
        <v>497695.45289788017</v>
      </c>
      <c r="V29">
        <v>1.228</v>
      </c>
      <c r="X29">
        <v>30</v>
      </c>
    </row>
    <row r="30" spans="1:24" x14ac:dyDescent="0.45">
      <c r="C30" t="s">
        <v>19</v>
      </c>
      <c r="D30">
        <v>5019.2444704700001</v>
      </c>
      <c r="E30">
        <v>5019.2444704700001</v>
      </c>
      <c r="F30">
        <v>5019.2444704700001</v>
      </c>
      <c r="G30">
        <v>5019.2444704700001</v>
      </c>
      <c r="H30">
        <v>5019.2444704700001</v>
      </c>
      <c r="I30">
        <v>5019.2444704700001</v>
      </c>
      <c r="J30">
        <v>5019.2444704700001</v>
      </c>
      <c r="K30">
        <v>5019.2444704700001</v>
      </c>
      <c r="L30">
        <v>5268.5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11409.1724768817</v>
      </c>
      <c r="E32">
        <v>11409.711052029499</v>
      </c>
      <c r="F32">
        <v>11501.9352747224</v>
      </c>
      <c r="K32">
        <v>11836.9955274081</v>
      </c>
      <c r="L32">
        <v>11316</v>
      </c>
      <c r="M32">
        <v>323.8</v>
      </c>
      <c r="N32">
        <v>6</v>
      </c>
      <c r="O32">
        <v>4</v>
      </c>
      <c r="P32">
        <v>6</v>
      </c>
      <c r="Q32" s="2">
        <f>3*SUM(D32:K32)</f>
        <v>138473.44299312509</v>
      </c>
      <c r="R32" s="2">
        <f>MAX(D33:K33)</f>
        <v>19481.9434828925</v>
      </c>
      <c r="S32" s="2">
        <f>Q32/12</f>
        <v>11539.453582760425</v>
      </c>
      <c r="T32">
        <f>M32*$M$5+S32*$N$5+R32*$O$5+Q32*$Q$5</f>
        <v>5092.8609602269216</v>
      </c>
      <c r="U32" s="2" cm="1">
        <f t="array" ref="U32">3.6*(3*SUM(D32:K32*D$13:K$13))</f>
        <v>498504.39477525034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18599.536294575901</v>
      </c>
      <c r="E33">
        <v>18463.607309282401</v>
      </c>
      <c r="F33">
        <v>18681.719981230799</v>
      </c>
      <c r="K33">
        <v>19481.9434828925</v>
      </c>
      <c r="L33">
        <v>18519.7</v>
      </c>
    </row>
    <row r="34" spans="1:24" x14ac:dyDescent="0.45">
      <c r="B34">
        <v>15</v>
      </c>
      <c r="C34" t="s">
        <v>18</v>
      </c>
      <c r="D34">
        <v>11308.3348746633</v>
      </c>
      <c r="E34">
        <v>11437.0053607916</v>
      </c>
      <c r="F34">
        <v>11437.5822843796</v>
      </c>
      <c r="K34">
        <v>11844.537959524399</v>
      </c>
      <c r="L34">
        <v>11308.3</v>
      </c>
      <c r="M34">
        <v>353</v>
      </c>
      <c r="N34">
        <v>6</v>
      </c>
      <c r="O34">
        <v>7</v>
      </c>
      <c r="P34">
        <v>8</v>
      </c>
      <c r="Q34" s="2">
        <f>3*SUM(D34:K34)</f>
        <v>138082.3814380767</v>
      </c>
      <c r="R34" s="2">
        <f>MAX(D35:K35)</f>
        <v>19513.059839081201</v>
      </c>
      <c r="S34" s="2">
        <f>Q34/12</f>
        <v>11506.865119839726</v>
      </c>
      <c r="T34">
        <f>M34*$M$5+S34*$N$5+R34*$O$5+Q34*$Q$5</f>
        <v>5119.0150505753272</v>
      </c>
      <c r="U34" s="2" cm="1">
        <f t="array" ref="U34">3.6*(3*SUM(D34:K34*D$13:K$13))</f>
        <v>497096.57317707612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18500.170878976001</v>
      </c>
      <c r="E35">
        <v>18493.299780323399</v>
      </c>
      <c r="F35">
        <v>18625.378232490599</v>
      </c>
      <c r="K35">
        <v>19513.059839081201</v>
      </c>
      <c r="L35">
        <v>18520.599999999999</v>
      </c>
    </row>
    <row r="36" spans="1:24" x14ac:dyDescent="0.45">
      <c r="B36">
        <v>20</v>
      </c>
      <c r="C36" t="s">
        <v>18</v>
      </c>
      <c r="D36">
        <v>11407.043477045499</v>
      </c>
      <c r="E36">
        <v>11452.4993432914</v>
      </c>
      <c r="F36">
        <v>11496.799917853101</v>
      </c>
      <c r="K36">
        <v>11879.919104652899</v>
      </c>
      <c r="L36">
        <v>11361.9</v>
      </c>
      <c r="M36">
        <v>332.2</v>
      </c>
      <c r="N36">
        <v>6</v>
      </c>
      <c r="O36">
        <v>12</v>
      </c>
      <c r="P36">
        <v>8</v>
      </c>
      <c r="Q36" s="2">
        <f>3*SUM(D36:K36)</f>
        <v>138708.78552852871</v>
      </c>
      <c r="R36" s="2">
        <f>MAX(D37:K37)</f>
        <v>19540.440730345501</v>
      </c>
      <c r="S36" s="2">
        <f>Q36/12</f>
        <v>11559.065460710726</v>
      </c>
      <c r="T36">
        <f>M36*$M$5+S36*$N$5+R36*$O$5+Q36*$Q$5</f>
        <v>5112.4380096603463</v>
      </c>
      <c r="U36" s="2" cm="1">
        <f t="array" ref="U36">3.6*(3*SUM(D36:K36*D$13:K$13))</f>
        <v>499351.62790270336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18605.146884673901</v>
      </c>
      <c r="E37">
        <v>18517.298673152</v>
      </c>
      <c r="F37">
        <v>18696.127037702401</v>
      </c>
      <c r="K37">
        <v>19540.440730345501</v>
      </c>
      <c r="L37">
        <v>18578.7</v>
      </c>
    </row>
    <row r="38" spans="1:24" x14ac:dyDescent="0.45">
      <c r="B38">
        <v>24</v>
      </c>
      <c r="C38" t="s">
        <v>18</v>
      </c>
      <c r="D38">
        <v>11506.7491016163</v>
      </c>
      <c r="E38">
        <v>11578.035776467401</v>
      </c>
      <c r="F38">
        <v>11577.403092529201</v>
      </c>
      <c r="K38">
        <v>11872.9106901542</v>
      </c>
      <c r="L38">
        <v>11360.8</v>
      </c>
      <c r="M38">
        <v>404.2</v>
      </c>
      <c r="N38">
        <v>6</v>
      </c>
      <c r="O38">
        <v>13</v>
      </c>
      <c r="P38">
        <v>11</v>
      </c>
      <c r="Q38" s="2">
        <f>3*SUM(D38:K38)</f>
        <v>139605.29598230132</v>
      </c>
      <c r="R38" s="2">
        <f>MAX(D39:K39)</f>
        <v>19433.185510887601</v>
      </c>
      <c r="S38" s="2">
        <f>Q38/12</f>
        <v>11633.774665191777</v>
      </c>
      <c r="T38">
        <f>M38*$M$5+S38*$N$5+R38*$O$5+Q38*$Q$5</f>
        <v>5187.0743518424806</v>
      </c>
      <c r="U38" s="2" cm="1">
        <f t="array" ref="U38">3.6*(3*SUM(D38:K38*D$13:K$13))</f>
        <v>502579.06553628476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18668.212993066201</v>
      </c>
      <c r="E39">
        <v>18613.995344332699</v>
      </c>
      <c r="F39">
        <v>18741.626034498699</v>
      </c>
      <c r="K39">
        <v>19433.185510887601</v>
      </c>
      <c r="L39">
        <v>18802</v>
      </c>
    </row>
    <row r="40" spans="1:24" x14ac:dyDescent="0.45">
      <c r="B40">
        <v>23</v>
      </c>
      <c r="C40" t="s">
        <v>18</v>
      </c>
      <c r="D40">
        <v>11259.1151601046</v>
      </c>
      <c r="E40">
        <v>11259.401895445801</v>
      </c>
      <c r="F40">
        <v>11289.086060215201</v>
      </c>
      <c r="K40">
        <v>11672.6264551721</v>
      </c>
      <c r="L40">
        <v>11158.5</v>
      </c>
      <c r="M40">
        <v>457.3</v>
      </c>
      <c r="N40">
        <v>6</v>
      </c>
      <c r="O40">
        <v>12</v>
      </c>
      <c r="P40">
        <v>11</v>
      </c>
      <c r="Q40" s="2">
        <f>3*SUM(D40:K40)</f>
        <v>136440.68871281313</v>
      </c>
      <c r="R40" s="2">
        <f>MAX(D41:K41)</f>
        <v>19152.5664922168</v>
      </c>
      <c r="S40" s="2">
        <f>Q40/12</f>
        <v>11370.057392734429</v>
      </c>
      <c r="T40">
        <f>M40*$M$5+S40*$N$5+R40*$O$5+Q40*$Q$5</f>
        <v>5151.1025406397275</v>
      </c>
      <c r="U40" s="2" cm="1">
        <f t="array" ref="U40">3.6*(3*SUM(D40:K40*D$13:K$13))</f>
        <v>491186.47936612729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18373.680733423698</v>
      </c>
      <c r="E41">
        <v>18252.731787032099</v>
      </c>
      <c r="F41">
        <v>18403.0895140711</v>
      </c>
      <c r="K41">
        <v>19152.5664922168</v>
      </c>
      <c r="L41">
        <v>18912.2</v>
      </c>
    </row>
    <row r="43" spans="1:24" x14ac:dyDescent="0.45">
      <c r="A43">
        <v>3.3799999999999997E-2</v>
      </c>
      <c r="B43">
        <v>10</v>
      </c>
      <c r="C43" t="s">
        <v>18</v>
      </c>
      <c r="D43">
        <v>17828.054863567901</v>
      </c>
      <c r="E43">
        <v>17485.436868041899</v>
      </c>
      <c r="F43">
        <v>17485.869636148302</v>
      </c>
      <c r="L43">
        <v>17074.2</v>
      </c>
      <c r="M43">
        <v>320.3</v>
      </c>
      <c r="N43">
        <v>6</v>
      </c>
      <c r="O43">
        <v>6</v>
      </c>
      <c r="P43">
        <v>4</v>
      </c>
      <c r="Q43" s="2">
        <f>3*SUM(D43:K43)</f>
        <v>158398.0841032743</v>
      </c>
      <c r="R43" s="2">
        <f>MAX(D44:K44)</f>
        <v>28895.388936633899</v>
      </c>
      <c r="S43" s="2">
        <f>Q43/12</f>
        <v>13199.840341939525</v>
      </c>
      <c r="T43">
        <f>M43*$M$5+S43*$N$5+R43*$O$5+Q43*$Q$5</f>
        <v>6575.4086927980625</v>
      </c>
      <c r="U43" s="2" cm="1">
        <f t="array" ref="U43">3.6*(3*SUM(D43:K43*D$14:K$14))</f>
        <v>506052.10526294308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28895.388936633899</v>
      </c>
      <c r="E44">
        <v>28101.688242759301</v>
      </c>
      <c r="F44">
        <v>28302.565083426201</v>
      </c>
      <c r="L44">
        <v>27849.599999999999</v>
      </c>
    </row>
    <row r="45" spans="1:24" x14ac:dyDescent="0.45">
      <c r="B45">
        <v>15</v>
      </c>
      <c r="C45" t="s">
        <v>18</v>
      </c>
      <c r="D45">
        <v>17458.393675516501</v>
      </c>
      <c r="E45">
        <v>17076.3431449768</v>
      </c>
      <c r="F45">
        <v>17077.057566432999</v>
      </c>
      <c r="L45">
        <v>16820.099999999999</v>
      </c>
      <c r="M45">
        <v>463.6</v>
      </c>
      <c r="N45">
        <v>6</v>
      </c>
      <c r="O45">
        <v>8</v>
      </c>
      <c r="P45">
        <v>7</v>
      </c>
      <c r="Q45" s="2">
        <f>3*SUM(D45:K45)</f>
        <v>154835.3831607789</v>
      </c>
      <c r="R45" s="2">
        <f>MAX(D46:K46)</f>
        <v>28560.426390149099</v>
      </c>
      <c r="S45" s="2">
        <f>Q45/12</f>
        <v>12902.948596731576</v>
      </c>
      <c r="T45">
        <f>M45*$M$5+S45*$N$5+R45*$O$5+Q45*$Q$5</f>
        <v>6616.1278499249393</v>
      </c>
      <c r="U45" s="2" cm="1">
        <f t="array" ref="U45">3.6*(3*SUM(D45:K45*D$14:K$14))</f>
        <v>494557.16214694467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28560.426390149099</v>
      </c>
      <c r="E46">
        <v>27732.317726944999</v>
      </c>
      <c r="F46">
        <v>27936.580975427099</v>
      </c>
      <c r="L46">
        <v>27588.3</v>
      </c>
    </row>
    <row r="47" spans="1:24" x14ac:dyDescent="0.45">
      <c r="B47">
        <v>20</v>
      </c>
      <c r="C47" t="s">
        <v>18</v>
      </c>
      <c r="D47">
        <v>17204.210182904299</v>
      </c>
      <c r="E47">
        <v>16965.447109287201</v>
      </c>
      <c r="F47">
        <v>16966.352850959302</v>
      </c>
      <c r="L47">
        <v>16619.5</v>
      </c>
      <c r="M47">
        <v>468.6</v>
      </c>
      <c r="N47">
        <v>6</v>
      </c>
      <c r="O47">
        <v>13</v>
      </c>
      <c r="P47">
        <v>7</v>
      </c>
      <c r="Q47" s="2">
        <f>3*SUM(D47:K47)</f>
        <v>153408.0304294524</v>
      </c>
      <c r="R47" s="2">
        <f>MAX(D48:K48)</f>
        <v>28172.871544539601</v>
      </c>
      <c r="S47" s="2">
        <f>Q47/12</f>
        <v>12784.0025357877</v>
      </c>
      <c r="T47">
        <f>M47*$M$5+S47*$N$5+R47*$O$5+Q47*$Q$5</f>
        <v>6549.3739868689217</v>
      </c>
      <c r="U47" s="2" cm="1">
        <f t="array" ref="U47">3.6*(3*SUM(D47:K47*D$14:K$14))</f>
        <v>490333.75288757315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28172.871544539601</v>
      </c>
      <c r="E48">
        <v>27533.409007625702</v>
      </c>
      <c r="F48">
        <v>27722.578968617501</v>
      </c>
      <c r="L48">
        <v>27911.5</v>
      </c>
    </row>
    <row r="49" spans="1:24" x14ac:dyDescent="0.45">
      <c r="B49">
        <v>23</v>
      </c>
      <c r="C49" t="s">
        <v>18</v>
      </c>
      <c r="D49">
        <v>17443.582867133598</v>
      </c>
      <c r="E49">
        <v>16915.520220162001</v>
      </c>
      <c r="F49">
        <v>16916.2932952478</v>
      </c>
      <c r="L49">
        <v>16912.099999999999</v>
      </c>
      <c r="M49">
        <v>475.6</v>
      </c>
      <c r="N49">
        <v>6</v>
      </c>
      <c r="O49">
        <v>14</v>
      </c>
      <c r="P49">
        <v>9</v>
      </c>
      <c r="Q49" s="2">
        <f>3*SUM(D49:K49)</f>
        <v>153826.18914763021</v>
      </c>
      <c r="R49" s="2">
        <f>MAX(D50:K50)</f>
        <v>28350.290539405301</v>
      </c>
      <c r="S49" s="2">
        <f>Q49/12</f>
        <v>12818.849095635851</v>
      </c>
      <c r="T49">
        <f>M49*$M$5+S49*$N$5+R49*$O$5+Q49*$Q$5</f>
        <v>6585.1246162559337</v>
      </c>
      <c r="U49" s="2" cm="1">
        <f t="array" ref="U49">3.6*(3*SUM(D49:K49*D$14:K$14))</f>
        <v>490977.3826097878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28350.290539405301</v>
      </c>
      <c r="E50">
        <v>27447.9913528084</v>
      </c>
      <c r="F50">
        <v>27633.131529558101</v>
      </c>
      <c r="L50">
        <v>28304.400000000001</v>
      </c>
    </row>
    <row r="51" spans="1:24" x14ac:dyDescent="0.45">
      <c r="B51">
        <v>30</v>
      </c>
      <c r="C51" t="s">
        <v>18</v>
      </c>
      <c r="D51">
        <v>17576.475923717098</v>
      </c>
      <c r="E51">
        <v>16951.986040633001</v>
      </c>
      <c r="F51">
        <v>16954.129323811299</v>
      </c>
      <c r="L51">
        <v>16760.2</v>
      </c>
      <c r="M51">
        <v>500.8</v>
      </c>
      <c r="N51">
        <v>6</v>
      </c>
      <c r="O51">
        <v>19</v>
      </c>
      <c r="P51">
        <v>11</v>
      </c>
      <c r="Q51" s="2">
        <f>3*SUM(D51:K51)</f>
        <v>154447.77386448419</v>
      </c>
      <c r="R51" s="2">
        <f>MAX(D52:K52)</f>
        <v>28423.877935272099</v>
      </c>
      <c r="S51" s="2">
        <f>Q51/12</f>
        <v>12870.64782204035</v>
      </c>
      <c r="T51">
        <f>M51*$M$5+S51*$N$5+R51*$O$5+Q51*$Q$5</f>
        <v>6630.0546249743575</v>
      </c>
      <c r="U51" s="2" cm="1">
        <f t="array" ref="U51">3.6*(3*SUM(D51:K51*D$14:K$14))</f>
        <v>492736.67258676159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28423.877935272099</v>
      </c>
      <c r="E52">
        <v>27453.806234737</v>
      </c>
      <c r="F52">
        <v>27630.209788648201</v>
      </c>
      <c r="L52">
        <v>28585.9</v>
      </c>
    </row>
    <row r="54" spans="1:24" x14ac:dyDescent="0.45">
      <c r="A54">
        <v>4.5100000000000001E-2</v>
      </c>
      <c r="B54">
        <v>10</v>
      </c>
      <c r="C54" t="s">
        <v>18</v>
      </c>
      <c r="E54">
        <v>22369.395663065799</v>
      </c>
      <c r="F54">
        <v>22195.934863287701</v>
      </c>
      <c r="L54">
        <v>22195.5</v>
      </c>
      <c r="M54">
        <v>409.3</v>
      </c>
      <c r="N54">
        <v>6</v>
      </c>
      <c r="O54">
        <v>5</v>
      </c>
      <c r="P54">
        <v>5</v>
      </c>
      <c r="Q54" s="2">
        <f>3*SUM(D54:K54)</f>
        <v>133695.9915790605</v>
      </c>
      <c r="R54" s="2">
        <f>MAX(D55:K55)</f>
        <v>36678.461780301397</v>
      </c>
      <c r="S54" s="2">
        <f>Q54/12</f>
        <v>11141.332631588375</v>
      </c>
      <c r="T54">
        <f>M54*$M$5+S54*$N$5+R54*$O$5+Q54*$Q$5</f>
        <v>7175.9323954184392</v>
      </c>
      <c r="U54" s="2" cm="1">
        <f t="array" ref="U54">3.6*(3*SUM(D54:K54*D$15:K$15))</f>
        <v>481305.5696846178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E55">
        <v>36573.459341988397</v>
      </c>
      <c r="F55">
        <v>36678.461780301397</v>
      </c>
      <c r="L55">
        <v>36541.199999999997</v>
      </c>
    </row>
    <row r="56" spans="1:24" x14ac:dyDescent="0.45">
      <c r="B56">
        <v>15</v>
      </c>
      <c r="C56" t="s">
        <v>18</v>
      </c>
      <c r="E56">
        <v>22145.0435219883</v>
      </c>
      <c r="F56">
        <v>22145.749631912899</v>
      </c>
      <c r="L56">
        <v>22029.1</v>
      </c>
      <c r="M56">
        <v>422.7</v>
      </c>
      <c r="N56">
        <v>6</v>
      </c>
      <c r="O56">
        <v>9</v>
      </c>
      <c r="P56">
        <v>6</v>
      </c>
      <c r="Q56" s="2">
        <f>3*SUM(D56:K56)</f>
        <v>132872.37946170359</v>
      </c>
      <c r="R56" s="2">
        <f>MAX(D57:K57)</f>
        <v>36623.368309144003</v>
      </c>
      <c r="S56" s="2">
        <f>Q56/12</f>
        <v>11072.6982884753</v>
      </c>
      <c r="T56">
        <f>M56*$M$5+S56*$N$5+R56*$O$5+Q56*$Q$5</f>
        <v>7168.3215076977613</v>
      </c>
      <c r="U56" s="2" cm="1">
        <f t="array" ref="U56">3.6*(3*SUM(D56:K56*D$15:K$15))</f>
        <v>478340.56606213294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E57">
        <v>36355.898381683401</v>
      </c>
      <c r="F57">
        <v>36623.368309144003</v>
      </c>
      <c r="L57">
        <v>36406.300000000003</v>
      </c>
    </row>
    <row r="58" spans="1:24" x14ac:dyDescent="0.45">
      <c r="B58">
        <v>20</v>
      </c>
      <c r="C58" t="s">
        <v>18</v>
      </c>
      <c r="E58">
        <v>23034.8927516763</v>
      </c>
      <c r="F58">
        <v>22848.944591515399</v>
      </c>
      <c r="L58">
        <v>22585.200000000001</v>
      </c>
      <c r="M58">
        <v>500.9</v>
      </c>
      <c r="N58">
        <v>6</v>
      </c>
      <c r="O58">
        <v>14</v>
      </c>
      <c r="P58">
        <v>6</v>
      </c>
      <c r="Q58" s="2">
        <f>3*SUM(D58:K58)</f>
        <v>137651.5120295751</v>
      </c>
      <c r="R58" s="2">
        <f>MAX(D59:K59)</f>
        <v>37211.6635337474</v>
      </c>
      <c r="S58" s="2">
        <f>Q58/12</f>
        <v>11470.959335797925</v>
      </c>
      <c r="T58">
        <f>M58*$M$5+S58*$N$5+R58*$O$5+Q58*$Q$5</f>
        <v>7400.9417887652016</v>
      </c>
      <c r="U58" s="2" cm="1">
        <f t="array" ref="U58">3.6*(3*SUM(D58:K58*D$15:K$15))</f>
        <v>495545.44330647035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E59">
        <v>37156.148798268601</v>
      </c>
      <c r="F59">
        <v>37211.6635337474</v>
      </c>
      <c r="L59">
        <v>37661.300000000003</v>
      </c>
    </row>
    <row r="60" spans="1:24" x14ac:dyDescent="0.45">
      <c r="B60">
        <v>25</v>
      </c>
      <c r="C60" t="s">
        <v>18</v>
      </c>
      <c r="E60">
        <v>22846.810234496501</v>
      </c>
      <c r="F60">
        <v>22847.267008985698</v>
      </c>
      <c r="L60">
        <v>22790.1</v>
      </c>
      <c r="M60">
        <v>562</v>
      </c>
      <c r="N60">
        <v>6</v>
      </c>
      <c r="O60">
        <v>16</v>
      </c>
      <c r="P60">
        <v>9</v>
      </c>
      <c r="Q60" s="2">
        <f>3*SUM(D60:K60)</f>
        <v>137082.2317304466</v>
      </c>
      <c r="R60" s="2">
        <f>MAX(D61:K61)</f>
        <v>37127.395754106801</v>
      </c>
      <c r="S60" s="2">
        <f>Q60/12</f>
        <v>11423.51931087055</v>
      </c>
      <c r="T60">
        <f>M60*$M$5+S60*$N$5+R60*$O$5+Q60*$Q$5</f>
        <v>7441.9304222188675</v>
      </c>
      <c r="U60" s="2" cm="1">
        <f t="array" ref="U60">3.6*(3*SUM(D60:K60*D$15:K$15))</f>
        <v>493496.03422960779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E61">
        <v>36886.879181096097</v>
      </c>
      <c r="F61">
        <v>37127.395754106801</v>
      </c>
      <c r="L61">
        <v>38256.699999999997</v>
      </c>
    </row>
    <row r="62" spans="1:24" x14ac:dyDescent="0.45">
      <c r="B62">
        <v>28</v>
      </c>
      <c r="C62" t="s">
        <v>18</v>
      </c>
      <c r="E62">
        <v>23429.3645970365</v>
      </c>
      <c r="F62">
        <v>23480.8253821447</v>
      </c>
      <c r="L62">
        <v>23027.1</v>
      </c>
      <c r="M62">
        <v>615.6</v>
      </c>
      <c r="N62">
        <v>6</v>
      </c>
      <c r="O62">
        <v>22</v>
      </c>
      <c r="P62">
        <v>6</v>
      </c>
      <c r="Q62" s="2">
        <f>3*SUM(D62:K62)</f>
        <v>140730.56993754359</v>
      </c>
      <c r="R62" s="2">
        <f>MAX(D63:K63)</f>
        <v>37729.209452856201</v>
      </c>
      <c r="S62" s="2">
        <f>Q62/12</f>
        <v>11727.547494795299</v>
      </c>
      <c r="T62">
        <f>M62*$M$5+S62*$N$5+R62*$O$5+Q62*$Q$5</f>
        <v>7631.8917702078179</v>
      </c>
      <c r="U62" s="2" cm="1">
        <f t="array" ref="U62">3.6*(3*SUM(D62:K62*D$15:K$15))</f>
        <v>506630.05177515693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E63">
        <v>37438.038857346299</v>
      </c>
      <c r="F63">
        <v>37729.209452856201</v>
      </c>
      <c r="L63">
        <v>38739.4</v>
      </c>
    </row>
    <row r="65" spans="1:24" x14ac:dyDescent="0.45">
      <c r="A65">
        <v>9.0200000000000002E-2</v>
      </c>
      <c r="B65">
        <v>10</v>
      </c>
      <c r="C65" t="s">
        <v>18</v>
      </c>
      <c r="E65">
        <v>44301.894320926098</v>
      </c>
      <c r="L65">
        <v>44301.894320926098</v>
      </c>
      <c r="M65">
        <v>633.4</v>
      </c>
      <c r="N65">
        <v>6</v>
      </c>
      <c r="O65">
        <v>7</v>
      </c>
      <c r="P65">
        <v>3</v>
      </c>
      <c r="Q65" s="2">
        <f>3*SUM(D65:K65)</f>
        <v>132905.68296277829</v>
      </c>
      <c r="R65" s="2">
        <f>MAX(D66:K66)</f>
        <v>72812.355584471399</v>
      </c>
      <c r="S65" s="2">
        <f>Q65/12</f>
        <v>11075.473580231524</v>
      </c>
      <c r="T65">
        <f>M65*$M$5+S65*$N$5+R65*$O$5+Q65*$Q$5</f>
        <v>11758.469003989429</v>
      </c>
      <c r="U65" s="2" cm="1">
        <f t="array" ref="U65">3.6*(3*SUM(D65:K65*D$16:K$16))</f>
        <v>478460.45866600185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E66">
        <v>72812.355584471399</v>
      </c>
      <c r="L66">
        <v>72812.355584471399</v>
      </c>
    </row>
    <row r="67" spans="1:24" x14ac:dyDescent="0.45">
      <c r="B67">
        <v>15</v>
      </c>
      <c r="C67" t="s">
        <v>18</v>
      </c>
      <c r="E67">
        <v>43301.965578691699</v>
      </c>
      <c r="L67">
        <v>43301.965578691699</v>
      </c>
      <c r="M67">
        <v>698.4</v>
      </c>
      <c r="N67">
        <v>6</v>
      </c>
      <c r="O67">
        <v>11</v>
      </c>
      <c r="P67">
        <v>4</v>
      </c>
      <c r="Q67" s="2">
        <f>3*SUM(D67:K67)</f>
        <v>129905.8967360751</v>
      </c>
      <c r="R67" s="2">
        <f>MAX(D68:K68)</f>
        <v>71720.639155248893</v>
      </c>
      <c r="S67" s="2">
        <f>Q67/12</f>
        <v>10825.491394672925</v>
      </c>
      <c r="T67">
        <f>M67*$M$5+S67*$N$5+R67*$O$5+Q67*$Q$5</f>
        <v>11639.125039271756</v>
      </c>
      <c r="U67" s="2" cm="1">
        <f t="array" ref="U67">3.6*(3*SUM(D67:K67*D$16:K$16))</f>
        <v>467661.22824987036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E68">
        <v>71720.639155248893</v>
      </c>
      <c r="L68">
        <v>71720.639155248893</v>
      </c>
    </row>
    <row r="69" spans="1:24" x14ac:dyDescent="0.45">
      <c r="B69">
        <v>20</v>
      </c>
      <c r="C69" t="s">
        <v>18</v>
      </c>
      <c r="E69">
        <v>44095.190136285899</v>
      </c>
      <c r="L69">
        <v>44095.190136285899</v>
      </c>
      <c r="M69">
        <v>696.9</v>
      </c>
      <c r="N69">
        <v>6</v>
      </c>
      <c r="O69">
        <v>17</v>
      </c>
      <c r="P69">
        <v>3</v>
      </c>
      <c r="Q69" s="2">
        <f>3*SUM(D69:K69)</f>
        <v>132285.57040885769</v>
      </c>
      <c r="R69" s="2">
        <f>MAX(D70:K70)</f>
        <v>72315.726317939596</v>
      </c>
      <c r="S69" s="2">
        <f>Q69/12</f>
        <v>11023.797534071475</v>
      </c>
      <c r="T69">
        <f>M69*$M$5+S69*$N$5+R69*$O$5+Q69*$Q$5</f>
        <v>11751.076569091629</v>
      </c>
      <c r="U69" s="2" cm="1">
        <f t="array" ref="U69">3.6*(3*SUM(D69:K69*D$16:K$16))</f>
        <v>476228.05347188772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E70">
        <v>72315.726317939596</v>
      </c>
      <c r="L70">
        <v>72315.726317939596</v>
      </c>
    </row>
    <row r="71" spans="1:24" x14ac:dyDescent="0.45">
      <c r="B71">
        <v>25</v>
      </c>
      <c r="C71" t="s">
        <v>18</v>
      </c>
      <c r="E71">
        <v>43975.076879708802</v>
      </c>
      <c r="L71">
        <v>43975.076879708802</v>
      </c>
      <c r="M71">
        <v>830.1</v>
      </c>
      <c r="N71">
        <v>6</v>
      </c>
      <c r="O71">
        <v>19</v>
      </c>
      <c r="P71">
        <v>6</v>
      </c>
      <c r="Q71" s="2">
        <f>3*SUM(D71:K71)</f>
        <v>131925.23063912641</v>
      </c>
      <c r="R71" s="2">
        <f>MAX(D72:K72)</f>
        <v>72062.843928995397</v>
      </c>
      <c r="S71" s="2">
        <f>Q71/12</f>
        <v>10993.769219927201</v>
      </c>
      <c r="T71">
        <f>M71*$M$5+S71*$N$5+R71*$O$5+Q71*$Q$5</f>
        <v>11847.401882373228</v>
      </c>
      <c r="U71" s="2" cm="1">
        <f t="array" ref="U71">3.6*(3*SUM(D71:K71*D$16:K$16))</f>
        <v>474930.8303008551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E72">
        <v>72062.843928995397</v>
      </c>
      <c r="L72">
        <v>72062.843928995397</v>
      </c>
    </row>
    <row r="73" spans="1:24" x14ac:dyDescent="0.45">
      <c r="B73">
        <v>30</v>
      </c>
      <c r="C73" t="s">
        <v>18</v>
      </c>
      <c r="E73">
        <v>44347.676898337297</v>
      </c>
      <c r="L73">
        <v>44347.676898337297</v>
      </c>
      <c r="M73">
        <v>934.7</v>
      </c>
      <c r="N73">
        <v>6</v>
      </c>
      <c r="O73">
        <v>23</v>
      </c>
      <c r="P73">
        <v>7</v>
      </c>
      <c r="Q73" s="2">
        <f>3*SUM(D73:K73)</f>
        <v>133043.0306950119</v>
      </c>
      <c r="R73" s="2">
        <f>MAX(D74:K74)</f>
        <v>72372.0578368774</v>
      </c>
      <c r="S73" s="2">
        <f>Q73/12</f>
        <v>11086.919224584324</v>
      </c>
      <c r="T73">
        <f>M73*$M$5+S73*$N$5+R73*$O$5+Q73*$Q$5</f>
        <v>12008.885116200288</v>
      </c>
      <c r="U73" s="2" cm="1">
        <f t="array" ref="U73">3.6*(3*SUM(D73:K73*D$16:K$16))</f>
        <v>478954.91050204285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E74">
        <v>72372.0578368774</v>
      </c>
      <c r="L74">
        <v>72372.0578368774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3497-F91C-4334-99EC-E46161CCB10F}">
  <dimension ref="A1:Y78"/>
  <sheetViews>
    <sheetView topLeftCell="A31" workbookViewId="0">
      <selection activeCell="O67" sqref="O67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5" x14ac:dyDescent="0.45">
      <c r="A18" s="1" t="s">
        <v>14</v>
      </c>
    </row>
    <row r="19" spans="1:25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5" x14ac:dyDescent="0.45">
      <c r="A21">
        <v>1.1299999999999999E-2</v>
      </c>
      <c r="B21">
        <v>9</v>
      </c>
      <c r="C21" t="s">
        <v>18</v>
      </c>
      <c r="D21">
        <v>5835.1759000000002</v>
      </c>
      <c r="E21">
        <v>5769.2708000000002</v>
      </c>
      <c r="F21">
        <v>5769.5998</v>
      </c>
      <c r="G21">
        <v>5768.5060000000003</v>
      </c>
      <c r="H21">
        <v>6226.0135</v>
      </c>
      <c r="I21">
        <v>6350.6320999999998</v>
      </c>
      <c r="J21">
        <v>5904.4345999999996</v>
      </c>
      <c r="K21">
        <v>5768.1881999999996</v>
      </c>
      <c r="L21">
        <v>5713.6803</v>
      </c>
      <c r="M21">
        <v>130.6</v>
      </c>
      <c r="N21">
        <v>6</v>
      </c>
      <c r="O21">
        <v>3</v>
      </c>
      <c r="P21">
        <v>7</v>
      </c>
      <c r="Q21" s="2" cm="1">
        <f t="array" ref="Q21">3*SUM(D21:K21*(1-D$8:K$8))</f>
        <v>69628.956299999991</v>
      </c>
      <c r="R21" s="2">
        <f>MAX(D22:K22)</f>
        <v>6852.7924000000003</v>
      </c>
      <c r="S21" s="2">
        <f>Q21/12+MAX(F21:J21)</f>
        <v>12153.045124999999</v>
      </c>
      <c r="T21">
        <f>M21*$M$5+S21*$N$5+R21*$O$5+Q21*$Q$5</f>
        <v>3118.7363855249996</v>
      </c>
      <c r="U21" s="2" cm="1">
        <f t="array" ref="U21">3.6*(3*SUM(D21:K21*D$12:K$12))</f>
        <v>511831.66572000005</v>
      </c>
      <c r="V21">
        <v>1.8309800000000001</v>
      </c>
      <c r="W21">
        <v>555.6</v>
      </c>
      <c r="X21">
        <v>10</v>
      </c>
    </row>
    <row r="22" spans="1:25" x14ac:dyDescent="0.45">
      <c r="C22" t="s">
        <v>19</v>
      </c>
      <c r="D22">
        <v>5143.9670999999998</v>
      </c>
      <c r="E22">
        <v>5018.8136000000004</v>
      </c>
      <c r="F22">
        <v>5080.7241000000004</v>
      </c>
      <c r="G22">
        <v>5364.8217000000004</v>
      </c>
      <c r="H22">
        <v>6437.7698</v>
      </c>
      <c r="I22">
        <v>6852.7924000000003</v>
      </c>
      <c r="J22">
        <v>5596.0532000000003</v>
      </c>
      <c r="K22">
        <v>5180.0559000000003</v>
      </c>
      <c r="L22">
        <v>5235.2817999999997</v>
      </c>
      <c r="Q22" s="2"/>
      <c r="R22" s="2"/>
      <c r="S22" s="2"/>
    </row>
    <row r="23" spans="1:25" x14ac:dyDescent="0.45">
      <c r="A23">
        <v>1.1299999999999999E-2</v>
      </c>
      <c r="B23">
        <v>14</v>
      </c>
      <c r="C23" t="s">
        <v>18</v>
      </c>
      <c r="D23">
        <v>5869.5037000000002</v>
      </c>
      <c r="E23">
        <v>5901.8987999999999</v>
      </c>
      <c r="F23">
        <v>5902.7421999999997</v>
      </c>
      <c r="G23">
        <v>5901.6140999999998</v>
      </c>
      <c r="H23">
        <v>6237.3256000000001</v>
      </c>
      <c r="I23">
        <v>6192.1837999999998</v>
      </c>
      <c r="J23">
        <v>6058.5601999999999</v>
      </c>
      <c r="K23">
        <v>5868.7492000000002</v>
      </c>
      <c r="L23">
        <v>5765.3843999999999</v>
      </c>
      <c r="M23">
        <v>116.8</v>
      </c>
      <c r="N23">
        <v>6</v>
      </c>
      <c r="O23">
        <v>7</v>
      </c>
      <c r="P23">
        <v>8</v>
      </c>
      <c r="Q23" s="2" cm="1">
        <f t="array" ref="Q23">3*SUM(D23:K23*(1-D$8:K$8))</f>
        <v>70862.4087</v>
      </c>
      <c r="R23" s="2">
        <f>MAX(D24:K24)</f>
        <v>6285.5227999999997</v>
      </c>
      <c r="S23" s="2">
        <f>Q23/12+MAX(F23:J23)</f>
        <v>12142.526324999999</v>
      </c>
      <c r="T23">
        <f>M23*$M$5+S23*$N$5+R23*$O$5+Q23*$Q$5</f>
        <v>3040.8967247249998</v>
      </c>
      <c r="U23" s="2" cm="1">
        <f t="array" ref="U23">3.6*(3*SUM(D23:K23*D$12:K$12))</f>
        <v>517671.83808000002</v>
      </c>
      <c r="V23">
        <v>1.5022</v>
      </c>
      <c r="W23">
        <v>550</v>
      </c>
      <c r="X23">
        <v>15</v>
      </c>
    </row>
    <row r="24" spans="1:25" x14ac:dyDescent="0.45">
      <c r="C24" t="s">
        <v>19</v>
      </c>
      <c r="D24">
        <v>5188.5655999999999</v>
      </c>
      <c r="E24">
        <v>5157.3244999999997</v>
      </c>
      <c r="F24">
        <v>5220.0982000000004</v>
      </c>
      <c r="G24">
        <v>5505.5937000000004</v>
      </c>
      <c r="H24">
        <v>6247.8793999999998</v>
      </c>
      <c r="I24">
        <v>6285.5227999999997</v>
      </c>
      <c r="J24">
        <v>5755.3873999999996</v>
      </c>
      <c r="K24">
        <v>5287.3378000000002</v>
      </c>
      <c r="L24">
        <v>5290.7547999999997</v>
      </c>
      <c r="Q24" s="2"/>
      <c r="R24" s="2"/>
      <c r="S24" s="2"/>
    </row>
    <row r="25" spans="1:25" x14ac:dyDescent="0.45">
      <c r="A25">
        <v>1.1299999999999999E-2</v>
      </c>
      <c r="B25">
        <v>16</v>
      </c>
      <c r="C25" t="s">
        <v>18</v>
      </c>
      <c r="D25">
        <v>5718.0361999999996</v>
      </c>
      <c r="E25">
        <v>5718.3711000000003</v>
      </c>
      <c r="F25">
        <v>5745.3172000000004</v>
      </c>
      <c r="G25">
        <v>5745.0774000000001</v>
      </c>
      <c r="H25">
        <v>6056.6444000000001</v>
      </c>
      <c r="I25">
        <v>6118.5505000000003</v>
      </c>
      <c r="J25">
        <v>5908.8688000000002</v>
      </c>
      <c r="K25">
        <v>5717.7239</v>
      </c>
      <c r="L25">
        <v>5689.4539999999997</v>
      </c>
      <c r="M25">
        <v>107.6</v>
      </c>
      <c r="N25">
        <v>6</v>
      </c>
      <c r="O25">
        <v>9</v>
      </c>
      <c r="P25">
        <v>8</v>
      </c>
      <c r="Q25" s="2" cm="1">
        <f t="array" ref="Q25">3*SUM(D25:K25*(1-D$8:K$8))</f>
        <v>68943.672600000005</v>
      </c>
      <c r="R25" s="2">
        <f>MAX(D26:K26)</f>
        <v>6219.2001</v>
      </c>
      <c r="S25" s="2">
        <f>Q25/12+MAX(F25:J25)</f>
        <v>11863.85655</v>
      </c>
      <c r="T25">
        <f>M25*$M$5+S25*$N$5+R25*$O$5+Q25*$Q$5</f>
        <v>2972.5562010499998</v>
      </c>
      <c r="U25" s="2" cm="1">
        <f t="array" ref="U25">3.6*(3*SUM(D25:K25*D$12:K$12))</f>
        <v>504668.76660000003</v>
      </c>
      <c r="V25">
        <v>1.3580000000000001</v>
      </c>
      <c r="W25">
        <v>550</v>
      </c>
      <c r="X25">
        <v>20</v>
      </c>
    </row>
    <row r="26" spans="1:25" x14ac:dyDescent="0.45">
      <c r="C26" t="s">
        <v>19</v>
      </c>
      <c r="D26">
        <v>5040.2645000000002</v>
      </c>
      <c r="E26">
        <v>4976.7722000000003</v>
      </c>
      <c r="F26">
        <v>5066.8621999999996</v>
      </c>
      <c r="G26">
        <v>5354.4669000000004</v>
      </c>
      <c r="H26">
        <v>6075.5402999999997</v>
      </c>
      <c r="I26">
        <v>6219.2001</v>
      </c>
      <c r="J26">
        <v>5611.4786000000004</v>
      </c>
      <c r="K26">
        <v>5139.8764000000001</v>
      </c>
      <c r="L26">
        <v>5216.8419000000004</v>
      </c>
      <c r="Q26" s="2"/>
      <c r="R26" s="2"/>
      <c r="S26" s="2"/>
    </row>
    <row r="27" spans="1:25" x14ac:dyDescent="0.45">
      <c r="A27">
        <v>1.1299999999999999E-2</v>
      </c>
      <c r="B27">
        <v>20</v>
      </c>
      <c r="C27" t="s">
        <v>18</v>
      </c>
      <c r="D27">
        <v>5838.9471000000003</v>
      </c>
      <c r="E27">
        <v>5839.4332999999997</v>
      </c>
      <c r="F27">
        <v>5839.9274999999998</v>
      </c>
      <c r="G27">
        <v>5839.0856999999996</v>
      </c>
      <c r="H27">
        <v>6175.9561999999996</v>
      </c>
      <c r="I27">
        <v>6225.0357999999997</v>
      </c>
      <c r="J27">
        <v>6008.4290000000001</v>
      </c>
      <c r="K27">
        <v>5838.4242000000004</v>
      </c>
      <c r="L27">
        <v>5797.3242</v>
      </c>
      <c r="M27">
        <v>145.80000000000001</v>
      </c>
      <c r="N27">
        <v>6</v>
      </c>
      <c r="O27">
        <v>12</v>
      </c>
      <c r="P27">
        <v>9</v>
      </c>
      <c r="Q27" s="2" cm="1">
        <f t="array" ref="Q27">3*SUM(D27:K27*(1-D$8:K$8))</f>
        <v>70322.948550000001</v>
      </c>
      <c r="R27" s="2">
        <f>MAX(D28:K28)</f>
        <v>6322.5619999999999</v>
      </c>
      <c r="S27" s="2">
        <f>Q27/12+MAX(F27:J27)</f>
        <v>12085.2815125</v>
      </c>
      <c r="T27">
        <f>M27*$M$5+S27*$N$5+R27*$O$5+Q27*$Q$5</f>
        <v>3063.1516901124996</v>
      </c>
      <c r="U27" s="2" cm="1">
        <f t="array" ref="U27">3.6*(3*SUM(D27:K27*D$12:K$12))</f>
        <v>514136.57904000004</v>
      </c>
      <c r="V27">
        <v>1.2769999999999999</v>
      </c>
      <c r="W27">
        <v>550</v>
      </c>
      <c r="X27">
        <v>25</v>
      </c>
    </row>
    <row r="28" spans="1:25" x14ac:dyDescent="0.45">
      <c r="C28" t="s">
        <v>19</v>
      </c>
      <c r="D28">
        <v>5158.7929999999997</v>
      </c>
      <c r="E28">
        <v>5095.3707999999997</v>
      </c>
      <c r="F28">
        <v>5158.1723000000002</v>
      </c>
      <c r="G28">
        <v>5445.5128000000004</v>
      </c>
      <c r="H28">
        <v>6193.2954</v>
      </c>
      <c r="I28">
        <v>6322.5619999999999</v>
      </c>
      <c r="J28">
        <v>5707.8450999999995</v>
      </c>
      <c r="K28">
        <v>5258.3136000000004</v>
      </c>
      <c r="L28">
        <v>5320.9588000000003</v>
      </c>
      <c r="Q28" s="2"/>
      <c r="R28" s="2"/>
      <c r="S28" s="2"/>
    </row>
    <row r="29" spans="1:25" x14ac:dyDescent="0.45">
      <c r="A29">
        <v>1.1299999999999999E-2</v>
      </c>
      <c r="B29">
        <v>22</v>
      </c>
      <c r="C29" t="s">
        <v>18</v>
      </c>
      <c r="D29">
        <v>5838.8491999999997</v>
      </c>
      <c r="E29">
        <v>5855.1523999999999</v>
      </c>
      <c r="F29">
        <v>5855.4290000000001</v>
      </c>
      <c r="G29">
        <v>5852.8217000000004</v>
      </c>
      <c r="H29">
        <v>6186.1705000000002</v>
      </c>
      <c r="I29">
        <v>6259.5574999999999</v>
      </c>
      <c r="J29">
        <v>6025.4688999999998</v>
      </c>
      <c r="K29">
        <v>5837.6382999999996</v>
      </c>
      <c r="L29">
        <v>5799.6842999999999</v>
      </c>
      <c r="M29">
        <v>137.9</v>
      </c>
      <c r="N29">
        <v>6</v>
      </c>
      <c r="O29">
        <v>14</v>
      </c>
      <c r="P29">
        <v>9</v>
      </c>
      <c r="Q29" s="2" cm="1">
        <f t="array" ref="Q29">3*SUM(D29:K29*(1-D$8:K$8))</f>
        <v>70416.26655</v>
      </c>
      <c r="R29" s="2">
        <f>MAX(D30:K30)</f>
        <v>6371.7471999999998</v>
      </c>
      <c r="S29" s="2">
        <f>Q29/12+MAX(F29:J29)</f>
        <v>12127.579712499999</v>
      </c>
      <c r="T29">
        <f>M29*$M$5+S29*$N$5+R29*$O$5+Q29*$Q$5</f>
        <v>3067.9721211124997</v>
      </c>
      <c r="U29" s="2" cm="1">
        <f t="array" ref="U29">3.6*(3*SUM(D29:K29*D$12:K$12))</f>
        <v>515279.74500000005</v>
      </c>
      <c r="V29">
        <v>1.228</v>
      </c>
      <c r="X29">
        <v>30</v>
      </c>
    </row>
    <row r="30" spans="1:25" x14ac:dyDescent="0.45">
      <c r="C30" t="s">
        <v>19</v>
      </c>
      <c r="D30">
        <v>5161.1427999999996</v>
      </c>
      <c r="E30">
        <v>5114.6981999999998</v>
      </c>
      <c r="F30">
        <v>5177.5042000000003</v>
      </c>
      <c r="G30">
        <v>5463.8186999999998</v>
      </c>
      <c r="H30">
        <v>6208.4161999999997</v>
      </c>
      <c r="I30">
        <v>6371.7471999999998</v>
      </c>
      <c r="J30">
        <v>5729.7038000000002</v>
      </c>
      <c r="K30">
        <v>5260.2565000000004</v>
      </c>
      <c r="L30">
        <v>5325.7673000000004</v>
      </c>
      <c r="Q30" s="2"/>
      <c r="R30" s="2"/>
      <c r="S30" s="2"/>
    </row>
    <row r="31" spans="1:25" x14ac:dyDescent="0.45">
      <c r="Q31" s="2"/>
      <c r="R31" s="2"/>
      <c r="S31" s="2"/>
    </row>
    <row r="32" spans="1:25" x14ac:dyDescent="0.45">
      <c r="A32">
        <v>2.2499999999999999E-2</v>
      </c>
      <c r="B32">
        <v>10</v>
      </c>
      <c r="C32" t="s">
        <v>18</v>
      </c>
      <c r="D32">
        <v>11453.3087</v>
      </c>
      <c r="E32">
        <v>11455.114100000001</v>
      </c>
      <c r="F32">
        <v>11546.6157</v>
      </c>
      <c r="G32">
        <v>0</v>
      </c>
      <c r="H32">
        <v>0</v>
      </c>
      <c r="I32">
        <v>0</v>
      </c>
      <c r="J32">
        <v>0</v>
      </c>
      <c r="K32">
        <v>11923.3771</v>
      </c>
      <c r="L32">
        <v>11364.609200000001</v>
      </c>
      <c r="M32">
        <v>317.5</v>
      </c>
      <c r="N32">
        <v>6</v>
      </c>
      <c r="O32">
        <v>4</v>
      </c>
      <c r="P32">
        <v>6</v>
      </c>
      <c r="Q32" s="2">
        <f>3*SUM(D32:K32)</f>
        <v>139135.24679999999</v>
      </c>
      <c r="R32" s="2">
        <f>MAX(D33:K33)</f>
        <v>19562.178899999999</v>
      </c>
      <c r="S32" s="2">
        <f>Q32/12</f>
        <v>11594.6039</v>
      </c>
      <c r="T32">
        <f>M32*$M$5+S32*$N$5+R32*$O$5+Q32*$Q$5</f>
        <v>5107.795861999999</v>
      </c>
      <c r="U32" s="2" cm="1">
        <f t="array" ref="U32">3.6*(3*SUM(D32:K32*D$13:K$13))</f>
        <v>500886.88847999997</v>
      </c>
      <c r="V32">
        <v>1.8371</v>
      </c>
      <c r="W32">
        <v>555.6</v>
      </c>
      <c r="X32">
        <v>10</v>
      </c>
      <c r="Y32">
        <f>R32*0.121+S32*0.149</f>
        <v>4094.6196279999995</v>
      </c>
    </row>
    <row r="33" spans="1:25" x14ac:dyDescent="0.45">
      <c r="C33" t="s">
        <v>19</v>
      </c>
      <c r="D33">
        <v>18636.154200000001</v>
      </c>
      <c r="E33">
        <v>18501.8989</v>
      </c>
      <c r="F33">
        <v>18718.419999999998</v>
      </c>
      <c r="G33">
        <v>0</v>
      </c>
      <c r="H33">
        <v>0</v>
      </c>
      <c r="I33">
        <v>0</v>
      </c>
      <c r="J33">
        <v>0</v>
      </c>
      <c r="K33">
        <v>19562.178899999999</v>
      </c>
      <c r="L33">
        <v>18571.4915</v>
      </c>
    </row>
    <row r="34" spans="1:25" x14ac:dyDescent="0.45">
      <c r="A34">
        <v>2.2499999999999999E-2</v>
      </c>
      <c r="B34">
        <v>15</v>
      </c>
      <c r="C34" t="s">
        <v>18</v>
      </c>
      <c r="D34">
        <v>11339.3444</v>
      </c>
      <c r="E34">
        <v>11402.6767</v>
      </c>
      <c r="F34">
        <v>11403.8668</v>
      </c>
      <c r="G34">
        <v>0</v>
      </c>
      <c r="H34">
        <v>0</v>
      </c>
      <c r="I34">
        <v>0</v>
      </c>
      <c r="J34">
        <v>0</v>
      </c>
      <c r="K34">
        <v>11522.7312</v>
      </c>
      <c r="L34">
        <v>11194.478499999999</v>
      </c>
      <c r="M34">
        <v>292.3</v>
      </c>
      <c r="N34">
        <v>6</v>
      </c>
      <c r="O34">
        <v>8</v>
      </c>
      <c r="P34">
        <v>7</v>
      </c>
      <c r="Q34" s="2">
        <f>3*SUM(D34:K34)</f>
        <v>137005.8573</v>
      </c>
      <c r="R34" s="2">
        <f>MAX(D35:K35)</f>
        <v>19094.733499999998</v>
      </c>
      <c r="S34" s="2">
        <f>Q34/12</f>
        <v>11417.154775000001</v>
      </c>
      <c r="T34">
        <f>M34*$M$5+S34*$N$5+R34*$O$5+Q34*$Q$5</f>
        <v>4988.9481014749999</v>
      </c>
      <c r="U34" s="2" cm="1">
        <f t="array" ref="U34">3.6*(3*SUM(D34:K34*D$13:K$13))</f>
        <v>493221.08628000005</v>
      </c>
      <c r="V34">
        <v>1.50241</v>
      </c>
      <c r="W34">
        <v>573</v>
      </c>
      <c r="X34">
        <v>15</v>
      </c>
      <c r="Y34">
        <f>R34*0.121+S34*0.149</f>
        <v>4011.6188149750001</v>
      </c>
    </row>
    <row r="35" spans="1:25" x14ac:dyDescent="0.45">
      <c r="C35" t="s">
        <v>19</v>
      </c>
      <c r="D35">
        <v>18542.0301</v>
      </c>
      <c r="E35">
        <v>18467.524399999998</v>
      </c>
      <c r="F35">
        <v>18603.102299999999</v>
      </c>
      <c r="G35">
        <v>0</v>
      </c>
      <c r="H35">
        <v>0</v>
      </c>
      <c r="I35">
        <v>0</v>
      </c>
      <c r="J35">
        <v>0</v>
      </c>
      <c r="K35">
        <v>19094.733499999998</v>
      </c>
      <c r="L35">
        <v>18405.9607</v>
      </c>
    </row>
    <row r="36" spans="1:25" x14ac:dyDescent="0.45">
      <c r="A36">
        <v>2.2499999999999999E-2</v>
      </c>
      <c r="B36">
        <v>20</v>
      </c>
      <c r="C36" t="s">
        <v>18</v>
      </c>
      <c r="D36">
        <v>11378.379499999999</v>
      </c>
      <c r="E36">
        <v>11510.1898</v>
      </c>
      <c r="F36">
        <v>11510.844999999999</v>
      </c>
      <c r="G36">
        <v>0</v>
      </c>
      <c r="H36">
        <v>0</v>
      </c>
      <c r="I36">
        <v>0</v>
      </c>
      <c r="J36">
        <v>0</v>
      </c>
      <c r="K36">
        <v>11733.670099999999</v>
      </c>
      <c r="L36">
        <v>11323.7672</v>
      </c>
      <c r="M36">
        <v>333.3</v>
      </c>
      <c r="N36">
        <v>6</v>
      </c>
      <c r="O36">
        <v>12</v>
      </c>
      <c r="P36">
        <v>8</v>
      </c>
      <c r="Q36" s="2">
        <f>3*SUM(D36:K36)</f>
        <v>138399.25319999998</v>
      </c>
      <c r="R36" s="2">
        <f>MAX(D37:K37)</f>
        <v>19327.7461</v>
      </c>
      <c r="S36" s="2">
        <f>Q36/12</f>
        <v>11533.271099999998</v>
      </c>
      <c r="T36">
        <f>M36*$M$5+S36*$N$5+R36*$O$5+Q36*$Q$5</f>
        <v>5082.410938</v>
      </c>
      <c r="U36" s="2" cm="1">
        <f t="array" ref="U36">3.6*(3*SUM(D36:K36*D$13:K$13))</f>
        <v>498237.31151999993</v>
      </c>
      <c r="V36">
        <v>1.35877</v>
      </c>
      <c r="W36">
        <v>573</v>
      </c>
      <c r="X36">
        <v>20</v>
      </c>
      <c r="Y36">
        <f>R36*0.121+S36*0.149</f>
        <v>4057.1146719999997</v>
      </c>
    </row>
    <row r="37" spans="1:25" x14ac:dyDescent="0.45">
      <c r="C37" t="s">
        <v>19</v>
      </c>
      <c r="D37">
        <v>18584.016500000002</v>
      </c>
      <c r="E37">
        <v>18583.6885</v>
      </c>
      <c r="F37">
        <v>18719.1682</v>
      </c>
      <c r="G37">
        <v>0</v>
      </c>
      <c r="H37">
        <v>0</v>
      </c>
      <c r="I37">
        <v>0</v>
      </c>
      <c r="J37">
        <v>0</v>
      </c>
      <c r="K37">
        <v>19327.7461</v>
      </c>
      <c r="L37">
        <v>18540.114300000001</v>
      </c>
    </row>
    <row r="38" spans="1:25" x14ac:dyDescent="0.45">
      <c r="A38">
        <v>2.2499999999999999E-2</v>
      </c>
      <c r="B38">
        <v>25</v>
      </c>
      <c r="C38" t="s">
        <v>18</v>
      </c>
      <c r="D38">
        <v>11572.5113</v>
      </c>
      <c r="E38">
        <v>11647.971600000001</v>
      </c>
      <c r="F38">
        <v>11647.606100000001</v>
      </c>
      <c r="G38">
        <v>0</v>
      </c>
      <c r="H38">
        <v>0</v>
      </c>
      <c r="I38">
        <v>0</v>
      </c>
      <c r="J38">
        <v>0</v>
      </c>
      <c r="K38">
        <v>11815.1335</v>
      </c>
      <c r="L38">
        <v>11513.6068</v>
      </c>
      <c r="M38">
        <v>406.3</v>
      </c>
      <c r="N38">
        <v>6</v>
      </c>
      <c r="O38">
        <v>14</v>
      </c>
      <c r="P38">
        <v>11</v>
      </c>
      <c r="Q38" s="2">
        <f>3*SUM(D38:K38)</f>
        <v>140049.66750000001</v>
      </c>
      <c r="R38" s="2">
        <f>MAX(D39:K39)</f>
        <v>19314.8698</v>
      </c>
      <c r="S38" s="2">
        <f>Q38/12</f>
        <v>11670.805625000001</v>
      </c>
      <c r="T38">
        <f>M38*$M$5+S38*$N$5+R38*$O$5+Q38*$Q$5</f>
        <v>5182.5976214250004</v>
      </c>
      <c r="U38" s="2" cm="1">
        <f t="array" ref="U38">3.6*(3*SUM(D38:K38*D$13:K$13))</f>
        <v>504178.80300000007</v>
      </c>
      <c r="V38">
        <v>1.2793000000000001</v>
      </c>
      <c r="W38">
        <v>573</v>
      </c>
      <c r="X38">
        <v>25</v>
      </c>
      <c r="Y38">
        <f>R38*0.121+S38*0.149</f>
        <v>4076.0492839250001</v>
      </c>
    </row>
    <row r="39" spans="1:25" x14ac:dyDescent="0.45">
      <c r="C39" t="s">
        <v>19</v>
      </c>
      <c r="D39">
        <v>18735.571100000001</v>
      </c>
      <c r="E39">
        <v>18685.004199999999</v>
      </c>
      <c r="F39">
        <v>18812.819100000001</v>
      </c>
      <c r="G39">
        <v>0</v>
      </c>
      <c r="H39">
        <v>0</v>
      </c>
      <c r="I39">
        <v>0</v>
      </c>
      <c r="J39">
        <v>0</v>
      </c>
      <c r="K39">
        <v>19314.8698</v>
      </c>
      <c r="L39">
        <v>18686.354599999999</v>
      </c>
    </row>
    <row r="40" spans="1:25" x14ac:dyDescent="0.45">
      <c r="A40">
        <v>2.2499999999999999E-2</v>
      </c>
      <c r="B40">
        <v>24</v>
      </c>
      <c r="C40" t="s">
        <v>18</v>
      </c>
      <c r="D40">
        <v>11388.686600000001</v>
      </c>
      <c r="E40">
        <v>11389.7701</v>
      </c>
      <c r="F40">
        <v>11392.2451</v>
      </c>
      <c r="G40">
        <v>0</v>
      </c>
      <c r="H40">
        <v>0</v>
      </c>
      <c r="I40">
        <v>0</v>
      </c>
      <c r="J40">
        <v>0</v>
      </c>
      <c r="K40">
        <v>11772.259</v>
      </c>
      <c r="L40">
        <v>11388.656999999999</v>
      </c>
      <c r="M40">
        <v>442.2</v>
      </c>
      <c r="N40">
        <v>6</v>
      </c>
      <c r="O40">
        <v>14</v>
      </c>
      <c r="P40">
        <v>10</v>
      </c>
      <c r="Q40" s="2">
        <f>3*SUM(D40:K40)</f>
        <v>137828.8824</v>
      </c>
      <c r="R40" s="2">
        <f>MAX(D41:K41)</f>
        <v>19201.747500000001</v>
      </c>
      <c r="S40" s="2">
        <f>Q40/12</f>
        <v>11485.7402</v>
      </c>
      <c r="T40">
        <f>M40*$M$5+S40*$N$5+R40*$O$5+Q40*$Q$5</f>
        <v>5166.1311492999994</v>
      </c>
      <c r="U40" s="2" cm="1">
        <f t="array" ref="U40">3.6*(3*SUM(D40:K40*D$13:K$13))</f>
        <v>496183.97664000001</v>
      </c>
      <c r="V40">
        <v>1.2291000000000001</v>
      </c>
      <c r="W40">
        <v>573</v>
      </c>
      <c r="X40">
        <v>30</v>
      </c>
      <c r="Y40">
        <f>R40*0.121+S40*0.149</f>
        <v>4034.7867372999999</v>
      </c>
    </row>
    <row r="41" spans="1:25" x14ac:dyDescent="0.45">
      <c r="C41" t="s">
        <v>19</v>
      </c>
      <c r="D41">
        <v>18497.787799999998</v>
      </c>
      <c r="E41">
        <v>18376.6479</v>
      </c>
      <c r="F41">
        <v>18498.434499999999</v>
      </c>
      <c r="G41">
        <v>0</v>
      </c>
      <c r="H41">
        <v>0</v>
      </c>
      <c r="I41">
        <v>0</v>
      </c>
      <c r="J41">
        <v>0</v>
      </c>
      <c r="K41">
        <v>19201.747500000001</v>
      </c>
      <c r="L41">
        <v>18514.325099999998</v>
      </c>
    </row>
    <row r="43" spans="1:25" x14ac:dyDescent="0.45">
      <c r="A43">
        <v>3.3799999999999997E-2</v>
      </c>
      <c r="B43">
        <v>10</v>
      </c>
      <c r="C43" t="s">
        <v>18</v>
      </c>
      <c r="D43">
        <v>17705.8403</v>
      </c>
      <c r="E43">
        <v>17687.046300000002</v>
      </c>
      <c r="F43">
        <v>17687.4434</v>
      </c>
      <c r="G43">
        <v>0</v>
      </c>
      <c r="H43">
        <v>0</v>
      </c>
      <c r="I43">
        <v>0</v>
      </c>
      <c r="J43">
        <v>0</v>
      </c>
      <c r="K43">
        <v>0</v>
      </c>
      <c r="L43">
        <v>17147.546399999999</v>
      </c>
      <c r="M43">
        <v>332.7</v>
      </c>
      <c r="N43">
        <v>6</v>
      </c>
      <c r="O43">
        <v>6</v>
      </c>
      <c r="P43">
        <v>4</v>
      </c>
      <c r="Q43" s="2">
        <f>3*SUM(D43:K43)</f>
        <v>159240.99</v>
      </c>
      <c r="R43" s="2">
        <f>MAX(D44:K44)</f>
        <v>28667.203300000001</v>
      </c>
      <c r="S43" s="2">
        <f>Q43/12</f>
        <v>13270.082499999999</v>
      </c>
      <c r="T43">
        <f>M43*$M$5+S43*$N$5+R43*$O$5+Q43*$Q$5</f>
        <v>6574.8788417999995</v>
      </c>
      <c r="U43" s="2" cm="1">
        <f t="array" ref="U43">3.6*(3*SUM(D43:K43*D$14:K$14))</f>
        <v>509526.53892000002</v>
      </c>
      <c r="V43">
        <v>1.8371</v>
      </c>
      <c r="W43">
        <v>555.6</v>
      </c>
      <c r="X43">
        <v>10</v>
      </c>
    </row>
    <row r="44" spans="1:25" x14ac:dyDescent="0.45">
      <c r="C44" t="s">
        <v>19</v>
      </c>
      <c r="D44">
        <v>28667.203300000001</v>
      </c>
      <c r="E44">
        <v>28292.124199999998</v>
      </c>
      <c r="F44">
        <v>28494.653999999999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27924.924200000001</v>
      </c>
    </row>
    <row r="45" spans="1:25" x14ac:dyDescent="0.45">
      <c r="A45">
        <v>3.3799999999999997E-2</v>
      </c>
      <c r="B45">
        <v>15</v>
      </c>
      <c r="C45" t="s">
        <v>18</v>
      </c>
      <c r="D45">
        <v>17227.793900000001</v>
      </c>
      <c r="E45">
        <v>16964.108499999998</v>
      </c>
      <c r="F45">
        <v>16964.482499999998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16793.459599999998</v>
      </c>
      <c r="M45">
        <v>464.3</v>
      </c>
      <c r="N45">
        <v>6</v>
      </c>
      <c r="O45">
        <v>8</v>
      </c>
      <c r="P45">
        <v>7</v>
      </c>
      <c r="Q45" s="2">
        <f>3*SUM(D45:K45)</f>
        <v>153469.15469999998</v>
      </c>
      <c r="R45" s="2">
        <f>MAX(D46:K46)</f>
        <v>28212.7605</v>
      </c>
      <c r="S45" s="2">
        <f>Q45/12</f>
        <v>12789.096224999999</v>
      </c>
      <c r="T45">
        <f>M45*$M$5+S45*$N$5+R45*$O$5+Q45*$Q$5</f>
        <v>6550.9651315250003</v>
      </c>
      <c r="U45" s="2" cm="1">
        <f t="array" ref="U45">3.6*(3*SUM(D45:K45*D$14:K$14))</f>
        <v>490468.89887999999</v>
      </c>
      <c r="V45">
        <v>1.5025599999999999</v>
      </c>
      <c r="W45">
        <v>573</v>
      </c>
      <c r="X45">
        <v>15</v>
      </c>
    </row>
    <row r="46" spans="1:25" x14ac:dyDescent="0.45">
      <c r="C46" t="s">
        <v>19</v>
      </c>
      <c r="D46">
        <v>28212.7605</v>
      </c>
      <c r="E46">
        <v>27614.2588</v>
      </c>
      <c r="F46">
        <v>27819.408500000001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27559.740399999999</v>
      </c>
    </row>
    <row r="47" spans="1:25" x14ac:dyDescent="0.45">
      <c r="A47">
        <v>3.3799999999999997E-2</v>
      </c>
      <c r="B47">
        <v>20</v>
      </c>
      <c r="C47" t="s">
        <v>18</v>
      </c>
      <c r="D47">
        <v>17422.404600000002</v>
      </c>
      <c r="E47">
        <v>17411.114099999999</v>
      </c>
      <c r="F47">
        <v>17481.501499999998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17213.645799999998</v>
      </c>
      <c r="M47">
        <v>469.3</v>
      </c>
      <c r="N47">
        <v>6</v>
      </c>
      <c r="O47">
        <v>13</v>
      </c>
      <c r="P47">
        <v>7</v>
      </c>
      <c r="Q47" s="2">
        <f>3*SUM(D47:K47)</f>
        <v>156945.0606</v>
      </c>
      <c r="R47" s="2">
        <f>MAX(D48:K48)</f>
        <v>28383.5785</v>
      </c>
      <c r="S47" s="2">
        <f>Q47/12</f>
        <v>13078.75505</v>
      </c>
      <c r="T47">
        <f>M47*$M$5+S47*$N$5+R47*$O$5+Q47*$Q$5</f>
        <v>6637.1728039500003</v>
      </c>
      <c r="U47" s="2" cm="1">
        <f t="array" ref="U47">3.6*(3*SUM(D47:K47*D$14:K$14))</f>
        <v>502281.56159999996</v>
      </c>
      <c r="V47">
        <v>1.3587</v>
      </c>
      <c r="W47">
        <v>573</v>
      </c>
      <c r="X47">
        <v>20</v>
      </c>
    </row>
    <row r="48" spans="1:25" x14ac:dyDescent="0.45">
      <c r="C48" t="s">
        <v>19</v>
      </c>
      <c r="D48">
        <v>28383.5785</v>
      </c>
      <c r="E48">
        <v>28048.591899999999</v>
      </c>
      <c r="F48">
        <v>28322.946599999999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27969.558700000001</v>
      </c>
    </row>
    <row r="49" spans="1:24" x14ac:dyDescent="0.45">
      <c r="A49">
        <v>3.3799999999999997E-2</v>
      </c>
      <c r="B49">
        <v>25</v>
      </c>
      <c r="C49" t="s">
        <v>18</v>
      </c>
      <c r="D49">
        <v>17248.848999999998</v>
      </c>
      <c r="E49">
        <v>17061.001899999999</v>
      </c>
      <c r="F49">
        <v>17061.8626</v>
      </c>
      <c r="G49">
        <v>0</v>
      </c>
      <c r="H49">
        <v>0</v>
      </c>
      <c r="I49">
        <v>0</v>
      </c>
      <c r="J49">
        <v>0</v>
      </c>
      <c r="K49">
        <v>0</v>
      </c>
      <c r="L49">
        <v>16958.789100000002</v>
      </c>
      <c r="M49">
        <v>473.3</v>
      </c>
      <c r="N49">
        <v>6</v>
      </c>
      <c r="O49">
        <v>16</v>
      </c>
      <c r="P49">
        <v>9</v>
      </c>
      <c r="Q49" s="2">
        <f>3*SUM(D49:K49)</f>
        <v>154115.14049999998</v>
      </c>
      <c r="R49" s="2">
        <f>MAX(D50:K50)</f>
        <v>28072.950199999999</v>
      </c>
      <c r="S49" s="2">
        <f>Q49/12</f>
        <v>12842.928374999998</v>
      </c>
      <c r="T49">
        <f>M49*$M$5+S49*$N$5+R49*$O$5+Q49*$Q$5</f>
        <v>6554.2990045749993</v>
      </c>
      <c r="U49" s="2" cm="1">
        <f t="array" ref="U49">3.6*(3*SUM(D49:K49*D$14:K$14))</f>
        <v>492718.64939999999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28072.950199999999</v>
      </c>
      <c r="E50">
        <v>27604.1633</v>
      </c>
      <c r="F50">
        <v>27790.785500000002</v>
      </c>
      <c r="G50">
        <v>0</v>
      </c>
      <c r="H50">
        <v>0</v>
      </c>
      <c r="I50">
        <v>0</v>
      </c>
      <c r="J50">
        <v>0</v>
      </c>
      <c r="K50">
        <v>0</v>
      </c>
      <c r="L50">
        <v>27611.322400000001</v>
      </c>
    </row>
    <row r="51" spans="1:24" x14ac:dyDescent="0.45">
      <c r="A51">
        <v>3.3799999999999997E-2</v>
      </c>
      <c r="B51">
        <v>25</v>
      </c>
      <c r="C51" t="s">
        <v>18</v>
      </c>
      <c r="D51">
        <v>16988.638200000001</v>
      </c>
      <c r="E51">
        <v>16624.2405</v>
      </c>
      <c r="F51">
        <v>16625.025099999999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16626.591100000001</v>
      </c>
      <c r="M51">
        <v>510.3</v>
      </c>
      <c r="N51">
        <v>6</v>
      </c>
      <c r="O51">
        <v>14</v>
      </c>
      <c r="P51">
        <v>11</v>
      </c>
      <c r="Q51" s="2">
        <f>3*SUM(D51:K51)</f>
        <v>150713.7114</v>
      </c>
      <c r="R51" s="2">
        <f>MAX(D52:K52)</f>
        <v>27753.526300000001</v>
      </c>
      <c r="S51" s="2">
        <f>Q51/12</f>
        <v>12559.47595</v>
      </c>
      <c r="T51">
        <f>M51*$M$5+S51*$N$5+R51*$O$5+Q51*$Q$5</f>
        <v>6493.40715585</v>
      </c>
      <c r="U51" s="2" cm="1">
        <f t="array" ref="U51">3.6*(3*SUM(D51:K51*D$14:K$14))</f>
        <v>481410.26351999998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27753.526300000001</v>
      </c>
      <c r="E52">
        <v>27120.605299999999</v>
      </c>
      <c r="F52">
        <v>27296.749800000001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27233.784199999998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22393.335500000001</v>
      </c>
      <c r="F54">
        <v>22220.0177</v>
      </c>
      <c r="G54">
        <v>0</v>
      </c>
      <c r="H54">
        <v>0</v>
      </c>
      <c r="I54">
        <v>0</v>
      </c>
      <c r="J54">
        <v>0</v>
      </c>
      <c r="K54">
        <v>0</v>
      </c>
      <c r="L54">
        <v>22219.595799999999</v>
      </c>
      <c r="M54">
        <v>407.1</v>
      </c>
      <c r="N54">
        <v>6</v>
      </c>
      <c r="O54">
        <v>5</v>
      </c>
      <c r="P54">
        <v>5</v>
      </c>
      <c r="Q54" s="2">
        <f>3*SUM(D54:K54)</f>
        <v>133840.05959999998</v>
      </c>
      <c r="R54" s="2">
        <f>MAX(D55:K55)</f>
        <v>36682.064100000003</v>
      </c>
      <c r="S54" s="2">
        <f>Q54/12</f>
        <v>11153.338299999998</v>
      </c>
      <c r="T54">
        <f>M54*$M$5+S54*$N$5+R54*$O$5+Q54*$Q$5</f>
        <v>7176.6774607999996</v>
      </c>
      <c r="U54" s="2" cm="1">
        <f t="array" ref="U54">3.6*(3*SUM(D54:K54*D$15:K$15))</f>
        <v>481824.21455999993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36575.259599999998</v>
      </c>
      <c r="F55">
        <v>36682.064100000003</v>
      </c>
      <c r="G55">
        <v>0</v>
      </c>
      <c r="H55">
        <v>0</v>
      </c>
      <c r="I55">
        <v>0</v>
      </c>
      <c r="J55">
        <v>0</v>
      </c>
      <c r="K55">
        <v>0</v>
      </c>
      <c r="L55">
        <v>36547.183900000004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22130.428</v>
      </c>
      <c r="F56">
        <v>22130.732199999999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22130.028999999999</v>
      </c>
      <c r="M56">
        <v>435.4</v>
      </c>
      <c r="N56">
        <v>6</v>
      </c>
      <c r="O56">
        <v>9</v>
      </c>
      <c r="P56">
        <v>6</v>
      </c>
      <c r="Q56" s="2">
        <f>3*SUM(D56:K56)</f>
        <v>132783.48060000001</v>
      </c>
      <c r="R56" s="2">
        <f>MAX(D57:K57)</f>
        <v>36615.8246</v>
      </c>
      <c r="S56" s="2">
        <f>Q56/12</f>
        <v>11065.290050000001</v>
      </c>
      <c r="T56">
        <f>M56*$M$5+S56*$N$5+R56*$O$5+Q56*$Q$5</f>
        <v>7178.5603970500006</v>
      </c>
      <c r="U56" s="2" cm="1">
        <f t="array" ref="U56">3.6*(3*SUM(D56:K56*D$15:K$15))</f>
        <v>478020.53016000002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36346.020700000001</v>
      </c>
      <c r="F57">
        <v>36615.8246</v>
      </c>
      <c r="G57">
        <v>0</v>
      </c>
      <c r="H57">
        <v>0</v>
      </c>
      <c r="I57">
        <v>0</v>
      </c>
      <c r="J57">
        <v>0</v>
      </c>
      <c r="K57">
        <v>0</v>
      </c>
      <c r="L57">
        <v>36480.645600000003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22872.815399999999</v>
      </c>
      <c r="F58">
        <v>22787.639299999999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22697.221699999998</v>
      </c>
      <c r="M58">
        <v>605.4</v>
      </c>
      <c r="N58">
        <v>6</v>
      </c>
      <c r="O58">
        <v>12</v>
      </c>
      <c r="P58">
        <v>8</v>
      </c>
      <c r="Q58" s="2">
        <f>3*SUM(D58:K58)</f>
        <v>136981.36410000001</v>
      </c>
      <c r="R58" s="2">
        <f>MAX(D59:K59)</f>
        <v>37156.440999999999</v>
      </c>
      <c r="S58" s="2">
        <f>Q58/12</f>
        <v>11415.113675000001</v>
      </c>
      <c r="T58">
        <f>M58*$M$5+S58*$N$5+R58*$O$5+Q58*$Q$5</f>
        <v>7487.0881190749997</v>
      </c>
      <c r="U58" s="2" cm="1">
        <f t="array" ref="U58">3.6*(3*SUM(D58:K58*D$15:K$15))</f>
        <v>493132.91076000006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36991.68</v>
      </c>
      <c r="F59">
        <v>37156.440999999999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36935.428800000002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23012.960200000001</v>
      </c>
      <c r="F60">
        <v>23013.682000000001</v>
      </c>
      <c r="G60">
        <v>0</v>
      </c>
      <c r="H60">
        <v>0</v>
      </c>
      <c r="I60">
        <v>0</v>
      </c>
      <c r="J60">
        <v>0</v>
      </c>
      <c r="K60">
        <v>0</v>
      </c>
      <c r="L60">
        <v>23012.719700000001</v>
      </c>
      <c r="M60">
        <v>550.70000000000005</v>
      </c>
      <c r="N60">
        <v>6</v>
      </c>
      <c r="O60">
        <v>17</v>
      </c>
      <c r="P60">
        <v>8</v>
      </c>
      <c r="Q60" s="2">
        <f>3*SUM(D60:K60)</f>
        <v>138079.92660000001</v>
      </c>
      <c r="R60" s="2">
        <f>MAX(D61:K61)</f>
        <v>37304.228300000002</v>
      </c>
      <c r="S60" s="2">
        <f>Q60/12</f>
        <v>11506.660550000001</v>
      </c>
      <c r="T60">
        <f>M60*$M$5+S60*$N$5+R60*$O$5+Q60*$Q$5</f>
        <v>7469.4036792500001</v>
      </c>
      <c r="U60" s="2" cm="1">
        <f t="array" ref="U60">3.6*(3*SUM(D60:K60*D$15:K$15))</f>
        <v>497087.73576000001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37061.072099999998</v>
      </c>
      <c r="F61">
        <v>37304.228300000002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37182.300799999997</v>
      </c>
    </row>
    <row r="62" spans="1:24" x14ac:dyDescent="0.45">
      <c r="A62">
        <v>4.5100000000000001E-2</v>
      </c>
      <c r="B62">
        <v>30</v>
      </c>
      <c r="C62" t="s">
        <v>18</v>
      </c>
      <c r="D62">
        <v>0</v>
      </c>
      <c r="E62">
        <v>23096.395400000001</v>
      </c>
      <c r="F62">
        <v>23202.3249</v>
      </c>
      <c r="G62">
        <v>0</v>
      </c>
      <c r="H62">
        <v>0</v>
      </c>
      <c r="I62">
        <v>0</v>
      </c>
      <c r="J62">
        <v>0</v>
      </c>
      <c r="K62">
        <v>0</v>
      </c>
      <c r="L62">
        <v>23096.324000000001</v>
      </c>
      <c r="M62">
        <v>795.1</v>
      </c>
      <c r="N62">
        <v>6</v>
      </c>
      <c r="O62">
        <v>18</v>
      </c>
      <c r="P62">
        <v>12</v>
      </c>
      <c r="Q62" s="2">
        <f>3*SUM(D62:K62)</f>
        <v>138896.16090000002</v>
      </c>
      <c r="R62" s="2">
        <f>MAX(D63:K63)</f>
        <v>37468.143199999999</v>
      </c>
      <c r="S62" s="2">
        <f>Q62/12</f>
        <v>11574.680075000002</v>
      </c>
      <c r="T62">
        <f>M62*$M$5+S62*$N$5+R62*$O$5+Q62*$Q$5</f>
        <v>7747.8534628750003</v>
      </c>
      <c r="U62" s="2" cm="1">
        <f t="array" ref="U62">3.6*(3*SUM(D62:K62*D$15:K$15))</f>
        <v>500026.17924000008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37116.139799999997</v>
      </c>
      <c r="F63">
        <v>37468.143199999999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37234.596899999997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44263.627399999998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44263.627399999998</v>
      </c>
      <c r="M65">
        <v>627.70000000000005</v>
      </c>
      <c r="N65">
        <v>6</v>
      </c>
      <c r="O65">
        <v>7</v>
      </c>
      <c r="P65">
        <v>3</v>
      </c>
      <c r="Q65" s="2">
        <f>3*SUM(D65:K65)</f>
        <v>132790.88219999999</v>
      </c>
      <c r="R65" s="2">
        <f>MAX(D66:K66)</f>
        <v>72779.312699999995</v>
      </c>
      <c r="S65" s="2">
        <f>Q65/12</f>
        <v>11065.906849999999</v>
      </c>
      <c r="T65">
        <f>M65*$M$5+S65*$N$5+R65*$O$5+Q65*$Q$5</f>
        <v>11746.771368349999</v>
      </c>
      <c r="U65" s="2" cm="1">
        <f t="array" ref="U65">3.6*(3*SUM(D65:K65*D$16:K$16))</f>
        <v>478047.17592000001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72779.312699999995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72779.312699999995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43813.293700000002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43813.293700000002</v>
      </c>
      <c r="M67">
        <v>739.5</v>
      </c>
      <c r="N67">
        <v>6</v>
      </c>
      <c r="O67">
        <v>10</v>
      </c>
      <c r="P67">
        <v>5</v>
      </c>
      <c r="Q67" s="2">
        <f>3*SUM(D67:K67)</f>
        <v>131439.8811</v>
      </c>
      <c r="R67" s="2">
        <f>MAX(D68:K68)</f>
        <v>72232.082399999999</v>
      </c>
      <c r="S67" s="2">
        <f>Q67/12</f>
        <v>10953.323425</v>
      </c>
      <c r="T67">
        <f>M67*$M$5+S67*$N$5+R67*$O$5+Q67*$Q$5</f>
        <v>11768.826566225</v>
      </c>
      <c r="U67" s="2" cm="1">
        <f t="array" ref="U67">3.6*(3*SUM(D67:K67*D$16:K$16))</f>
        <v>473183.57196000003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72232.082399999999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72232.082399999999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43815.363799999999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43815.363799999999</v>
      </c>
      <c r="M69">
        <v>710.4</v>
      </c>
      <c r="N69">
        <v>6</v>
      </c>
      <c r="O69">
        <v>17</v>
      </c>
      <c r="P69">
        <v>3</v>
      </c>
      <c r="Q69" s="2">
        <f>3*SUM(D69:K69)</f>
        <v>131446.0914</v>
      </c>
      <c r="R69" s="2">
        <f>MAX(D70:K70)</f>
        <v>72018.018200000006</v>
      </c>
      <c r="S69" s="2">
        <f>Q69/12</f>
        <v>10953.84095</v>
      </c>
      <c r="T69">
        <f>M69*$M$5+S69*$N$5+R69*$O$5+Q69*$Q$5</f>
        <v>11713.93296075</v>
      </c>
      <c r="U69" s="2" cm="1">
        <f t="array" ref="U69">3.6*(3*SUM(D69:K69*D$16:K$16))</f>
        <v>473205.92904000002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72018.018200000006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72018.018200000006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44633.300300000003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44633.300300000003</v>
      </c>
      <c r="M71">
        <v>939</v>
      </c>
      <c r="N71">
        <v>6</v>
      </c>
      <c r="O71">
        <v>18</v>
      </c>
      <c r="P71">
        <v>7</v>
      </c>
      <c r="Q71" s="2">
        <f>3*SUM(D71:K71)</f>
        <v>133899.90090000001</v>
      </c>
      <c r="R71" s="2">
        <f>MAX(D72:K72)</f>
        <v>72744.797900000005</v>
      </c>
      <c r="S71" s="2">
        <f>Q71/12</f>
        <v>11158.325075000001</v>
      </c>
      <c r="T71">
        <f>M71*$M$5+S71*$N$5+R71*$O$5+Q71*$Q$5</f>
        <v>12073.210486575001</v>
      </c>
      <c r="U71" s="2" cm="1">
        <f t="array" ref="U71">3.6*(3*SUM(D71:K71*D$16:K$16))</f>
        <v>482039.64324000006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72744.797900000005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72744.797900000005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44309.419300000001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44309.419300000001</v>
      </c>
      <c r="M73">
        <v>938.4</v>
      </c>
      <c r="N73">
        <v>6</v>
      </c>
      <c r="O73">
        <v>22</v>
      </c>
      <c r="P73">
        <v>8</v>
      </c>
      <c r="Q73" s="2">
        <f>3*SUM(D73:K73)</f>
        <v>132928.2579</v>
      </c>
      <c r="R73" s="2">
        <f>MAX(D74:K74)</f>
        <v>72353.091899999999</v>
      </c>
      <c r="S73" s="2">
        <f>Q73/12</f>
        <v>11077.354825</v>
      </c>
      <c r="T73">
        <f>M73*$M$5+S73*$N$5+R73*$O$5+Q73*$Q$5</f>
        <v>12008.291278324999</v>
      </c>
      <c r="U73" s="2" cm="1">
        <f t="array" ref="U73">3.6*(3*SUM(D73:K73*D$16:K$16))</f>
        <v>478541.72843999998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72353.091899999999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72353.091899999999</v>
      </c>
    </row>
    <row r="76" spans="1:24" x14ac:dyDescent="0.45">
      <c r="A76" t="s">
        <v>56</v>
      </c>
    </row>
    <row r="77" spans="1:24" x14ac:dyDescent="0.45">
      <c r="A77">
        <v>1.1299999999999999E-2</v>
      </c>
      <c r="B77">
        <v>1</v>
      </c>
      <c r="L77">
        <v>16470</v>
      </c>
      <c r="M77">
        <v>279</v>
      </c>
      <c r="N77">
        <v>0</v>
      </c>
      <c r="O77">
        <v>0</v>
      </c>
      <c r="P77">
        <v>2</v>
      </c>
      <c r="Q77">
        <f>L77*12</f>
        <v>197640</v>
      </c>
      <c r="R77">
        <f>L78</f>
        <v>12720</v>
      </c>
      <c r="S77">
        <f>L77*2</f>
        <v>32940</v>
      </c>
      <c r="T77">
        <f>M77*$M$5+S77*$N$5+R77*$O$5+Q77*$Q$5</f>
        <v>7714.3799999999992</v>
      </c>
      <c r="U77" s="2">
        <f>3.6*(24*L77)</f>
        <v>1423008</v>
      </c>
    </row>
    <row r="78" spans="1:24" x14ac:dyDescent="0.45">
      <c r="L78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05D-862A-4FAA-9EAC-F857A5B9E467}">
  <dimension ref="A1:X78"/>
  <sheetViews>
    <sheetView topLeftCell="A3" workbookViewId="0">
      <selection activeCell="K18" sqref="K18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0.05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9</v>
      </c>
      <c r="C21" t="s">
        <v>18</v>
      </c>
      <c r="D21">
        <v>6157.6553999999996</v>
      </c>
      <c r="E21">
        <v>6210.8724000000002</v>
      </c>
      <c r="F21">
        <v>6264.7912999999999</v>
      </c>
      <c r="G21">
        <v>6211.4912999999997</v>
      </c>
      <c r="H21">
        <v>6497.1952000000001</v>
      </c>
      <c r="I21">
        <v>6586.2</v>
      </c>
      <c r="J21">
        <v>6403.4278000000004</v>
      </c>
      <c r="K21">
        <v>6157.1531999999997</v>
      </c>
      <c r="L21">
        <v>6156.6785</v>
      </c>
      <c r="M21">
        <v>61.4</v>
      </c>
      <c r="N21">
        <v>6</v>
      </c>
      <c r="O21">
        <v>5</v>
      </c>
      <c r="P21">
        <v>5</v>
      </c>
      <c r="Q21" s="2" cm="1">
        <f t="array" ref="Q21">3*SUM(D21:K21*(1-D$8:K$8))</f>
        <v>74579.371650000001</v>
      </c>
      <c r="R21" s="2">
        <f>MAX(D22:K22)</f>
        <v>7008.6822000000002</v>
      </c>
      <c r="S21" s="2">
        <f>Q21/12+MAX(F21:J21)</f>
        <v>12801.1476375</v>
      </c>
      <c r="T21">
        <f>M21*$M$5+S21*$N$5+R21*$O$5+Q21*$Q$5</f>
        <v>1922.4047863250003</v>
      </c>
      <c r="U21" s="2" cm="1">
        <f t="array" ref="U21">3.6*(3*SUM(D21:K21*D$12:K$12))</f>
        <v>545278.89528000006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5470.5937000000004</v>
      </c>
      <c r="E22">
        <v>5453.5447000000004</v>
      </c>
      <c r="F22">
        <v>5564.8119999999999</v>
      </c>
      <c r="G22">
        <v>5800.5491000000002</v>
      </c>
      <c r="H22">
        <v>6658.4497000000001</v>
      </c>
      <c r="I22">
        <v>7008.6822000000002</v>
      </c>
      <c r="J22">
        <v>6082.6806999999999</v>
      </c>
      <c r="K22">
        <v>5568.3251</v>
      </c>
      <c r="L22">
        <v>5672.2491</v>
      </c>
      <c r="Q22" s="2"/>
      <c r="R22" s="2"/>
      <c r="S22" s="2"/>
    </row>
    <row r="23" spans="1:24" x14ac:dyDescent="0.45">
      <c r="A23">
        <v>1.1299999999999999E-2</v>
      </c>
      <c r="B23">
        <v>13</v>
      </c>
      <c r="C23" t="s">
        <v>18</v>
      </c>
      <c r="D23">
        <v>6004.5717999999997</v>
      </c>
      <c r="E23">
        <v>6005.0740999999998</v>
      </c>
      <c r="F23">
        <v>6005.7403999999997</v>
      </c>
      <c r="G23">
        <v>6005.0568999999996</v>
      </c>
      <c r="H23">
        <v>6346.201</v>
      </c>
      <c r="I23">
        <v>6401.9865</v>
      </c>
      <c r="J23">
        <v>6150.7281999999996</v>
      </c>
      <c r="K23">
        <v>6004.0729000000001</v>
      </c>
      <c r="L23">
        <v>5921.5757000000003</v>
      </c>
      <c r="M23">
        <v>87</v>
      </c>
      <c r="N23">
        <v>6</v>
      </c>
      <c r="O23">
        <v>7</v>
      </c>
      <c r="P23">
        <v>7</v>
      </c>
      <c r="Q23" s="2" cm="1">
        <f t="array" ref="Q23">3*SUM(D23:K23*(1-D$8:K$8))</f>
        <v>72275.859299999996</v>
      </c>
      <c r="R23" s="2">
        <f>MAX(D24:K24)</f>
        <v>6511.5518000000002</v>
      </c>
      <c r="S23" s="2">
        <f>Q23/12+MAX(F23:J23)</f>
        <v>12424.974774999999</v>
      </c>
      <c r="T23">
        <f>M23*$M$5+S23*$N$5+R23*$O$5+Q23*$Q$5</f>
        <v>1857.5258030500001</v>
      </c>
      <c r="U23" s="2" cm="1">
        <f t="array" ref="U23">3.6*(3*SUM(D23:K23*D$12:K$12))</f>
        <v>528373.06344000006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5306.7465000000002</v>
      </c>
      <c r="E24">
        <v>5243.5056000000004</v>
      </c>
      <c r="F24">
        <v>5306.2448999999997</v>
      </c>
      <c r="G24">
        <v>5592.8959000000004</v>
      </c>
      <c r="H24">
        <v>6346.6585999999998</v>
      </c>
      <c r="I24">
        <v>6511.5518000000002</v>
      </c>
      <c r="J24">
        <v>5832.1477999999997</v>
      </c>
      <c r="K24">
        <v>5406.0151999999998</v>
      </c>
      <c r="L24">
        <v>5430.4630999999999</v>
      </c>
      <c r="Q24" s="2"/>
      <c r="R24" s="2"/>
      <c r="S24" s="2"/>
    </row>
    <row r="25" spans="1:24" x14ac:dyDescent="0.45">
      <c r="A25">
        <v>1.1299999999999999E-2</v>
      </c>
      <c r="B25">
        <v>16</v>
      </c>
      <c r="C25" t="s">
        <v>18</v>
      </c>
      <c r="D25">
        <v>6249.1958000000004</v>
      </c>
      <c r="E25">
        <v>6250.0902999999998</v>
      </c>
      <c r="F25">
        <v>6251.7356</v>
      </c>
      <c r="G25">
        <v>6251.0828000000001</v>
      </c>
      <c r="H25">
        <v>6590.3041999999996</v>
      </c>
      <c r="I25">
        <v>6570.4745999999996</v>
      </c>
      <c r="J25">
        <v>6440.6877999999997</v>
      </c>
      <c r="K25">
        <v>6248.3824999999997</v>
      </c>
      <c r="L25">
        <v>6137.6818000000003</v>
      </c>
      <c r="M25">
        <v>80</v>
      </c>
      <c r="N25">
        <v>6</v>
      </c>
      <c r="O25">
        <v>12</v>
      </c>
      <c r="P25">
        <v>5</v>
      </c>
      <c r="Q25" s="2" cm="1">
        <f t="array" ref="Q25">3*SUM(D25:K25*(1-D$8:K$8))</f>
        <v>75281.640899999999</v>
      </c>
      <c r="R25" s="2">
        <f>MAX(D26:K26)</f>
        <v>6667.5767999999998</v>
      </c>
      <c r="S25" s="2">
        <f>Q25/12+MAX(F25:J25)</f>
        <v>12863.774275</v>
      </c>
      <c r="T25">
        <f>M25*$M$5+S25*$N$5+R25*$O$5+Q25*$Q$5</f>
        <v>1906.3737110500001</v>
      </c>
      <c r="U25" s="2" cm="1">
        <f t="array" ref="U25">3.6*(3*SUM(D25:K25*D$12:K$12))</f>
        <v>549201.09887999995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5569.1388999999999</v>
      </c>
      <c r="E26">
        <v>5506.3017</v>
      </c>
      <c r="F26">
        <v>5570.0796</v>
      </c>
      <c r="G26">
        <v>5856.7983999999997</v>
      </c>
      <c r="H26">
        <v>6607.2488999999996</v>
      </c>
      <c r="I26">
        <v>6667.5767999999998</v>
      </c>
      <c r="J26">
        <v>6140.8978999999999</v>
      </c>
      <c r="K26">
        <v>5668.0892999999996</v>
      </c>
      <c r="L26">
        <v>5660.0115999999998</v>
      </c>
      <c r="Q26" s="2"/>
      <c r="R26" s="2"/>
      <c r="S26" s="2"/>
    </row>
    <row r="27" spans="1:24" x14ac:dyDescent="0.45">
      <c r="A27">
        <v>1.1299999999999999E-2</v>
      </c>
      <c r="B27">
        <v>19</v>
      </c>
      <c r="C27" t="s">
        <v>18</v>
      </c>
      <c r="D27">
        <v>6084.2239</v>
      </c>
      <c r="E27">
        <v>6084.5897000000004</v>
      </c>
      <c r="F27">
        <v>6085.0779000000002</v>
      </c>
      <c r="G27">
        <v>6084.5937000000004</v>
      </c>
      <c r="H27">
        <v>6472.3603999999996</v>
      </c>
      <c r="I27">
        <v>6530.7455</v>
      </c>
      <c r="J27">
        <v>6328.2933999999996</v>
      </c>
      <c r="K27">
        <v>6083.8554000000004</v>
      </c>
      <c r="L27">
        <v>6017.2397000000001</v>
      </c>
      <c r="M27">
        <v>89</v>
      </c>
      <c r="N27">
        <v>6</v>
      </c>
      <c r="O27">
        <v>13</v>
      </c>
      <c r="P27">
        <v>7</v>
      </c>
      <c r="Q27" s="2" cm="1">
        <f t="array" ref="Q27">3*SUM(D27:K27*(1-D$8:K$8))</f>
        <v>73378.063950000011</v>
      </c>
      <c r="R27" s="2">
        <f>MAX(D28:K28)</f>
        <v>6646.0394999999999</v>
      </c>
      <c r="S27" s="2">
        <f>Q27/12+MAX(F27:J27)</f>
        <v>12645.584162500001</v>
      </c>
      <c r="T27">
        <f>M27*$M$5+S27*$N$5+R27*$O$5+Q27*$Q$5</f>
        <v>1892.3403073750003</v>
      </c>
      <c r="U27" s="2" cm="1">
        <f t="array" ref="U27">3.6*(3*SUM(D27:K27*D$12:K$12))</f>
        <v>537340.39092000003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5400.5686999999998</v>
      </c>
      <c r="E28">
        <v>5337.0168999999996</v>
      </c>
      <c r="F28">
        <v>5399.8158000000003</v>
      </c>
      <c r="G28">
        <v>5687.5740999999998</v>
      </c>
      <c r="H28">
        <v>6501.5830999999998</v>
      </c>
      <c r="I28">
        <v>6646.0394999999999</v>
      </c>
      <c r="J28">
        <v>6033.7451000000001</v>
      </c>
      <c r="K28">
        <v>5500.2636000000002</v>
      </c>
      <c r="L28">
        <v>5536.5073000000002</v>
      </c>
      <c r="Q28" s="2"/>
      <c r="R28" s="2"/>
      <c r="S28" s="2"/>
    </row>
    <row r="29" spans="1:24" x14ac:dyDescent="0.45">
      <c r="A29">
        <v>1.1299999999999999E-2</v>
      </c>
      <c r="B29">
        <v>19</v>
      </c>
      <c r="C29" t="s">
        <v>18</v>
      </c>
      <c r="D29">
        <v>6314.7628999999997</v>
      </c>
      <c r="E29">
        <v>6316.4345000000003</v>
      </c>
      <c r="F29">
        <v>6317.8248000000003</v>
      </c>
      <c r="G29">
        <v>6314.6270000000004</v>
      </c>
      <c r="H29">
        <v>6709.4290000000001</v>
      </c>
      <c r="I29">
        <v>6757.6776</v>
      </c>
      <c r="J29">
        <v>6561.92</v>
      </c>
      <c r="K29">
        <v>6312.9116000000004</v>
      </c>
      <c r="L29">
        <v>6269.0475999999999</v>
      </c>
      <c r="M29">
        <v>108.1</v>
      </c>
      <c r="N29">
        <v>6</v>
      </c>
      <c r="O29">
        <v>13</v>
      </c>
      <c r="P29">
        <v>7</v>
      </c>
      <c r="Q29" s="2" cm="1">
        <f t="array" ref="Q29">3*SUM(D29:K29*(1-D$8:K$8))</f>
        <v>76151.944199999998</v>
      </c>
      <c r="R29" s="2">
        <f>MAX(D30:K30)</f>
        <v>6862.8049000000001</v>
      </c>
      <c r="S29" s="2">
        <f>Q29/12+MAX(F29:J29)</f>
        <v>13103.67295</v>
      </c>
      <c r="T29">
        <f>M29*$M$5+S29*$N$5+R29*$O$5+Q29*$Q$5</f>
        <v>1974.4427614000001</v>
      </c>
      <c r="U29" s="2" cm="1">
        <f t="array" ref="U29">3.6*(3*SUM(D29:K29*D$12:K$12))</f>
        <v>557340.34392000001</v>
      </c>
      <c r="V29">
        <v>1.228</v>
      </c>
      <c r="X29">
        <v>30</v>
      </c>
    </row>
    <row r="30" spans="1:24" x14ac:dyDescent="0.45">
      <c r="C30" t="s">
        <v>19</v>
      </c>
      <c r="D30">
        <v>5634.848</v>
      </c>
      <c r="E30">
        <v>5572.6071000000002</v>
      </c>
      <c r="F30">
        <v>5636.3636999999999</v>
      </c>
      <c r="G30">
        <v>5921.0987999999998</v>
      </c>
      <c r="H30">
        <v>6733.4930999999997</v>
      </c>
      <c r="I30">
        <v>6862.8049000000001</v>
      </c>
      <c r="J30">
        <v>6268.5868</v>
      </c>
      <c r="K30">
        <v>5732.9811</v>
      </c>
      <c r="L30">
        <v>5792.8146999999999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11899.891799999999</v>
      </c>
      <c r="E32">
        <v>11900.8514</v>
      </c>
      <c r="F32">
        <v>11993.8176</v>
      </c>
      <c r="G32">
        <v>0</v>
      </c>
      <c r="H32">
        <v>0</v>
      </c>
      <c r="I32">
        <v>0</v>
      </c>
      <c r="J32">
        <v>0</v>
      </c>
      <c r="K32">
        <v>12118.4882</v>
      </c>
      <c r="L32">
        <v>11790.643599999999</v>
      </c>
      <c r="M32">
        <v>249.9</v>
      </c>
      <c r="N32">
        <v>6</v>
      </c>
      <c r="O32">
        <v>5</v>
      </c>
      <c r="P32">
        <v>5</v>
      </c>
      <c r="Q32" s="2">
        <f>3*SUM(D32:K32)</f>
        <v>143739.147</v>
      </c>
      <c r="R32" s="2">
        <f>MAX(D33:K33)</f>
        <v>19673.244500000001</v>
      </c>
      <c r="S32" s="2">
        <f>Q32/12</f>
        <v>11978.26225</v>
      </c>
      <c r="T32">
        <f>M32*$M$5+S32*$N$5+R32*$O$5+Q32*$Q$5</f>
        <v>3947.9714320000003</v>
      </c>
      <c r="U32" s="2" cm="1">
        <f t="array" ref="U32">3.6*(3*SUM(D32:K32*D$13:K$13))</f>
        <v>517460.92920000001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19064.476500000001</v>
      </c>
      <c r="E33">
        <v>18928.7893</v>
      </c>
      <c r="F33">
        <v>19149.489399999999</v>
      </c>
      <c r="G33">
        <v>0</v>
      </c>
      <c r="H33">
        <v>0</v>
      </c>
      <c r="I33">
        <v>0</v>
      </c>
      <c r="J33">
        <v>0</v>
      </c>
      <c r="K33">
        <v>19673.244500000001</v>
      </c>
      <c r="L33">
        <v>18985.814399999999</v>
      </c>
    </row>
    <row r="34" spans="1:24" x14ac:dyDescent="0.45">
      <c r="A34">
        <v>2.2499999999999999E-2</v>
      </c>
      <c r="B34">
        <v>15</v>
      </c>
      <c r="C34" t="s">
        <v>18</v>
      </c>
      <c r="D34">
        <v>11970.5772</v>
      </c>
      <c r="E34">
        <v>11971.517400000001</v>
      </c>
      <c r="F34">
        <v>11972.1476</v>
      </c>
      <c r="G34">
        <v>0</v>
      </c>
      <c r="H34">
        <v>0</v>
      </c>
      <c r="I34">
        <v>0</v>
      </c>
      <c r="J34">
        <v>0</v>
      </c>
      <c r="K34">
        <v>12373.193600000001</v>
      </c>
      <c r="L34">
        <v>11914.932500000001</v>
      </c>
      <c r="M34">
        <v>266.8</v>
      </c>
      <c r="N34">
        <v>6</v>
      </c>
      <c r="O34">
        <v>9</v>
      </c>
      <c r="P34">
        <v>6</v>
      </c>
      <c r="Q34" s="2">
        <f>3*SUM(D34:K34)</f>
        <v>144862.30739999999</v>
      </c>
      <c r="R34" s="2">
        <f>MAX(D35:K35)</f>
        <v>19993.629700000001</v>
      </c>
      <c r="S34" s="2">
        <f>Q34/12</f>
        <v>12071.85895</v>
      </c>
      <c r="T34">
        <f>M34*$M$5+S34*$N$5+R34*$O$5+Q34*$Q$5</f>
        <v>4013.9336782</v>
      </c>
      <c r="U34" s="2" cm="1">
        <f t="array" ref="U34">3.6*(3*SUM(D34:K34*D$13:K$13))</f>
        <v>521504.30663999997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19155.388900000002</v>
      </c>
      <c r="E35">
        <v>19021.239399999999</v>
      </c>
      <c r="F35">
        <v>19153.444299999999</v>
      </c>
      <c r="G35">
        <v>0</v>
      </c>
      <c r="H35">
        <v>0</v>
      </c>
      <c r="I35">
        <v>0</v>
      </c>
      <c r="J35">
        <v>0</v>
      </c>
      <c r="K35">
        <v>19993.629700000001</v>
      </c>
      <c r="L35">
        <v>19117.172600000002</v>
      </c>
    </row>
    <row r="36" spans="1:24" x14ac:dyDescent="0.45">
      <c r="A36">
        <v>2.2499999999999999E-2</v>
      </c>
      <c r="B36">
        <v>20</v>
      </c>
      <c r="C36" t="s">
        <v>18</v>
      </c>
      <c r="D36">
        <v>11921.8493</v>
      </c>
      <c r="E36">
        <v>11964.6548</v>
      </c>
      <c r="F36">
        <v>11965.630499999999</v>
      </c>
      <c r="G36">
        <v>0</v>
      </c>
      <c r="H36">
        <v>0</v>
      </c>
      <c r="I36">
        <v>0</v>
      </c>
      <c r="J36">
        <v>0</v>
      </c>
      <c r="K36">
        <v>12382.5969</v>
      </c>
      <c r="L36">
        <v>11873.834000000001</v>
      </c>
      <c r="M36">
        <v>282.10000000000002</v>
      </c>
      <c r="N36">
        <v>6</v>
      </c>
      <c r="O36">
        <v>12</v>
      </c>
      <c r="P36">
        <v>8</v>
      </c>
      <c r="Q36" s="2">
        <f>3*SUM(D36:K36)</f>
        <v>144704.19449999998</v>
      </c>
      <c r="R36" s="2">
        <f>MAX(D37:K37)</f>
        <v>19977.143599999999</v>
      </c>
      <c r="S36" s="2">
        <f>Q36/12</f>
        <v>12058.682874999999</v>
      </c>
      <c r="T36">
        <f>M36*$M$5+S36*$N$5+R36*$O$5+Q36*$Q$5</f>
        <v>4025.7894918500001</v>
      </c>
      <c r="U36" s="2" cm="1">
        <f t="array" ref="U36">3.6*(3*SUM(D36:K36*D$13:K$13))</f>
        <v>520935.10019999993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19119.123299999999</v>
      </c>
      <c r="E37">
        <v>19027.4293</v>
      </c>
      <c r="F37">
        <v>19161.6594</v>
      </c>
      <c r="G37">
        <v>0</v>
      </c>
      <c r="H37">
        <v>0</v>
      </c>
      <c r="I37">
        <v>0</v>
      </c>
      <c r="J37">
        <v>0</v>
      </c>
      <c r="K37">
        <v>19977.143599999999</v>
      </c>
      <c r="L37">
        <v>19087.932199999999</v>
      </c>
    </row>
    <row r="38" spans="1:24" x14ac:dyDescent="0.45">
      <c r="A38">
        <v>2.2499999999999999E-2</v>
      </c>
      <c r="B38">
        <v>21</v>
      </c>
      <c r="C38" t="s">
        <v>18</v>
      </c>
      <c r="D38">
        <v>11974.949699999999</v>
      </c>
      <c r="E38">
        <v>11965.082700000001</v>
      </c>
      <c r="F38">
        <v>11966.6361</v>
      </c>
      <c r="G38">
        <v>0</v>
      </c>
      <c r="H38">
        <v>0</v>
      </c>
      <c r="I38">
        <v>0</v>
      </c>
      <c r="J38">
        <v>0</v>
      </c>
      <c r="K38">
        <v>12218.225399999999</v>
      </c>
      <c r="L38">
        <v>11974.780199999999</v>
      </c>
      <c r="M38">
        <v>314.5</v>
      </c>
      <c r="N38">
        <v>6</v>
      </c>
      <c r="O38">
        <v>12</v>
      </c>
      <c r="P38">
        <v>9</v>
      </c>
      <c r="Q38" s="2">
        <f>3*SUM(D38:K38)</f>
        <v>144374.68169999999</v>
      </c>
      <c r="R38" s="2">
        <f>MAX(D39:K39)</f>
        <v>19791.231199999998</v>
      </c>
      <c r="S38" s="2">
        <f>Q38/12</f>
        <v>12031.223474999999</v>
      </c>
      <c r="T38">
        <f>M38*$M$5+S38*$N$5+R38*$O$5+Q38*$Q$5</f>
        <v>4032.6735574499999</v>
      </c>
      <c r="U38" s="2" cm="1">
        <f t="array" ref="U38">3.6*(3*SUM(D38:K38*D$13:K$13))</f>
        <v>519748.85411999997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19167.703699999998</v>
      </c>
      <c r="E39">
        <v>19019.988700000002</v>
      </c>
      <c r="F39">
        <v>19155.179100000001</v>
      </c>
      <c r="G39">
        <v>0</v>
      </c>
      <c r="H39">
        <v>0</v>
      </c>
      <c r="I39">
        <v>0</v>
      </c>
      <c r="J39">
        <v>0</v>
      </c>
      <c r="K39">
        <v>19791.231199999998</v>
      </c>
      <c r="L39">
        <v>19186.0995</v>
      </c>
    </row>
    <row r="40" spans="1:24" x14ac:dyDescent="0.45">
      <c r="A40">
        <v>2.2499999999999999E-2</v>
      </c>
      <c r="B40">
        <v>22</v>
      </c>
      <c r="C40" t="s">
        <v>18</v>
      </c>
      <c r="D40">
        <v>12246.8446</v>
      </c>
      <c r="E40">
        <v>12245.721600000001</v>
      </c>
      <c r="F40">
        <v>12248.4238</v>
      </c>
      <c r="G40">
        <v>0</v>
      </c>
      <c r="H40">
        <v>0</v>
      </c>
      <c r="I40">
        <v>0</v>
      </c>
      <c r="J40">
        <v>0</v>
      </c>
      <c r="K40">
        <v>12563.1468</v>
      </c>
      <c r="L40">
        <v>12245.9133</v>
      </c>
      <c r="M40">
        <v>340.3</v>
      </c>
      <c r="N40">
        <v>6</v>
      </c>
      <c r="O40">
        <v>14</v>
      </c>
      <c r="P40">
        <v>8</v>
      </c>
      <c r="Q40" s="2">
        <f>3*SUM(D40:K40)</f>
        <v>147912.41040000002</v>
      </c>
      <c r="R40" s="2">
        <f>MAX(D41:K41)</f>
        <v>20021.658200000002</v>
      </c>
      <c r="S40" s="2">
        <f>Q40/12</f>
        <v>12326.034200000002</v>
      </c>
      <c r="T40">
        <f>M40*$M$5+S40*$N$5+R40*$O$5+Q40*$Q$5</f>
        <v>4118.7844042000006</v>
      </c>
      <c r="U40" s="2" cm="1">
        <f t="array" ref="U40">3.6*(3*SUM(D40:K40*D$13:K$13))</f>
        <v>532484.67744000012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19365.592199999999</v>
      </c>
      <c r="E41">
        <v>19237.076499999999</v>
      </c>
      <c r="F41">
        <v>19362.6263</v>
      </c>
      <c r="G41">
        <v>0</v>
      </c>
      <c r="H41">
        <v>0</v>
      </c>
      <c r="I41">
        <v>0</v>
      </c>
      <c r="J41">
        <v>0</v>
      </c>
      <c r="K41">
        <v>20021.658200000002</v>
      </c>
      <c r="L41">
        <v>19381.752899999999</v>
      </c>
    </row>
    <row r="43" spans="1:24" x14ac:dyDescent="0.45">
      <c r="A43">
        <v>3.3799999999999997E-2</v>
      </c>
      <c r="B43">
        <v>10</v>
      </c>
      <c r="C43" t="s">
        <v>18</v>
      </c>
      <c r="D43">
        <v>17613.356800000001</v>
      </c>
      <c r="E43">
        <v>17646.332399999999</v>
      </c>
      <c r="F43">
        <v>17648.559499999999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17356.101699999999</v>
      </c>
      <c r="M43">
        <v>295.5</v>
      </c>
      <c r="N43">
        <v>6</v>
      </c>
      <c r="O43">
        <v>6</v>
      </c>
      <c r="P43">
        <v>4</v>
      </c>
      <c r="Q43" s="2">
        <f>3*SUM(D43:K43)</f>
        <v>158724.74609999999</v>
      </c>
      <c r="R43" s="2">
        <f>MAX(D44:K44)</f>
        <v>28495.5514</v>
      </c>
      <c r="S43" s="2">
        <f>Q43/12</f>
        <v>13227.062174999999</v>
      </c>
      <c r="T43">
        <f>M43*$M$5+S43*$N$5+R43*$O$5+Q43*$Q$5</f>
        <v>5198.4385586499993</v>
      </c>
      <c r="U43" s="2" cm="1">
        <f t="array" ref="U43">3.6*(3*SUM(D43:K43*D$14:K$14))</f>
        <v>508001.00147999992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28495.5514</v>
      </c>
      <c r="E44">
        <v>28251.4398</v>
      </c>
      <c r="F44">
        <v>28455.338199999998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28114.2811</v>
      </c>
    </row>
    <row r="45" spans="1:24" x14ac:dyDescent="0.45">
      <c r="A45">
        <v>3.3799999999999997E-2</v>
      </c>
      <c r="B45">
        <v>15</v>
      </c>
      <c r="C45" t="s">
        <v>18</v>
      </c>
      <c r="D45">
        <v>18187.573</v>
      </c>
      <c r="E45">
        <v>18262.041700000002</v>
      </c>
      <c r="F45">
        <v>18262.609499999999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17948.873200000002</v>
      </c>
      <c r="M45">
        <v>358.6</v>
      </c>
      <c r="N45">
        <v>6</v>
      </c>
      <c r="O45">
        <v>9</v>
      </c>
      <c r="P45">
        <v>6</v>
      </c>
      <c r="Q45" s="2">
        <f>3*SUM(D45:K45)</f>
        <v>164136.67260000002</v>
      </c>
      <c r="R45" s="2">
        <f>MAX(D46:K46)</f>
        <v>29086.512500000001</v>
      </c>
      <c r="S45" s="2">
        <f>Q45/12</f>
        <v>13678.056050000001</v>
      </c>
      <c r="T45">
        <f>M45*$M$5+S45*$N$5+R45*$O$5+Q45*$Q$5</f>
        <v>5382.6541780000007</v>
      </c>
      <c r="U45" s="2" cm="1">
        <f t="array" ref="U45">3.6*(3*SUM(D45:K45*D$14:K$14))</f>
        <v>525416.75855999999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29060.910899999999</v>
      </c>
      <c r="E46">
        <v>28880.958200000001</v>
      </c>
      <c r="F46">
        <v>29086.512500000001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28691.325199999999</v>
      </c>
    </row>
    <row r="47" spans="1:24" x14ac:dyDescent="0.45">
      <c r="A47">
        <v>3.3799999999999997E-2</v>
      </c>
      <c r="B47">
        <v>20</v>
      </c>
      <c r="C47" t="s">
        <v>18</v>
      </c>
      <c r="D47">
        <v>17462.855899999999</v>
      </c>
      <c r="E47">
        <v>17554.264599999999</v>
      </c>
      <c r="F47">
        <v>17554.870299999999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17335.326300000001</v>
      </c>
      <c r="M47">
        <v>430.2</v>
      </c>
      <c r="N47">
        <v>6</v>
      </c>
      <c r="O47">
        <v>11</v>
      </c>
      <c r="P47">
        <v>9</v>
      </c>
      <c r="Q47" s="2">
        <f>3*SUM(D47:K47)</f>
        <v>157715.9724</v>
      </c>
      <c r="R47" s="2">
        <f>MAX(D48:K48)</f>
        <v>28400.2343</v>
      </c>
      <c r="S47" s="2">
        <f>Q47/12</f>
        <v>13142.9977</v>
      </c>
      <c r="T47">
        <f>M47*$M$5+S47*$N$5+R47*$O$5+Q47*$Q$5</f>
        <v>5312.3580973000007</v>
      </c>
      <c r="U47" s="2" cm="1">
        <f t="array" ref="U47">3.6*(3*SUM(D47:K47*D$14:K$14))</f>
        <v>504911.21939999994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28362.7477</v>
      </c>
      <c r="E48">
        <v>28196.010999999999</v>
      </c>
      <c r="F48">
        <v>28400.2343</v>
      </c>
      <c r="G48">
        <v>0</v>
      </c>
      <c r="H48">
        <v>0</v>
      </c>
      <c r="I48">
        <v>0</v>
      </c>
      <c r="J48">
        <v>0</v>
      </c>
      <c r="K48">
        <v>0</v>
      </c>
      <c r="L48">
        <v>28101.043300000001</v>
      </c>
    </row>
    <row r="49" spans="1:24" x14ac:dyDescent="0.45">
      <c r="A49">
        <v>3.3799999999999997E-2</v>
      </c>
      <c r="B49">
        <v>25</v>
      </c>
      <c r="C49" t="s">
        <v>18</v>
      </c>
      <c r="D49">
        <v>17424.136500000001</v>
      </c>
      <c r="E49">
        <v>17228.941599999998</v>
      </c>
      <c r="F49">
        <v>17229.665400000002</v>
      </c>
      <c r="G49">
        <v>0</v>
      </c>
      <c r="H49">
        <v>0</v>
      </c>
      <c r="I49">
        <v>0</v>
      </c>
      <c r="J49">
        <v>0</v>
      </c>
      <c r="K49">
        <v>0</v>
      </c>
      <c r="L49">
        <v>17228.270100000002</v>
      </c>
      <c r="M49">
        <v>457.8</v>
      </c>
      <c r="N49">
        <v>6</v>
      </c>
      <c r="O49">
        <v>15</v>
      </c>
      <c r="P49">
        <v>10</v>
      </c>
      <c r="Q49" s="2">
        <f>3*SUM(D49:K49)</f>
        <v>155648.23050000001</v>
      </c>
      <c r="R49" s="2">
        <f>MAX(D50:K50)</f>
        <v>28230.806799999998</v>
      </c>
      <c r="S49" s="2">
        <f>Q49/12</f>
        <v>12970.685875000001</v>
      </c>
      <c r="T49">
        <f>M49*$M$5+S49*$N$5+R49*$O$5+Q49*$Q$5</f>
        <v>5300.5030690499998</v>
      </c>
      <c r="U49" s="2" cm="1">
        <f t="array" ref="U49">3.6*(3*SUM(D49:K49*D$14:K$14))</f>
        <v>497606.73840000003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28230.806799999998</v>
      </c>
      <c r="E50">
        <v>27789.7814</v>
      </c>
      <c r="F50">
        <v>27981.436300000001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27909.5798</v>
      </c>
    </row>
    <row r="51" spans="1:24" x14ac:dyDescent="0.45">
      <c r="A51">
        <v>3.3799999999999997E-2</v>
      </c>
      <c r="B51">
        <v>22</v>
      </c>
      <c r="C51" t="s">
        <v>18</v>
      </c>
      <c r="D51">
        <v>17738.522300000001</v>
      </c>
      <c r="E51">
        <v>17517.527600000001</v>
      </c>
      <c r="F51">
        <v>17518.154399999999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17517.032599999999</v>
      </c>
      <c r="M51">
        <v>471.3</v>
      </c>
      <c r="N51">
        <v>6</v>
      </c>
      <c r="O51">
        <v>13</v>
      </c>
      <c r="P51">
        <v>9</v>
      </c>
      <c r="Q51" s="2">
        <f>3*SUM(D51:K51)</f>
        <v>158322.61290000001</v>
      </c>
      <c r="R51" s="2">
        <f>MAX(D52:K52)</f>
        <v>28511.106</v>
      </c>
      <c r="S51" s="2">
        <f>Q51/12</f>
        <v>13193.551075000001</v>
      </c>
      <c r="T51">
        <f>M51*$M$5+S51*$N$5+R51*$O$5+Q51*$Q$5</f>
        <v>5372.4344442500005</v>
      </c>
      <c r="U51" s="2" cm="1">
        <f t="array" ref="U51">3.6*(3*SUM(D51:K51*D$14:K$14))</f>
        <v>506102.72616000002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28511.106</v>
      </c>
      <c r="E52">
        <v>28049.940399999999</v>
      </c>
      <c r="F52">
        <v>28233.763500000001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28165.050899999998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23395.739000000001</v>
      </c>
      <c r="F54">
        <v>23582.7922</v>
      </c>
      <c r="G54">
        <v>0</v>
      </c>
      <c r="H54">
        <v>0</v>
      </c>
      <c r="I54">
        <v>0</v>
      </c>
      <c r="J54">
        <v>0</v>
      </c>
      <c r="K54">
        <v>0</v>
      </c>
      <c r="L54">
        <v>23221.036599999999</v>
      </c>
      <c r="M54">
        <v>309.3</v>
      </c>
      <c r="N54">
        <v>6</v>
      </c>
      <c r="O54">
        <v>7</v>
      </c>
      <c r="P54">
        <v>3</v>
      </c>
      <c r="Q54" s="2">
        <f>3*SUM(D54:K54)</f>
        <v>140935.59359999999</v>
      </c>
      <c r="R54" s="2">
        <f>MAX(D55:K55)</f>
        <v>38007.982199999999</v>
      </c>
      <c r="S54" s="2">
        <f>Q54/12</f>
        <v>11744.632799999999</v>
      </c>
      <c r="T54">
        <f>M54*$M$5+S54*$N$5+R54*$O$5+Q54*$Q$5</f>
        <v>6200.1754541999999</v>
      </c>
      <c r="U54" s="2" cm="1">
        <f t="array" ref="U54">3.6*(3*SUM(D54:K54*D$15:K$15))</f>
        <v>507368.13695999997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37569.572899999999</v>
      </c>
      <c r="F55">
        <v>38007.982199999999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37542.302900000002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23114.283800000001</v>
      </c>
      <c r="F56">
        <v>23350.352800000001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22973.149000000001</v>
      </c>
      <c r="M56">
        <v>410.2</v>
      </c>
      <c r="N56">
        <v>6</v>
      </c>
      <c r="O56">
        <v>9</v>
      </c>
      <c r="P56">
        <v>6</v>
      </c>
      <c r="Q56" s="2">
        <f>3*SUM(D56:K56)</f>
        <v>139393.90979999999</v>
      </c>
      <c r="R56" s="2">
        <f>MAX(D57:K57)</f>
        <v>37844.330999999998</v>
      </c>
      <c r="S56" s="2">
        <f>Q56/12</f>
        <v>11616.159149999999</v>
      </c>
      <c r="T56">
        <f>M56*$M$5+S56*$N$5+R56*$O$5+Q56*$Q$5</f>
        <v>6267.1415575000001</v>
      </c>
      <c r="U56" s="2" cm="1">
        <f t="array" ref="U56">3.6*(3*SUM(D56:K56*D$15:K$15))</f>
        <v>501818.07527999999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37333.645799999998</v>
      </c>
      <c r="F57">
        <v>37844.330999999998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37313.457499999997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23604.177599999999</v>
      </c>
      <c r="F58">
        <v>23605.064600000002</v>
      </c>
      <c r="G58">
        <v>0</v>
      </c>
      <c r="H58">
        <v>0</v>
      </c>
      <c r="I58">
        <v>0</v>
      </c>
      <c r="J58">
        <v>0</v>
      </c>
      <c r="K58">
        <v>0</v>
      </c>
      <c r="L58">
        <v>23603.996599999999</v>
      </c>
      <c r="M58">
        <v>357.3</v>
      </c>
      <c r="N58">
        <v>6</v>
      </c>
      <c r="O58">
        <v>15</v>
      </c>
      <c r="P58">
        <v>5</v>
      </c>
      <c r="Q58" s="2">
        <f>3*SUM(D58:K58)</f>
        <v>141627.72659999999</v>
      </c>
      <c r="R58" s="2">
        <f>MAX(D59:K59)</f>
        <v>38009.637999999999</v>
      </c>
      <c r="S58" s="2">
        <f>Q58/12</f>
        <v>11802.31055</v>
      </c>
      <c r="T58">
        <f>M58*$M$5+S58*$N$5+R58*$O$5+Q58*$Q$5</f>
        <v>6254.7203585000007</v>
      </c>
      <c r="U58" s="2" cm="1">
        <f t="array" ref="U58">3.6*(3*SUM(D58:K58*D$15:K$15))</f>
        <v>509859.81575999997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37750.020400000001</v>
      </c>
      <c r="F59">
        <v>38009.637999999999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37879.464899999999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24532.475399999999</v>
      </c>
      <c r="F60">
        <v>24536.983199999999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24532.206699999999</v>
      </c>
      <c r="M60">
        <v>592.29999999999995</v>
      </c>
      <c r="N60">
        <v>6</v>
      </c>
      <c r="O60">
        <v>15</v>
      </c>
      <c r="P60">
        <v>10</v>
      </c>
      <c r="Q60" s="2">
        <f>3*SUM(D60:K60)</f>
        <v>147208.37579999998</v>
      </c>
      <c r="R60" s="2">
        <f>MAX(D61:K61)</f>
        <v>38834.476499999997</v>
      </c>
      <c r="S60" s="2">
        <f>Q60/12</f>
        <v>12267.364649999998</v>
      </c>
      <c r="T60">
        <f>M60*$M$5+S60*$N$5+R60*$O$5+Q60*$Q$5</f>
        <v>6640.6817680000004</v>
      </c>
      <c r="U60" s="2" cm="1">
        <f t="array" ref="U60">3.6*(3*SUM(D60:K60*D$15:K$15))</f>
        <v>529950.15287999995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38585.600299999998</v>
      </c>
      <c r="F61">
        <v>38834.476499999997</v>
      </c>
      <c r="G61">
        <v>0</v>
      </c>
      <c r="H61">
        <v>0</v>
      </c>
      <c r="I61">
        <v>0</v>
      </c>
      <c r="J61">
        <v>0</v>
      </c>
      <c r="K61">
        <v>0</v>
      </c>
      <c r="L61">
        <v>38707.796699999999</v>
      </c>
    </row>
    <row r="62" spans="1:24" x14ac:dyDescent="0.45">
      <c r="A62">
        <v>4.5100000000000001E-2</v>
      </c>
      <c r="B62">
        <v>30</v>
      </c>
      <c r="C62" t="s">
        <v>18</v>
      </c>
      <c r="D62">
        <v>0</v>
      </c>
      <c r="E62">
        <v>24363.1963</v>
      </c>
      <c r="F62">
        <v>24542.539700000001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24444.185099999999</v>
      </c>
      <c r="M62">
        <v>480.9</v>
      </c>
      <c r="N62">
        <v>6</v>
      </c>
      <c r="O62">
        <v>22</v>
      </c>
      <c r="P62">
        <v>8</v>
      </c>
      <c r="Q62" s="2">
        <f>3*SUM(D62:K62)</f>
        <v>146717.20800000001</v>
      </c>
      <c r="R62" s="2">
        <f>MAX(D63:K63)</f>
        <v>38802.586300000003</v>
      </c>
      <c r="S62" s="2">
        <f>Q62/12</f>
        <v>12226.434000000001</v>
      </c>
      <c r="T62">
        <f>M62*$M$5+S62*$N$5+R62*$O$5+Q62*$Q$5</f>
        <v>6520.9206823000004</v>
      </c>
      <c r="U62" s="2" cm="1">
        <f t="array" ref="U62">3.6*(3*SUM(D62:K62*D$15:K$15))</f>
        <v>528181.94880000001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38369.0429</v>
      </c>
      <c r="F63">
        <v>38802.586300000003</v>
      </c>
      <c r="G63">
        <v>0</v>
      </c>
      <c r="H63">
        <v>0</v>
      </c>
      <c r="I63">
        <v>0</v>
      </c>
      <c r="J63">
        <v>0</v>
      </c>
      <c r="K63">
        <v>0</v>
      </c>
      <c r="L63">
        <v>38575.684000000001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45570.0219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45570.0219</v>
      </c>
      <c r="M65">
        <v>530.70000000000005</v>
      </c>
      <c r="N65">
        <v>6</v>
      </c>
      <c r="O65">
        <v>7</v>
      </c>
      <c r="P65">
        <v>3</v>
      </c>
      <c r="Q65" s="2">
        <f>3*SUM(D65:K65)</f>
        <v>136710.06570000001</v>
      </c>
      <c r="R65" s="2">
        <f>MAX(D66:K66)</f>
        <v>74055.939799999993</v>
      </c>
      <c r="S65" s="2">
        <f>Q65/12</f>
        <v>11392.505475</v>
      </c>
      <c r="T65">
        <f>M65*$M$5+S65*$N$5+R65*$O$5+Q65*$Q$5</f>
        <v>10744.644318049999</v>
      </c>
      <c r="U65" s="2" cm="1">
        <f t="array" ref="U65">3.6*(3*SUM(D65:K65*D$16:K$16))</f>
        <v>492156.23652000003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74055.939799999993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74055.939799999993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45927.523300000001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45927.523300000001</v>
      </c>
      <c r="M67">
        <v>608.6</v>
      </c>
      <c r="N67">
        <v>6</v>
      </c>
      <c r="O67">
        <v>10</v>
      </c>
      <c r="P67">
        <v>5</v>
      </c>
      <c r="Q67" s="2">
        <f>3*SUM(D67:K67)</f>
        <v>137782.5699</v>
      </c>
      <c r="R67" s="2">
        <f>MAX(D68:K68)</f>
        <v>74421.538</v>
      </c>
      <c r="S67" s="2">
        <f>Q67/12</f>
        <v>11481.880825</v>
      </c>
      <c r="T67">
        <f>M67*$M$5+S67*$N$5+R67*$O$5+Q67*$Q$5</f>
        <v>10876.612988750001</v>
      </c>
      <c r="U67" s="2" cm="1">
        <f t="array" ref="U67">3.6*(3*SUM(D67:K67*D$16:K$16))</f>
        <v>496017.25164000003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74421.538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74421.538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44831.522900000004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44831.522900000004</v>
      </c>
      <c r="M69">
        <v>718.9</v>
      </c>
      <c r="N69">
        <v>6</v>
      </c>
      <c r="O69">
        <v>13</v>
      </c>
      <c r="P69">
        <v>7</v>
      </c>
      <c r="Q69" s="2">
        <f>3*SUM(D69:K69)</f>
        <v>134494.5687</v>
      </c>
      <c r="R69" s="2">
        <f>MAX(D70:K70)</f>
        <v>73067.289999999994</v>
      </c>
      <c r="S69" s="2">
        <f>Q69/12</f>
        <v>11207.880725000001</v>
      </c>
      <c r="T69">
        <f>M69*$M$5+S69*$N$5+R69*$O$5+Q69*$Q$5</f>
        <v>10792.908969749999</v>
      </c>
      <c r="U69" s="2" cm="1">
        <f t="array" ref="U69">3.6*(3*SUM(D69:K69*D$16:K$16))</f>
        <v>484180.44732000004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73067.289999999994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73067.289999999994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47734.278599999998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47734.278599999998</v>
      </c>
      <c r="M71">
        <v>748.7</v>
      </c>
      <c r="N71">
        <v>6</v>
      </c>
      <c r="O71">
        <v>18</v>
      </c>
      <c r="P71">
        <v>7</v>
      </c>
      <c r="Q71" s="2">
        <f>3*SUM(D71:K71)</f>
        <v>143202.8358</v>
      </c>
      <c r="R71" s="2">
        <f>MAX(D72:K72)</f>
        <v>75803.178199999995</v>
      </c>
      <c r="S71" s="2">
        <f>Q71/12</f>
        <v>11933.569649999999</v>
      </c>
      <c r="T71">
        <f>M71*$M$5+S71*$N$5+R71*$O$5+Q71*$Q$5</f>
        <v>11233.577223699998</v>
      </c>
      <c r="U71" s="2" cm="1">
        <f t="array" ref="U71">3.6*(3*SUM(D71:K71*D$16:K$16))</f>
        <v>515530.20887999999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75803.178199999995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75803.178199999995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46835.626400000001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46835.626400000001</v>
      </c>
      <c r="M73">
        <v>750.9</v>
      </c>
      <c r="N73">
        <v>6</v>
      </c>
      <c r="O73">
        <v>22</v>
      </c>
      <c r="P73">
        <v>8</v>
      </c>
      <c r="Q73" s="2">
        <f>3*SUM(D73:K73)</f>
        <v>140506.8792</v>
      </c>
      <c r="R73" s="2">
        <f>MAX(D74:K74)</f>
        <v>74860.642200000002</v>
      </c>
      <c r="S73" s="2">
        <f>Q73/12</f>
        <v>11708.9066</v>
      </c>
      <c r="T73">
        <f>M73*$M$5+S73*$N$5+R73*$O$5+Q73*$Q$5</f>
        <v>11097.017432199998</v>
      </c>
      <c r="U73" s="2" cm="1">
        <f t="array" ref="U73">3.6*(3*SUM(D73:K73*D$16:K$16))</f>
        <v>505824.76512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74860.642200000002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74860.642200000002</v>
      </c>
    </row>
    <row r="76" spans="1:24" x14ac:dyDescent="0.45">
      <c r="A76" t="s">
        <v>56</v>
      </c>
    </row>
    <row r="77" spans="1:24" x14ac:dyDescent="0.45">
      <c r="A77">
        <v>1.1299999999999999E-2</v>
      </c>
      <c r="B77">
        <v>1</v>
      </c>
      <c r="L77">
        <v>16470</v>
      </c>
      <c r="M77">
        <v>279</v>
      </c>
      <c r="N77">
        <v>0</v>
      </c>
      <c r="O77">
        <v>0</v>
      </c>
      <c r="P77">
        <v>2</v>
      </c>
      <c r="Q77">
        <f>L77*12</f>
        <v>197640</v>
      </c>
      <c r="R77">
        <f>L78</f>
        <v>12720</v>
      </c>
      <c r="S77">
        <f>L77*2</f>
        <v>32940</v>
      </c>
      <c r="T77">
        <f>M77*$M$5+S77*$N$5+R77*$O$5+Q77*$Q$5</f>
        <v>4453.32</v>
      </c>
      <c r="U77" s="2">
        <f>3.6*(24*L77)</f>
        <v>1423008</v>
      </c>
    </row>
    <row r="78" spans="1:24" x14ac:dyDescent="0.45">
      <c r="L78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94FC-081A-4B19-9CAD-2AA99E763BCE}">
  <dimension ref="A1:X77"/>
  <sheetViews>
    <sheetView topLeftCell="A2" workbookViewId="0">
      <selection activeCell="L76" sqref="L76:P77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7.4999999999999997E-2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9</v>
      </c>
      <c r="C21" t="s">
        <v>18</v>
      </c>
      <c r="D21">
        <v>5835.2820000000002</v>
      </c>
      <c r="E21">
        <v>5835.7743</v>
      </c>
      <c r="F21">
        <v>5769.6292999999996</v>
      </c>
      <c r="G21">
        <v>5768.5353999999998</v>
      </c>
      <c r="H21">
        <v>6226.1219000000001</v>
      </c>
      <c r="I21">
        <v>6350.7443000000003</v>
      </c>
      <c r="J21">
        <v>5904.4641000000001</v>
      </c>
      <c r="K21">
        <v>5834.6538</v>
      </c>
      <c r="L21">
        <v>5713.7097999999996</v>
      </c>
      <c r="M21">
        <v>130.6</v>
      </c>
      <c r="N21">
        <v>6</v>
      </c>
      <c r="O21">
        <v>3</v>
      </c>
      <c r="P21">
        <v>7</v>
      </c>
      <c r="Q21" s="2" cm="1">
        <f t="array" ref="Q21">3*SUM(D21:K21*(1-D$8:K$8))</f>
        <v>70028.270399999994</v>
      </c>
      <c r="R21" s="2">
        <f>MAX(D22:K22)</f>
        <v>6853.0415000000003</v>
      </c>
      <c r="S21" s="2">
        <f>Q21/12+MAX(F21:J21)</f>
        <v>12186.433499999999</v>
      </c>
      <c r="T21">
        <f>M21*$M$5+S21*$N$5+R21*$O$5+Q21*$Q$5</f>
        <v>2810.4980559999999</v>
      </c>
      <c r="U21" s="2" cm="1">
        <f t="array" ref="U21">3.6*(3*SUM(D21:K21*D$12:K$12))</f>
        <v>513272.21508000005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5144.0672999999997</v>
      </c>
      <c r="E22">
        <v>5081.5268999999998</v>
      </c>
      <c r="F22">
        <v>5080.7533000000003</v>
      </c>
      <c r="G22">
        <v>5364.8509999999997</v>
      </c>
      <c r="H22">
        <v>6437.9560000000001</v>
      </c>
      <c r="I22">
        <v>6853.0415000000003</v>
      </c>
      <c r="J22">
        <v>5596.0825000000004</v>
      </c>
      <c r="K22">
        <v>5242.0789999999997</v>
      </c>
      <c r="L22">
        <v>5235.3110999999999</v>
      </c>
      <c r="Q22" s="2"/>
      <c r="R22" s="2"/>
      <c r="S22" s="2"/>
    </row>
    <row r="23" spans="1:24" x14ac:dyDescent="0.45">
      <c r="A23">
        <v>1.1299999999999999E-2</v>
      </c>
      <c r="B23">
        <v>13</v>
      </c>
      <c r="C23" t="s">
        <v>18</v>
      </c>
      <c r="D23">
        <v>5930.8136000000004</v>
      </c>
      <c r="E23">
        <v>5931.5174999999999</v>
      </c>
      <c r="F23">
        <v>5932.4582</v>
      </c>
      <c r="G23">
        <v>5931.5437000000002</v>
      </c>
      <c r="H23">
        <v>6346.2112999999999</v>
      </c>
      <c r="I23">
        <v>6323.2951000000003</v>
      </c>
      <c r="J23">
        <v>6120.2123000000001</v>
      </c>
      <c r="K23">
        <v>5930.1076000000003</v>
      </c>
      <c r="L23">
        <v>5793.4602000000004</v>
      </c>
      <c r="M23">
        <v>81.2</v>
      </c>
      <c r="N23">
        <v>6</v>
      </c>
      <c r="O23">
        <v>8</v>
      </c>
      <c r="P23">
        <v>6</v>
      </c>
      <c r="Q23" s="2" cm="1">
        <f t="array" ref="Q23">3*SUM(D23:K23*(1-D$8:K$8))</f>
        <v>71456.321849999993</v>
      </c>
      <c r="R23" s="2">
        <f>MAX(D24:K24)</f>
        <v>6473.3971000000001</v>
      </c>
      <c r="S23" s="2">
        <f>Q23/12+MAX(F23:J23)</f>
        <v>12300.9047875</v>
      </c>
      <c r="T23">
        <f>M23*$M$5+S23*$N$5+R23*$O$5+Q23*$Q$5</f>
        <v>2756.8212050874999</v>
      </c>
      <c r="U23" s="2" cm="1">
        <f t="array" ref="U23">3.6*(3*SUM(D23:K23*D$12:K$12))</f>
        <v>523218.52043999999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5249.7309999999998</v>
      </c>
      <c r="E24">
        <v>5186.8145000000004</v>
      </c>
      <c r="F24">
        <v>5249.7173000000003</v>
      </c>
      <c r="G24">
        <v>5535.5536000000002</v>
      </c>
      <c r="H24">
        <v>6385.8441999999995</v>
      </c>
      <c r="I24">
        <v>6473.3971000000001</v>
      </c>
      <c r="J24">
        <v>5817.1764999999996</v>
      </c>
      <c r="K24">
        <v>5348.5931</v>
      </c>
      <c r="L24">
        <v>5318.2635</v>
      </c>
      <c r="Q24" s="2"/>
      <c r="R24" s="2"/>
      <c r="S24" s="2"/>
    </row>
    <row r="25" spans="1:24" x14ac:dyDescent="0.45">
      <c r="A25">
        <v>1.1299999999999999E-2</v>
      </c>
      <c r="B25">
        <v>16</v>
      </c>
      <c r="C25" t="s">
        <v>18</v>
      </c>
      <c r="D25">
        <v>5718.0361999999996</v>
      </c>
      <c r="E25">
        <v>5718.3711000000003</v>
      </c>
      <c r="F25">
        <v>5745.3172000000004</v>
      </c>
      <c r="G25">
        <v>5745.0774000000001</v>
      </c>
      <c r="H25">
        <v>6056.6444000000001</v>
      </c>
      <c r="I25">
        <v>6118.5505000000003</v>
      </c>
      <c r="J25">
        <v>5908.8688000000002</v>
      </c>
      <c r="K25">
        <v>5717.7239</v>
      </c>
      <c r="L25">
        <v>5689.4539999999997</v>
      </c>
      <c r="M25">
        <v>107.6</v>
      </c>
      <c r="N25">
        <v>6</v>
      </c>
      <c r="O25">
        <v>9</v>
      </c>
      <c r="P25">
        <v>8</v>
      </c>
      <c r="Q25" s="2" cm="1">
        <f t="array" ref="Q25">3*SUM(D25:K25*(1-D$8:K$8))</f>
        <v>68943.672600000005</v>
      </c>
      <c r="R25" s="2">
        <f>MAX(D26:K26)</f>
        <v>6219.2001</v>
      </c>
      <c r="S25" s="2">
        <f>Q25/12+MAX(F25:J25)</f>
        <v>11863.85655</v>
      </c>
      <c r="T25">
        <f>M25*$M$5+S25*$N$5+R25*$O$5+Q25*$Q$5</f>
        <v>2686.4729964499998</v>
      </c>
      <c r="U25" s="2" cm="1">
        <f t="array" ref="U25">3.6*(3*SUM(D25:K25*D$12:K$12))</f>
        <v>504668.76660000003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5040.2645000000002</v>
      </c>
      <c r="E26">
        <v>4976.7722000000003</v>
      </c>
      <c r="F26">
        <v>5066.8621999999996</v>
      </c>
      <c r="G26">
        <v>5354.4669000000004</v>
      </c>
      <c r="H26">
        <v>6075.5402999999997</v>
      </c>
      <c r="I26">
        <v>6219.2001</v>
      </c>
      <c r="J26">
        <v>5611.4786000000004</v>
      </c>
      <c r="K26">
        <v>5139.8764000000001</v>
      </c>
      <c r="L26">
        <v>5216.8419000000004</v>
      </c>
      <c r="Q26" s="2"/>
      <c r="R26" s="2"/>
      <c r="S26" s="2"/>
    </row>
    <row r="27" spans="1:24" x14ac:dyDescent="0.45">
      <c r="A27">
        <v>1.1299999999999999E-2</v>
      </c>
      <c r="B27">
        <v>20</v>
      </c>
      <c r="C27" t="s">
        <v>18</v>
      </c>
      <c r="D27">
        <v>5954.0955999999996</v>
      </c>
      <c r="E27">
        <v>5955.2111000000004</v>
      </c>
      <c r="F27">
        <v>5957.1641</v>
      </c>
      <c r="G27">
        <v>5956.2286000000004</v>
      </c>
      <c r="H27">
        <v>6290.3680999999997</v>
      </c>
      <c r="I27">
        <v>6287.8117000000002</v>
      </c>
      <c r="J27">
        <v>6098.9766</v>
      </c>
      <c r="K27">
        <v>5932.2954</v>
      </c>
      <c r="L27">
        <v>5861.3149000000003</v>
      </c>
      <c r="M27">
        <v>174.6</v>
      </c>
      <c r="N27">
        <v>6</v>
      </c>
      <c r="O27">
        <v>13</v>
      </c>
      <c r="P27">
        <v>8</v>
      </c>
      <c r="Q27" s="2" cm="1">
        <f t="array" ref="Q27">3*SUM(D27:K27*(1-D$8:K$8))</f>
        <v>71609.017350000009</v>
      </c>
      <c r="R27" s="2">
        <f>MAX(D28:K28)</f>
        <v>6383.0393000000004</v>
      </c>
      <c r="S27" s="2">
        <f>Q27/12+MAX(F27:J27)</f>
        <v>12257.786212499999</v>
      </c>
      <c r="T27">
        <f>M27*$M$5+S27*$N$5+R27*$O$5+Q27*$Q$5</f>
        <v>2837.7831799124997</v>
      </c>
      <c r="U27" s="2" cm="1">
        <f t="array" ref="U27">3.6*(3*SUM(D27:K27*D$12:K$12))</f>
        <v>523067.23296000005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5275.5730999999996</v>
      </c>
      <c r="E28">
        <v>5212.8415999999997</v>
      </c>
      <c r="F28">
        <v>5277.1495999999997</v>
      </c>
      <c r="G28">
        <v>5564.2267000000002</v>
      </c>
      <c r="H28">
        <v>6308.4168</v>
      </c>
      <c r="I28">
        <v>6383.0393000000004</v>
      </c>
      <c r="J28">
        <v>5798.4821000000002</v>
      </c>
      <c r="K28">
        <v>5352.3764000000001</v>
      </c>
      <c r="L28">
        <v>5384.0018</v>
      </c>
      <c r="Q28" s="2"/>
      <c r="R28" s="2"/>
      <c r="S28" s="2"/>
    </row>
    <row r="29" spans="1:24" x14ac:dyDescent="0.45">
      <c r="A29">
        <v>1.1299999999999999E-2</v>
      </c>
      <c r="B29">
        <v>25</v>
      </c>
      <c r="C29" t="s">
        <v>18</v>
      </c>
      <c r="D29">
        <v>5883.9803000000002</v>
      </c>
      <c r="E29">
        <v>5885.0038000000004</v>
      </c>
      <c r="F29">
        <v>5900.6907000000001</v>
      </c>
      <c r="G29">
        <v>5898.1424999999999</v>
      </c>
      <c r="H29">
        <v>6216.0623999999998</v>
      </c>
      <c r="I29">
        <v>6288.9035000000003</v>
      </c>
      <c r="J29">
        <v>6054.8068000000003</v>
      </c>
      <c r="K29">
        <v>5866.9746999999998</v>
      </c>
      <c r="L29">
        <v>5829.0291999999999</v>
      </c>
      <c r="M29">
        <v>143.19999999999999</v>
      </c>
      <c r="N29">
        <v>6</v>
      </c>
      <c r="O29">
        <v>15</v>
      </c>
      <c r="P29">
        <v>11</v>
      </c>
      <c r="Q29" s="2" cm="1">
        <f t="array" ref="Q29">3*SUM(D29:K29*(1-D$8:K$8))</f>
        <v>70841.122650000005</v>
      </c>
      <c r="R29" s="2">
        <f>MAX(D30:K30)</f>
        <v>6401.3086000000003</v>
      </c>
      <c r="S29" s="2">
        <f>Q29/12+MAX(F29:J29)</f>
        <v>12192.330387500002</v>
      </c>
      <c r="T29">
        <f>M29*$M$5+S29*$N$5+R29*$O$5+Q29*$Q$5</f>
        <v>2794.1609859875007</v>
      </c>
      <c r="U29" s="2" cm="1">
        <f t="array" ref="U29">3.6*(3*SUM(D29:K29*D$12:K$12))</f>
        <v>518341.29876000009</v>
      </c>
      <c r="V29">
        <v>1.228</v>
      </c>
      <c r="X29">
        <v>30</v>
      </c>
    </row>
    <row r="30" spans="1:24" x14ac:dyDescent="0.45">
      <c r="C30" t="s">
        <v>19</v>
      </c>
      <c r="D30">
        <v>5208.0126</v>
      </c>
      <c r="E30">
        <v>5144.9224999999997</v>
      </c>
      <c r="F30">
        <v>5224.5906000000004</v>
      </c>
      <c r="G30">
        <v>5510.9553999999998</v>
      </c>
      <c r="H30">
        <v>6238.6359000000002</v>
      </c>
      <c r="I30">
        <v>6401.3086000000003</v>
      </c>
      <c r="J30">
        <v>5759.3194999999996</v>
      </c>
      <c r="K30">
        <v>5289.8918999999996</v>
      </c>
      <c r="L30">
        <v>5355.3999000000003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11591.869000000001</v>
      </c>
      <c r="E32">
        <v>11593.677600000001</v>
      </c>
      <c r="F32">
        <v>11594.237300000001</v>
      </c>
      <c r="G32">
        <v>0</v>
      </c>
      <c r="H32">
        <v>0</v>
      </c>
      <c r="I32">
        <v>0</v>
      </c>
      <c r="J32">
        <v>0</v>
      </c>
      <c r="K32">
        <v>11960.102199999999</v>
      </c>
      <c r="L32">
        <v>11502.9666</v>
      </c>
      <c r="M32">
        <v>283.60000000000002</v>
      </c>
      <c r="N32">
        <v>6</v>
      </c>
      <c r="O32">
        <v>5</v>
      </c>
      <c r="P32">
        <v>5</v>
      </c>
      <c r="Q32" s="2">
        <f>3*SUM(D32:K32)</f>
        <v>140219.65830000001</v>
      </c>
      <c r="R32" s="2">
        <f>MAX(D33:K33)</f>
        <v>19602.510300000002</v>
      </c>
      <c r="S32" s="2">
        <f>Q32/12</f>
        <v>11684.971525000001</v>
      </c>
      <c r="T32">
        <f>M32*$M$5+S32*$N$5+R32*$O$5+Q32*$Q$5</f>
        <v>4195.9473212250005</v>
      </c>
      <c r="U32" s="2" cm="1">
        <f t="array" ref="U32">3.6*(3*SUM(D32:K32*D$13:K$13))</f>
        <v>504790.76988000004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18776.024600000001</v>
      </c>
      <c r="E33">
        <v>18641.561600000001</v>
      </c>
      <c r="F33">
        <v>18774.685300000001</v>
      </c>
      <c r="G33">
        <v>0</v>
      </c>
      <c r="H33">
        <v>0</v>
      </c>
      <c r="I33">
        <v>0</v>
      </c>
      <c r="J33">
        <v>0</v>
      </c>
      <c r="K33">
        <v>19602.510300000002</v>
      </c>
      <c r="L33">
        <v>18710.844300000001</v>
      </c>
    </row>
    <row r="34" spans="1:24" x14ac:dyDescent="0.45">
      <c r="A34">
        <v>2.2499999999999999E-2</v>
      </c>
      <c r="B34">
        <v>15</v>
      </c>
      <c r="C34" t="s">
        <v>18</v>
      </c>
      <c r="D34">
        <v>11339.3444</v>
      </c>
      <c r="E34">
        <v>11402.6767</v>
      </c>
      <c r="F34">
        <v>11403.8668</v>
      </c>
      <c r="G34">
        <v>0</v>
      </c>
      <c r="H34">
        <v>0</v>
      </c>
      <c r="I34">
        <v>0</v>
      </c>
      <c r="J34">
        <v>0</v>
      </c>
      <c r="K34">
        <v>11522.7312</v>
      </c>
      <c r="L34">
        <v>11194.478499999999</v>
      </c>
      <c r="M34">
        <v>292.3</v>
      </c>
      <c r="N34">
        <v>6</v>
      </c>
      <c r="O34">
        <v>8</v>
      </c>
      <c r="P34">
        <v>7</v>
      </c>
      <c r="Q34" s="2">
        <f>3*SUM(D34:K34)</f>
        <v>137005.8573</v>
      </c>
      <c r="R34" s="2">
        <f>MAX(D35:K35)</f>
        <v>19094.733499999998</v>
      </c>
      <c r="S34" s="2">
        <f>Q34/12</f>
        <v>11417.154775000001</v>
      </c>
      <c r="T34">
        <f>M34*$M$5+S34*$N$5+R34*$O$5+Q34*$Q$5</f>
        <v>4110.5903604750001</v>
      </c>
      <c r="U34" s="2" cm="1">
        <f t="array" ref="U34">3.6*(3*SUM(D34:K34*D$13:K$13))</f>
        <v>493221.08628000005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18542.0301</v>
      </c>
      <c r="E35">
        <v>18467.524399999998</v>
      </c>
      <c r="F35">
        <v>18603.102299999999</v>
      </c>
      <c r="G35">
        <v>0</v>
      </c>
      <c r="H35">
        <v>0</v>
      </c>
      <c r="I35">
        <v>0</v>
      </c>
      <c r="J35">
        <v>0</v>
      </c>
      <c r="K35">
        <v>19094.733499999998</v>
      </c>
      <c r="L35">
        <v>18405.9607</v>
      </c>
    </row>
    <row r="36" spans="1:24" x14ac:dyDescent="0.45">
      <c r="A36">
        <v>2.2499999999999999E-2</v>
      </c>
      <c r="B36">
        <v>20</v>
      </c>
      <c r="C36" t="s">
        <v>18</v>
      </c>
      <c r="D36">
        <v>11378.379499999999</v>
      </c>
      <c r="E36">
        <v>11510.1898</v>
      </c>
      <c r="F36">
        <v>11510.844999999999</v>
      </c>
      <c r="G36">
        <v>0</v>
      </c>
      <c r="H36">
        <v>0</v>
      </c>
      <c r="I36">
        <v>0</v>
      </c>
      <c r="J36">
        <v>0</v>
      </c>
      <c r="K36">
        <v>11733.670099999999</v>
      </c>
      <c r="L36">
        <v>11323.7672</v>
      </c>
      <c r="M36">
        <v>333.3</v>
      </c>
      <c r="N36">
        <v>6</v>
      </c>
      <c r="O36">
        <v>12</v>
      </c>
      <c r="P36">
        <v>8</v>
      </c>
      <c r="Q36" s="2">
        <f>3*SUM(D36:K36)</f>
        <v>138399.25319999998</v>
      </c>
      <c r="R36" s="2">
        <f>MAX(D37:K37)</f>
        <v>19327.7461</v>
      </c>
      <c r="S36" s="2">
        <f>Q36/12</f>
        <v>11533.271099999998</v>
      </c>
      <c r="T36">
        <f>M36*$M$5+S36*$N$5+R36*$O$5+Q36*$Q$5</f>
        <v>4193.3346173999998</v>
      </c>
      <c r="U36" s="2" cm="1">
        <f t="array" ref="U36">3.6*(3*SUM(D36:K36*D$13:K$13))</f>
        <v>498237.31151999993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18584.016500000002</v>
      </c>
      <c r="E37">
        <v>18583.6885</v>
      </c>
      <c r="F37">
        <v>18719.1682</v>
      </c>
      <c r="G37">
        <v>0</v>
      </c>
      <c r="H37">
        <v>0</v>
      </c>
      <c r="I37">
        <v>0</v>
      </c>
      <c r="J37">
        <v>0</v>
      </c>
      <c r="K37">
        <v>19327.7461</v>
      </c>
      <c r="L37">
        <v>18540.114300000001</v>
      </c>
    </row>
    <row r="38" spans="1:24" x14ac:dyDescent="0.45">
      <c r="A38">
        <v>2.2499999999999999E-2</v>
      </c>
      <c r="B38">
        <v>25</v>
      </c>
      <c r="C38" t="s">
        <v>18</v>
      </c>
      <c r="D38">
        <v>11259.0002</v>
      </c>
      <c r="E38">
        <v>11297.833199999999</v>
      </c>
      <c r="F38">
        <v>11298.641299999999</v>
      </c>
      <c r="G38">
        <v>0</v>
      </c>
      <c r="H38">
        <v>0</v>
      </c>
      <c r="I38">
        <v>0</v>
      </c>
      <c r="J38">
        <v>0</v>
      </c>
      <c r="K38">
        <v>11621.210999999999</v>
      </c>
      <c r="L38">
        <v>11222.6603</v>
      </c>
      <c r="M38">
        <v>427.8</v>
      </c>
      <c r="N38">
        <v>6</v>
      </c>
      <c r="O38">
        <v>13</v>
      </c>
      <c r="P38">
        <v>12</v>
      </c>
      <c r="Q38" s="2">
        <f>3*SUM(D38:K38)</f>
        <v>136430.05710000001</v>
      </c>
      <c r="R38" s="2">
        <f>MAX(D39:K39)</f>
        <v>19097.054</v>
      </c>
      <c r="S38" s="2">
        <f>Q38/12</f>
        <v>11369.171425</v>
      </c>
      <c r="T38">
        <f>M38*$M$5+S38*$N$5+R38*$O$5+Q38*$Q$5</f>
        <v>4236.235877825</v>
      </c>
      <c r="U38" s="2" cm="1">
        <f t="array" ref="U38">3.6*(3*SUM(D38:K38*D$13:K$13))</f>
        <v>491148.20556000003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18398.712500000001</v>
      </c>
      <c r="E39">
        <v>18311.951300000001</v>
      </c>
      <c r="F39">
        <v>18437.939299999998</v>
      </c>
      <c r="G39">
        <v>0</v>
      </c>
      <c r="H39">
        <v>0</v>
      </c>
      <c r="I39">
        <v>0</v>
      </c>
      <c r="J39">
        <v>0</v>
      </c>
      <c r="K39">
        <v>19097.054</v>
      </c>
      <c r="L39">
        <v>18374.9719</v>
      </c>
    </row>
    <row r="40" spans="1:24" x14ac:dyDescent="0.45">
      <c r="A40">
        <v>2.2499999999999999E-2</v>
      </c>
      <c r="B40">
        <v>24</v>
      </c>
      <c r="C40" t="s">
        <v>18</v>
      </c>
      <c r="D40">
        <v>11504.6798</v>
      </c>
      <c r="E40">
        <v>11545.3917</v>
      </c>
      <c r="F40">
        <v>11547.8526</v>
      </c>
      <c r="G40">
        <v>0</v>
      </c>
      <c r="H40">
        <v>0</v>
      </c>
      <c r="I40">
        <v>0</v>
      </c>
      <c r="J40">
        <v>0</v>
      </c>
      <c r="K40">
        <v>11901.4121</v>
      </c>
      <c r="L40">
        <v>11504.6448</v>
      </c>
      <c r="M40">
        <v>434.5</v>
      </c>
      <c r="N40">
        <v>6</v>
      </c>
      <c r="O40">
        <v>14</v>
      </c>
      <c r="P40">
        <v>10</v>
      </c>
      <c r="Q40" s="2">
        <f>3*SUM(D40:K40)</f>
        <v>139498.0086</v>
      </c>
      <c r="R40" s="2">
        <f>MAX(D41:K41)</f>
        <v>19335.615300000001</v>
      </c>
      <c r="S40" s="2">
        <f>Q40/12</f>
        <v>11624.834049999999</v>
      </c>
      <c r="T40">
        <f>M40*$M$5+S40*$N$5+R40*$O$5+Q40*$Q$5</f>
        <v>4314.2614639499998</v>
      </c>
      <c r="U40" s="2" cm="1">
        <f t="array" ref="U40">3.6*(3*SUM(D40:K40*D$13:K$13))</f>
        <v>502192.83095999999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18615.594000000001</v>
      </c>
      <c r="E41">
        <v>18536.6538</v>
      </c>
      <c r="F41">
        <v>18658.8655</v>
      </c>
      <c r="G41">
        <v>0</v>
      </c>
      <c r="H41">
        <v>0</v>
      </c>
      <c r="I41">
        <v>0</v>
      </c>
      <c r="J41">
        <v>0</v>
      </c>
      <c r="K41">
        <v>19335.615300000001</v>
      </c>
      <c r="L41">
        <v>18632.187300000001</v>
      </c>
    </row>
    <row r="43" spans="1:24" x14ac:dyDescent="0.45">
      <c r="A43">
        <v>3.3799999999999997E-2</v>
      </c>
      <c r="B43">
        <v>10</v>
      </c>
      <c r="C43" t="s">
        <v>18</v>
      </c>
      <c r="D43">
        <v>17705.8403</v>
      </c>
      <c r="E43">
        <v>17687.046300000002</v>
      </c>
      <c r="F43">
        <v>17687.4434</v>
      </c>
      <c r="G43">
        <v>0</v>
      </c>
      <c r="H43">
        <v>0</v>
      </c>
      <c r="I43">
        <v>0</v>
      </c>
      <c r="J43">
        <v>0</v>
      </c>
      <c r="K43">
        <v>0</v>
      </c>
      <c r="L43">
        <v>17147.546399999999</v>
      </c>
      <c r="M43">
        <v>332.7</v>
      </c>
      <c r="N43">
        <v>6</v>
      </c>
      <c r="O43">
        <v>6</v>
      </c>
      <c r="P43">
        <v>4</v>
      </c>
      <c r="Q43" s="2">
        <f>3*SUM(D43:K43)</f>
        <v>159240.99</v>
      </c>
      <c r="R43" s="2">
        <f>MAX(D44:K44)</f>
        <v>28667.203300000001</v>
      </c>
      <c r="S43" s="2">
        <f>Q43/12</f>
        <v>13270.082499999999</v>
      </c>
      <c r="T43">
        <f>M43*$M$5+S43*$N$5+R43*$O$5+Q43*$Q$5</f>
        <v>5256.1874899999993</v>
      </c>
      <c r="U43" s="2" cm="1">
        <f t="array" ref="U43">3.6*(3*SUM(D43:K43*D$14:K$14))</f>
        <v>509526.53892000002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28667.203300000001</v>
      </c>
      <c r="E44">
        <v>28292.124199999998</v>
      </c>
      <c r="F44">
        <v>28494.653999999999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27924.924200000001</v>
      </c>
    </row>
    <row r="45" spans="1:24" x14ac:dyDescent="0.45">
      <c r="A45">
        <v>3.3799999999999997E-2</v>
      </c>
      <c r="B45">
        <v>15</v>
      </c>
      <c r="C45" t="s">
        <v>18</v>
      </c>
      <c r="D45">
        <v>17350.244699999999</v>
      </c>
      <c r="E45">
        <v>17261.883099999999</v>
      </c>
      <c r="F45">
        <v>17262.453799999999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16916.6803</v>
      </c>
      <c r="M45">
        <v>431.8</v>
      </c>
      <c r="N45">
        <v>6</v>
      </c>
      <c r="O45">
        <v>9</v>
      </c>
      <c r="P45">
        <v>6</v>
      </c>
      <c r="Q45" s="2">
        <f>3*SUM(D45:K45)</f>
        <v>155623.74480000001</v>
      </c>
      <c r="R45" s="2">
        <f>MAX(D46:K46)</f>
        <v>28337.275699999998</v>
      </c>
      <c r="S45" s="2">
        <f>Q45/12</f>
        <v>12968.645400000001</v>
      </c>
      <c r="T45">
        <f>M45*$M$5+S45*$N$5+R45*$O$5+Q45*$Q$5</f>
        <v>5267.5425660999999</v>
      </c>
      <c r="U45" s="2" cm="1">
        <f t="array" ref="U45">3.6*(3*SUM(D45:K45*D$14:K$14))</f>
        <v>497784.60036000004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28337.275699999998</v>
      </c>
      <c r="E46">
        <v>27912.337200000002</v>
      </c>
      <c r="F46">
        <v>28117.692599999998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27685.085899999998</v>
      </c>
    </row>
    <row r="47" spans="1:24" x14ac:dyDescent="0.45">
      <c r="A47">
        <v>3.3799999999999997E-2</v>
      </c>
      <c r="B47">
        <v>20</v>
      </c>
      <c r="C47" t="s">
        <v>18</v>
      </c>
      <c r="D47">
        <v>17422.404600000002</v>
      </c>
      <c r="E47">
        <v>17411.114099999999</v>
      </c>
      <c r="F47">
        <v>17481.501499999998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17213.645799999998</v>
      </c>
      <c r="M47">
        <v>469.3</v>
      </c>
      <c r="N47">
        <v>6</v>
      </c>
      <c r="O47">
        <v>13</v>
      </c>
      <c r="P47">
        <v>7</v>
      </c>
      <c r="Q47" s="2">
        <f>3*SUM(D47:K47)</f>
        <v>156945.0606</v>
      </c>
      <c r="R47" s="2">
        <f>MAX(D48:K48)</f>
        <v>28383.5785</v>
      </c>
      <c r="S47" s="2">
        <f>Q47/12</f>
        <v>13078.75505</v>
      </c>
      <c r="T47">
        <f>M47*$M$5+S47*$N$5+R47*$O$5+Q47*$Q$5</f>
        <v>5331.5281929499997</v>
      </c>
      <c r="U47" s="2" cm="1">
        <f t="array" ref="U47">3.6*(3*SUM(D47:K47*D$14:K$14))</f>
        <v>502281.56159999996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28383.5785</v>
      </c>
      <c r="E48">
        <v>28048.591899999999</v>
      </c>
      <c r="F48">
        <v>28322.946599999999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27969.558700000001</v>
      </c>
    </row>
    <row r="49" spans="1:24" x14ac:dyDescent="0.45">
      <c r="A49">
        <v>3.3799999999999997E-2</v>
      </c>
      <c r="B49">
        <v>25</v>
      </c>
      <c r="C49" t="s">
        <v>18</v>
      </c>
      <c r="D49">
        <v>17350.4843</v>
      </c>
      <c r="E49">
        <v>17214.4532</v>
      </c>
      <c r="F49">
        <v>17215.590100000001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17112.111700000001</v>
      </c>
      <c r="M49">
        <v>473.2</v>
      </c>
      <c r="N49">
        <v>6</v>
      </c>
      <c r="O49">
        <v>16</v>
      </c>
      <c r="P49">
        <v>9</v>
      </c>
      <c r="Q49" s="2">
        <f>3*SUM(D49:K49)</f>
        <v>155341.5828</v>
      </c>
      <c r="R49" s="2">
        <f>MAX(D50:K50)</f>
        <v>28180.089599999999</v>
      </c>
      <c r="S49" s="2">
        <f>Q49/12</f>
        <v>12945.1319</v>
      </c>
      <c r="T49">
        <f>M49*$M$5+S49*$N$5+R49*$O$5+Q49*$Q$5</f>
        <v>5292.2392870999993</v>
      </c>
      <c r="U49" s="2" cm="1">
        <f t="array" ref="U49">3.6*(3*SUM(D49:K49*D$14:K$14))</f>
        <v>496767.9546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28180.089599999999</v>
      </c>
      <c r="E50">
        <v>27765.053100000001</v>
      </c>
      <c r="F50">
        <v>27952.595399999998</v>
      </c>
      <c r="G50">
        <v>0</v>
      </c>
      <c r="H50">
        <v>0</v>
      </c>
      <c r="I50">
        <v>0</v>
      </c>
      <c r="J50">
        <v>0</v>
      </c>
      <c r="K50">
        <v>0</v>
      </c>
      <c r="L50">
        <v>27772.472000000002</v>
      </c>
    </row>
    <row r="51" spans="1:24" x14ac:dyDescent="0.45">
      <c r="A51">
        <v>3.3799999999999997E-2</v>
      </c>
      <c r="B51">
        <v>23</v>
      </c>
      <c r="C51" t="s">
        <v>18</v>
      </c>
      <c r="D51">
        <v>17075.3105</v>
      </c>
      <c r="E51">
        <v>16712.110199999999</v>
      </c>
      <c r="F51">
        <v>16712.779600000002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16711.697</v>
      </c>
      <c r="M51">
        <v>482</v>
      </c>
      <c r="N51">
        <v>6</v>
      </c>
      <c r="O51">
        <v>14</v>
      </c>
      <c r="P51">
        <v>9</v>
      </c>
      <c r="Q51" s="2">
        <f>3*SUM(D51:K51)</f>
        <v>151500.60090000002</v>
      </c>
      <c r="R51" s="2">
        <f>MAX(D52:K52)</f>
        <v>27831.039499999999</v>
      </c>
      <c r="S51" s="2">
        <f>Q51/12</f>
        <v>12625.050075000001</v>
      </c>
      <c r="T51">
        <f>M51*$M$5+S51*$N$5+R51*$O$5+Q51*$Q$5</f>
        <v>5207.9634281750004</v>
      </c>
      <c r="U51" s="2" cm="1">
        <f t="array" ref="U51">3.6*(3*SUM(D51:K51*D$14:K$14))</f>
        <v>483931.04544000002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27831.039499999999</v>
      </c>
      <c r="E52">
        <v>27199.137900000002</v>
      </c>
      <c r="F52">
        <v>27375.177199999998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27309.402399999999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22517.6299</v>
      </c>
      <c r="F54">
        <v>22344.397199999999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22343.873299999999</v>
      </c>
      <c r="M54">
        <v>373.7</v>
      </c>
      <c r="N54">
        <v>6</v>
      </c>
      <c r="O54">
        <v>6</v>
      </c>
      <c r="P54">
        <v>4</v>
      </c>
      <c r="Q54" s="2">
        <f>3*SUM(D54:K54)</f>
        <v>134586.08129999999</v>
      </c>
      <c r="R54" s="2">
        <f>MAX(D55:K55)</f>
        <v>36806.338900000002</v>
      </c>
      <c r="S54" s="2">
        <f>Q54/12</f>
        <v>11215.506775</v>
      </c>
      <c r="T54">
        <f>M54*$M$5+S54*$N$5+R54*$O$5+Q54*$Q$5</f>
        <v>5478.2163334750003</v>
      </c>
      <c r="U54" s="2" cm="1">
        <f t="array" ref="U54">3.6*(3*SUM(D54:K54*D$15:K$15))</f>
        <v>484509.89267999999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36699.459799999997</v>
      </c>
      <c r="F55">
        <v>36806.338900000002</v>
      </c>
      <c r="G55">
        <v>0</v>
      </c>
      <c r="H55">
        <v>0</v>
      </c>
      <c r="I55">
        <v>0</v>
      </c>
      <c r="J55">
        <v>0</v>
      </c>
      <c r="K55">
        <v>0</v>
      </c>
      <c r="L55">
        <v>36671.363899999997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22130.428</v>
      </c>
      <c r="F56">
        <v>22130.732199999999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22130.028999999999</v>
      </c>
      <c r="M56">
        <v>435.4</v>
      </c>
      <c r="N56">
        <v>6</v>
      </c>
      <c r="O56">
        <v>9</v>
      </c>
      <c r="P56">
        <v>6</v>
      </c>
      <c r="Q56" s="2">
        <f>3*SUM(D56:K56)</f>
        <v>132783.48060000001</v>
      </c>
      <c r="R56" s="2">
        <f>MAX(D57:K57)</f>
        <v>36615.8246</v>
      </c>
      <c r="S56" s="2">
        <f>Q56/12</f>
        <v>11065.290050000001</v>
      </c>
      <c r="T56">
        <f>M56*$M$5+S56*$N$5+R56*$O$5+Q56*$Q$5</f>
        <v>5494.2324654499998</v>
      </c>
      <c r="U56" s="2" cm="1">
        <f t="array" ref="U56">3.6*(3*SUM(D56:K56*D$15:K$15))</f>
        <v>478020.53016000002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36346.020700000001</v>
      </c>
      <c r="F57">
        <v>36615.8246</v>
      </c>
      <c r="G57">
        <v>0</v>
      </c>
      <c r="H57">
        <v>0</v>
      </c>
      <c r="I57">
        <v>0</v>
      </c>
      <c r="J57">
        <v>0</v>
      </c>
      <c r="K57">
        <v>0</v>
      </c>
      <c r="L57">
        <v>36480.645600000003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22937.302800000001</v>
      </c>
      <c r="F58">
        <v>23027.3397</v>
      </c>
      <c r="G58">
        <v>0</v>
      </c>
      <c r="H58">
        <v>0</v>
      </c>
      <c r="I58">
        <v>0</v>
      </c>
      <c r="J58">
        <v>0</v>
      </c>
      <c r="K58">
        <v>0</v>
      </c>
      <c r="L58">
        <v>22936.994299999998</v>
      </c>
      <c r="M58">
        <v>542.5</v>
      </c>
      <c r="N58">
        <v>6</v>
      </c>
      <c r="O58">
        <v>14</v>
      </c>
      <c r="P58">
        <v>6</v>
      </c>
      <c r="Q58" s="2">
        <f>3*SUM(D58:K58)</f>
        <v>137893.92749999999</v>
      </c>
      <c r="R58" s="2">
        <f>MAX(D59:K59)</f>
        <v>37392.834499999997</v>
      </c>
      <c r="S58" s="2">
        <f>Q58/12</f>
        <v>11491.160624999999</v>
      </c>
      <c r="T58">
        <f>M58*$M$5+S58*$N$5+R58*$O$5+Q58*$Q$5</f>
        <v>5748.6151581249997</v>
      </c>
      <c r="U58" s="2" cm="1">
        <f t="array" ref="U58">3.6*(3*SUM(D58:K58*D$15:K$15))</f>
        <v>496418.13899999997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37044.811800000003</v>
      </c>
      <c r="F59">
        <v>37392.834499999997</v>
      </c>
      <c r="G59">
        <v>0</v>
      </c>
      <c r="H59">
        <v>0</v>
      </c>
      <c r="I59">
        <v>0</v>
      </c>
      <c r="J59">
        <v>0</v>
      </c>
      <c r="K59">
        <v>0</v>
      </c>
      <c r="L59">
        <v>37171.882899999997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22972.572700000001</v>
      </c>
      <c r="F60">
        <v>23051.153399999999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22972.375700000001</v>
      </c>
      <c r="M60">
        <v>547.9</v>
      </c>
      <c r="N60">
        <v>6</v>
      </c>
      <c r="O60">
        <v>17</v>
      </c>
      <c r="P60">
        <v>8</v>
      </c>
      <c r="Q60" s="2">
        <f>3*SUM(D60:K60)</f>
        <v>138071.1783</v>
      </c>
      <c r="R60" s="2">
        <f>MAX(D61:K61)</f>
        <v>37338.355799999998</v>
      </c>
      <c r="S60" s="2">
        <f>Q60/12</f>
        <v>11505.931525</v>
      </c>
      <c r="T60">
        <f>M60*$M$5+S60*$N$5+R60*$O$5+Q60*$Q$5</f>
        <v>5753.0163737249995</v>
      </c>
      <c r="U60" s="2" cm="1">
        <f t="array" ref="U60">3.6*(3*SUM(D60:K60*D$15:K$15))</f>
        <v>497056.24187999999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37015.976000000002</v>
      </c>
      <c r="F61">
        <v>37338.355799999998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37137.186600000001</v>
      </c>
    </row>
    <row r="62" spans="1:24" x14ac:dyDescent="0.45">
      <c r="A62">
        <v>4.5100000000000001E-2</v>
      </c>
      <c r="B62">
        <v>23</v>
      </c>
      <c r="C62" t="s">
        <v>18</v>
      </c>
      <c r="D62">
        <v>0</v>
      </c>
      <c r="E62">
        <v>23044.8024</v>
      </c>
      <c r="F62">
        <v>23098.729599999999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23044.734</v>
      </c>
      <c r="M62">
        <v>761.6</v>
      </c>
      <c r="N62">
        <v>6</v>
      </c>
      <c r="O62">
        <v>14</v>
      </c>
      <c r="P62">
        <v>9</v>
      </c>
      <c r="Q62" s="2">
        <f>3*SUM(D62:K62)</f>
        <v>138430.59599999999</v>
      </c>
      <c r="R62" s="2">
        <f>MAX(D63:K63)</f>
        <v>37341.7978</v>
      </c>
      <c r="S62" s="2">
        <f>Q62/12</f>
        <v>11535.883</v>
      </c>
      <c r="T62">
        <f>M62*$M$5+S62*$N$5+R62*$O$5+Q62*$Q$5</f>
        <v>5973.2343819999996</v>
      </c>
      <c r="U62" s="2" cm="1">
        <f t="array" ref="U62">3.6*(3*SUM(D62:K62*D$15:K$15))</f>
        <v>498350.14559999999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37047.284200000002</v>
      </c>
      <c r="F63">
        <v>37341.7978</v>
      </c>
      <c r="G63">
        <v>0</v>
      </c>
      <c r="H63">
        <v>0</v>
      </c>
      <c r="I63">
        <v>0</v>
      </c>
      <c r="J63">
        <v>0</v>
      </c>
      <c r="K63">
        <v>0</v>
      </c>
      <c r="L63">
        <v>37165.546600000001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44263.627399999998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44263.627399999998</v>
      </c>
      <c r="M65">
        <v>627.70000000000005</v>
      </c>
      <c r="N65">
        <v>6</v>
      </c>
      <c r="O65">
        <v>7</v>
      </c>
      <c r="P65">
        <v>3</v>
      </c>
      <c r="Q65" s="2">
        <f>3*SUM(D65:K65)</f>
        <v>132790.88219999999</v>
      </c>
      <c r="R65" s="2">
        <f>MAX(D66:K66)</f>
        <v>72779.312699999995</v>
      </c>
      <c r="S65" s="2">
        <f>Q65/12</f>
        <v>11065.906849999999</v>
      </c>
      <c r="T65">
        <f>M65*$M$5+S65*$N$5+R65*$O$5+Q65*$Q$5</f>
        <v>8398.92298415</v>
      </c>
      <c r="U65" s="2" cm="1">
        <f t="array" ref="U65">3.6*(3*SUM(D65:K65*D$16:K$16))</f>
        <v>478047.17592000001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72779.312699999995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72779.312699999995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43813.293700000002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43813.293700000002</v>
      </c>
      <c r="M67">
        <v>739.5</v>
      </c>
      <c r="N67">
        <v>6</v>
      </c>
      <c r="O67">
        <v>10</v>
      </c>
      <c r="P67">
        <v>5</v>
      </c>
      <c r="Q67" s="2">
        <f>3*SUM(D67:K67)</f>
        <v>131439.8811</v>
      </c>
      <c r="R67" s="2">
        <f>MAX(D68:K68)</f>
        <v>72232.082399999999</v>
      </c>
      <c r="S67" s="2">
        <f>Q67/12</f>
        <v>10953.323425</v>
      </c>
      <c r="T67">
        <f>M67*$M$5+S67*$N$5+R67*$O$5+Q67*$Q$5</f>
        <v>8446.1507758249991</v>
      </c>
      <c r="U67" s="2" cm="1">
        <f t="array" ref="U67">3.6*(3*SUM(D67:K67*D$16:K$16))</f>
        <v>473183.57196000003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72232.082399999999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72232.082399999999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43945.079100000003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43945.079100000003</v>
      </c>
      <c r="M69">
        <v>692.7</v>
      </c>
      <c r="N69">
        <v>6</v>
      </c>
      <c r="O69">
        <v>17</v>
      </c>
      <c r="P69">
        <v>3</v>
      </c>
      <c r="Q69" s="2">
        <f>3*SUM(D69:K69)</f>
        <v>131835.23730000001</v>
      </c>
      <c r="R69" s="2">
        <f>MAX(D70:K70)</f>
        <v>72168.831999999995</v>
      </c>
      <c r="S69" s="2">
        <f>Q69/12</f>
        <v>10986.269775000001</v>
      </c>
      <c r="T69">
        <f>M69*$M$5+S69*$N$5+R69*$O$5+Q69*$Q$5</f>
        <v>8401.4927829749995</v>
      </c>
      <c r="U69" s="2" cm="1">
        <f t="array" ref="U69">3.6*(3*SUM(D69:K69*D$16:K$16))</f>
        <v>474606.85428000003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72168.831999999995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72168.831999999995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44633.300300000003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44633.300300000003</v>
      </c>
      <c r="M71">
        <v>939</v>
      </c>
      <c r="N71">
        <v>6</v>
      </c>
      <c r="O71">
        <v>18</v>
      </c>
      <c r="P71">
        <v>7</v>
      </c>
      <c r="Q71" s="2">
        <f>3*SUM(D71:K71)</f>
        <v>133899.90090000001</v>
      </c>
      <c r="R71" s="2">
        <f>MAX(D72:K72)</f>
        <v>72744.797900000005</v>
      </c>
      <c r="S71" s="2">
        <f>Q71/12</f>
        <v>11158.325075000001</v>
      </c>
      <c r="T71">
        <f>M71*$M$5+S71*$N$5+R71*$O$5+Q71*$Q$5</f>
        <v>8726.9497831749995</v>
      </c>
      <c r="U71" s="2" cm="1">
        <f t="array" ref="U71">3.6*(3*SUM(D71:K71*D$16:K$16))</f>
        <v>482039.64324000006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72744.797900000005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72744.797900000005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44493.008800000003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44493.008800000003</v>
      </c>
      <c r="M73">
        <v>944.5</v>
      </c>
      <c r="N73">
        <v>6</v>
      </c>
      <c r="O73">
        <v>23</v>
      </c>
      <c r="P73">
        <v>7</v>
      </c>
      <c r="Q73" s="2">
        <f>3*SUM(D73:K73)</f>
        <v>133479.0264</v>
      </c>
      <c r="R73" s="2">
        <f>MAX(D74:K74)</f>
        <v>72527.0815</v>
      </c>
      <c r="S73" s="2">
        <f>Q73/12</f>
        <v>11123.252200000001</v>
      </c>
      <c r="T73">
        <f>M73*$M$5+S73*$N$5+R73*$O$5+Q73*$Q$5</f>
        <v>8708.7908222999995</v>
      </c>
      <c r="U73" s="2" cm="1">
        <f t="array" ref="U73">3.6*(3*SUM(D73:K73*D$16:K$16))</f>
        <v>480524.49504000001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72527.0815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72527.0815</v>
      </c>
    </row>
    <row r="75" spans="1:24" x14ac:dyDescent="0.45">
      <c r="A75" t="s">
        <v>56</v>
      </c>
    </row>
    <row r="76" spans="1:24" x14ac:dyDescent="0.45">
      <c r="A76">
        <v>1.1299999999999999E-2</v>
      </c>
      <c r="B76">
        <v>1</v>
      </c>
      <c r="L76">
        <v>16470</v>
      </c>
      <c r="M76">
        <v>279</v>
      </c>
      <c r="N76">
        <v>0</v>
      </c>
      <c r="O76">
        <v>0</v>
      </c>
      <c r="P76">
        <v>2</v>
      </c>
      <c r="Q76">
        <f>L76*12</f>
        <v>197640</v>
      </c>
      <c r="R76">
        <f>L77</f>
        <v>12720</v>
      </c>
      <c r="S76">
        <f>L76*2</f>
        <v>32940</v>
      </c>
      <c r="T76">
        <f>M76*$M$5+S76*$N$5+R76*$O$5+Q76*$Q$5</f>
        <v>7129.2599999999993</v>
      </c>
      <c r="U76" s="2">
        <f>3.6*(24*L76)</f>
        <v>1423008</v>
      </c>
    </row>
    <row r="77" spans="1:24" x14ac:dyDescent="0.45">
      <c r="L77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8934-B97B-4861-95D3-F2A621EB77A0}">
  <dimension ref="A1:X77"/>
  <sheetViews>
    <sheetView workbookViewId="0">
      <selection activeCell="U21" sqref="U21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0.05</v>
      </c>
      <c r="O5">
        <v>7.4999999999999997E-2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4" x14ac:dyDescent="0.45">
      <c r="A18" s="1" t="s">
        <v>14</v>
      </c>
    </row>
    <row r="19" spans="1:24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4" x14ac:dyDescent="0.45">
      <c r="A21">
        <v>1.1299999999999999E-2</v>
      </c>
      <c r="B21">
        <v>9</v>
      </c>
      <c r="C21" t="s">
        <v>18</v>
      </c>
      <c r="D21">
        <v>6115.5977000000003</v>
      </c>
      <c r="E21">
        <v>6116.0541000000003</v>
      </c>
      <c r="F21">
        <v>6169.8648999999996</v>
      </c>
      <c r="G21">
        <v>6169.5236000000004</v>
      </c>
      <c r="H21">
        <v>6402.8131000000003</v>
      </c>
      <c r="I21">
        <v>6491.0870000000004</v>
      </c>
      <c r="J21">
        <v>6308.8026</v>
      </c>
      <c r="K21">
        <v>6115.1427999999996</v>
      </c>
      <c r="L21">
        <v>6061.9142000000002</v>
      </c>
      <c r="M21">
        <v>85.6</v>
      </c>
      <c r="N21">
        <v>6</v>
      </c>
      <c r="O21">
        <v>4</v>
      </c>
      <c r="P21">
        <v>6</v>
      </c>
      <c r="Q21" s="2" cm="1">
        <f t="array" ref="Q21">3*SUM(D21:K21*(1-D$8:K$8))</f>
        <v>73758.385049999997</v>
      </c>
      <c r="R21" s="2">
        <f>MAX(D22:K22)</f>
        <v>6912.3118999999997</v>
      </c>
      <c r="S21" s="2">
        <f>Q21/12+MAX(F21:J21)</f>
        <v>12637.619087499999</v>
      </c>
      <c r="T21">
        <f>M21*$M$5+S21*$N$5+R21*$O$5+Q21*$Q$5</f>
        <v>1604.6962721250002</v>
      </c>
      <c r="U21" s="2" cm="1">
        <f t="array" ref="U21">3.6*(3*SUM(D21:K21*D$12:K$12))</f>
        <v>538799.96664000012</v>
      </c>
      <c r="V21">
        <v>1.8309800000000001</v>
      </c>
      <c r="W21">
        <v>555.6</v>
      </c>
      <c r="X21">
        <v>10</v>
      </c>
    </row>
    <row r="22" spans="1:24" x14ac:dyDescent="0.45">
      <c r="C22" t="s">
        <v>19</v>
      </c>
      <c r="D22">
        <v>5420.9171999999999</v>
      </c>
      <c r="E22">
        <v>5357.9593000000004</v>
      </c>
      <c r="F22">
        <v>5468.7079000000003</v>
      </c>
      <c r="G22">
        <v>5752.3558000000003</v>
      </c>
      <c r="H22">
        <v>6566.4877999999999</v>
      </c>
      <c r="I22">
        <v>6912.3118999999997</v>
      </c>
      <c r="J22">
        <v>5988.7524999999996</v>
      </c>
      <c r="K22">
        <v>5519.6855999999998</v>
      </c>
      <c r="L22">
        <v>5577.2546000000002</v>
      </c>
      <c r="Q22" s="2"/>
      <c r="R22" s="2"/>
      <c r="S22" s="2"/>
    </row>
    <row r="23" spans="1:24" x14ac:dyDescent="0.45">
      <c r="A23">
        <v>1.1299999999999999E-2</v>
      </c>
      <c r="B23">
        <v>13</v>
      </c>
      <c r="C23" t="s">
        <v>18</v>
      </c>
      <c r="D23">
        <v>6004.5717999999997</v>
      </c>
      <c r="E23">
        <v>6005.0740999999998</v>
      </c>
      <c r="F23">
        <v>6005.7403999999997</v>
      </c>
      <c r="G23">
        <v>6005.0568999999996</v>
      </c>
      <c r="H23">
        <v>6346.201</v>
      </c>
      <c r="I23">
        <v>6401.9865</v>
      </c>
      <c r="J23">
        <v>6150.7281999999996</v>
      </c>
      <c r="K23">
        <v>6004.0729000000001</v>
      </c>
      <c r="L23">
        <v>5921.5757000000003</v>
      </c>
      <c r="M23">
        <v>87</v>
      </c>
      <c r="N23">
        <v>6</v>
      </c>
      <c r="O23">
        <v>7</v>
      </c>
      <c r="P23">
        <v>7</v>
      </c>
      <c r="Q23" s="2" cm="1">
        <f t="array" ref="Q23">3*SUM(D23:K23*(1-D$8:K$8))</f>
        <v>72275.859299999996</v>
      </c>
      <c r="R23" s="2">
        <f>MAX(D24:K24)</f>
        <v>6511.5518000000002</v>
      </c>
      <c r="S23" s="2">
        <f>Q23/12+MAX(F23:J23)</f>
        <v>12424.974774999999</v>
      </c>
      <c r="T23">
        <f>M23*$M$5+S23*$N$5+R23*$O$5+Q23*$Q$5</f>
        <v>1557.9944202500001</v>
      </c>
      <c r="U23" s="2" cm="1">
        <f t="array" ref="U23">3.6*(3*SUM(D23:K23*D$12:K$12))</f>
        <v>528373.06344000006</v>
      </c>
      <c r="V23">
        <v>1.5022</v>
      </c>
      <c r="W23">
        <v>550</v>
      </c>
      <c r="X23">
        <v>15</v>
      </c>
    </row>
    <row r="24" spans="1:24" x14ac:dyDescent="0.45">
      <c r="C24" t="s">
        <v>19</v>
      </c>
      <c r="D24">
        <v>5306.7465000000002</v>
      </c>
      <c r="E24">
        <v>5243.5056000000004</v>
      </c>
      <c r="F24">
        <v>5306.2448999999997</v>
      </c>
      <c r="G24">
        <v>5592.8959000000004</v>
      </c>
      <c r="H24">
        <v>6346.6585999999998</v>
      </c>
      <c r="I24">
        <v>6511.5518000000002</v>
      </c>
      <c r="J24">
        <v>5832.1477999999997</v>
      </c>
      <c r="K24">
        <v>5406.0151999999998</v>
      </c>
      <c r="L24">
        <v>5430.4630999999999</v>
      </c>
      <c r="Q24" s="2"/>
      <c r="R24" s="2"/>
      <c r="S24" s="2"/>
    </row>
    <row r="25" spans="1:24" x14ac:dyDescent="0.45">
      <c r="A25">
        <v>1.1299999999999999E-2</v>
      </c>
      <c r="B25">
        <v>16</v>
      </c>
      <c r="C25" t="s">
        <v>18</v>
      </c>
      <c r="D25">
        <v>6249.1958000000004</v>
      </c>
      <c r="E25">
        <v>6250.0902999999998</v>
      </c>
      <c r="F25">
        <v>6251.7356</v>
      </c>
      <c r="G25">
        <v>6251.0828000000001</v>
      </c>
      <c r="H25">
        <v>6590.3041999999996</v>
      </c>
      <c r="I25">
        <v>6570.4745999999996</v>
      </c>
      <c r="J25">
        <v>6440.6877999999997</v>
      </c>
      <c r="K25">
        <v>6248.3824999999997</v>
      </c>
      <c r="L25">
        <v>6137.6818000000003</v>
      </c>
      <c r="M25">
        <v>80</v>
      </c>
      <c r="N25">
        <v>6</v>
      </c>
      <c r="O25">
        <v>12</v>
      </c>
      <c r="P25">
        <v>5</v>
      </c>
      <c r="Q25" s="2" cm="1">
        <f t="array" ref="Q25">3*SUM(D25:K25*(1-D$8:K$8))</f>
        <v>75281.640899999999</v>
      </c>
      <c r="R25" s="2">
        <f>MAX(D26:K26)</f>
        <v>6667.5767999999998</v>
      </c>
      <c r="S25" s="2">
        <f>Q25/12+MAX(F25:J25)</f>
        <v>12863.774275</v>
      </c>
      <c r="T25">
        <f>M25*$M$5+S25*$N$5+R25*$O$5+Q25*$Q$5</f>
        <v>1599.6651782500001</v>
      </c>
      <c r="U25" s="2" cm="1">
        <f t="array" ref="U25">3.6*(3*SUM(D25:K25*D$12:K$12))</f>
        <v>549201.09887999995</v>
      </c>
      <c r="V25">
        <v>1.3580000000000001</v>
      </c>
      <c r="W25">
        <v>550</v>
      </c>
      <c r="X25">
        <v>20</v>
      </c>
    </row>
    <row r="26" spans="1:24" x14ac:dyDescent="0.45">
      <c r="C26" t="s">
        <v>19</v>
      </c>
      <c r="D26">
        <v>5569.1388999999999</v>
      </c>
      <c r="E26">
        <v>5506.3017</v>
      </c>
      <c r="F26">
        <v>5570.0796</v>
      </c>
      <c r="G26">
        <v>5856.7983999999997</v>
      </c>
      <c r="H26">
        <v>6607.2488999999996</v>
      </c>
      <c r="I26">
        <v>6667.5767999999998</v>
      </c>
      <c r="J26">
        <v>6140.8978999999999</v>
      </c>
      <c r="K26">
        <v>5668.0892999999996</v>
      </c>
      <c r="L26">
        <v>5660.0115999999998</v>
      </c>
      <c r="Q26" s="2"/>
      <c r="R26" s="2"/>
      <c r="S26" s="2"/>
    </row>
    <row r="27" spans="1:24" x14ac:dyDescent="0.45">
      <c r="A27">
        <v>1.1299999999999999E-2</v>
      </c>
      <c r="B27">
        <v>20</v>
      </c>
      <c r="C27" t="s">
        <v>18</v>
      </c>
      <c r="D27">
        <v>6171.1019999999999</v>
      </c>
      <c r="E27">
        <v>6194.3680999999997</v>
      </c>
      <c r="F27">
        <v>6195.0445</v>
      </c>
      <c r="G27">
        <v>6194.2254000000003</v>
      </c>
      <c r="H27">
        <v>6580.9994999999999</v>
      </c>
      <c r="I27">
        <v>6658.1625999999997</v>
      </c>
      <c r="J27">
        <v>6435.3469999999998</v>
      </c>
      <c r="K27">
        <v>6170.5312999999996</v>
      </c>
      <c r="L27">
        <v>6146.2512999999999</v>
      </c>
      <c r="M27">
        <v>77.099999999999994</v>
      </c>
      <c r="N27">
        <v>6</v>
      </c>
      <c r="O27">
        <v>15</v>
      </c>
      <c r="P27">
        <v>6</v>
      </c>
      <c r="Q27" s="2" cm="1">
        <f t="array" ref="Q27">3*SUM(D27:K27*(1-D$8:K$8))</f>
        <v>74553.591449999993</v>
      </c>
      <c r="R27" s="2">
        <f>MAX(D28:K28)</f>
        <v>6767.2599</v>
      </c>
      <c r="S27" s="2">
        <f>Q27/12+MAX(F27:J27)</f>
        <v>12870.961887499998</v>
      </c>
      <c r="T27">
        <f>M27*$M$5+S27*$N$5+R27*$O$5+Q27*$Q$5</f>
        <v>1600.9605441250001</v>
      </c>
      <c r="U27" s="2" cm="1">
        <f t="array" ref="U27">3.6*(3*SUM(D27:K27*D$12:K$12))</f>
        <v>546477.62832000002</v>
      </c>
      <c r="V27">
        <v>1.2769999999999999</v>
      </c>
      <c r="W27">
        <v>550</v>
      </c>
      <c r="X27">
        <v>25</v>
      </c>
    </row>
    <row r="28" spans="1:24" x14ac:dyDescent="0.45">
      <c r="C28" t="s">
        <v>19</v>
      </c>
      <c r="D28">
        <v>5481.4661999999998</v>
      </c>
      <c r="E28">
        <v>5441.9297999999999</v>
      </c>
      <c r="F28">
        <v>5504.9096</v>
      </c>
      <c r="G28">
        <v>5792.2057000000004</v>
      </c>
      <c r="H28">
        <v>6603.4683000000005</v>
      </c>
      <c r="I28">
        <v>6767.2599</v>
      </c>
      <c r="J28">
        <v>6135.2334000000001</v>
      </c>
      <c r="K28">
        <v>5580.9174999999996</v>
      </c>
      <c r="L28">
        <v>5661.8185000000003</v>
      </c>
      <c r="Q28" s="2"/>
      <c r="R28" s="2"/>
      <c r="S28" s="2"/>
    </row>
    <row r="29" spans="1:24" x14ac:dyDescent="0.45">
      <c r="A29">
        <v>1.1299999999999999E-2</v>
      </c>
      <c r="B29">
        <v>21</v>
      </c>
      <c r="C29" t="s">
        <v>18</v>
      </c>
      <c r="D29">
        <v>6470.2222000000002</v>
      </c>
      <c r="E29">
        <v>6472.1521000000002</v>
      </c>
      <c r="F29">
        <v>6474.3113999999996</v>
      </c>
      <c r="G29">
        <v>6471.2852999999996</v>
      </c>
      <c r="H29">
        <v>6865.1670000000004</v>
      </c>
      <c r="I29">
        <v>6912.7727000000004</v>
      </c>
      <c r="J29">
        <v>6717.1572999999999</v>
      </c>
      <c r="K29">
        <v>6468.1953999999996</v>
      </c>
      <c r="L29">
        <v>6424.2952999999998</v>
      </c>
      <c r="M29">
        <v>95.6</v>
      </c>
      <c r="N29">
        <v>6</v>
      </c>
      <c r="O29">
        <v>16</v>
      </c>
      <c r="P29">
        <v>6</v>
      </c>
      <c r="Q29" s="2" cm="1">
        <f t="array" ref="Q29">3*SUM(D29:K29*(1-D$8:K$8))</f>
        <v>78018.912149999989</v>
      </c>
      <c r="R29" s="2">
        <f>MAX(D30:K30)</f>
        <v>7017.6460999999999</v>
      </c>
      <c r="S29" s="2">
        <f>Q29/12+MAX(F29:J29)</f>
        <v>13414.348712499999</v>
      </c>
      <c r="T29">
        <f>M29*$M$5+S29*$N$5+R29*$O$5+Q29*$Q$5</f>
        <v>1682.7354538750001</v>
      </c>
      <c r="U29" s="2" cm="1">
        <f t="array" ref="U29">3.6*(3*SUM(D29:K29*D$12:K$12))</f>
        <v>570793.64471999998</v>
      </c>
      <c r="V29">
        <v>1.228</v>
      </c>
      <c r="X29">
        <v>30</v>
      </c>
    </row>
    <row r="30" spans="1:24" x14ac:dyDescent="0.45">
      <c r="C30" t="s">
        <v>19</v>
      </c>
      <c r="D30">
        <v>5790.1580999999996</v>
      </c>
      <c r="E30">
        <v>5728.1898000000001</v>
      </c>
      <c r="F30">
        <v>5792.7577000000001</v>
      </c>
      <c r="G30">
        <v>6077.6741000000002</v>
      </c>
      <c r="H30">
        <v>6889.0976000000001</v>
      </c>
      <c r="I30">
        <v>7017.6460999999999</v>
      </c>
      <c r="J30">
        <v>6423.6629000000003</v>
      </c>
      <c r="K30">
        <v>5888.1061</v>
      </c>
      <c r="L30">
        <v>5947.8159999999998</v>
      </c>
      <c r="Q30" s="2"/>
      <c r="R30" s="2"/>
      <c r="S30" s="2"/>
    </row>
    <row r="31" spans="1:24" x14ac:dyDescent="0.45">
      <c r="Q31" s="2"/>
      <c r="R31" s="2"/>
      <c r="S31" s="2"/>
    </row>
    <row r="32" spans="1:24" x14ac:dyDescent="0.45">
      <c r="A32">
        <v>2.2499999999999999E-2</v>
      </c>
      <c r="B32">
        <v>10</v>
      </c>
      <c r="C32" t="s">
        <v>18</v>
      </c>
      <c r="D32">
        <v>11899.891799999999</v>
      </c>
      <c r="E32">
        <v>11900.8514</v>
      </c>
      <c r="F32">
        <v>11993.8176</v>
      </c>
      <c r="G32">
        <v>0</v>
      </c>
      <c r="H32">
        <v>0</v>
      </c>
      <c r="I32">
        <v>0</v>
      </c>
      <c r="J32">
        <v>0</v>
      </c>
      <c r="K32">
        <v>12118.4882</v>
      </c>
      <c r="L32">
        <v>11790.643599999999</v>
      </c>
      <c r="M32">
        <v>249.9</v>
      </c>
      <c r="N32">
        <v>6</v>
      </c>
      <c r="O32">
        <v>5</v>
      </c>
      <c r="P32">
        <v>5</v>
      </c>
      <c r="Q32" s="2">
        <f>3*SUM(D32:K32)</f>
        <v>143739.147</v>
      </c>
      <c r="R32" s="2">
        <f>MAX(D33:K33)</f>
        <v>19673.244500000001</v>
      </c>
      <c r="S32" s="2">
        <f>Q32/12</f>
        <v>11978.26225</v>
      </c>
      <c r="T32">
        <f>M32*$M$5+S32*$N$5+R32*$O$5+Q32*$Q$5</f>
        <v>3043.0021850000003</v>
      </c>
      <c r="U32" s="2" cm="1">
        <f t="array" ref="U32">3.6*(3*SUM(D32:K32*D$13:K$13))</f>
        <v>517460.92920000001</v>
      </c>
      <c r="V32">
        <v>1.8371</v>
      </c>
      <c r="W32">
        <v>555.6</v>
      </c>
      <c r="X32">
        <v>10</v>
      </c>
    </row>
    <row r="33" spans="1:24" x14ac:dyDescent="0.45">
      <c r="C33" t="s">
        <v>19</v>
      </c>
      <c r="D33">
        <v>19064.476500000001</v>
      </c>
      <c r="E33">
        <v>18928.7893</v>
      </c>
      <c r="F33">
        <v>19149.489399999999</v>
      </c>
      <c r="G33">
        <v>0</v>
      </c>
      <c r="H33">
        <v>0</v>
      </c>
      <c r="I33">
        <v>0</v>
      </c>
      <c r="J33">
        <v>0</v>
      </c>
      <c r="K33">
        <v>19673.244500000001</v>
      </c>
      <c r="L33">
        <v>18985.814399999999</v>
      </c>
    </row>
    <row r="34" spans="1:24" x14ac:dyDescent="0.45">
      <c r="A34">
        <v>2.2499999999999999E-2</v>
      </c>
      <c r="B34">
        <v>15</v>
      </c>
      <c r="C34" t="s">
        <v>18</v>
      </c>
      <c r="D34">
        <v>11970.5772</v>
      </c>
      <c r="E34">
        <v>11971.517400000001</v>
      </c>
      <c r="F34">
        <v>11972.1476</v>
      </c>
      <c r="G34">
        <v>0</v>
      </c>
      <c r="H34">
        <v>0</v>
      </c>
      <c r="I34">
        <v>0</v>
      </c>
      <c r="J34">
        <v>0</v>
      </c>
      <c r="K34">
        <v>12373.193600000001</v>
      </c>
      <c r="L34">
        <v>11914.932500000001</v>
      </c>
      <c r="M34">
        <v>266.8</v>
      </c>
      <c r="N34">
        <v>6</v>
      </c>
      <c r="O34">
        <v>9</v>
      </c>
      <c r="P34">
        <v>6</v>
      </c>
      <c r="Q34" s="2">
        <f>3*SUM(D34:K34)</f>
        <v>144862.30739999999</v>
      </c>
      <c r="R34" s="2">
        <f>MAX(D35:K35)</f>
        <v>19993.629700000001</v>
      </c>
      <c r="S34" s="2">
        <f>Q34/12</f>
        <v>12071.85895</v>
      </c>
      <c r="T34">
        <f>M34*$M$5+S34*$N$5+R34*$O$5+Q34*$Q$5</f>
        <v>3094.2267120000001</v>
      </c>
      <c r="U34" s="2" cm="1">
        <f t="array" ref="U34">3.6*(3*SUM(D34:K34*D$13:K$13))</f>
        <v>521504.30663999997</v>
      </c>
      <c r="V34">
        <v>1.50241</v>
      </c>
      <c r="W34">
        <v>573</v>
      </c>
      <c r="X34">
        <v>15</v>
      </c>
    </row>
    <row r="35" spans="1:24" x14ac:dyDescent="0.45">
      <c r="C35" t="s">
        <v>19</v>
      </c>
      <c r="D35">
        <v>19155.388900000002</v>
      </c>
      <c r="E35">
        <v>19021.239399999999</v>
      </c>
      <c r="F35">
        <v>19153.444299999999</v>
      </c>
      <c r="G35">
        <v>0</v>
      </c>
      <c r="H35">
        <v>0</v>
      </c>
      <c r="I35">
        <v>0</v>
      </c>
      <c r="J35">
        <v>0</v>
      </c>
      <c r="K35">
        <v>19993.629700000001</v>
      </c>
      <c r="L35">
        <v>19117.172600000002</v>
      </c>
    </row>
    <row r="36" spans="1:24" x14ac:dyDescent="0.45">
      <c r="A36">
        <v>2.2499999999999999E-2</v>
      </c>
      <c r="B36">
        <v>18</v>
      </c>
      <c r="C36" t="s">
        <v>18</v>
      </c>
      <c r="D36">
        <v>12076.919599999999</v>
      </c>
      <c r="E36">
        <v>12077.645399999999</v>
      </c>
      <c r="F36">
        <v>12078.2183</v>
      </c>
      <c r="G36">
        <v>0</v>
      </c>
      <c r="H36">
        <v>0</v>
      </c>
      <c r="I36">
        <v>0</v>
      </c>
      <c r="J36">
        <v>0</v>
      </c>
      <c r="K36">
        <v>12349.801299999999</v>
      </c>
      <c r="L36">
        <v>11921.593000000001</v>
      </c>
      <c r="M36">
        <v>269.5</v>
      </c>
      <c r="N36">
        <v>6</v>
      </c>
      <c r="O36">
        <v>12</v>
      </c>
      <c r="P36">
        <v>6</v>
      </c>
      <c r="Q36" s="2">
        <f>3*SUM(D36:K36)</f>
        <v>145747.75379999998</v>
      </c>
      <c r="R36" s="2">
        <f>MAX(D37:K37)</f>
        <v>19930.996299999999</v>
      </c>
      <c r="S36" s="2">
        <f>Q36/12</f>
        <v>12145.646149999999</v>
      </c>
      <c r="T36">
        <f>M36*$M$5+S36*$N$5+R36*$O$5+Q36*$Q$5</f>
        <v>3100.3457989999997</v>
      </c>
      <c r="U36" s="2" cm="1">
        <f t="array" ref="U36">3.6*(3*SUM(D36:K36*D$13:K$13))</f>
        <v>524691.91367999988</v>
      </c>
      <c r="V36">
        <v>1.35877</v>
      </c>
      <c r="W36">
        <v>573</v>
      </c>
      <c r="X36">
        <v>20</v>
      </c>
    </row>
    <row r="37" spans="1:24" x14ac:dyDescent="0.45">
      <c r="C37" t="s">
        <v>19</v>
      </c>
      <c r="D37">
        <v>19273.3861</v>
      </c>
      <c r="E37">
        <v>19137.2474</v>
      </c>
      <c r="F37">
        <v>19272.916799999999</v>
      </c>
      <c r="G37">
        <v>0</v>
      </c>
      <c r="H37">
        <v>0</v>
      </c>
      <c r="I37">
        <v>0</v>
      </c>
      <c r="J37">
        <v>0</v>
      </c>
      <c r="K37">
        <v>19930.996299999999</v>
      </c>
      <c r="L37">
        <v>19126.549299999999</v>
      </c>
    </row>
    <row r="38" spans="1:24" x14ac:dyDescent="0.45">
      <c r="A38">
        <v>2.2499999999999999E-2</v>
      </c>
      <c r="B38">
        <v>25</v>
      </c>
      <c r="C38" t="s">
        <v>18</v>
      </c>
      <c r="D38">
        <v>12213.247600000001</v>
      </c>
      <c r="E38">
        <v>12379.548699999999</v>
      </c>
      <c r="F38">
        <v>12381.3344</v>
      </c>
      <c r="G38">
        <v>0</v>
      </c>
      <c r="H38">
        <v>0</v>
      </c>
      <c r="I38">
        <v>0</v>
      </c>
      <c r="J38">
        <v>0</v>
      </c>
      <c r="K38">
        <v>12489.8999</v>
      </c>
      <c r="L38">
        <v>12163.3019</v>
      </c>
      <c r="M38">
        <v>294.39999999999998</v>
      </c>
      <c r="N38">
        <v>6</v>
      </c>
      <c r="O38">
        <v>17</v>
      </c>
      <c r="P38">
        <v>8</v>
      </c>
      <c r="Q38" s="2">
        <f>3*SUM(D38:K38)</f>
        <v>148392.09179999999</v>
      </c>
      <c r="R38" s="2">
        <f>MAX(D39:K39)</f>
        <v>20061.837200000002</v>
      </c>
      <c r="S38" s="2">
        <f>Q38/12</f>
        <v>12366.00765</v>
      </c>
      <c r="T38">
        <f>M38*$M$5+S38*$N$5+R38*$O$5+Q38*$Q$5</f>
        <v>3159.2986314999998</v>
      </c>
      <c r="U38" s="2" cm="1">
        <f t="array" ref="U38">3.6*(3*SUM(D38:K38*D$13:K$13))</f>
        <v>534211.53047999996</v>
      </c>
      <c r="V38">
        <v>1.2793000000000001</v>
      </c>
      <c r="W38">
        <v>573</v>
      </c>
      <c r="X38">
        <v>25</v>
      </c>
    </row>
    <row r="39" spans="1:24" x14ac:dyDescent="0.45">
      <c r="C39" t="s">
        <v>19</v>
      </c>
      <c r="D39">
        <v>19404.2094</v>
      </c>
      <c r="E39">
        <v>19443.432499999999</v>
      </c>
      <c r="F39">
        <v>19578.548699999999</v>
      </c>
      <c r="G39">
        <v>0</v>
      </c>
      <c r="H39">
        <v>0</v>
      </c>
      <c r="I39">
        <v>0</v>
      </c>
      <c r="J39">
        <v>0</v>
      </c>
      <c r="K39">
        <v>20061.837200000002</v>
      </c>
      <c r="L39">
        <v>19371.286199999999</v>
      </c>
    </row>
    <row r="40" spans="1:24" x14ac:dyDescent="0.45">
      <c r="A40">
        <v>2.2499999999999999E-2</v>
      </c>
      <c r="B40">
        <v>24</v>
      </c>
      <c r="C40" t="s">
        <v>18</v>
      </c>
      <c r="D40">
        <v>12566.539199999999</v>
      </c>
      <c r="E40">
        <v>12576.736999999999</v>
      </c>
      <c r="F40">
        <v>12577.3686</v>
      </c>
      <c r="G40">
        <v>0</v>
      </c>
      <c r="H40">
        <v>0</v>
      </c>
      <c r="I40">
        <v>0</v>
      </c>
      <c r="J40">
        <v>0</v>
      </c>
      <c r="K40">
        <v>12990.417299999999</v>
      </c>
      <c r="L40">
        <v>12565.527700000001</v>
      </c>
      <c r="M40">
        <v>323.10000000000002</v>
      </c>
      <c r="N40">
        <v>6</v>
      </c>
      <c r="O40">
        <v>17</v>
      </c>
      <c r="P40">
        <v>7</v>
      </c>
      <c r="Q40" s="2">
        <f>3*SUM(D40:K40)</f>
        <v>152133.1863</v>
      </c>
      <c r="R40" s="2">
        <f>MAX(D41:K41)</f>
        <v>20446.281599999998</v>
      </c>
      <c r="S40" s="2">
        <f>Q40/12</f>
        <v>12677.765525000001</v>
      </c>
      <c r="T40">
        <f>M40*$M$5+S40*$N$5+R40*$O$5+Q40*$Q$5</f>
        <v>3251.1253277500005</v>
      </c>
      <c r="U40" s="2" cm="1">
        <f t="array" ref="U40">3.6*(3*SUM(D40:K40*D$13:K$13))</f>
        <v>547679.47068000003</v>
      </c>
      <c r="V40">
        <v>1.2291000000000001</v>
      </c>
      <c r="W40">
        <v>573</v>
      </c>
      <c r="X40">
        <v>30</v>
      </c>
    </row>
    <row r="41" spans="1:24" x14ac:dyDescent="0.45">
      <c r="C41" t="s">
        <v>19</v>
      </c>
      <c r="D41">
        <v>19678.8554</v>
      </c>
      <c r="E41">
        <v>19562.630700000002</v>
      </c>
      <c r="F41">
        <v>19685.7929</v>
      </c>
      <c r="G41">
        <v>0</v>
      </c>
      <c r="H41">
        <v>0</v>
      </c>
      <c r="I41">
        <v>0</v>
      </c>
      <c r="J41">
        <v>0</v>
      </c>
      <c r="K41">
        <v>20446.281599999998</v>
      </c>
      <c r="L41">
        <v>19694.9251</v>
      </c>
    </row>
    <row r="43" spans="1:24" x14ac:dyDescent="0.45">
      <c r="A43">
        <v>3.3799999999999997E-2</v>
      </c>
      <c r="B43">
        <v>10</v>
      </c>
      <c r="C43" t="s">
        <v>18</v>
      </c>
      <c r="D43">
        <v>17613.356800000001</v>
      </c>
      <c r="E43">
        <v>17646.332399999999</v>
      </c>
      <c r="F43">
        <v>17648.559499999999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17356.101699999999</v>
      </c>
      <c r="M43">
        <v>295.5</v>
      </c>
      <c r="N43">
        <v>6</v>
      </c>
      <c r="O43">
        <v>6</v>
      </c>
      <c r="P43">
        <v>4</v>
      </c>
      <c r="Q43" s="2">
        <f>3*SUM(D43:K43)</f>
        <v>158724.74609999999</v>
      </c>
      <c r="R43" s="2">
        <f>MAX(D44:K44)</f>
        <v>28495.5514</v>
      </c>
      <c r="S43" s="2">
        <f>Q43/12</f>
        <v>13227.062174999999</v>
      </c>
      <c r="T43">
        <f>M43*$M$5+S43*$N$5+R43*$O$5+Q43*$Q$5</f>
        <v>3887.6431942499999</v>
      </c>
      <c r="U43" s="2" cm="1">
        <f t="array" ref="U43">3.6*(3*SUM(D43:K43*D$14:K$14))</f>
        <v>508001.00147999992</v>
      </c>
      <c r="V43">
        <v>1.8371</v>
      </c>
      <c r="W43">
        <v>555.6</v>
      </c>
      <c r="X43">
        <v>10</v>
      </c>
    </row>
    <row r="44" spans="1:24" x14ac:dyDescent="0.45">
      <c r="C44" t="s">
        <v>19</v>
      </c>
      <c r="D44">
        <v>28495.5514</v>
      </c>
      <c r="E44">
        <v>28251.4398</v>
      </c>
      <c r="F44">
        <v>28455.338199999998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28114.2811</v>
      </c>
    </row>
    <row r="45" spans="1:24" x14ac:dyDescent="0.45">
      <c r="A45">
        <v>3.3799999999999997E-2</v>
      </c>
      <c r="B45">
        <v>15</v>
      </c>
      <c r="C45" t="s">
        <v>18</v>
      </c>
      <c r="D45">
        <v>18187.573</v>
      </c>
      <c r="E45">
        <v>18262.041700000002</v>
      </c>
      <c r="F45">
        <v>18262.609499999999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17948.873200000002</v>
      </c>
      <c r="M45">
        <v>358.6</v>
      </c>
      <c r="N45">
        <v>6</v>
      </c>
      <c r="O45">
        <v>9</v>
      </c>
      <c r="P45">
        <v>6</v>
      </c>
      <c r="Q45" s="2">
        <f>3*SUM(D45:K45)</f>
        <v>164136.67260000002</v>
      </c>
      <c r="R45" s="2">
        <f>MAX(D46:K46)</f>
        <v>29086.512500000001</v>
      </c>
      <c r="S45" s="2">
        <f>Q45/12</f>
        <v>13678.056050000001</v>
      </c>
      <c r="T45">
        <f>M45*$M$5+S45*$N$5+R45*$O$5+Q45*$Q$5</f>
        <v>4044.6746030000004</v>
      </c>
      <c r="U45" s="2" cm="1">
        <f t="array" ref="U45">3.6*(3*SUM(D45:K45*D$14:K$14))</f>
        <v>525416.75855999999</v>
      </c>
      <c r="V45">
        <v>1.5025599999999999</v>
      </c>
      <c r="W45">
        <v>573</v>
      </c>
      <c r="X45">
        <v>15</v>
      </c>
    </row>
    <row r="46" spans="1:24" x14ac:dyDescent="0.45">
      <c r="C46" t="s">
        <v>19</v>
      </c>
      <c r="D46">
        <v>29060.910899999999</v>
      </c>
      <c r="E46">
        <v>28880.958200000001</v>
      </c>
      <c r="F46">
        <v>29086.512500000001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28691.325199999999</v>
      </c>
    </row>
    <row r="47" spans="1:24" x14ac:dyDescent="0.45">
      <c r="A47">
        <v>3.3799999999999997E-2</v>
      </c>
      <c r="B47">
        <v>19</v>
      </c>
      <c r="C47" t="s">
        <v>18</v>
      </c>
      <c r="D47">
        <v>17926.059000000001</v>
      </c>
      <c r="E47">
        <v>18119.966700000001</v>
      </c>
      <c r="F47">
        <v>18120.8469</v>
      </c>
      <c r="G47">
        <v>0</v>
      </c>
      <c r="H47">
        <v>0</v>
      </c>
      <c r="I47">
        <v>0</v>
      </c>
      <c r="J47">
        <v>0</v>
      </c>
      <c r="K47">
        <v>0</v>
      </c>
      <c r="L47">
        <v>17798.655200000001</v>
      </c>
      <c r="M47">
        <v>332.1</v>
      </c>
      <c r="N47">
        <v>6</v>
      </c>
      <c r="O47">
        <v>13</v>
      </c>
      <c r="P47">
        <v>6</v>
      </c>
      <c r="Q47" s="2">
        <f>3*SUM(D47:K47)</f>
        <v>162500.61780000001</v>
      </c>
      <c r="R47" s="2">
        <f>MAX(D48:K48)</f>
        <v>28985.341199999999</v>
      </c>
      <c r="S47" s="2">
        <f>Q47/12</f>
        <v>13541.718150000001</v>
      </c>
      <c r="T47">
        <f>M47*$M$5+S47*$N$5+R47*$O$5+Q47*$Q$5</f>
        <v>3995.5895865000002</v>
      </c>
      <c r="U47" s="2" cm="1">
        <f t="array" ref="U47">3.6*(3*SUM(D47:K47*D$14:K$14))</f>
        <v>520468.41168000002</v>
      </c>
      <c r="V47">
        <v>1.3587</v>
      </c>
      <c r="W47">
        <v>573</v>
      </c>
      <c r="X47">
        <v>20</v>
      </c>
    </row>
    <row r="48" spans="1:24" x14ac:dyDescent="0.45">
      <c r="C48" t="s">
        <v>19</v>
      </c>
      <c r="D48">
        <v>28831.857</v>
      </c>
      <c r="E48">
        <v>28778.429100000001</v>
      </c>
      <c r="F48">
        <v>28985.341199999999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28570.3171</v>
      </c>
    </row>
    <row r="49" spans="1:24" x14ac:dyDescent="0.45">
      <c r="A49">
        <v>3.3799999999999997E-2</v>
      </c>
      <c r="B49">
        <v>25</v>
      </c>
      <c r="C49" t="s">
        <v>18</v>
      </c>
      <c r="D49">
        <v>17213.083299999998</v>
      </c>
      <c r="E49">
        <v>17137.337100000001</v>
      </c>
      <c r="F49">
        <v>17138.024300000001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17085.196899999999</v>
      </c>
      <c r="M49">
        <v>455.7</v>
      </c>
      <c r="N49">
        <v>6</v>
      </c>
      <c r="O49">
        <v>15</v>
      </c>
      <c r="P49">
        <v>10</v>
      </c>
      <c r="Q49" s="2">
        <f>3*SUM(D49:K49)</f>
        <v>154465.33410000004</v>
      </c>
      <c r="R49" s="2">
        <f>MAX(D50:K50)</f>
        <v>28010.664199999999</v>
      </c>
      <c r="S49" s="2">
        <f>Q49/12</f>
        <v>12872.111175000004</v>
      </c>
      <c r="T49">
        <f>M49*$M$5+S49*$N$5+R49*$O$5+Q49*$Q$5</f>
        <v>3972.4320442500002</v>
      </c>
      <c r="U49" s="2" cm="1">
        <f t="array" ref="U49">3.6*(3*SUM(D49:K49*D$14:K$14))</f>
        <v>494108.10288000002</v>
      </c>
      <c r="V49">
        <v>1.2793000000000001</v>
      </c>
      <c r="W49">
        <v>573</v>
      </c>
      <c r="X49">
        <v>25</v>
      </c>
    </row>
    <row r="50" spans="1:24" x14ac:dyDescent="0.45">
      <c r="C50" t="s">
        <v>19</v>
      </c>
      <c r="D50">
        <v>28010.664199999999</v>
      </c>
      <c r="E50">
        <v>27698.007000000001</v>
      </c>
      <c r="F50">
        <v>27889.559700000002</v>
      </c>
      <c r="G50">
        <v>0</v>
      </c>
      <c r="H50">
        <v>0</v>
      </c>
      <c r="I50">
        <v>0</v>
      </c>
      <c r="J50">
        <v>0</v>
      </c>
      <c r="K50">
        <v>0</v>
      </c>
      <c r="L50">
        <v>27762.361499999999</v>
      </c>
    </row>
    <row r="51" spans="1:24" x14ac:dyDescent="0.45">
      <c r="A51">
        <v>3.3799999999999997E-2</v>
      </c>
      <c r="B51">
        <v>20</v>
      </c>
      <c r="C51" t="s">
        <v>18</v>
      </c>
      <c r="D51">
        <v>17963.0059</v>
      </c>
      <c r="E51">
        <v>17742.164000000001</v>
      </c>
      <c r="F51">
        <v>17742.802500000002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17741.669999999998</v>
      </c>
      <c r="M51">
        <v>437.8</v>
      </c>
      <c r="N51">
        <v>6</v>
      </c>
      <c r="O51">
        <v>13</v>
      </c>
      <c r="P51">
        <v>7</v>
      </c>
      <c r="Q51" s="2">
        <f>3*SUM(D51:K51)</f>
        <v>160343.9172</v>
      </c>
      <c r="R51" s="2">
        <f>MAX(D52:K52)</f>
        <v>28736.602299999999</v>
      </c>
      <c r="S51" s="2">
        <f>Q51/12</f>
        <v>13361.9931</v>
      </c>
      <c r="T51">
        <f>M51*$M$5+S51*$N$5+R51*$O$5+Q51*$Q$5</f>
        <v>4062.8644134999995</v>
      </c>
      <c r="U51" s="2" cm="1">
        <f t="array" ref="U51">3.6*(3*SUM(D51:K51*D$14:K$14))</f>
        <v>512571.28067999991</v>
      </c>
      <c r="V51">
        <v>1.2291000000000001</v>
      </c>
      <c r="W51">
        <v>573</v>
      </c>
      <c r="X51">
        <v>30</v>
      </c>
    </row>
    <row r="52" spans="1:24" x14ac:dyDescent="0.45">
      <c r="C52" t="s">
        <v>19</v>
      </c>
      <c r="D52">
        <v>28736.602299999999</v>
      </c>
      <c r="E52">
        <v>28275.525300000001</v>
      </c>
      <c r="F52">
        <v>28459.397799999999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28390.66</v>
      </c>
    </row>
    <row r="54" spans="1:24" x14ac:dyDescent="0.45">
      <c r="A54">
        <v>4.5100000000000001E-2</v>
      </c>
      <c r="B54">
        <v>10</v>
      </c>
      <c r="C54" t="s">
        <v>18</v>
      </c>
      <c r="D54">
        <v>0</v>
      </c>
      <c r="E54">
        <v>23395.739000000001</v>
      </c>
      <c r="F54">
        <v>23582.7922</v>
      </c>
      <c r="G54">
        <v>0</v>
      </c>
      <c r="H54">
        <v>0</v>
      </c>
      <c r="I54">
        <v>0</v>
      </c>
      <c r="J54">
        <v>0</v>
      </c>
      <c r="K54">
        <v>0</v>
      </c>
      <c r="L54">
        <v>23221.036599999999</v>
      </c>
      <c r="M54">
        <v>309.3</v>
      </c>
      <c r="N54">
        <v>6</v>
      </c>
      <c r="O54">
        <v>7</v>
      </c>
      <c r="P54">
        <v>3</v>
      </c>
      <c r="Q54" s="2">
        <f>3*SUM(D54:K54)</f>
        <v>140935.59359999999</v>
      </c>
      <c r="R54" s="2">
        <f>MAX(D55:K55)</f>
        <v>38007.982199999999</v>
      </c>
      <c r="S54" s="2">
        <f>Q54/12</f>
        <v>11744.632799999999</v>
      </c>
      <c r="T54">
        <f>M54*$M$5+S54*$N$5+R54*$O$5+Q54*$Q$5</f>
        <v>4451.8082729999996</v>
      </c>
      <c r="U54" s="2" cm="1">
        <f t="array" ref="U54">3.6*(3*SUM(D54:K54*D$15:K$15))</f>
        <v>507368.13695999997</v>
      </c>
      <c r="V54">
        <v>1.8362000000000001</v>
      </c>
      <c r="W54">
        <v>555.6</v>
      </c>
      <c r="X54">
        <v>10</v>
      </c>
    </row>
    <row r="55" spans="1:24" x14ac:dyDescent="0.45">
      <c r="C55" t="s">
        <v>19</v>
      </c>
      <c r="D55">
        <v>0</v>
      </c>
      <c r="E55">
        <v>37569.572899999999</v>
      </c>
      <c r="F55">
        <v>38007.982199999999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37542.302900000002</v>
      </c>
    </row>
    <row r="56" spans="1:24" x14ac:dyDescent="0.45">
      <c r="A56">
        <v>4.5100000000000001E-2</v>
      </c>
      <c r="B56">
        <v>15</v>
      </c>
      <c r="C56" t="s">
        <v>18</v>
      </c>
      <c r="D56">
        <v>0</v>
      </c>
      <c r="E56">
        <v>23114.283800000001</v>
      </c>
      <c r="F56">
        <v>23350.352800000001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22973.149000000001</v>
      </c>
      <c r="M56">
        <v>410.2</v>
      </c>
      <c r="N56">
        <v>6</v>
      </c>
      <c r="O56">
        <v>9</v>
      </c>
      <c r="P56">
        <v>6</v>
      </c>
      <c r="Q56" s="2">
        <f>3*SUM(D56:K56)</f>
        <v>139393.90979999999</v>
      </c>
      <c r="R56" s="2">
        <f>MAX(D57:K57)</f>
        <v>37844.330999999998</v>
      </c>
      <c r="S56" s="2">
        <f>Q56/12</f>
        <v>11616.159149999999</v>
      </c>
      <c r="T56">
        <f>M56*$M$5+S56*$N$5+R56*$O$5+Q56*$Q$5</f>
        <v>4526.3023315</v>
      </c>
      <c r="U56" s="2" cm="1">
        <f t="array" ref="U56">3.6*(3*SUM(D56:K56*D$15:K$15))</f>
        <v>501818.07527999999</v>
      </c>
      <c r="V56">
        <v>1.5016</v>
      </c>
      <c r="W56">
        <v>573</v>
      </c>
      <c r="X56">
        <v>15</v>
      </c>
    </row>
    <row r="57" spans="1:24" x14ac:dyDescent="0.45">
      <c r="C57" t="s">
        <v>19</v>
      </c>
      <c r="D57">
        <v>0</v>
      </c>
      <c r="E57">
        <v>37333.645799999998</v>
      </c>
      <c r="F57">
        <v>37844.330999999998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37313.457499999997</v>
      </c>
    </row>
    <row r="58" spans="1:24" x14ac:dyDescent="0.45">
      <c r="A58">
        <v>4.5100000000000001E-2</v>
      </c>
      <c r="B58">
        <v>20</v>
      </c>
      <c r="C58" t="s">
        <v>18</v>
      </c>
      <c r="D58">
        <v>0</v>
      </c>
      <c r="E58">
        <v>23322.769</v>
      </c>
      <c r="F58">
        <v>23323.2601</v>
      </c>
      <c r="G58">
        <v>0</v>
      </c>
      <c r="H58">
        <v>0</v>
      </c>
      <c r="I58">
        <v>0</v>
      </c>
      <c r="J58">
        <v>0</v>
      </c>
      <c r="K58">
        <v>0</v>
      </c>
      <c r="L58">
        <v>23322.589899999999</v>
      </c>
      <c r="M58">
        <v>439.6</v>
      </c>
      <c r="N58">
        <v>6</v>
      </c>
      <c r="O58">
        <v>13</v>
      </c>
      <c r="P58">
        <v>7</v>
      </c>
      <c r="Q58" s="2">
        <f>3*SUM(D58:K58)</f>
        <v>139938.08730000001</v>
      </c>
      <c r="R58" s="2">
        <f>MAX(D59:K59)</f>
        <v>37727.3027</v>
      </c>
      <c r="S58" s="2">
        <f>Q58/12</f>
        <v>11661.507275000002</v>
      </c>
      <c r="T58">
        <f>M58*$M$5+S58*$N$5+R58*$O$5+Q58*$Q$5</f>
        <v>4551.9135027499997</v>
      </c>
      <c r="U58" s="2" cm="1">
        <f t="array" ref="U58">3.6*(3*SUM(D58:K58*D$15:K$15))</f>
        <v>503777.11428000004</v>
      </c>
      <c r="V58">
        <v>1.3584400000000001</v>
      </c>
      <c r="W58">
        <v>573</v>
      </c>
      <c r="X58">
        <v>20</v>
      </c>
    </row>
    <row r="59" spans="1:24" x14ac:dyDescent="0.45">
      <c r="C59" t="s">
        <v>19</v>
      </c>
      <c r="D59">
        <v>0</v>
      </c>
      <c r="E59">
        <v>37468.102299999999</v>
      </c>
      <c r="F59">
        <v>37727.3027</v>
      </c>
      <c r="G59">
        <v>0</v>
      </c>
      <c r="H59">
        <v>0</v>
      </c>
      <c r="I59">
        <v>0</v>
      </c>
      <c r="J59">
        <v>0</v>
      </c>
      <c r="K59">
        <v>0</v>
      </c>
      <c r="L59">
        <v>37597.547100000003</v>
      </c>
    </row>
    <row r="60" spans="1:24" x14ac:dyDescent="0.45">
      <c r="A60">
        <v>4.5100000000000001E-2</v>
      </c>
      <c r="B60">
        <v>25</v>
      </c>
      <c r="C60" t="s">
        <v>18</v>
      </c>
      <c r="D60">
        <v>0</v>
      </c>
      <c r="E60">
        <v>24733.755799999999</v>
      </c>
      <c r="F60">
        <v>24798.498800000001</v>
      </c>
      <c r="G60">
        <v>0</v>
      </c>
      <c r="H60">
        <v>0</v>
      </c>
      <c r="I60">
        <v>0</v>
      </c>
      <c r="J60">
        <v>0</v>
      </c>
      <c r="K60">
        <v>0</v>
      </c>
      <c r="L60">
        <v>24733.514299999999</v>
      </c>
      <c r="M60">
        <v>538</v>
      </c>
      <c r="N60">
        <v>6</v>
      </c>
      <c r="O60">
        <v>17</v>
      </c>
      <c r="P60">
        <v>8</v>
      </c>
      <c r="Q60" s="2">
        <f>3*SUM(D60:K60)</f>
        <v>148596.76380000002</v>
      </c>
      <c r="R60" s="2">
        <f>MAX(D61:K61)</f>
        <v>39083.387699999999</v>
      </c>
      <c r="S60" s="2">
        <f>Q60/12</f>
        <v>12383.063650000002</v>
      </c>
      <c r="T60">
        <f>M60*$M$5+S60*$N$5+R60*$O$5+Q60*$Q$5</f>
        <v>4831.391079</v>
      </c>
      <c r="U60" s="2" cm="1">
        <f t="array" ref="U60">3.6*(3*SUM(D60:K60*D$15:K$15))</f>
        <v>534948.3496800001</v>
      </c>
      <c r="V60">
        <v>1.27901</v>
      </c>
      <c r="W60">
        <v>573</v>
      </c>
      <c r="X60">
        <v>25</v>
      </c>
    </row>
    <row r="61" spans="1:24" x14ac:dyDescent="0.45">
      <c r="C61" t="s">
        <v>19</v>
      </c>
      <c r="D61">
        <v>0</v>
      </c>
      <c r="E61">
        <v>38769.738599999997</v>
      </c>
      <c r="F61">
        <v>39083.387699999999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38891.962200000002</v>
      </c>
    </row>
    <row r="62" spans="1:24" x14ac:dyDescent="0.45">
      <c r="A62">
        <v>4.5100000000000001E-2</v>
      </c>
      <c r="B62">
        <v>29</v>
      </c>
      <c r="C62" t="s">
        <v>18</v>
      </c>
      <c r="D62">
        <v>0</v>
      </c>
      <c r="E62">
        <v>23950.938900000001</v>
      </c>
      <c r="F62">
        <v>24020.369600000002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23950.837200000002</v>
      </c>
      <c r="M62">
        <v>433</v>
      </c>
      <c r="N62">
        <v>6</v>
      </c>
      <c r="O62">
        <v>22</v>
      </c>
      <c r="P62">
        <v>7</v>
      </c>
      <c r="Q62" s="2">
        <f>3*SUM(D62:K62)</f>
        <v>143913.92550000001</v>
      </c>
      <c r="R62" s="2">
        <f>MAX(D63:K63)</f>
        <v>38268.800799999997</v>
      </c>
      <c r="S62" s="2">
        <f>Q62/12</f>
        <v>11992.827125000002</v>
      </c>
      <c r="T62">
        <f>M62*$M$5+S62*$N$5+R62*$O$5+Q62*$Q$5</f>
        <v>4622.3710437499994</v>
      </c>
      <c r="U62" s="2" cm="1">
        <f t="array" ref="U62">3.6*(3*SUM(D62:K62*D$15:K$15))</f>
        <v>518090.13180000003</v>
      </c>
      <c r="V62">
        <v>1.2290000000000001</v>
      </c>
      <c r="W62">
        <v>573</v>
      </c>
      <c r="X62">
        <v>30</v>
      </c>
    </row>
    <row r="63" spans="1:24" x14ac:dyDescent="0.45">
      <c r="C63" t="s">
        <v>19</v>
      </c>
      <c r="D63">
        <v>0</v>
      </c>
      <c r="E63">
        <v>37955.854899999998</v>
      </c>
      <c r="F63">
        <v>38268.800799999997</v>
      </c>
      <c r="G63">
        <v>0</v>
      </c>
      <c r="H63">
        <v>0</v>
      </c>
      <c r="I63">
        <v>0</v>
      </c>
      <c r="J63">
        <v>0</v>
      </c>
      <c r="K63">
        <v>0</v>
      </c>
      <c r="L63">
        <v>38075.244899999998</v>
      </c>
    </row>
    <row r="65" spans="1:24" x14ac:dyDescent="0.45">
      <c r="A65">
        <v>9.0200000000000002E-2</v>
      </c>
      <c r="B65">
        <v>10</v>
      </c>
      <c r="C65" t="s">
        <v>18</v>
      </c>
      <c r="D65">
        <v>0</v>
      </c>
      <c r="E65">
        <v>45570.0219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45570.0219</v>
      </c>
      <c r="M65">
        <v>530.70000000000005</v>
      </c>
      <c r="N65">
        <v>6</v>
      </c>
      <c r="O65">
        <v>7</v>
      </c>
      <c r="P65">
        <v>3</v>
      </c>
      <c r="Q65" s="2">
        <f>3*SUM(D65:K65)</f>
        <v>136710.06570000001</v>
      </c>
      <c r="R65" s="2">
        <f>MAX(D66:K66)</f>
        <v>74055.939799999993</v>
      </c>
      <c r="S65" s="2">
        <f>Q65/12</f>
        <v>11392.505475</v>
      </c>
      <c r="T65">
        <f>M65*$M$5+S65*$N$5+R65*$O$5+Q65*$Q$5</f>
        <v>7338.0710872499994</v>
      </c>
      <c r="U65" s="2" cm="1">
        <f t="array" ref="U65">3.6*(3*SUM(D65:K65*D$16:K$16))</f>
        <v>492156.23652000003</v>
      </c>
      <c r="V65">
        <v>1.8362000000000001</v>
      </c>
      <c r="W65">
        <v>573</v>
      </c>
      <c r="X65">
        <v>10</v>
      </c>
    </row>
    <row r="66" spans="1:24" x14ac:dyDescent="0.45">
      <c r="C66" t="s">
        <v>19</v>
      </c>
      <c r="D66">
        <v>0</v>
      </c>
      <c r="E66">
        <v>74055.939799999993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74055.939799999993</v>
      </c>
    </row>
    <row r="67" spans="1:24" x14ac:dyDescent="0.45">
      <c r="A67">
        <v>9.0200000000000002E-2</v>
      </c>
      <c r="B67">
        <v>15</v>
      </c>
      <c r="C67" t="s">
        <v>18</v>
      </c>
      <c r="D67">
        <v>0</v>
      </c>
      <c r="E67">
        <v>45990.052900000002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45990.052900000002</v>
      </c>
      <c r="M67">
        <v>560.1</v>
      </c>
      <c r="N67">
        <v>6</v>
      </c>
      <c r="O67">
        <v>11</v>
      </c>
      <c r="P67">
        <v>4</v>
      </c>
      <c r="Q67" s="2">
        <f>3*SUM(D67:K67)</f>
        <v>137970.1587</v>
      </c>
      <c r="R67" s="2">
        <f>MAX(D68:K68)</f>
        <v>74485.588499999998</v>
      </c>
      <c r="S67" s="2">
        <f>Q67/12</f>
        <v>11497.513225000001</v>
      </c>
      <c r="T67">
        <f>M67*$M$5+S67*$N$5+R67*$O$5+Q67*$Q$5</f>
        <v>7411.2455922499994</v>
      </c>
      <c r="U67" s="2" cm="1">
        <f t="array" ref="U67">3.6*(3*SUM(D67:K67*D$16:K$16))</f>
        <v>496692.57131999999</v>
      </c>
      <c r="V67">
        <v>1.5018</v>
      </c>
      <c r="W67">
        <v>573</v>
      </c>
      <c r="X67">
        <v>15</v>
      </c>
    </row>
    <row r="68" spans="1:24" x14ac:dyDescent="0.45">
      <c r="C68" t="s">
        <v>19</v>
      </c>
      <c r="D68">
        <v>0</v>
      </c>
      <c r="E68">
        <v>74485.588499999998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74485.588499999998</v>
      </c>
    </row>
    <row r="69" spans="1:24" x14ac:dyDescent="0.45">
      <c r="A69">
        <v>9.0200000000000002E-2</v>
      </c>
      <c r="B69">
        <v>20</v>
      </c>
      <c r="C69" t="s">
        <v>18</v>
      </c>
      <c r="D69">
        <v>0</v>
      </c>
      <c r="E69">
        <v>46076.661099999998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46076.661099999998</v>
      </c>
      <c r="M69">
        <v>553.1</v>
      </c>
      <c r="N69">
        <v>6</v>
      </c>
      <c r="O69">
        <v>16</v>
      </c>
      <c r="P69">
        <v>4</v>
      </c>
      <c r="Q69" s="2">
        <f>3*SUM(D69:K69)</f>
        <v>138229.98329999999</v>
      </c>
      <c r="R69" s="2">
        <f>MAX(D70:K70)</f>
        <v>74342.914999999994</v>
      </c>
      <c r="S69" s="2">
        <f>Q69/12</f>
        <v>11519.165274999999</v>
      </c>
      <c r="T69">
        <f>M69*$M$5+S69*$N$5+R69*$O$5+Q69*$Q$5</f>
        <v>7395.9268052499992</v>
      </c>
      <c r="U69" s="2" cm="1">
        <f t="array" ref="U69">3.6*(3*SUM(D69:K69*D$16:K$16))</f>
        <v>497627.93987999996</v>
      </c>
      <c r="V69">
        <v>1.3584799999999999</v>
      </c>
      <c r="W69">
        <v>573</v>
      </c>
      <c r="X69">
        <v>20</v>
      </c>
    </row>
    <row r="70" spans="1:24" x14ac:dyDescent="0.45">
      <c r="C70" t="s">
        <v>19</v>
      </c>
      <c r="D70">
        <v>0</v>
      </c>
      <c r="E70">
        <v>74342.914999999994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74342.914999999994</v>
      </c>
    </row>
    <row r="71" spans="1:24" x14ac:dyDescent="0.45">
      <c r="A71">
        <v>9.0200000000000002E-2</v>
      </c>
      <c r="B71">
        <v>25</v>
      </c>
      <c r="C71" t="s">
        <v>18</v>
      </c>
      <c r="D71">
        <v>0</v>
      </c>
      <c r="E71">
        <v>48276.496200000001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48276.496200000001</v>
      </c>
      <c r="M71">
        <v>720.5</v>
      </c>
      <c r="N71">
        <v>6</v>
      </c>
      <c r="O71">
        <v>21</v>
      </c>
      <c r="P71">
        <v>4</v>
      </c>
      <c r="Q71" s="2">
        <f>3*SUM(D71:K71)</f>
        <v>144829.48860000001</v>
      </c>
      <c r="R71" s="2">
        <f>MAX(D72:K72)</f>
        <v>76340.827499999999</v>
      </c>
      <c r="S71" s="2">
        <f>Q71/12</f>
        <v>12069.12405</v>
      </c>
      <c r="T71">
        <f>M71*$M$5+S71*$N$5+R71*$O$5+Q71*$Q$5</f>
        <v>7773.6657080000004</v>
      </c>
      <c r="U71" s="2" cm="1">
        <f t="array" ref="U71">3.6*(3*SUM(D71:K71*D$16:K$16))</f>
        <v>521386.15896000003</v>
      </c>
      <c r="V71">
        <v>1.2789999999999999</v>
      </c>
      <c r="W71">
        <v>573</v>
      </c>
      <c r="X71">
        <v>25</v>
      </c>
    </row>
    <row r="72" spans="1:24" x14ac:dyDescent="0.45">
      <c r="C72" t="s">
        <v>19</v>
      </c>
      <c r="D72">
        <v>0</v>
      </c>
      <c r="E72">
        <v>76340.827499999999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76340.827499999999</v>
      </c>
    </row>
    <row r="73" spans="1:24" x14ac:dyDescent="0.45">
      <c r="A73">
        <v>9.0200000000000002E-2</v>
      </c>
      <c r="B73">
        <v>30</v>
      </c>
      <c r="C73" t="s">
        <v>18</v>
      </c>
      <c r="D73">
        <v>0</v>
      </c>
      <c r="E73">
        <v>46835.626400000001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46835.626400000001</v>
      </c>
      <c r="M73">
        <v>750.9</v>
      </c>
      <c r="N73">
        <v>6</v>
      </c>
      <c r="O73">
        <v>22</v>
      </c>
      <c r="P73">
        <v>8</v>
      </c>
      <c r="Q73" s="2">
        <f>3*SUM(D73:K73)</f>
        <v>140506.8792</v>
      </c>
      <c r="R73" s="2">
        <f>MAX(D74:K74)</f>
        <v>74860.642200000002</v>
      </c>
      <c r="S73" s="2">
        <f>Q73/12</f>
        <v>11708.9066</v>
      </c>
      <c r="T73">
        <f>M73*$M$5+S73*$N$5+R73*$O$5+Q73*$Q$5</f>
        <v>7653.4278910000003</v>
      </c>
      <c r="U73" s="2" cm="1">
        <f t="array" ref="U73">3.6*(3*SUM(D73:K73*D$16:K$16))</f>
        <v>505824.76512</v>
      </c>
      <c r="V73">
        <v>1.22865</v>
      </c>
      <c r="W73">
        <v>573</v>
      </c>
      <c r="X73">
        <v>30</v>
      </c>
    </row>
    <row r="74" spans="1:24" x14ac:dyDescent="0.45">
      <c r="C74" t="s">
        <v>19</v>
      </c>
      <c r="D74">
        <v>0</v>
      </c>
      <c r="E74">
        <v>74860.642200000002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74860.642200000002</v>
      </c>
    </row>
    <row r="75" spans="1:24" x14ac:dyDescent="0.45">
      <c r="A75" t="s">
        <v>56</v>
      </c>
    </row>
    <row r="76" spans="1:24" x14ac:dyDescent="0.45">
      <c r="A76">
        <v>1.1299999999999999E-2</v>
      </c>
      <c r="B76">
        <v>1</v>
      </c>
      <c r="L76">
        <v>16470</v>
      </c>
      <c r="M76">
        <v>279</v>
      </c>
      <c r="N76">
        <v>0</v>
      </c>
      <c r="O76">
        <v>0</v>
      </c>
      <c r="P76">
        <v>2</v>
      </c>
      <c r="Q76">
        <f>L76*12</f>
        <v>197640</v>
      </c>
      <c r="R76">
        <f>L77</f>
        <v>12720</v>
      </c>
      <c r="S76">
        <f>L76*2</f>
        <v>32940</v>
      </c>
      <c r="T76">
        <f>M76*$M$5+S76*$N$5+R76*$O$5+Q76*$Q$5</f>
        <v>3868.2</v>
      </c>
      <c r="U76" s="2">
        <f>3.6*(24*L76)</f>
        <v>1423008</v>
      </c>
    </row>
    <row r="77" spans="1:24" x14ac:dyDescent="0.45">
      <c r="L77">
        <v>12720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C02E-31AF-4639-B46B-DAA300F40395}">
  <dimension ref="A2:Z28"/>
  <sheetViews>
    <sheetView workbookViewId="0">
      <selection activeCell="K4" sqref="K4"/>
    </sheetView>
  </sheetViews>
  <sheetFormatPr defaultRowHeight="14.25" x14ac:dyDescent="0.45"/>
  <cols>
    <col min="26" max="26" width="9.73046875" bestFit="1" customWidth="1"/>
  </cols>
  <sheetData>
    <row r="2" spans="1:26" x14ac:dyDescent="0.45">
      <c r="B2" t="s">
        <v>38</v>
      </c>
      <c r="J2" t="s">
        <v>48</v>
      </c>
      <c r="P2" t="s">
        <v>49</v>
      </c>
      <c r="V2" t="s">
        <v>49</v>
      </c>
    </row>
    <row r="3" spans="1:26" x14ac:dyDescent="0.45">
      <c r="A3" t="s">
        <v>40</v>
      </c>
      <c r="B3" t="s">
        <v>1</v>
      </c>
      <c r="C3" t="s">
        <v>39</v>
      </c>
      <c r="D3" t="s">
        <v>15</v>
      </c>
      <c r="E3" t="s">
        <v>18</v>
      </c>
      <c r="F3" t="s">
        <v>19</v>
      </c>
      <c r="G3" t="s">
        <v>41</v>
      </c>
      <c r="H3" t="s">
        <v>42</v>
      </c>
      <c r="J3" t="s">
        <v>15</v>
      </c>
      <c r="K3" t="s">
        <v>18</v>
      </c>
      <c r="L3" t="s">
        <v>19</v>
      </c>
      <c r="M3" t="s">
        <v>41</v>
      </c>
      <c r="N3" t="s">
        <v>42</v>
      </c>
      <c r="P3" t="s">
        <v>15</v>
      </c>
      <c r="Q3" t="s">
        <v>18</v>
      </c>
      <c r="R3" t="s">
        <v>19</v>
      </c>
      <c r="S3" t="s">
        <v>41</v>
      </c>
      <c r="T3" t="s">
        <v>42</v>
      </c>
      <c r="V3" t="s">
        <v>15</v>
      </c>
      <c r="W3" t="s">
        <v>18</v>
      </c>
      <c r="X3" t="s">
        <v>19</v>
      </c>
      <c r="Y3" t="s">
        <v>41</v>
      </c>
      <c r="Z3" t="s">
        <v>42</v>
      </c>
    </row>
    <row r="4" spans="1:26" x14ac:dyDescent="0.45">
      <c r="A4">
        <v>0</v>
      </c>
      <c r="B4">
        <f ca="1">OFFSET('base P base C auto'!A21,A4,0)</f>
        <v>1.1299999999999999E-2</v>
      </c>
      <c r="C4">
        <f ca="1">OFFSET('base P base C auto'!X21,$A4,0)</f>
        <v>10</v>
      </c>
      <c r="D4">
        <f ca="1">OFFSET('base P base C auto'!M21,$A4,0)</f>
        <v>130.6</v>
      </c>
      <c r="E4">
        <f ca="1">OFFSET('base P base C auto'!S21,$A4,0)</f>
        <v>12153.045124999999</v>
      </c>
      <c r="F4">
        <f ca="1">OFFSET('base P base C auto'!R21,$A4,0)</f>
        <v>6852.7924000000003</v>
      </c>
      <c r="G4">
        <f ca="1">OFFSET('base P base C auto'!Q21,$A4,0)</f>
        <v>69628.956299999991</v>
      </c>
      <c r="H4">
        <f ca="1">OFFSET('base P base C auto'!U21,$A4,0)</f>
        <v>511831.66572000005</v>
      </c>
      <c r="J4">
        <f ca="1">OFFSET('low P base C auto'!M21,$A4,0)</f>
        <v>61.4</v>
      </c>
      <c r="K4">
        <f ca="1">OFFSET('low P base C auto'!S21,$A4,0)</f>
        <v>12801.1476375</v>
      </c>
      <c r="L4">
        <f ca="1">OFFSET('low P base C auto'!R21,$A4,0)</f>
        <v>7008.6822000000002</v>
      </c>
      <c r="M4">
        <f ca="1">OFFSET('low P base C auto'!Q21,$A4,0)</f>
        <v>74579.371650000001</v>
      </c>
      <c r="N4">
        <f ca="1">OFFSET('low P base C auto'!U21,$A4,0)</f>
        <v>545278.89528000006</v>
      </c>
      <c r="P4">
        <f ca="1">OFFSET('base P low C auto'!M21,$A4,0)</f>
        <v>130.6</v>
      </c>
      <c r="Q4">
        <f ca="1">OFFSET('base P low C auto'!S21,$A4,0)</f>
        <v>12186.433499999999</v>
      </c>
      <c r="R4">
        <f ca="1">OFFSET('base P low C auto'!R21,$A4,0)</f>
        <v>6853.0415000000003</v>
      </c>
      <c r="S4">
        <f ca="1">OFFSET('base P low C auto'!Q21,$A4,0)</f>
        <v>70028.270399999994</v>
      </c>
      <c r="T4">
        <f ca="1">OFFSET('base P low C auto'!U21,$A4,0)</f>
        <v>513272.21508000005</v>
      </c>
      <c r="V4">
        <f ca="1">OFFSET('low P low C auto'!M21,$A4,0)</f>
        <v>85.6</v>
      </c>
      <c r="W4">
        <f ca="1">OFFSET('low P low C auto'!S21,$A4,0)</f>
        <v>12637.619087499999</v>
      </c>
      <c r="X4">
        <f ca="1">OFFSET('low P low C auto'!R21,$A4,0)</f>
        <v>6912.3118999999997</v>
      </c>
      <c r="Y4">
        <f ca="1">OFFSET('low P low C auto'!Q21,$A4,0)</f>
        <v>73758.385049999997</v>
      </c>
      <c r="Z4">
        <f ca="1">OFFSET('low P low C auto'!U21,$A4,0)</f>
        <v>538799.96664000012</v>
      </c>
    </row>
    <row r="5" spans="1:26" x14ac:dyDescent="0.45">
      <c r="A5">
        <v>1</v>
      </c>
      <c r="B5">
        <f ca="1">OFFSET('base P base C auto'!A22,A5,0)</f>
        <v>1.1299999999999999E-2</v>
      </c>
      <c r="C5">
        <f ca="1">OFFSET('base P base C auto'!X22,A5,0)</f>
        <v>15</v>
      </c>
      <c r="D5">
        <f ca="1">OFFSET('base P base C auto'!M22,$A5,0)</f>
        <v>116.8</v>
      </c>
      <c r="E5">
        <f ca="1">OFFSET('base P base C auto'!S22,$A5,0)</f>
        <v>12142.526324999999</v>
      </c>
      <c r="F5">
        <f ca="1">OFFSET('base P base C auto'!R22,$A5,0)</f>
        <v>6285.5227999999997</v>
      </c>
      <c r="G5">
        <f ca="1">OFFSET('base P base C auto'!Q22,$A5,0)</f>
        <v>70862.4087</v>
      </c>
      <c r="H5">
        <f ca="1">OFFSET('base P base C auto'!U22,$A5,0)</f>
        <v>517671.83808000002</v>
      </c>
      <c r="J5">
        <f ca="1">OFFSET('low P base C auto'!M22,$A5,0)</f>
        <v>87</v>
      </c>
      <c r="K5">
        <f ca="1">OFFSET('low P base C auto'!S22,$A5,0)</f>
        <v>12424.974774999999</v>
      </c>
      <c r="L5">
        <f ca="1">OFFSET('low P base C auto'!R22,$A5,0)</f>
        <v>6511.5518000000002</v>
      </c>
      <c r="M5">
        <f ca="1">OFFSET('low P base C auto'!Q22,$A5,0)</f>
        <v>72275.859299999996</v>
      </c>
      <c r="N5">
        <f ca="1">OFFSET('low P base C auto'!U22,$A5,0)</f>
        <v>528373.06344000006</v>
      </c>
      <c r="P5">
        <f ca="1">OFFSET('base P low C auto'!M22,$A5,0)</f>
        <v>81.2</v>
      </c>
      <c r="Q5">
        <f ca="1">OFFSET('base P low C auto'!S22,$A5,0)</f>
        <v>12300.9047875</v>
      </c>
      <c r="R5">
        <f ca="1">OFFSET('base P low C auto'!R22,$A5,0)</f>
        <v>6473.3971000000001</v>
      </c>
      <c r="S5">
        <f ca="1">OFFSET('base P low C auto'!Q22,$A5,0)</f>
        <v>71456.321849999993</v>
      </c>
      <c r="T5">
        <f ca="1">OFFSET('base P low C auto'!U22,$A5,0)</f>
        <v>523218.52043999999</v>
      </c>
      <c r="V5">
        <f ca="1">OFFSET('low P low C auto'!M22,$A5,0)</f>
        <v>87</v>
      </c>
      <c r="W5">
        <f ca="1">OFFSET('low P low C auto'!S22,$A5,0)</f>
        <v>12424.974774999999</v>
      </c>
      <c r="X5">
        <f ca="1">OFFSET('low P low C auto'!R22,$A5,0)</f>
        <v>6511.5518000000002</v>
      </c>
      <c r="Y5">
        <f ca="1">OFFSET('low P low C auto'!Q22,$A5,0)</f>
        <v>72275.859299999996</v>
      </c>
      <c r="Z5">
        <f ca="1">OFFSET('low P low C auto'!U22,$A5,0)</f>
        <v>528373.06344000006</v>
      </c>
    </row>
    <row r="6" spans="1:26" x14ac:dyDescent="0.45">
      <c r="A6">
        <v>2</v>
      </c>
      <c r="B6">
        <f ca="1">OFFSET('base P base C auto'!A23,A6,0)</f>
        <v>1.1299999999999999E-2</v>
      </c>
      <c r="C6">
        <f ca="1">OFFSET('base P base C auto'!X23,A6,0)</f>
        <v>20</v>
      </c>
      <c r="D6">
        <f ca="1">OFFSET('base P base C auto'!M23,$A6,0)</f>
        <v>107.6</v>
      </c>
      <c r="E6">
        <f ca="1">OFFSET('base P base C auto'!S23,$A6,0)</f>
        <v>11863.85655</v>
      </c>
      <c r="F6">
        <f ca="1">OFFSET('base P base C auto'!R23,$A6,0)</f>
        <v>6219.2001</v>
      </c>
      <c r="G6">
        <f ca="1">OFFSET('base P base C auto'!Q23,$A6,0)</f>
        <v>68943.672600000005</v>
      </c>
      <c r="H6">
        <f ca="1">OFFSET('base P base C auto'!U23,$A6,0)</f>
        <v>504668.76660000003</v>
      </c>
      <c r="J6">
        <f ca="1">OFFSET('low P base C auto'!M23,$A6,0)</f>
        <v>80</v>
      </c>
      <c r="K6">
        <f ca="1">OFFSET('low P base C auto'!S23,$A6,0)</f>
        <v>12863.774275</v>
      </c>
      <c r="L6">
        <f ca="1">OFFSET('low P base C auto'!R23,$A6,0)</f>
        <v>6667.5767999999998</v>
      </c>
      <c r="M6">
        <f ca="1">OFFSET('low P base C auto'!Q23,$A6,0)</f>
        <v>75281.640899999999</v>
      </c>
      <c r="N6">
        <f ca="1">OFFSET('low P base C auto'!U23,$A6,0)</f>
        <v>549201.09887999995</v>
      </c>
      <c r="P6">
        <f ca="1">OFFSET('base P low C auto'!M23,$A6,0)</f>
        <v>107.6</v>
      </c>
      <c r="Q6">
        <f ca="1">OFFSET('base P low C auto'!S23,$A6,0)</f>
        <v>11863.85655</v>
      </c>
      <c r="R6">
        <f ca="1">OFFSET('base P low C auto'!R23,$A6,0)</f>
        <v>6219.2001</v>
      </c>
      <c r="S6">
        <f ca="1">OFFSET('base P low C auto'!Q23,$A6,0)</f>
        <v>68943.672600000005</v>
      </c>
      <c r="T6">
        <f ca="1">OFFSET('base P low C auto'!U23,$A6,0)</f>
        <v>504668.76660000003</v>
      </c>
      <c r="V6">
        <f ca="1">OFFSET('low P low C auto'!M23,$A6,0)</f>
        <v>80</v>
      </c>
      <c r="W6">
        <f ca="1">OFFSET('low P low C auto'!S23,$A6,0)</f>
        <v>12863.774275</v>
      </c>
      <c r="X6">
        <f ca="1">OFFSET('low P low C auto'!R23,$A6,0)</f>
        <v>6667.5767999999998</v>
      </c>
      <c r="Y6">
        <f ca="1">OFFSET('low P low C auto'!Q23,$A6,0)</f>
        <v>75281.640899999999</v>
      </c>
      <c r="Z6">
        <f ca="1">OFFSET('low P low C auto'!U23,$A6,0)</f>
        <v>549201.09887999995</v>
      </c>
    </row>
    <row r="7" spans="1:26" x14ac:dyDescent="0.45">
      <c r="A7">
        <v>3</v>
      </c>
      <c r="B7">
        <f ca="1">OFFSET('base P base C auto'!A24,A7,0)</f>
        <v>1.1299999999999999E-2</v>
      </c>
      <c r="C7">
        <f ca="1">OFFSET('base P base C auto'!X24,A7,0)</f>
        <v>25</v>
      </c>
      <c r="D7">
        <f ca="1">OFFSET('base P base C auto'!M24,$A7,0)</f>
        <v>145.80000000000001</v>
      </c>
      <c r="E7">
        <f ca="1">OFFSET('base P base C auto'!S24,$A7,0)</f>
        <v>12085.2815125</v>
      </c>
      <c r="F7">
        <f ca="1">OFFSET('base P base C auto'!R24,$A7,0)</f>
        <v>6322.5619999999999</v>
      </c>
      <c r="G7">
        <f ca="1">OFFSET('base P base C auto'!Q24,$A7,0)</f>
        <v>70322.948550000001</v>
      </c>
      <c r="H7">
        <f ca="1">OFFSET('base P base C auto'!U24,$A7,0)</f>
        <v>514136.57904000004</v>
      </c>
      <c r="J7">
        <f ca="1">OFFSET('low P base C auto'!M24,$A7,0)</f>
        <v>89</v>
      </c>
      <c r="K7">
        <f ca="1">OFFSET('low P base C auto'!S24,$A7,0)</f>
        <v>12645.584162500001</v>
      </c>
      <c r="L7">
        <f ca="1">OFFSET('low P base C auto'!R24,$A7,0)</f>
        <v>6646.0394999999999</v>
      </c>
      <c r="M7">
        <f ca="1">OFFSET('low P base C auto'!Q24,$A7,0)</f>
        <v>73378.063950000011</v>
      </c>
      <c r="N7">
        <f ca="1">OFFSET('low P base C auto'!U24,$A7,0)</f>
        <v>537340.39092000003</v>
      </c>
      <c r="P7">
        <f ca="1">OFFSET('base P low C auto'!M24,$A7,0)</f>
        <v>174.6</v>
      </c>
      <c r="Q7">
        <f ca="1">OFFSET('base P low C auto'!S24,$A7,0)</f>
        <v>12257.786212499999</v>
      </c>
      <c r="R7">
        <f ca="1">OFFSET('base P low C auto'!R24,$A7,0)</f>
        <v>6383.0393000000004</v>
      </c>
      <c r="S7">
        <f ca="1">OFFSET('base P low C auto'!Q24,$A7,0)</f>
        <v>71609.017350000009</v>
      </c>
      <c r="T7">
        <f ca="1">OFFSET('base P low C auto'!U24,$A7,0)</f>
        <v>523067.23296000005</v>
      </c>
      <c r="V7">
        <f ca="1">OFFSET('low P low C auto'!M24,$A7,0)</f>
        <v>77.099999999999994</v>
      </c>
      <c r="W7">
        <f ca="1">OFFSET('low P low C auto'!S24,$A7,0)</f>
        <v>12870.961887499998</v>
      </c>
      <c r="X7">
        <f ca="1">OFFSET('low P low C auto'!R24,$A7,0)</f>
        <v>6767.2599</v>
      </c>
      <c r="Y7">
        <f ca="1">OFFSET('low P low C auto'!Q24,$A7,0)</f>
        <v>74553.591449999993</v>
      </c>
      <c r="Z7">
        <f ca="1">OFFSET('low P low C auto'!U24,$A7,0)</f>
        <v>546477.62832000002</v>
      </c>
    </row>
    <row r="8" spans="1:26" x14ac:dyDescent="0.45">
      <c r="A8">
        <v>4</v>
      </c>
      <c r="B8">
        <f ca="1">OFFSET('base P base C auto'!A25,A8,0)</f>
        <v>1.1299999999999999E-2</v>
      </c>
      <c r="C8">
        <f ca="1">OFFSET('base P base C auto'!X25,A8,0)</f>
        <v>30</v>
      </c>
      <c r="D8">
        <f ca="1">OFFSET('base P base C auto'!M25,$A8,0)</f>
        <v>137.9</v>
      </c>
      <c r="E8">
        <f ca="1">OFFSET('base P base C auto'!S25,$A8,0)</f>
        <v>12127.579712499999</v>
      </c>
      <c r="F8">
        <f ca="1">OFFSET('base P base C auto'!R25,$A8,0)</f>
        <v>6371.7471999999998</v>
      </c>
      <c r="G8">
        <f ca="1">OFFSET('base P base C auto'!Q25,$A8,0)</f>
        <v>70416.26655</v>
      </c>
      <c r="H8">
        <f ca="1">OFFSET('base P base C auto'!U25,$A8,0)</f>
        <v>515279.74500000005</v>
      </c>
      <c r="J8">
        <f ca="1">OFFSET('low P base C auto'!M25,$A8,0)</f>
        <v>108.1</v>
      </c>
      <c r="K8">
        <f ca="1">OFFSET('low P base C auto'!S25,$A8,0)</f>
        <v>13103.67295</v>
      </c>
      <c r="L8">
        <f ca="1">OFFSET('low P base C auto'!R25,$A8,0)</f>
        <v>6862.8049000000001</v>
      </c>
      <c r="M8">
        <f ca="1">OFFSET('low P base C auto'!Q25,$A8,0)</f>
        <v>76151.944199999998</v>
      </c>
      <c r="N8">
        <f ca="1">OFFSET('low P base C auto'!U25,$A8,0)</f>
        <v>557340.34392000001</v>
      </c>
      <c r="P8">
        <f ca="1">OFFSET('base P low C auto'!M25,$A8,0)</f>
        <v>143.19999999999999</v>
      </c>
      <c r="Q8">
        <f ca="1">OFFSET('base P low C auto'!S25,$A8,0)</f>
        <v>12192.330387500002</v>
      </c>
      <c r="R8">
        <f ca="1">OFFSET('base P low C auto'!R25,$A8,0)</f>
        <v>6401.3086000000003</v>
      </c>
      <c r="S8">
        <f ca="1">OFFSET('base P low C auto'!Q25,$A8,0)</f>
        <v>70841.122650000005</v>
      </c>
      <c r="T8">
        <f ca="1">OFFSET('base P low C auto'!U25,$A8,0)</f>
        <v>518341.29876000009</v>
      </c>
      <c r="V8">
        <f ca="1">OFFSET('low P low C auto'!M25,$A8,0)</f>
        <v>95.6</v>
      </c>
      <c r="W8">
        <f ca="1">OFFSET('low P low C auto'!S25,$A8,0)</f>
        <v>13414.348712499999</v>
      </c>
      <c r="X8">
        <f ca="1">OFFSET('low P low C auto'!R25,$A8,0)</f>
        <v>7017.6460999999999</v>
      </c>
      <c r="Y8">
        <f ca="1">OFFSET('low P low C auto'!Q25,$A8,0)</f>
        <v>78018.912149999989</v>
      </c>
      <c r="Z8">
        <f ca="1">OFFSET('low P low C auto'!U25,$A8,0)</f>
        <v>570793.64471999998</v>
      </c>
    </row>
    <row r="9" spans="1:26" x14ac:dyDescent="0.45">
      <c r="A9">
        <v>6</v>
      </c>
      <c r="B9">
        <f ca="1">OFFSET('base P base C auto'!A26,A9,0)</f>
        <v>2.2499999999999999E-2</v>
      </c>
      <c r="C9">
        <f ca="1">OFFSET('base P base C auto'!X26,A9,0)</f>
        <v>10</v>
      </c>
      <c r="D9">
        <f ca="1">OFFSET('base P base C auto'!M26,$A9,0)-63.609</f>
        <v>253.89099999999999</v>
      </c>
      <c r="E9">
        <f ca="1">OFFSET('base P base C auto'!S26,$A9,0)</f>
        <v>11594.6039</v>
      </c>
      <c r="F9">
        <f ca="1">OFFSET('base P base C auto'!R26,$A9,0)</f>
        <v>19562.178899999999</v>
      </c>
      <c r="G9">
        <f ca="1">OFFSET('base P base C auto'!Q26,$A9,0)</f>
        <v>139135.24679999999</v>
      </c>
      <c r="H9">
        <f ca="1">OFFSET('base P base C auto'!U26,$A9,0)</f>
        <v>500886.88847999997</v>
      </c>
      <c r="J9">
        <f ca="1">OFFSET('low P base C auto'!M26,$A9,0)-63.609</f>
        <v>186.291</v>
      </c>
      <c r="K9">
        <f ca="1">OFFSET('low P base C auto'!S26,$A9,0)</f>
        <v>11978.26225</v>
      </c>
      <c r="L9">
        <f ca="1">OFFSET('low P base C auto'!R26,$A9,0)</f>
        <v>19673.244500000001</v>
      </c>
      <c r="M9">
        <f ca="1">OFFSET('low P base C auto'!Q26,$A9,0)</f>
        <v>143739.147</v>
      </c>
      <c r="N9">
        <f ca="1">OFFSET('low P base C auto'!U26,$A9,0)</f>
        <v>517460.92920000001</v>
      </c>
      <c r="P9">
        <f ca="1">OFFSET('base P low C auto'!M26,$A9,0)-63.609</f>
        <v>219.99100000000001</v>
      </c>
      <c r="Q9">
        <f ca="1">OFFSET('base P low C auto'!S26,$A9,0)</f>
        <v>11684.971525000001</v>
      </c>
      <c r="R9">
        <f ca="1">OFFSET('base P low C auto'!R26,$A9,0)</f>
        <v>19602.510300000002</v>
      </c>
      <c r="S9">
        <f ca="1">OFFSET('base P low C auto'!Q26,$A9,0)</f>
        <v>140219.65830000001</v>
      </c>
      <c r="T9">
        <f ca="1">OFFSET('base P low C auto'!U26,$A9,0)</f>
        <v>504790.76988000004</v>
      </c>
      <c r="V9">
        <f ca="1">OFFSET('low P low C auto'!M26,$A9,0)-63.609</f>
        <v>186.291</v>
      </c>
      <c r="W9">
        <f ca="1">OFFSET('low P low C auto'!S26,$A9,0)</f>
        <v>11978.26225</v>
      </c>
      <c r="X9">
        <f ca="1">OFFSET('low P low C auto'!R26,$A9,0)</f>
        <v>19673.244500000001</v>
      </c>
      <c r="Y9">
        <f ca="1">OFFSET('low P low C auto'!Q26,$A9,0)</f>
        <v>143739.147</v>
      </c>
      <c r="Z9">
        <f ca="1">OFFSET('low P low C auto'!U26,$A9,0)</f>
        <v>517460.92920000001</v>
      </c>
    </row>
    <row r="10" spans="1:26" x14ac:dyDescent="0.45">
      <c r="A10">
        <v>7</v>
      </c>
      <c r="B10">
        <f ca="1">OFFSET('base P base C auto'!A27,A10,0)</f>
        <v>2.2499999999999999E-2</v>
      </c>
      <c r="C10">
        <f ca="1">OFFSET('base P base C auto'!X27,A10,0)</f>
        <v>15</v>
      </c>
      <c r="D10">
        <f ca="1">OFFSET('base P base C auto'!M27,$A10,0)-63.609</f>
        <v>228.691</v>
      </c>
      <c r="E10">
        <f ca="1">OFFSET('base P base C auto'!S27,$A10,0)</f>
        <v>11417.154775000001</v>
      </c>
      <c r="F10">
        <f ca="1">OFFSET('base P base C auto'!R27,$A10,0)</f>
        <v>19094.733499999998</v>
      </c>
      <c r="G10">
        <f ca="1">OFFSET('base P base C auto'!Q27,$A10,0)</f>
        <v>137005.8573</v>
      </c>
      <c r="H10">
        <f ca="1">OFFSET('base P base C auto'!U27,$A10,0)</f>
        <v>493221.08628000005</v>
      </c>
      <c r="J10">
        <f ca="1">OFFSET('low P base C auto'!M27,$A10,0)-63.609</f>
        <v>203.191</v>
      </c>
      <c r="K10">
        <f ca="1">OFFSET('low P base C auto'!S27,$A10,0)</f>
        <v>12071.85895</v>
      </c>
      <c r="L10">
        <f ca="1">OFFSET('low P base C auto'!R27,$A10,0)</f>
        <v>19993.629700000001</v>
      </c>
      <c r="M10">
        <f ca="1">OFFSET('low P base C auto'!Q27,$A10,0)</f>
        <v>144862.30739999999</v>
      </c>
      <c r="N10">
        <f ca="1">OFFSET('low P base C auto'!U27,$A10,0)</f>
        <v>521504.30663999997</v>
      </c>
      <c r="P10">
        <f ca="1">OFFSET('base P low C auto'!M27,$A10,0)-63.609</f>
        <v>228.691</v>
      </c>
      <c r="Q10">
        <f ca="1">OFFSET('base P low C auto'!S27,$A10,0)</f>
        <v>11417.154775000001</v>
      </c>
      <c r="R10">
        <f ca="1">OFFSET('base P low C auto'!R27,$A10,0)</f>
        <v>19094.733499999998</v>
      </c>
      <c r="S10">
        <f ca="1">OFFSET('base P low C auto'!Q27,$A10,0)</f>
        <v>137005.8573</v>
      </c>
      <c r="T10">
        <f ca="1">OFFSET('base P low C auto'!U27,$A10,0)</f>
        <v>493221.08628000005</v>
      </c>
      <c r="V10">
        <f ca="1">OFFSET('low P low C auto'!M27,$A10,0)-63.609</f>
        <v>203.191</v>
      </c>
      <c r="W10">
        <f ca="1">OFFSET('low P low C auto'!S27,$A10,0)</f>
        <v>12071.85895</v>
      </c>
      <c r="X10">
        <f ca="1">OFFSET('low P low C auto'!R27,$A10,0)</f>
        <v>19993.629700000001</v>
      </c>
      <c r="Y10">
        <f ca="1">OFFSET('low P low C auto'!Q27,$A10,0)</f>
        <v>144862.30739999999</v>
      </c>
      <c r="Z10">
        <f ca="1">OFFSET('low P low C auto'!U27,$A10,0)</f>
        <v>521504.30663999997</v>
      </c>
    </row>
    <row r="11" spans="1:26" x14ac:dyDescent="0.45">
      <c r="A11">
        <v>8</v>
      </c>
      <c r="B11">
        <f ca="1">OFFSET('base P base C auto'!A28,A11,0)</f>
        <v>2.2499999999999999E-2</v>
      </c>
      <c r="C11">
        <f ca="1">OFFSET('base P base C auto'!X28,A11,0)</f>
        <v>20</v>
      </c>
      <c r="D11">
        <f ca="1">OFFSET('base P base C auto'!M28,$A11,0)-63.609</f>
        <v>269.69100000000003</v>
      </c>
      <c r="E11">
        <f ca="1">OFFSET('base P base C auto'!S28,$A11,0)</f>
        <v>11533.271099999998</v>
      </c>
      <c r="F11">
        <f ca="1">OFFSET('base P base C auto'!R28,$A11,0)</f>
        <v>19327.7461</v>
      </c>
      <c r="G11">
        <f ca="1">OFFSET('base P base C auto'!Q28,$A11,0)</f>
        <v>138399.25319999998</v>
      </c>
      <c r="H11">
        <f ca="1">OFFSET('base P base C auto'!U28,$A11,0)</f>
        <v>498237.31151999993</v>
      </c>
      <c r="J11">
        <f ca="1">OFFSET('low P base C auto'!M28,$A11,0)-63.609</f>
        <v>218.49100000000001</v>
      </c>
      <c r="K11">
        <f ca="1">OFFSET('low P base C auto'!S28,$A11,0)</f>
        <v>12058.682874999999</v>
      </c>
      <c r="L11">
        <f ca="1">OFFSET('low P base C auto'!R28,$A11,0)</f>
        <v>19977.143599999999</v>
      </c>
      <c r="M11">
        <f ca="1">OFFSET('low P base C auto'!Q28,$A11,0)</f>
        <v>144704.19449999998</v>
      </c>
      <c r="N11">
        <f ca="1">OFFSET('low P base C auto'!U28,$A11,0)</f>
        <v>520935.10019999993</v>
      </c>
      <c r="P11">
        <f ca="1">OFFSET('base P low C auto'!M28,$A11,0)-63.609</f>
        <v>269.69100000000003</v>
      </c>
      <c r="Q11">
        <f ca="1">OFFSET('base P low C auto'!S28,$A11,0)</f>
        <v>11533.271099999998</v>
      </c>
      <c r="R11">
        <f ca="1">OFFSET('base P low C auto'!R28,$A11,0)</f>
        <v>19327.7461</v>
      </c>
      <c r="S11">
        <f ca="1">OFFSET('base P low C auto'!Q28,$A11,0)</f>
        <v>138399.25319999998</v>
      </c>
      <c r="T11">
        <f ca="1">OFFSET('base P low C auto'!U28,$A11,0)</f>
        <v>498237.31151999993</v>
      </c>
      <c r="V11">
        <f ca="1">OFFSET('low P low C auto'!M28,$A11,0)-63.609</f>
        <v>205.89099999999999</v>
      </c>
      <c r="W11">
        <f ca="1">OFFSET('low P low C auto'!S28,$A11,0)</f>
        <v>12145.646149999999</v>
      </c>
      <c r="X11">
        <f ca="1">OFFSET('low P low C auto'!R28,$A11,0)</f>
        <v>19930.996299999999</v>
      </c>
      <c r="Y11">
        <f ca="1">OFFSET('low P low C auto'!Q28,$A11,0)</f>
        <v>145747.75379999998</v>
      </c>
      <c r="Z11">
        <f ca="1">OFFSET('low P low C auto'!U28,$A11,0)</f>
        <v>524691.91367999988</v>
      </c>
    </row>
    <row r="12" spans="1:26" x14ac:dyDescent="0.45">
      <c r="A12">
        <v>9</v>
      </c>
      <c r="B12">
        <f ca="1">OFFSET('base P base C auto'!A29,A12,0)</f>
        <v>2.2499999999999999E-2</v>
      </c>
      <c r="C12">
        <f ca="1">OFFSET('base P base C auto'!X29,A12,0)</f>
        <v>25</v>
      </c>
      <c r="D12">
        <f ca="1">OFFSET('base P base C auto'!M29,$A12,0)-63.609</f>
        <v>342.69100000000003</v>
      </c>
      <c r="E12">
        <f ca="1">OFFSET('base P base C auto'!S29,$A12,0)</f>
        <v>11670.805625000001</v>
      </c>
      <c r="F12">
        <f ca="1">OFFSET('base P base C auto'!R29,$A12,0)</f>
        <v>19314.8698</v>
      </c>
      <c r="G12">
        <f ca="1">OFFSET('base P base C auto'!Q29,$A12,0)</f>
        <v>140049.66750000001</v>
      </c>
      <c r="H12">
        <f ca="1">OFFSET('base P base C auto'!U29,$A12,0)</f>
        <v>504178.80300000007</v>
      </c>
      <c r="J12">
        <f ca="1">OFFSET('low P base C auto'!M29,$A12,0)-63.609</f>
        <v>250.89099999999999</v>
      </c>
      <c r="K12">
        <f ca="1">OFFSET('low P base C auto'!S29,$A12,0)</f>
        <v>12031.223474999999</v>
      </c>
      <c r="L12">
        <f ca="1">OFFSET('low P base C auto'!R29,$A12,0)</f>
        <v>19791.231199999998</v>
      </c>
      <c r="M12">
        <f ca="1">OFFSET('low P base C auto'!Q29,$A12,0)</f>
        <v>144374.68169999999</v>
      </c>
      <c r="N12">
        <f ca="1">OFFSET('low P base C auto'!U29,$A12,0)</f>
        <v>519748.85411999997</v>
      </c>
      <c r="P12">
        <f ca="1">OFFSET('base P low C auto'!M29,$A12,0)-63.609</f>
        <v>364.19100000000003</v>
      </c>
      <c r="Q12">
        <f ca="1">OFFSET('base P low C auto'!S29,$A12,0)</f>
        <v>11369.171425</v>
      </c>
      <c r="R12">
        <f ca="1">OFFSET('base P low C auto'!R29,$A12,0)</f>
        <v>19097.054</v>
      </c>
      <c r="S12">
        <f ca="1">OFFSET('base P low C auto'!Q29,$A12,0)</f>
        <v>136430.05710000001</v>
      </c>
      <c r="T12">
        <f ca="1">OFFSET('base P low C auto'!U29,$A12,0)</f>
        <v>491148.20556000003</v>
      </c>
      <c r="V12">
        <f ca="1">OFFSET('low P low C auto'!M29,$A12,0)-63.609</f>
        <v>230.79099999999997</v>
      </c>
      <c r="W12">
        <f ca="1">OFFSET('low P low C auto'!S29,$A12,0)</f>
        <v>12366.00765</v>
      </c>
      <c r="X12">
        <f ca="1">OFFSET('low P low C auto'!R29,$A12,0)</f>
        <v>20061.837200000002</v>
      </c>
      <c r="Y12">
        <f ca="1">OFFSET('low P low C auto'!Q29,$A12,0)</f>
        <v>148392.09179999999</v>
      </c>
      <c r="Z12">
        <f ca="1">OFFSET('low P low C auto'!U29,$A12,0)</f>
        <v>534211.53047999996</v>
      </c>
    </row>
    <row r="13" spans="1:26" x14ac:dyDescent="0.45">
      <c r="A13">
        <v>10</v>
      </c>
      <c r="B13">
        <f ca="1">OFFSET('base P base C auto'!A30,A13,0)</f>
        <v>2.2499999999999999E-2</v>
      </c>
      <c r="C13">
        <f ca="1">OFFSET('base P base C auto'!X30,A13,0)</f>
        <v>30</v>
      </c>
      <c r="D13">
        <f ca="1">OFFSET('base P base C auto'!M30,$A13,0)-63.609</f>
        <v>378.59100000000001</v>
      </c>
      <c r="E13">
        <f ca="1">OFFSET('base P base C auto'!S30,$A13,0)</f>
        <v>11485.7402</v>
      </c>
      <c r="F13">
        <f ca="1">OFFSET('base P base C auto'!R30,$A13,0)</f>
        <v>19201.747500000001</v>
      </c>
      <c r="G13">
        <f ca="1">OFFSET('base P base C auto'!Q30,$A13,0)</f>
        <v>137828.8824</v>
      </c>
      <c r="H13">
        <f ca="1">OFFSET('base P base C auto'!U30,$A13,0)</f>
        <v>496183.97664000001</v>
      </c>
      <c r="J13">
        <f ca="1">OFFSET('low P base C auto'!M30,$A13,0)-63.609</f>
        <v>276.69100000000003</v>
      </c>
      <c r="K13">
        <f ca="1">OFFSET('low P base C auto'!S30,$A13,0)</f>
        <v>12326.034200000002</v>
      </c>
      <c r="L13">
        <f ca="1">OFFSET('low P base C auto'!R30,$A13,0)</f>
        <v>20021.658200000002</v>
      </c>
      <c r="M13">
        <f ca="1">OFFSET('low P base C auto'!Q30,$A13,0)</f>
        <v>147912.41040000002</v>
      </c>
      <c r="N13">
        <f ca="1">OFFSET('low P base C auto'!U30,$A13,0)</f>
        <v>532484.67744000012</v>
      </c>
      <c r="P13">
        <f ca="1">OFFSET('base P low C auto'!M30,$A13,0)-63.609</f>
        <v>370.89100000000002</v>
      </c>
      <c r="Q13">
        <f ca="1">OFFSET('base P low C auto'!S30,$A13,0)</f>
        <v>11624.834049999999</v>
      </c>
      <c r="R13">
        <f ca="1">OFFSET('base P low C auto'!R30,$A13,0)</f>
        <v>19335.615300000001</v>
      </c>
      <c r="S13">
        <f ca="1">OFFSET('base P low C auto'!Q30,$A13,0)</f>
        <v>139498.0086</v>
      </c>
      <c r="T13">
        <f ca="1">OFFSET('base P low C auto'!U30,$A13,0)</f>
        <v>502192.83095999999</v>
      </c>
      <c r="V13">
        <f ca="1">OFFSET('low P low C auto'!M30,$A13,0)-63.609</f>
        <v>259.49100000000004</v>
      </c>
      <c r="W13">
        <f ca="1">OFFSET('low P low C auto'!S30,$A13,0)</f>
        <v>12677.765525000001</v>
      </c>
      <c r="X13">
        <f ca="1">OFFSET('low P low C auto'!R30,$A13,0)</f>
        <v>20446.281599999998</v>
      </c>
      <c r="Y13">
        <f ca="1">OFFSET('low P low C auto'!Q30,$A13,0)</f>
        <v>152133.1863</v>
      </c>
      <c r="Z13">
        <f ca="1">OFFSET('low P low C auto'!U30,$A13,0)</f>
        <v>547679.47068000003</v>
      </c>
    </row>
    <row r="14" spans="1:26" x14ac:dyDescent="0.45">
      <c r="A14">
        <v>12</v>
      </c>
      <c r="B14">
        <f ca="1">OFFSET('base P base C auto'!A31,A14,0)</f>
        <v>3.3799999999999997E-2</v>
      </c>
      <c r="C14">
        <f ca="1">OFFSET('base P base C auto'!X31,A14,0)</f>
        <v>10</v>
      </c>
      <c r="D14">
        <f ca="1">OFFSET('base P base C auto'!M31,$A14,0)-63.609</f>
        <v>269.09100000000001</v>
      </c>
      <c r="E14">
        <f ca="1">OFFSET('base P base C auto'!S31,$A14,0)</f>
        <v>13270.082499999999</v>
      </c>
      <c r="F14">
        <f ca="1">OFFSET('base P base C auto'!R31,$A14,0)</f>
        <v>28667.203300000001</v>
      </c>
      <c r="G14">
        <f ca="1">OFFSET('base P base C auto'!Q31,$A14,0)</f>
        <v>159240.99</v>
      </c>
      <c r="H14">
        <f ca="1">OFFSET('base P base C auto'!U31,$A14,0)</f>
        <v>509526.53892000002</v>
      </c>
      <c r="J14">
        <f ca="1">OFFSET('low P base C auto'!M31,$A14,0)-63.609</f>
        <v>231.89099999999999</v>
      </c>
      <c r="K14">
        <f ca="1">OFFSET('low P base C auto'!S31,$A14,0)</f>
        <v>13227.062174999999</v>
      </c>
      <c r="L14">
        <f ca="1">OFFSET('low P base C auto'!R31,$A14,0)</f>
        <v>28495.5514</v>
      </c>
      <c r="M14">
        <f ca="1">OFFSET('low P base C auto'!Q31,$A14,0)</f>
        <v>158724.74609999999</v>
      </c>
      <c r="N14">
        <f ca="1">OFFSET('low P base C auto'!U31,$A14,0)</f>
        <v>508001.00147999992</v>
      </c>
      <c r="P14">
        <f ca="1">OFFSET('base P low C auto'!M31,$A14,0)-63.609</f>
        <v>269.09100000000001</v>
      </c>
      <c r="Q14">
        <f ca="1">OFFSET('base P low C auto'!S31,$A14,0)</f>
        <v>13270.082499999999</v>
      </c>
      <c r="R14">
        <f ca="1">OFFSET('base P low C auto'!R31,$A14,0)</f>
        <v>28667.203300000001</v>
      </c>
      <c r="S14">
        <f ca="1">OFFSET('base P low C auto'!Q31,$A14,0)</f>
        <v>159240.99</v>
      </c>
      <c r="T14">
        <f ca="1">OFFSET('base P low C auto'!U31,$A14,0)</f>
        <v>509526.53892000002</v>
      </c>
      <c r="V14">
        <f ca="1">OFFSET('low P low C auto'!M31,$A14,0)-63.609</f>
        <v>231.89099999999999</v>
      </c>
      <c r="W14">
        <f ca="1">OFFSET('low P low C auto'!S31,$A14,0)</f>
        <v>13227.062174999999</v>
      </c>
      <c r="X14">
        <f ca="1">OFFSET('low P low C auto'!R31,$A14,0)</f>
        <v>28495.5514</v>
      </c>
      <c r="Y14">
        <f ca="1">OFFSET('low P low C auto'!Q31,$A14,0)</f>
        <v>158724.74609999999</v>
      </c>
      <c r="Z14">
        <f ca="1">OFFSET('low P low C auto'!U31,$A14,0)</f>
        <v>508001.00147999992</v>
      </c>
    </row>
    <row r="15" spans="1:26" x14ac:dyDescent="0.45">
      <c r="A15">
        <v>13</v>
      </c>
      <c r="B15">
        <f ca="1">OFFSET('base P base C auto'!A32,A15,0)</f>
        <v>3.3799999999999997E-2</v>
      </c>
      <c r="C15">
        <f ca="1">OFFSET('base P base C auto'!X32,A15,0)</f>
        <v>15</v>
      </c>
      <c r="D15">
        <f ca="1">OFFSET('base P base C auto'!M32,$A15,0)-63.609</f>
        <v>400.69100000000003</v>
      </c>
      <c r="E15">
        <f ca="1">OFFSET('base P base C auto'!S32,$A15,0)</f>
        <v>12789.096224999999</v>
      </c>
      <c r="F15">
        <f ca="1">OFFSET('base P base C auto'!R32,$A15,0)</f>
        <v>28212.7605</v>
      </c>
      <c r="G15">
        <f ca="1">OFFSET('base P base C auto'!Q32,$A15,0)</f>
        <v>153469.15469999998</v>
      </c>
      <c r="H15">
        <f ca="1">OFFSET('base P base C auto'!U32,$A15,0)</f>
        <v>490468.89887999999</v>
      </c>
      <c r="J15">
        <f ca="1">OFFSET('low P base C auto'!M32,$A15,0)-63.609</f>
        <v>294.99100000000004</v>
      </c>
      <c r="K15">
        <f ca="1">OFFSET('low P base C auto'!S32,$A15,0)</f>
        <v>13678.056050000001</v>
      </c>
      <c r="L15">
        <f ca="1">OFFSET('low P base C auto'!R32,$A15,0)</f>
        <v>29086.512500000001</v>
      </c>
      <c r="M15">
        <f ca="1">OFFSET('low P base C auto'!Q32,$A15,0)</f>
        <v>164136.67260000002</v>
      </c>
      <c r="N15">
        <f ca="1">OFFSET('low P base C auto'!U32,$A15,0)</f>
        <v>525416.75855999999</v>
      </c>
      <c r="P15">
        <f ca="1">OFFSET('base P low C auto'!M32,$A15,0)-63.609</f>
        <v>368.19100000000003</v>
      </c>
      <c r="Q15">
        <f ca="1">OFFSET('base P low C auto'!S32,$A15,0)</f>
        <v>12968.645400000001</v>
      </c>
      <c r="R15">
        <f ca="1">OFFSET('base P low C auto'!R32,$A15,0)</f>
        <v>28337.275699999998</v>
      </c>
      <c r="S15">
        <f ca="1">OFFSET('base P low C auto'!Q32,$A15,0)</f>
        <v>155623.74480000001</v>
      </c>
      <c r="T15">
        <f ca="1">OFFSET('base P low C auto'!U32,$A15,0)</f>
        <v>497784.60036000004</v>
      </c>
      <c r="V15">
        <f ca="1">OFFSET('low P low C auto'!M32,$A15,0)-63.609</f>
        <v>294.99100000000004</v>
      </c>
      <c r="W15">
        <f ca="1">OFFSET('low P low C auto'!S32,$A15,0)</f>
        <v>13678.056050000001</v>
      </c>
      <c r="X15">
        <f ca="1">OFFSET('low P low C auto'!R32,$A15,0)</f>
        <v>29086.512500000001</v>
      </c>
      <c r="Y15">
        <f ca="1">OFFSET('low P low C auto'!Q32,$A15,0)</f>
        <v>164136.67260000002</v>
      </c>
      <c r="Z15">
        <f ca="1">OFFSET('low P low C auto'!U32,$A15,0)</f>
        <v>525416.75855999999</v>
      </c>
    </row>
    <row r="16" spans="1:26" x14ac:dyDescent="0.45">
      <c r="A16">
        <v>14</v>
      </c>
      <c r="B16">
        <f ca="1">OFFSET('base P base C auto'!A33,A16,0)</f>
        <v>3.3799999999999997E-2</v>
      </c>
      <c r="C16">
        <f ca="1">OFFSET('base P base C auto'!X33,A16,0)</f>
        <v>20</v>
      </c>
      <c r="D16">
        <f ca="1">OFFSET('base P base C auto'!M33,$A16,0)-63.609</f>
        <v>405.69100000000003</v>
      </c>
      <c r="E16">
        <f ca="1">OFFSET('base P base C auto'!S33,$A16,0)</f>
        <v>13078.75505</v>
      </c>
      <c r="F16">
        <f ca="1">OFFSET('base P base C auto'!R33,$A16,0)</f>
        <v>28383.5785</v>
      </c>
      <c r="G16">
        <f ca="1">OFFSET('base P base C auto'!Q33,$A16,0)</f>
        <v>156945.0606</v>
      </c>
      <c r="H16">
        <f ca="1">OFFSET('base P base C auto'!U33,$A16,0)</f>
        <v>502281.56159999996</v>
      </c>
      <c r="J16">
        <f ca="1">OFFSET('low P base C auto'!M33,$A16,0)-63.609</f>
        <v>366.59100000000001</v>
      </c>
      <c r="K16">
        <f ca="1">OFFSET('low P base C auto'!S33,$A16,0)</f>
        <v>13142.9977</v>
      </c>
      <c r="L16">
        <f ca="1">OFFSET('low P base C auto'!R33,$A16,0)</f>
        <v>28400.2343</v>
      </c>
      <c r="M16">
        <f ca="1">OFFSET('low P base C auto'!Q33,$A16,0)</f>
        <v>157715.9724</v>
      </c>
      <c r="N16">
        <f ca="1">OFFSET('low P base C auto'!U33,$A16,0)</f>
        <v>504911.21939999994</v>
      </c>
      <c r="P16">
        <f ca="1">OFFSET('base P low C auto'!M33,$A16,0)-63.609</f>
        <v>405.69100000000003</v>
      </c>
      <c r="Q16">
        <f ca="1">OFFSET('base P low C auto'!S33,$A16,0)</f>
        <v>13078.75505</v>
      </c>
      <c r="R16">
        <f ca="1">OFFSET('base P low C auto'!R33,$A16,0)</f>
        <v>28383.5785</v>
      </c>
      <c r="S16">
        <f ca="1">OFFSET('base P low C auto'!Q33,$A16,0)</f>
        <v>156945.0606</v>
      </c>
      <c r="T16">
        <f ca="1">OFFSET('base P low C auto'!U33,$A16,0)</f>
        <v>502281.56159999996</v>
      </c>
      <c r="V16">
        <f ca="1">OFFSET('low P low C auto'!M33,$A16,0)-63.609</f>
        <v>268.49100000000004</v>
      </c>
      <c r="W16">
        <f ca="1">OFFSET('low P low C auto'!S33,$A16,0)</f>
        <v>13541.718150000001</v>
      </c>
      <c r="X16">
        <f ca="1">OFFSET('low P low C auto'!R33,$A16,0)</f>
        <v>28985.341199999999</v>
      </c>
      <c r="Y16">
        <f ca="1">OFFSET('low P low C auto'!Q33,$A16,0)</f>
        <v>162500.61780000001</v>
      </c>
      <c r="Z16">
        <f ca="1">OFFSET('low P low C auto'!U33,$A16,0)</f>
        <v>520468.41168000002</v>
      </c>
    </row>
    <row r="17" spans="1:26" x14ac:dyDescent="0.45">
      <c r="A17">
        <v>15</v>
      </c>
      <c r="B17">
        <f ca="1">OFFSET('base P base C auto'!A34,A17,0)</f>
        <v>3.3799999999999997E-2</v>
      </c>
      <c r="C17">
        <f ca="1">OFFSET('base P base C auto'!X34,A17,0)</f>
        <v>25</v>
      </c>
      <c r="D17">
        <f ca="1">OFFSET('base P base C auto'!M34,$A17,0)-63.609</f>
        <v>409.69100000000003</v>
      </c>
      <c r="E17">
        <f ca="1">OFFSET('base P base C auto'!S34,$A17,0)</f>
        <v>12842.928374999998</v>
      </c>
      <c r="F17">
        <f ca="1">OFFSET('base P base C auto'!R34,$A17,0)</f>
        <v>28072.950199999999</v>
      </c>
      <c r="G17">
        <f ca="1">OFFSET('base P base C auto'!Q34,$A17,0)</f>
        <v>154115.14049999998</v>
      </c>
      <c r="H17">
        <f ca="1">OFFSET('base P base C auto'!U34,$A17,0)</f>
        <v>492718.64939999999</v>
      </c>
      <c r="J17">
        <f ca="1">OFFSET('low P base C auto'!M34,$A17,0)-63.609</f>
        <v>394.19100000000003</v>
      </c>
      <c r="K17">
        <f ca="1">OFFSET('low P base C auto'!S34,$A17,0)</f>
        <v>12970.685875000001</v>
      </c>
      <c r="L17">
        <f ca="1">OFFSET('low P base C auto'!R34,$A17,0)</f>
        <v>28230.806799999998</v>
      </c>
      <c r="M17">
        <f ca="1">OFFSET('low P base C auto'!Q34,$A17,0)</f>
        <v>155648.23050000001</v>
      </c>
      <c r="N17">
        <f ca="1">OFFSET('low P base C auto'!U34,$A17,0)</f>
        <v>497606.73840000003</v>
      </c>
      <c r="P17">
        <f ca="1">OFFSET('base P low C auto'!M34,$A17,0)-63.609</f>
        <v>409.59100000000001</v>
      </c>
      <c r="Q17">
        <f ca="1">OFFSET('base P low C auto'!S34,$A17,0)</f>
        <v>12945.1319</v>
      </c>
      <c r="R17">
        <f ca="1">OFFSET('base P low C auto'!R34,$A17,0)</f>
        <v>28180.089599999999</v>
      </c>
      <c r="S17">
        <f ca="1">OFFSET('base P low C auto'!Q34,$A17,0)</f>
        <v>155341.5828</v>
      </c>
      <c r="T17">
        <f ca="1">OFFSET('base P low C auto'!U34,$A17,0)</f>
        <v>496767.9546</v>
      </c>
      <c r="V17">
        <f ca="1">OFFSET('low P low C auto'!M34,$A17,0)-63.609</f>
        <v>392.09100000000001</v>
      </c>
      <c r="W17">
        <f ca="1">OFFSET('low P low C auto'!S34,$A17,0)</f>
        <v>12872.111175000004</v>
      </c>
      <c r="X17">
        <f ca="1">OFFSET('low P low C auto'!R34,$A17,0)</f>
        <v>28010.664199999999</v>
      </c>
      <c r="Y17">
        <f ca="1">OFFSET('low P low C auto'!Q34,$A17,0)</f>
        <v>154465.33410000004</v>
      </c>
      <c r="Z17">
        <f ca="1">OFFSET('low P low C auto'!U34,$A17,0)</f>
        <v>494108.10288000002</v>
      </c>
    </row>
    <row r="18" spans="1:26" x14ac:dyDescent="0.45">
      <c r="A18">
        <v>16</v>
      </c>
      <c r="B18">
        <f ca="1">OFFSET('base P base C auto'!A35,A18,0)</f>
        <v>3.3799999999999997E-2</v>
      </c>
      <c r="C18">
        <f ca="1">OFFSET('base P base C auto'!X35,A18,0)</f>
        <v>30</v>
      </c>
      <c r="D18">
        <f ca="1">OFFSET('base P base C auto'!M35,$A18,0)-63.609</f>
        <v>446.69100000000003</v>
      </c>
      <c r="E18">
        <f ca="1">OFFSET('base P base C auto'!S35,$A18,0)</f>
        <v>12559.47595</v>
      </c>
      <c r="F18">
        <f ca="1">OFFSET('base P base C auto'!R35,$A18,0)</f>
        <v>27753.526300000001</v>
      </c>
      <c r="G18">
        <f ca="1">OFFSET('base P base C auto'!Q35,$A18,0)</f>
        <v>150713.7114</v>
      </c>
      <c r="H18">
        <f ca="1">OFFSET('base P base C auto'!U35,$A18,0)</f>
        <v>481410.26351999998</v>
      </c>
      <c r="J18">
        <f ca="1">OFFSET('low P base C auto'!M35,$A18,0)-63.609</f>
        <v>407.69100000000003</v>
      </c>
      <c r="K18">
        <f ca="1">OFFSET('low P base C auto'!S35,$A18,0)</f>
        <v>13193.551075000001</v>
      </c>
      <c r="L18">
        <f ca="1">OFFSET('low P base C auto'!R35,$A18,0)</f>
        <v>28511.106</v>
      </c>
      <c r="M18">
        <f ca="1">OFFSET('low P base C auto'!Q35,$A18,0)</f>
        <v>158322.61290000001</v>
      </c>
      <c r="N18">
        <f ca="1">OFFSET('low P base C auto'!U35,$A18,0)</f>
        <v>506102.72616000002</v>
      </c>
      <c r="P18">
        <f ca="1">OFFSET('base P low C auto'!M35,$A18,0)-63.609</f>
        <v>418.39100000000002</v>
      </c>
      <c r="Q18">
        <f ca="1">OFFSET('base P low C auto'!S35,$A18,0)</f>
        <v>12625.050075000001</v>
      </c>
      <c r="R18">
        <f ca="1">OFFSET('base P low C auto'!R35,$A18,0)</f>
        <v>27831.039499999999</v>
      </c>
      <c r="S18">
        <f ca="1">OFFSET('base P low C auto'!Q35,$A18,0)</f>
        <v>151500.60090000002</v>
      </c>
      <c r="T18">
        <f ca="1">OFFSET('base P low C auto'!U35,$A18,0)</f>
        <v>483931.04544000002</v>
      </c>
      <c r="V18">
        <f ca="1">OFFSET('low P low C auto'!M35,$A18,0)-63.609</f>
        <v>374.19100000000003</v>
      </c>
      <c r="W18">
        <f ca="1">OFFSET('low P low C auto'!S35,$A18,0)</f>
        <v>13361.9931</v>
      </c>
      <c r="X18">
        <f ca="1">OFFSET('low P low C auto'!R35,$A18,0)</f>
        <v>28736.602299999999</v>
      </c>
      <c r="Y18">
        <f ca="1">OFFSET('low P low C auto'!Q35,$A18,0)</f>
        <v>160343.9172</v>
      </c>
      <c r="Z18">
        <f ca="1">OFFSET('low P low C auto'!U35,$A18,0)</f>
        <v>512571.28067999991</v>
      </c>
    </row>
    <row r="19" spans="1:26" x14ac:dyDescent="0.45">
      <c r="A19">
        <v>18</v>
      </c>
      <c r="B19">
        <f ca="1">OFFSET('base P base C auto'!A36,A19,0)</f>
        <v>4.5100000000000001E-2</v>
      </c>
      <c r="C19">
        <f ca="1">OFFSET('base P base C auto'!X36,A19,0)</f>
        <v>10</v>
      </c>
      <c r="D19">
        <f ca="1">OFFSET('base P base C auto'!M36,$A19,0)-63.609</f>
        <v>343.49100000000004</v>
      </c>
      <c r="E19">
        <f ca="1">OFFSET('base P base C auto'!S36,$A19,0)</f>
        <v>11153.338299999998</v>
      </c>
      <c r="F19">
        <f ca="1">OFFSET('base P base C auto'!R36,$A19,0)</f>
        <v>36682.064100000003</v>
      </c>
      <c r="G19">
        <f ca="1">OFFSET('base P base C auto'!Q36,$A19,0)</f>
        <v>133840.05959999998</v>
      </c>
      <c r="H19">
        <f ca="1">OFFSET('base P base C auto'!U36,$A19,0)</f>
        <v>481824.21455999993</v>
      </c>
      <c r="J19">
        <f ca="1">OFFSET('low P base C auto'!M36,$A19,0)-63.609</f>
        <v>245.691</v>
      </c>
      <c r="K19">
        <f ca="1">OFFSET('low P base C auto'!S36,$A19,0)</f>
        <v>11744.632799999999</v>
      </c>
      <c r="L19">
        <f ca="1">OFFSET('low P base C auto'!R36,$A19,0)</f>
        <v>38007.982199999999</v>
      </c>
      <c r="M19">
        <f ca="1">OFFSET('low P base C auto'!Q36,$A19,0)</f>
        <v>140935.59359999999</v>
      </c>
      <c r="N19">
        <f ca="1">OFFSET('low P base C auto'!U36,$A19,0)</f>
        <v>507368.13695999997</v>
      </c>
      <c r="P19">
        <f ca="1">OFFSET('base P low C auto'!M36,$A19,0)-63.609</f>
        <v>310.09100000000001</v>
      </c>
      <c r="Q19">
        <f ca="1">OFFSET('base P low C auto'!S36,$A19,0)</f>
        <v>11215.506775</v>
      </c>
      <c r="R19">
        <f ca="1">OFFSET('base P low C auto'!R36,$A19,0)</f>
        <v>36806.338900000002</v>
      </c>
      <c r="S19">
        <f ca="1">OFFSET('base P low C auto'!Q36,$A19,0)</f>
        <v>134586.08129999999</v>
      </c>
      <c r="T19">
        <f ca="1">OFFSET('base P low C auto'!U36,$A19,0)</f>
        <v>484509.89267999999</v>
      </c>
      <c r="V19">
        <f ca="1">OFFSET('low P low C auto'!M36,$A19,0)-63.609</f>
        <v>245.691</v>
      </c>
      <c r="W19">
        <f ca="1">OFFSET('low P low C auto'!S36,$A19,0)</f>
        <v>11744.632799999999</v>
      </c>
      <c r="X19">
        <f ca="1">OFFSET('low P low C auto'!R36,$A19,0)</f>
        <v>38007.982199999999</v>
      </c>
      <c r="Y19">
        <f ca="1">OFFSET('low P low C auto'!Q36,$A19,0)</f>
        <v>140935.59359999999</v>
      </c>
      <c r="Z19">
        <f ca="1">OFFSET('low P low C auto'!U36,$A19,0)</f>
        <v>507368.13695999997</v>
      </c>
    </row>
    <row r="20" spans="1:26" x14ac:dyDescent="0.45">
      <c r="A20">
        <v>19</v>
      </c>
      <c r="B20">
        <f ca="1">OFFSET('base P base C auto'!A37,A20,0)</f>
        <v>4.5100000000000001E-2</v>
      </c>
      <c r="C20">
        <f ca="1">OFFSET('base P base C auto'!X37,A20,0)</f>
        <v>15</v>
      </c>
      <c r="D20">
        <f ca="1">OFFSET('base P base C auto'!M37,$A20,0)-63.609</f>
        <v>371.791</v>
      </c>
      <c r="E20">
        <f ca="1">OFFSET('base P base C auto'!S37,$A20,0)</f>
        <v>11065.290050000001</v>
      </c>
      <c r="F20">
        <f ca="1">OFFSET('base P base C auto'!R37,$A20,0)</f>
        <v>36615.8246</v>
      </c>
      <c r="G20">
        <f ca="1">OFFSET('base P base C auto'!Q37,$A20,0)</f>
        <v>132783.48060000001</v>
      </c>
      <c r="H20">
        <f ca="1">OFFSET('base P base C auto'!U37,$A20,0)</f>
        <v>478020.53016000002</v>
      </c>
      <c r="J20">
        <f ca="1">OFFSET('low P base C auto'!M37,$A20,0)-63.609</f>
        <v>346.59100000000001</v>
      </c>
      <c r="K20">
        <f ca="1">OFFSET('low P base C auto'!S37,$A20,0)</f>
        <v>11616.159149999999</v>
      </c>
      <c r="L20">
        <f ca="1">OFFSET('low P base C auto'!R37,$A20,0)</f>
        <v>37844.330999999998</v>
      </c>
      <c r="M20">
        <f ca="1">OFFSET('low P base C auto'!Q37,$A20,0)</f>
        <v>139393.90979999999</v>
      </c>
      <c r="N20">
        <f ca="1">OFFSET('low P base C auto'!U37,$A20,0)</f>
        <v>501818.07527999999</v>
      </c>
      <c r="P20">
        <f ca="1">OFFSET('base P low C auto'!M37,$A20,0)-63.609</f>
        <v>371.791</v>
      </c>
      <c r="Q20">
        <f ca="1">OFFSET('base P low C auto'!S37,$A20,0)</f>
        <v>11065.290050000001</v>
      </c>
      <c r="R20">
        <f ca="1">OFFSET('base P low C auto'!R37,$A20,0)</f>
        <v>36615.8246</v>
      </c>
      <c r="S20">
        <f ca="1">OFFSET('base P low C auto'!Q37,$A20,0)</f>
        <v>132783.48060000001</v>
      </c>
      <c r="T20">
        <f ca="1">OFFSET('base P low C auto'!U37,$A20,0)</f>
        <v>478020.53016000002</v>
      </c>
      <c r="V20">
        <f ca="1">OFFSET('low P low C auto'!M37,$A20,0)-63.609</f>
        <v>346.59100000000001</v>
      </c>
      <c r="W20">
        <f ca="1">OFFSET('low P low C auto'!S37,$A20,0)</f>
        <v>11616.159149999999</v>
      </c>
      <c r="X20">
        <f ca="1">OFFSET('low P low C auto'!R37,$A20,0)</f>
        <v>37844.330999999998</v>
      </c>
      <c r="Y20">
        <f ca="1">OFFSET('low P low C auto'!Q37,$A20,0)</f>
        <v>139393.90979999999</v>
      </c>
      <c r="Z20">
        <f ca="1">OFFSET('low P low C auto'!U37,$A20,0)</f>
        <v>501818.07527999999</v>
      </c>
    </row>
    <row r="21" spans="1:26" x14ac:dyDescent="0.45">
      <c r="A21">
        <v>20</v>
      </c>
      <c r="B21">
        <f ca="1">OFFSET('base P base C auto'!A38,A21,0)</f>
        <v>4.5100000000000001E-2</v>
      </c>
      <c r="C21">
        <f ca="1">OFFSET('base P base C auto'!X38,A21,0)</f>
        <v>20</v>
      </c>
      <c r="D21">
        <f ca="1">OFFSET('base P base C auto'!M38,$A21,0)-63.609</f>
        <v>541.79099999999994</v>
      </c>
      <c r="E21">
        <f ca="1">OFFSET('base P base C auto'!S38,$A21,0)</f>
        <v>11415.113675000001</v>
      </c>
      <c r="F21">
        <f ca="1">OFFSET('base P base C auto'!R38,$A21,0)</f>
        <v>37156.440999999999</v>
      </c>
      <c r="G21">
        <f ca="1">OFFSET('base P base C auto'!Q38,$A21,0)</f>
        <v>136981.36410000001</v>
      </c>
      <c r="H21">
        <f ca="1">OFFSET('base P base C auto'!U38,$A21,0)</f>
        <v>493132.91076000006</v>
      </c>
      <c r="J21">
        <f ca="1">OFFSET('low P base C auto'!M38,$A21,0)-63.609</f>
        <v>293.69100000000003</v>
      </c>
      <c r="K21">
        <f ca="1">OFFSET('low P base C auto'!S38,$A21,0)</f>
        <v>11802.31055</v>
      </c>
      <c r="L21">
        <f ca="1">OFFSET('low P base C auto'!R38,$A21,0)</f>
        <v>38009.637999999999</v>
      </c>
      <c r="M21">
        <f ca="1">OFFSET('low P base C auto'!Q38,$A21,0)</f>
        <v>141627.72659999999</v>
      </c>
      <c r="N21">
        <f ca="1">OFFSET('low P base C auto'!U38,$A21,0)</f>
        <v>509859.81575999997</v>
      </c>
      <c r="P21">
        <f ca="1">OFFSET('base P low C auto'!M38,$A21,0)-63.609</f>
        <v>478.89100000000002</v>
      </c>
      <c r="Q21">
        <f ca="1">OFFSET('base P low C auto'!S38,$A21,0)</f>
        <v>11491.160624999999</v>
      </c>
      <c r="R21">
        <f ca="1">OFFSET('base P low C auto'!R38,$A21,0)</f>
        <v>37392.834499999997</v>
      </c>
      <c r="S21">
        <f ca="1">OFFSET('base P low C auto'!Q38,$A21,0)</f>
        <v>137893.92749999999</v>
      </c>
      <c r="T21">
        <f ca="1">OFFSET('base P low C auto'!U38,$A21,0)</f>
        <v>496418.13899999997</v>
      </c>
      <c r="V21">
        <f ca="1">OFFSET('low P low C auto'!M38,$A21,0)-63.609</f>
        <v>375.99100000000004</v>
      </c>
      <c r="W21">
        <f ca="1">OFFSET('low P low C auto'!S38,$A21,0)</f>
        <v>11661.507275000002</v>
      </c>
      <c r="X21">
        <f ca="1">OFFSET('low P low C auto'!R38,$A21,0)</f>
        <v>37727.3027</v>
      </c>
      <c r="Y21">
        <f ca="1">OFFSET('low P low C auto'!Q38,$A21,0)</f>
        <v>139938.08730000001</v>
      </c>
      <c r="Z21">
        <f ca="1">OFFSET('low P low C auto'!U38,$A21,0)</f>
        <v>503777.11428000004</v>
      </c>
    </row>
    <row r="22" spans="1:26" x14ac:dyDescent="0.45">
      <c r="A22">
        <v>21</v>
      </c>
      <c r="B22">
        <f ca="1">OFFSET('base P base C auto'!A39,A22,0)</f>
        <v>4.5100000000000001E-2</v>
      </c>
      <c r="C22">
        <f ca="1">OFFSET('base P base C auto'!X39,A22,0)</f>
        <v>25</v>
      </c>
      <c r="D22">
        <f ca="1">OFFSET('base P base C auto'!M39,$A22,0)-63.609</f>
        <v>487.09100000000007</v>
      </c>
      <c r="E22">
        <f ca="1">OFFSET('base P base C auto'!S39,$A22,0)</f>
        <v>11506.660550000001</v>
      </c>
      <c r="F22">
        <f ca="1">OFFSET('base P base C auto'!R39,$A22,0)</f>
        <v>37304.228300000002</v>
      </c>
      <c r="G22">
        <f ca="1">OFFSET('base P base C auto'!Q39,$A22,0)</f>
        <v>138079.92660000001</v>
      </c>
      <c r="H22">
        <f ca="1">OFFSET('base P base C auto'!U39,$A22,0)</f>
        <v>497087.73576000001</v>
      </c>
      <c r="J22">
        <f ca="1">OFFSET('low P base C auto'!M39,$A22,0)-63.609</f>
        <v>528.69099999999992</v>
      </c>
      <c r="K22">
        <f ca="1">OFFSET('low P base C auto'!S39,$A22,0)</f>
        <v>12267.364649999998</v>
      </c>
      <c r="L22">
        <f ca="1">OFFSET('low P base C auto'!R39,$A22,0)</f>
        <v>38834.476499999997</v>
      </c>
      <c r="M22">
        <f ca="1">OFFSET('low P base C auto'!Q39,$A22,0)</f>
        <v>147208.37579999998</v>
      </c>
      <c r="N22">
        <f ca="1">OFFSET('low P base C auto'!U39,$A22,0)</f>
        <v>529950.15287999995</v>
      </c>
      <c r="P22">
        <f ca="1">OFFSET('base P low C auto'!M39,$A22,0)-63.609</f>
        <v>484.291</v>
      </c>
      <c r="Q22">
        <f ca="1">OFFSET('base P low C auto'!S39,$A22,0)</f>
        <v>11505.931525</v>
      </c>
      <c r="R22">
        <f ca="1">OFFSET('base P low C auto'!R39,$A22,0)</f>
        <v>37338.355799999998</v>
      </c>
      <c r="S22">
        <f ca="1">OFFSET('base P low C auto'!Q39,$A22,0)</f>
        <v>138071.1783</v>
      </c>
      <c r="T22">
        <f ca="1">OFFSET('base P low C auto'!U39,$A22,0)</f>
        <v>497056.24187999999</v>
      </c>
      <c r="V22">
        <f ca="1">OFFSET('low P low C auto'!M39,$A22,0)-63.609</f>
        <v>474.39100000000002</v>
      </c>
      <c r="W22">
        <f ca="1">OFFSET('low P low C auto'!S39,$A22,0)</f>
        <v>12383.063650000002</v>
      </c>
      <c r="X22">
        <f ca="1">OFFSET('low P low C auto'!R39,$A22,0)</f>
        <v>39083.387699999999</v>
      </c>
      <c r="Y22">
        <f ca="1">OFFSET('low P low C auto'!Q39,$A22,0)</f>
        <v>148596.76380000002</v>
      </c>
      <c r="Z22">
        <f ca="1">OFFSET('low P low C auto'!U39,$A22,0)</f>
        <v>534948.3496800001</v>
      </c>
    </row>
    <row r="23" spans="1:26" x14ac:dyDescent="0.45">
      <c r="A23">
        <v>22</v>
      </c>
      <c r="B23">
        <f ca="1">OFFSET('base P base C auto'!A40,A23,0)</f>
        <v>4.5100000000000001E-2</v>
      </c>
      <c r="C23">
        <f ca="1">OFFSET('base P base C auto'!X40,A23,0)</f>
        <v>30</v>
      </c>
      <c r="D23">
        <f ca="1">OFFSET('base P base C auto'!M40,$A23,0)-63.609</f>
        <v>731.49099999999999</v>
      </c>
      <c r="E23">
        <f ca="1">OFFSET('base P base C auto'!S40,$A23,0)</f>
        <v>11574.680075000002</v>
      </c>
      <c r="F23">
        <f ca="1">OFFSET('base P base C auto'!R40,$A23,0)</f>
        <v>37468.143199999999</v>
      </c>
      <c r="G23">
        <f ca="1">OFFSET('base P base C auto'!Q40,$A23,0)</f>
        <v>138896.16090000002</v>
      </c>
      <c r="H23">
        <f ca="1">OFFSET('base P base C auto'!U40,$A23,0)</f>
        <v>500026.17924000008</v>
      </c>
      <c r="J23">
        <f ca="1">OFFSET('low P base C auto'!M40,$A23,0)-63.609</f>
        <v>417.291</v>
      </c>
      <c r="K23">
        <f ca="1">OFFSET('low P base C auto'!S40,$A23,0)</f>
        <v>12226.434000000001</v>
      </c>
      <c r="L23">
        <f ca="1">OFFSET('low P base C auto'!R40,$A23,0)</f>
        <v>38802.586300000003</v>
      </c>
      <c r="M23">
        <f ca="1">OFFSET('low P base C auto'!Q40,$A23,0)</f>
        <v>146717.20800000001</v>
      </c>
      <c r="N23">
        <f ca="1">OFFSET('low P base C auto'!U40,$A23,0)</f>
        <v>528181.94880000001</v>
      </c>
      <c r="P23">
        <f ca="1">OFFSET('base P low C auto'!M40,$A23,0)-63.609</f>
        <v>697.99099999999999</v>
      </c>
      <c r="Q23">
        <f ca="1">OFFSET('base P low C auto'!S40,$A23,0)</f>
        <v>11535.883</v>
      </c>
      <c r="R23">
        <f ca="1">OFFSET('base P low C auto'!R40,$A23,0)</f>
        <v>37341.7978</v>
      </c>
      <c r="S23">
        <f ca="1">OFFSET('base P low C auto'!Q40,$A23,0)</f>
        <v>138430.59599999999</v>
      </c>
      <c r="T23">
        <f ca="1">OFFSET('base P low C auto'!U40,$A23,0)</f>
        <v>498350.14559999999</v>
      </c>
      <c r="V23">
        <f ca="1">OFFSET('low P low C auto'!M40,$A23,0)-63.609</f>
        <v>369.39100000000002</v>
      </c>
      <c r="W23">
        <f ca="1">OFFSET('low P low C auto'!S40,$A23,0)</f>
        <v>11992.827125000002</v>
      </c>
      <c r="X23">
        <f ca="1">OFFSET('low P low C auto'!R40,$A23,0)</f>
        <v>38268.800799999997</v>
      </c>
      <c r="Y23">
        <f ca="1">OFFSET('low P low C auto'!Q40,$A23,0)</f>
        <v>143913.92550000001</v>
      </c>
      <c r="Z23">
        <f ca="1">OFFSET('low P low C auto'!U40,$A23,0)</f>
        <v>518090.13180000003</v>
      </c>
    </row>
    <row r="24" spans="1:26" x14ac:dyDescent="0.45">
      <c r="A24">
        <v>24</v>
      </c>
      <c r="B24">
        <f ca="1">OFFSET('base P base C auto'!A41,A24,0)</f>
        <v>9.0200000000000002E-2</v>
      </c>
      <c r="C24">
        <f ca="1">OFFSET('base P base C auto'!X41,A24,0)</f>
        <v>10</v>
      </c>
      <c r="D24">
        <f ca="1">OFFSET('base P base C auto'!M41,$A24,0)-63.609</f>
        <v>564.09100000000001</v>
      </c>
      <c r="E24">
        <f ca="1">OFFSET('base P base C auto'!S41,$A24,0)</f>
        <v>11065.906849999999</v>
      </c>
      <c r="F24">
        <f ca="1">OFFSET('base P base C auto'!R41,$A24,0)</f>
        <v>72779.312699999995</v>
      </c>
      <c r="G24">
        <f ca="1">OFFSET('base P base C auto'!Q41,$A24,0)</f>
        <v>132790.88219999999</v>
      </c>
      <c r="H24">
        <f ca="1">OFFSET('base P base C auto'!U41,$A24,0)</f>
        <v>478047.17592000001</v>
      </c>
      <c r="J24">
        <f ca="1">OFFSET('low P base C auto'!M41,$A24,0)-63.609</f>
        <v>467.09100000000007</v>
      </c>
      <c r="K24">
        <f ca="1">OFFSET('low P base C auto'!S41,$A24,0)</f>
        <v>11392.505475</v>
      </c>
      <c r="L24">
        <f ca="1">OFFSET('low P base C auto'!R41,$A24,0)</f>
        <v>74055.939799999993</v>
      </c>
      <c r="M24">
        <f ca="1">OFFSET('low P base C auto'!Q41,$A24,0)</f>
        <v>136710.06570000001</v>
      </c>
      <c r="N24">
        <f ca="1">OFFSET('low P base C auto'!U41,$A24,0)</f>
        <v>492156.23652000003</v>
      </c>
      <c r="P24">
        <f ca="1">OFFSET('base P low C auto'!M41,$A24,0)-63.609</f>
        <v>564.09100000000001</v>
      </c>
      <c r="Q24">
        <f ca="1">OFFSET('base P low C auto'!S41,$A24,0)</f>
        <v>11065.906849999999</v>
      </c>
      <c r="R24">
        <f ca="1">OFFSET('base P low C auto'!R41,$A24,0)</f>
        <v>72779.312699999995</v>
      </c>
      <c r="S24">
        <f ca="1">OFFSET('base P low C auto'!Q41,$A24,0)</f>
        <v>132790.88219999999</v>
      </c>
      <c r="T24">
        <f ca="1">OFFSET('base P low C auto'!U41,$A24,0)</f>
        <v>478047.17592000001</v>
      </c>
      <c r="V24">
        <f ca="1">OFFSET('low P low C auto'!M41,$A24,0)-63.609</f>
        <v>467.09100000000007</v>
      </c>
      <c r="W24">
        <f ca="1">OFFSET('low P low C auto'!S41,$A24,0)</f>
        <v>11392.505475</v>
      </c>
      <c r="X24">
        <f ca="1">OFFSET('low P low C auto'!R41,$A24,0)</f>
        <v>74055.939799999993</v>
      </c>
      <c r="Y24">
        <f ca="1">OFFSET('low P low C auto'!Q41,$A24,0)</f>
        <v>136710.06570000001</v>
      </c>
      <c r="Z24">
        <f ca="1">OFFSET('low P low C auto'!U41,$A24,0)</f>
        <v>492156.23652000003</v>
      </c>
    </row>
    <row r="25" spans="1:26" x14ac:dyDescent="0.45">
      <c r="A25">
        <v>25</v>
      </c>
      <c r="B25">
        <f ca="1">OFFSET('base P base C auto'!A42,A25,0)</f>
        <v>9.0200000000000002E-2</v>
      </c>
      <c r="C25">
        <f ca="1">OFFSET('base P base C auto'!X42,A25,0)</f>
        <v>15</v>
      </c>
      <c r="D25">
        <f ca="1">OFFSET('base P base C auto'!M42,$A25,0)-63.609</f>
        <v>675.89099999999996</v>
      </c>
      <c r="E25">
        <f ca="1">OFFSET('base P base C auto'!S42,$A25,0)</f>
        <v>10953.323425</v>
      </c>
      <c r="F25">
        <f ca="1">OFFSET('base P base C auto'!R42,$A25,0)</f>
        <v>72232.082399999999</v>
      </c>
      <c r="G25">
        <f ca="1">OFFSET('base P base C auto'!Q42,$A25,0)</f>
        <v>131439.8811</v>
      </c>
      <c r="H25">
        <f ca="1">OFFSET('base P base C auto'!U42,$A25,0)</f>
        <v>473183.57196000003</v>
      </c>
      <c r="J25">
        <f ca="1">OFFSET('low P base C auto'!M42,$A25,0)-63.609</f>
        <v>544.99099999999999</v>
      </c>
      <c r="K25">
        <f ca="1">OFFSET('low P base C auto'!S42,$A25,0)</f>
        <v>11481.880825</v>
      </c>
      <c r="L25">
        <f ca="1">OFFSET('low P base C auto'!R42,$A25,0)</f>
        <v>74421.538</v>
      </c>
      <c r="M25">
        <f ca="1">OFFSET('low P base C auto'!Q42,$A25,0)</f>
        <v>137782.5699</v>
      </c>
      <c r="N25">
        <f ca="1">OFFSET('low P base C auto'!U42,$A25,0)</f>
        <v>496017.25164000003</v>
      </c>
      <c r="P25">
        <f ca="1">OFFSET('base P low C auto'!M42,$A25,0)-63.609</f>
        <v>675.89099999999996</v>
      </c>
      <c r="Q25">
        <f ca="1">OFFSET('base P low C auto'!S42,$A25,0)</f>
        <v>10953.323425</v>
      </c>
      <c r="R25">
        <f ca="1">OFFSET('base P low C auto'!R42,$A25,0)</f>
        <v>72232.082399999999</v>
      </c>
      <c r="S25">
        <f ca="1">OFFSET('base P low C auto'!Q42,$A25,0)</f>
        <v>131439.8811</v>
      </c>
      <c r="T25">
        <f ca="1">OFFSET('base P low C auto'!U42,$A25,0)</f>
        <v>473183.57196000003</v>
      </c>
      <c r="V25">
        <f ca="1">OFFSET('low P low C auto'!M42,$A25,0)-63.609</f>
        <v>496.49100000000004</v>
      </c>
      <c r="W25">
        <f ca="1">OFFSET('low P low C auto'!S42,$A25,0)</f>
        <v>11497.513225000001</v>
      </c>
      <c r="X25">
        <f ca="1">OFFSET('low P low C auto'!R42,$A25,0)</f>
        <v>74485.588499999998</v>
      </c>
      <c r="Y25">
        <f ca="1">OFFSET('low P low C auto'!Q42,$A25,0)</f>
        <v>137970.1587</v>
      </c>
      <c r="Z25">
        <f ca="1">OFFSET('low P low C auto'!U42,$A25,0)</f>
        <v>496692.57131999999</v>
      </c>
    </row>
    <row r="26" spans="1:26" x14ac:dyDescent="0.45">
      <c r="A26">
        <v>26</v>
      </c>
      <c r="B26">
        <f ca="1">OFFSET('base P base C auto'!A43,A26,0)</f>
        <v>9.0200000000000002E-2</v>
      </c>
      <c r="C26">
        <f ca="1">OFFSET('base P base C auto'!X43,A26,0)</f>
        <v>20</v>
      </c>
      <c r="D26">
        <f ca="1">OFFSET('base P base C auto'!M43,$A26,0)-63.609</f>
        <v>646.79099999999994</v>
      </c>
      <c r="E26">
        <f ca="1">OFFSET('base P base C auto'!S43,$A26,0)</f>
        <v>10953.84095</v>
      </c>
      <c r="F26">
        <f ca="1">OFFSET('base P base C auto'!R43,$A26,0)</f>
        <v>72018.018200000006</v>
      </c>
      <c r="G26">
        <f ca="1">OFFSET('base P base C auto'!Q43,$A26,0)</f>
        <v>131446.0914</v>
      </c>
      <c r="H26">
        <f ca="1">OFFSET('base P base C auto'!U43,$A26,0)</f>
        <v>473205.92904000002</v>
      </c>
      <c r="J26">
        <f ca="1">OFFSET('low P base C auto'!M43,$A26,0)-63.609</f>
        <v>655.29099999999994</v>
      </c>
      <c r="K26">
        <f ca="1">OFFSET('low P base C auto'!S43,$A26,0)</f>
        <v>11207.880725000001</v>
      </c>
      <c r="L26">
        <f ca="1">OFFSET('low P base C auto'!R43,$A26,0)</f>
        <v>73067.289999999994</v>
      </c>
      <c r="M26">
        <f ca="1">OFFSET('low P base C auto'!Q43,$A26,0)</f>
        <v>134494.5687</v>
      </c>
      <c r="N26">
        <f ca="1">OFFSET('low P base C auto'!U43,$A26,0)</f>
        <v>484180.44732000004</v>
      </c>
      <c r="P26">
        <f ca="1">OFFSET('base P low C auto'!M43,$A26,0)-63.609</f>
        <v>629.09100000000001</v>
      </c>
      <c r="Q26">
        <f ca="1">OFFSET('base P low C auto'!S43,$A26,0)</f>
        <v>10986.269775000001</v>
      </c>
      <c r="R26">
        <f ca="1">OFFSET('base P low C auto'!R43,$A26,0)</f>
        <v>72168.831999999995</v>
      </c>
      <c r="S26">
        <f ca="1">OFFSET('base P low C auto'!Q43,$A26,0)</f>
        <v>131835.23730000001</v>
      </c>
      <c r="T26">
        <f ca="1">OFFSET('base P low C auto'!U43,$A26,0)</f>
        <v>474606.85428000003</v>
      </c>
      <c r="V26">
        <f ca="1">OFFSET('low P low C auto'!M43,$A26,0)-63.609</f>
        <v>489.49100000000004</v>
      </c>
      <c r="W26">
        <f ca="1">OFFSET('low P low C auto'!S43,$A26,0)</f>
        <v>11519.165274999999</v>
      </c>
      <c r="X26">
        <f ca="1">OFFSET('low P low C auto'!R43,$A26,0)</f>
        <v>74342.914999999994</v>
      </c>
      <c r="Y26">
        <f ca="1">OFFSET('low P low C auto'!Q43,$A26,0)</f>
        <v>138229.98329999999</v>
      </c>
      <c r="Z26">
        <f ca="1">OFFSET('low P low C auto'!U43,$A26,0)</f>
        <v>497627.93987999996</v>
      </c>
    </row>
    <row r="27" spans="1:26" x14ac:dyDescent="0.45">
      <c r="A27">
        <v>27</v>
      </c>
      <c r="B27">
        <f ca="1">OFFSET('base P base C auto'!A44,A27,0)</f>
        <v>9.0200000000000002E-2</v>
      </c>
      <c r="C27">
        <f ca="1">OFFSET('base P base C auto'!X44,A27,0)</f>
        <v>25</v>
      </c>
      <c r="D27">
        <f ca="1">OFFSET('base P base C auto'!M44,$A27,0)-63.609</f>
        <v>875.39099999999996</v>
      </c>
      <c r="E27">
        <f ca="1">OFFSET('base P base C auto'!S44,$A27,0)</f>
        <v>11158.325075000001</v>
      </c>
      <c r="F27">
        <f ca="1">OFFSET('base P base C auto'!R44,$A27,0)</f>
        <v>72744.797900000005</v>
      </c>
      <c r="G27">
        <f ca="1">OFFSET('base P base C auto'!Q44,$A27,0)</f>
        <v>133899.90090000001</v>
      </c>
      <c r="H27">
        <f ca="1">OFFSET('base P base C auto'!U44,$A27,0)</f>
        <v>482039.64324000006</v>
      </c>
      <c r="J27">
        <f ca="1">OFFSET('low P base C auto'!M44,$A27,0)-63.609</f>
        <v>685.09100000000001</v>
      </c>
      <c r="K27">
        <f ca="1">OFFSET('low P base C auto'!S44,$A27,0)</f>
        <v>11933.569649999999</v>
      </c>
      <c r="L27">
        <f ca="1">OFFSET('low P base C auto'!R44,$A27,0)</f>
        <v>75803.178199999995</v>
      </c>
      <c r="M27">
        <f ca="1">OFFSET('low P base C auto'!Q44,$A27,0)</f>
        <v>143202.8358</v>
      </c>
      <c r="N27">
        <f ca="1">OFFSET('low P base C auto'!U44,$A27,0)</f>
        <v>515530.20887999999</v>
      </c>
      <c r="P27">
        <f ca="1">OFFSET('base P low C auto'!M44,$A27,0)-63.609</f>
        <v>875.39099999999996</v>
      </c>
      <c r="Q27">
        <f ca="1">OFFSET('base P low C auto'!S44,$A27,0)</f>
        <v>11158.325075000001</v>
      </c>
      <c r="R27">
        <f ca="1">OFFSET('base P low C auto'!R44,$A27,0)</f>
        <v>72744.797900000005</v>
      </c>
      <c r="S27">
        <f ca="1">OFFSET('base P low C auto'!Q44,$A27,0)</f>
        <v>133899.90090000001</v>
      </c>
      <c r="T27">
        <f ca="1">OFFSET('base P low C auto'!U44,$A27,0)</f>
        <v>482039.64324000006</v>
      </c>
      <c r="V27">
        <f ca="1">OFFSET('low P low C auto'!M44,$A27,0)-63.609</f>
        <v>656.89099999999996</v>
      </c>
      <c r="W27">
        <f ca="1">OFFSET('low P low C auto'!S44,$A27,0)</f>
        <v>12069.12405</v>
      </c>
      <c r="X27">
        <f ca="1">OFFSET('low P low C auto'!R44,$A27,0)</f>
        <v>76340.827499999999</v>
      </c>
      <c r="Y27">
        <f ca="1">OFFSET('low P low C auto'!Q44,$A27,0)</f>
        <v>144829.48860000001</v>
      </c>
      <c r="Z27">
        <f ca="1">OFFSET('low P low C auto'!U44,$A27,0)</f>
        <v>521386.15896000003</v>
      </c>
    </row>
    <row r="28" spans="1:26" x14ac:dyDescent="0.45">
      <c r="A28">
        <v>28</v>
      </c>
      <c r="B28">
        <f ca="1">OFFSET('base P base C auto'!A45,A28,0)</f>
        <v>9.0200000000000002E-2</v>
      </c>
      <c r="C28">
        <f ca="1">OFFSET('base P base C auto'!X45,A28,0)</f>
        <v>30</v>
      </c>
      <c r="D28">
        <f ca="1">OFFSET('base P base C auto'!M45,$A28,0)-63.609</f>
        <v>874.79099999999994</v>
      </c>
      <c r="E28">
        <f ca="1">OFFSET('base P base C auto'!S45,$A28,0)</f>
        <v>11077.354825</v>
      </c>
      <c r="F28">
        <f ca="1">OFFSET('base P base C auto'!R45,$A28,0)</f>
        <v>72353.091899999999</v>
      </c>
      <c r="G28">
        <f ca="1">OFFSET('base P base C auto'!Q45,$A28,0)</f>
        <v>132928.2579</v>
      </c>
      <c r="H28">
        <f ca="1">OFFSET('base P base C auto'!U45,$A28,0)</f>
        <v>478541.72843999998</v>
      </c>
      <c r="J28">
        <f ca="1">OFFSET('low P base C auto'!M45,$A28,0)-63.609</f>
        <v>687.29099999999994</v>
      </c>
      <c r="K28">
        <f ca="1">OFFSET('low P base C auto'!S45,$A28,0)</f>
        <v>11708.9066</v>
      </c>
      <c r="L28">
        <f ca="1">OFFSET('low P base C auto'!R45,$A28,0)</f>
        <v>74860.642200000002</v>
      </c>
      <c r="M28">
        <f ca="1">OFFSET('low P base C auto'!Q45,$A28,0)</f>
        <v>140506.8792</v>
      </c>
      <c r="N28">
        <f ca="1">OFFSET('low P base C auto'!U45,$A28,0)</f>
        <v>505824.76512</v>
      </c>
      <c r="P28">
        <f ca="1">OFFSET('base P low C auto'!M45,$A28,0)-63.609</f>
        <v>880.89099999999996</v>
      </c>
      <c r="Q28">
        <f ca="1">OFFSET('base P low C auto'!S45,$A28,0)</f>
        <v>11123.252200000001</v>
      </c>
      <c r="R28">
        <f ca="1">OFFSET('base P low C auto'!R45,$A28,0)</f>
        <v>72527.0815</v>
      </c>
      <c r="S28">
        <f ca="1">OFFSET('base P low C auto'!Q45,$A28,0)</f>
        <v>133479.0264</v>
      </c>
      <c r="T28">
        <f ca="1">OFFSET('base P low C auto'!U45,$A28,0)</f>
        <v>480524.49504000001</v>
      </c>
      <c r="V28">
        <f ca="1">OFFSET('low P low C auto'!M45,$A28,0)-63.609</f>
        <v>687.29099999999994</v>
      </c>
      <c r="W28">
        <f ca="1">OFFSET('low P low C auto'!S45,$A28,0)</f>
        <v>11708.9066</v>
      </c>
      <c r="X28">
        <f ca="1">OFFSET('low P low C auto'!R45,$A28,0)</f>
        <v>74860.642200000002</v>
      </c>
      <c r="Y28">
        <f ca="1">OFFSET('low P low C auto'!Q45,$A28,0)</f>
        <v>140506.8792</v>
      </c>
      <c r="Z28">
        <f ca="1">OFFSET('low P low C auto'!U45,$A28,0)</f>
        <v>505824.76512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8CC0-EC60-4B2D-96E7-BB6E4A34288E}">
  <dimension ref="A1:AY42"/>
  <sheetViews>
    <sheetView workbookViewId="0">
      <selection activeCell="A11" sqref="A11:B12"/>
    </sheetView>
  </sheetViews>
  <sheetFormatPr defaultRowHeight="14.25" x14ac:dyDescent="0.45"/>
  <cols>
    <col min="1" max="1" width="6.59765625" customWidth="1"/>
    <col min="2" max="2" width="6.59765625" style="1" customWidth="1"/>
    <col min="3" max="9" width="6.59765625" customWidth="1"/>
    <col min="10" max="10" width="6.59765625" style="1" customWidth="1"/>
    <col min="11" max="17" width="6.59765625" customWidth="1"/>
    <col min="18" max="18" width="6.59765625" style="1" customWidth="1"/>
    <col min="19" max="25" width="6.59765625" customWidth="1"/>
    <col min="26" max="26" width="6.59765625" style="1" customWidth="1"/>
    <col min="27" max="33" width="6.59765625" customWidth="1"/>
    <col min="34" max="34" width="6.59765625" style="1" customWidth="1"/>
    <col min="35" max="39" width="6.59765625" customWidth="1"/>
    <col min="40" max="40" width="7.19921875" bestFit="1" customWidth="1"/>
    <col min="41" max="49" width="6.59765625" customWidth="1"/>
  </cols>
  <sheetData>
    <row r="1" spans="1:50" x14ac:dyDescent="0.45">
      <c r="A1" s="1" t="s">
        <v>35</v>
      </c>
    </row>
    <row r="2" spans="1:50" x14ac:dyDescent="0.45">
      <c r="A2" s="13" t="s">
        <v>44</v>
      </c>
      <c r="B2" s="13"/>
      <c r="C2" s="11" t="s">
        <v>43</v>
      </c>
      <c r="D2" s="11"/>
      <c r="E2" s="11"/>
      <c r="F2" s="11"/>
      <c r="G2" s="11"/>
      <c r="I2" s="13" t="s">
        <v>46</v>
      </c>
      <c r="J2" s="13"/>
      <c r="K2" s="11" t="s">
        <v>43</v>
      </c>
      <c r="L2" s="11"/>
      <c r="M2" s="11"/>
      <c r="N2" s="11"/>
      <c r="O2" s="11"/>
      <c r="Q2" s="13" t="s">
        <v>45</v>
      </c>
      <c r="R2" s="13"/>
      <c r="S2" s="11" t="s">
        <v>43</v>
      </c>
      <c r="T2" s="11"/>
      <c r="U2" s="11"/>
      <c r="V2" s="11"/>
      <c r="W2" s="11"/>
      <c r="Y2" s="13" t="s">
        <v>47</v>
      </c>
      <c r="Z2" s="13"/>
      <c r="AA2" s="11" t="s">
        <v>43</v>
      </c>
      <c r="AB2" s="11"/>
      <c r="AC2" s="11"/>
      <c r="AD2" s="11"/>
      <c r="AE2" s="11"/>
      <c r="AG2" s="13" t="s">
        <v>37</v>
      </c>
      <c r="AH2" s="13"/>
      <c r="AI2" s="11" t="s">
        <v>43</v>
      </c>
      <c r="AJ2" s="11"/>
      <c r="AK2" s="11"/>
      <c r="AL2" s="11"/>
      <c r="AM2" s="11"/>
      <c r="AP2" s="13" t="s">
        <v>59</v>
      </c>
      <c r="AQ2" s="13"/>
      <c r="AR2" s="11" t="s">
        <v>43</v>
      </c>
      <c r="AS2" s="11"/>
      <c r="AT2" s="11"/>
      <c r="AU2" s="11"/>
      <c r="AV2" s="11"/>
    </row>
    <row r="3" spans="1:50" ht="14.65" thickBot="1" x14ac:dyDescent="0.5">
      <c r="A3" s="13"/>
      <c r="B3" s="13"/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 t="s">
        <v>57</v>
      </c>
      <c r="I3" s="13"/>
      <c r="J3" s="13"/>
      <c r="K3" s="1">
        <v>10</v>
      </c>
      <c r="L3" s="1">
        <v>15</v>
      </c>
      <c r="M3" s="1">
        <v>20</v>
      </c>
      <c r="N3" s="1">
        <v>25</v>
      </c>
      <c r="O3" s="1">
        <v>30</v>
      </c>
      <c r="P3" s="1" t="s">
        <v>57</v>
      </c>
      <c r="Q3" s="13"/>
      <c r="R3" s="13"/>
      <c r="S3" s="1">
        <v>10</v>
      </c>
      <c r="T3" s="1">
        <v>15</v>
      </c>
      <c r="U3" s="1">
        <v>20</v>
      </c>
      <c r="V3" s="1">
        <v>25</v>
      </c>
      <c r="W3" s="1">
        <v>30</v>
      </c>
      <c r="X3" s="1" t="s">
        <v>57</v>
      </c>
      <c r="Y3" s="13"/>
      <c r="Z3" s="13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F3" s="1" t="s">
        <v>57</v>
      </c>
      <c r="AG3" s="13"/>
      <c r="AH3" s="13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  <c r="AP3" s="13"/>
      <c r="AQ3" s="13"/>
      <c r="AR3" s="1">
        <v>10</v>
      </c>
      <c r="AS3" s="1">
        <v>15</v>
      </c>
      <c r="AT3" s="1">
        <v>20</v>
      </c>
      <c r="AU3" s="1">
        <v>25</v>
      </c>
      <c r="AV3" s="1">
        <v>30</v>
      </c>
      <c r="AW3" s="1" t="s">
        <v>57</v>
      </c>
    </row>
    <row r="4" spans="1:50" ht="14.25" customHeight="1" thickBot="1" x14ac:dyDescent="0.5">
      <c r="A4" s="12" t="s">
        <v>36</v>
      </c>
      <c r="B4" s="1">
        <v>1.1299999999999999E-2</v>
      </c>
      <c r="C4" cm="1">
        <f t="array" aca="1" ref="C4" ca="1">_xlfn.XLOOKUP($B4&amp;C$3,'Scraped data'!$B$4:$B$28&amp;'Scraped data'!$C$4:$C$28,'Scraped data'!$D$4:$D$28)</f>
        <v>130.6</v>
      </c>
      <c r="D4" cm="1">
        <f t="array" aca="1" ref="D4" ca="1">_xlfn.XLOOKUP($B4&amp;D$3,'Scraped data'!$B$4:$B$28&amp;'Scraped data'!$C$4:$C$28,'Scraped data'!$D$4:$D$28)</f>
        <v>116.8</v>
      </c>
      <c r="E4" cm="1">
        <f t="array" aca="1" ref="E4" ca="1">_xlfn.XLOOKUP($B4&amp;E$3,'Scraped data'!$B$4:$B$28&amp;'Scraped data'!$C$4:$C$28,'Scraped data'!$D$4:$D$28)</f>
        <v>107.6</v>
      </c>
      <c r="F4" cm="1">
        <f t="array" aca="1" ref="F4" ca="1">_xlfn.XLOOKUP($B4&amp;F$3,'Scraped data'!$B$4:$B$28&amp;'Scraped data'!$C$4:$C$28,'Scraped data'!$D$4:$D$28)</f>
        <v>145.80000000000001</v>
      </c>
      <c r="G4" cm="1">
        <f t="array" aca="1" ref="G4" ca="1">_xlfn.XLOOKUP($B4&amp;G$3,'Scraped data'!$B$4:$B$28&amp;'Scraped data'!$C$4:$C$28,'Scraped data'!$D$4:$D$28)</f>
        <v>137.9</v>
      </c>
      <c r="H4">
        <v>279</v>
      </c>
      <c r="I4" s="12" t="s">
        <v>36</v>
      </c>
      <c r="J4" s="1">
        <v>1.1299999999999999E-2</v>
      </c>
      <c r="K4" s="2" cm="1">
        <f t="array" aca="1" ref="K4" ca="1">_xlfn.XLOOKUP($B4&amp;K$3,'Scraped data'!$B$4:$B$28&amp;'Scraped data'!$C$4:$C$28,'Scraped data'!$E$4:$E$28)/1000</f>
        <v>12.153045124999998</v>
      </c>
      <c r="L4" s="2" cm="1">
        <f t="array" aca="1" ref="L4" ca="1">_xlfn.XLOOKUP($B4&amp;L$3,'Scraped data'!$B$4:$B$28&amp;'Scraped data'!$C$4:$C$28,'Scraped data'!$E$4:$E$28)/1000</f>
        <v>12.142526324999999</v>
      </c>
      <c r="M4" s="2" cm="1">
        <f t="array" aca="1" ref="M4" ca="1">_xlfn.XLOOKUP($B4&amp;M$3,'Scraped data'!$B$4:$B$28&amp;'Scraped data'!$C$4:$C$28,'Scraped data'!$E$4:$E$28)/1000</f>
        <v>11.863856550000001</v>
      </c>
      <c r="N4" s="2" cm="1">
        <f t="array" aca="1" ref="N4" ca="1">_xlfn.XLOOKUP($B4&amp;N$3,'Scraped data'!$B$4:$B$28&amp;'Scraped data'!$C$4:$C$28,'Scraped data'!$E$4:$E$28)/1000</f>
        <v>12.0852815125</v>
      </c>
      <c r="O4" s="2" cm="1">
        <f t="array" aca="1" ref="O4" ca="1">_xlfn.XLOOKUP($B4&amp;O$3,'Scraped data'!$B$4:$B$28&amp;'Scraped data'!$C$4:$C$28,'Scraped data'!$E$4:$E$28)/1000</f>
        <v>12.127579712499999</v>
      </c>
      <c r="P4" s="2">
        <v>32.94</v>
      </c>
      <c r="Q4" s="12" t="s">
        <v>36</v>
      </c>
      <c r="R4" s="1">
        <v>1.1299999999999999E-2</v>
      </c>
      <c r="S4" s="5" cm="1">
        <f t="array" aca="1" ref="S4" ca="1">_xlfn.XLOOKUP($B4&amp;S$3,'Scraped data'!$B$4:$B$28&amp;'Scraped data'!$C$4:$C$28,'Scraped data'!$F$4:$F$28)/1000</f>
        <v>6.8527924000000002</v>
      </c>
      <c r="T4" s="5" cm="1">
        <f t="array" aca="1" ref="T4" ca="1">_xlfn.XLOOKUP($B4&amp;T$3,'Scraped data'!$B$4:$B$28&amp;'Scraped data'!$C$4:$C$28,'Scraped data'!$F$4:$F$28)/1000</f>
        <v>6.2855227999999999</v>
      </c>
      <c r="U4" s="5" cm="1">
        <f t="array" aca="1" ref="U4" ca="1">_xlfn.XLOOKUP($B4&amp;U$3,'Scraped data'!$B$4:$B$28&amp;'Scraped data'!$C$4:$C$28,'Scraped data'!$F$4:$F$28)/1000</f>
        <v>6.2192001000000001</v>
      </c>
      <c r="V4" s="5" cm="1">
        <f t="array" aca="1" ref="V4" ca="1">_xlfn.XLOOKUP($B4&amp;V$3,'Scraped data'!$B$4:$B$28&amp;'Scraped data'!$C$4:$C$28,'Scraped data'!$F$4:$F$28)/1000</f>
        <v>6.3225619999999996</v>
      </c>
      <c r="W4" s="5" cm="1">
        <f t="array" aca="1" ref="W4" ca="1">_xlfn.XLOOKUP($B4&amp;W$3,'Scraped data'!$B$4:$B$28&amp;'Scraped data'!$C$4:$C$28,'Scraped data'!$F$4:$F$28)/1000</f>
        <v>6.3717471999999997</v>
      </c>
      <c r="X4" s="5">
        <v>12.72</v>
      </c>
      <c r="Y4" s="12" t="s">
        <v>36</v>
      </c>
      <c r="Z4" s="1">
        <v>1.1299999999999999E-2</v>
      </c>
      <c r="AA4" s="2" cm="1">
        <f t="array" aca="1" ref="AA4" ca="1">_xlfn.XLOOKUP($B4&amp;AA$3,'Scraped data'!$B$4:$B$28&amp;'Scraped data'!$C$4:$C$28,'Scraped data'!$G$4:$G$28)/1000</f>
        <v>69.628956299999984</v>
      </c>
      <c r="AB4" s="2" cm="1">
        <f t="array" aca="1" ref="AB4" ca="1">_xlfn.XLOOKUP($B4&amp;AB$3,'Scraped data'!$B$4:$B$28&amp;'Scraped data'!$C$4:$C$28,'Scraped data'!$G$4:$G$28)/1000</f>
        <v>70.862408700000003</v>
      </c>
      <c r="AC4" s="6" cm="1">
        <f t="array" aca="1" ref="AC4" ca="1">_xlfn.XLOOKUP($B4&amp;AC$3,'Scraped data'!$B$4:$B$28&amp;'Scraped data'!$C$4:$C$28,'Scraped data'!$G$4:$G$28)/1000</f>
        <v>68.943672599999999</v>
      </c>
      <c r="AD4" s="2" cm="1">
        <f t="array" aca="1" ref="AD4" ca="1">_xlfn.XLOOKUP($B4&amp;AD$3,'Scraped data'!$B$4:$B$28&amp;'Scraped data'!$C$4:$C$28,'Scraped data'!$G$4:$G$28)/1000</f>
        <v>70.322948550000007</v>
      </c>
      <c r="AE4" s="2" cm="1">
        <f t="array" aca="1" ref="AE4" ca="1">_xlfn.XLOOKUP($B4&amp;AE$3,'Scraped data'!$B$4:$B$28&amp;'Scraped data'!$C$4:$C$28,'Scraped data'!$G$4:$G$28)/1000</f>
        <v>70.416266550000003</v>
      </c>
      <c r="AF4" s="2">
        <v>198</v>
      </c>
      <c r="AG4" s="12" t="s">
        <v>36</v>
      </c>
      <c r="AH4" s="1">
        <v>1.1299999999999999E-2</v>
      </c>
      <c r="AI4" s="2" cm="1">
        <f t="array" aca="1" ref="AI4" ca="1">_xlfn.XLOOKUP($B4&amp;AI$3,'Scraped data'!$B$4:$B$28&amp;'Scraped data'!$C$4:$C$28,'Scraped data'!$H$4:$H$28)/1000</f>
        <v>511.83166572000005</v>
      </c>
      <c r="AJ4" s="2" cm="1">
        <f t="array" aca="1" ref="AJ4" ca="1">_xlfn.XLOOKUP($B4&amp;AJ$3,'Scraped data'!$B$4:$B$28&amp;'Scraped data'!$C$4:$C$28,'Scraped data'!$H$4:$H$28)/1000</f>
        <v>517.67183808000004</v>
      </c>
      <c r="AK4" s="2" cm="1">
        <f t="array" aca="1" ref="AK4" ca="1">_xlfn.XLOOKUP($B4&amp;AK$3,'Scraped data'!$B$4:$B$28&amp;'Scraped data'!$C$4:$C$28,'Scraped data'!$H$4:$H$28)/1000</f>
        <v>504.66876660000003</v>
      </c>
      <c r="AL4" s="2" cm="1">
        <f t="array" aca="1" ref="AL4" ca="1">_xlfn.XLOOKUP($B4&amp;AL$3,'Scraped data'!$B$4:$B$28&amp;'Scraped data'!$C$4:$C$28,'Scraped data'!$H$4:$H$28)/1000</f>
        <v>514.13657904000002</v>
      </c>
      <c r="AM4" s="2" cm="1">
        <f t="array" aca="1" ref="AM4" ca="1">_xlfn.XLOOKUP($B4&amp;AM$3,'Scraped data'!$B$4:$B$28&amp;'Scraped data'!$C$4:$C$28,'Scraped data'!$H$4:$H$28)/1000</f>
        <v>515.27974500000005</v>
      </c>
      <c r="AN4" s="2">
        <v>1460.2</v>
      </c>
      <c r="AP4" s="12" t="s">
        <v>36</v>
      </c>
      <c r="AQ4" s="1">
        <v>1.1299999999999999E-2</v>
      </c>
      <c r="AR4" s="3">
        <f ca="1">'base P base C auto'!$M$5*C4+'base P base C auto'!$N$5*K4*1000+'base P base C auto'!$O$5*S4*1000+'base P base C auto'!$Q$5*AA4*1000</f>
        <v>3118.7363855249996</v>
      </c>
      <c r="AS4" s="8">
        <f ca="1">'base P base C auto'!$M$5*D4+'base P base C auto'!$N$5*L4*1000+'base P base C auto'!$O$5*T4*1000+'base P base C auto'!$Q$5*AB4*1000</f>
        <v>3040.8967247249998</v>
      </c>
      <c r="AT4" s="3">
        <f ca="1">'base P base C auto'!$M$5*E4+'base P base C auto'!$N$5*M4*1000+'base P base C auto'!$O$5*U4*1000+'base P base C auto'!$Q$5*AC4*1000</f>
        <v>2972.5562010499998</v>
      </c>
      <c r="AU4" s="3">
        <f ca="1">'base P base C auto'!$M$5*F4+'base P base C auto'!$N$5*N4*1000+'base P base C auto'!$O$5*V4*1000+'base P base C auto'!$Q$5*AD4*1000</f>
        <v>3063.1516901124996</v>
      </c>
      <c r="AV4" s="3">
        <f ca="1">'base P base C auto'!$M$5*G4+'base P base C auto'!$N$5*O4*1000+'base P base C auto'!$O$5*W4*1000+'base P base C auto'!$Q$5*AE4*1000</f>
        <v>3067.9721211124997</v>
      </c>
      <c r="AW4" s="3">
        <f>'base P base C auto'!$M$5*H4+'base P base C auto'!$N$5*P4*1000+'base P base C auto'!$O$5*X4*1000+'base P base C auto'!$Q$5*AF4*1000</f>
        <v>7716.1799999999994</v>
      </c>
    </row>
    <row r="5" spans="1:50" x14ac:dyDescent="0.45">
      <c r="A5" s="12"/>
      <c r="B5" s="1">
        <v>2.2499999999999999E-2</v>
      </c>
      <c r="C5" cm="1">
        <f t="array" aca="1" ref="C5" ca="1">_xlfn.XLOOKUP($B5&amp;C$3,'Scraped data'!$B$4:$B$28&amp;'Scraped data'!$C$4:$C$28,'Scraped data'!$D$4:$D$28)</f>
        <v>253.89099999999999</v>
      </c>
      <c r="D5" cm="1">
        <f t="array" aca="1" ref="D5" ca="1">_xlfn.XLOOKUP($B5&amp;D$3,'Scraped data'!$B$4:$B$28&amp;'Scraped data'!$C$4:$C$28,'Scraped data'!$D$4:$D$28)</f>
        <v>228.691</v>
      </c>
      <c r="E5" cm="1">
        <f t="array" aca="1" ref="E5" ca="1">_xlfn.XLOOKUP($B5&amp;E$3,'Scraped data'!$B$4:$B$28&amp;'Scraped data'!$C$4:$C$28,'Scraped data'!$D$4:$D$28)</f>
        <v>269.69100000000003</v>
      </c>
      <c r="F5" cm="1">
        <f t="array" aca="1" ref="F5" ca="1">_xlfn.XLOOKUP($B5&amp;F$3,'Scraped data'!$B$4:$B$28&amp;'Scraped data'!$C$4:$C$28,'Scraped data'!$D$4:$D$28)</f>
        <v>342.69100000000003</v>
      </c>
      <c r="G5" cm="1">
        <f t="array" aca="1" ref="G5" ca="1">_xlfn.XLOOKUP($B5&amp;G$3,'Scraped data'!$B$4:$B$28&amp;'Scraped data'!$C$4:$C$28,'Scraped data'!$D$4:$D$28)</f>
        <v>378.59100000000001</v>
      </c>
      <c r="I5" s="12"/>
      <c r="J5" s="1">
        <v>2.2499999999999999E-2</v>
      </c>
      <c r="K5" s="2" cm="1">
        <f t="array" aca="1" ref="K5" ca="1">_xlfn.XLOOKUP($B5&amp;K$3,'Scraped data'!$B$4:$B$28&amp;'Scraped data'!$C$4:$C$28,'Scraped data'!$E$4:$E$28)/1000</f>
        <v>11.594603899999999</v>
      </c>
      <c r="L5" s="2" cm="1">
        <f t="array" aca="1" ref="L5" ca="1">_xlfn.XLOOKUP($B5&amp;L$3,'Scraped data'!$B$4:$B$28&amp;'Scraped data'!$C$4:$C$28,'Scraped data'!$E$4:$E$28)/1000</f>
        <v>11.417154775</v>
      </c>
      <c r="M5" s="2" cm="1">
        <f t="array" aca="1" ref="M5" ca="1">_xlfn.XLOOKUP($B5&amp;M$3,'Scraped data'!$B$4:$B$28&amp;'Scraped data'!$C$4:$C$28,'Scraped data'!$E$4:$E$28)/1000</f>
        <v>11.533271099999999</v>
      </c>
      <c r="N5" s="2" cm="1">
        <f t="array" aca="1" ref="N5" ca="1">_xlfn.XLOOKUP($B5&amp;N$3,'Scraped data'!$B$4:$B$28&amp;'Scraped data'!$C$4:$C$28,'Scraped data'!$E$4:$E$28)/1000</f>
        <v>11.670805625000002</v>
      </c>
      <c r="O5" s="2" cm="1">
        <f t="array" aca="1" ref="O5" ca="1">_xlfn.XLOOKUP($B5&amp;O$3,'Scraped data'!$B$4:$B$28&amp;'Scraped data'!$C$4:$C$28,'Scraped data'!$E$4:$E$28)/1000</f>
        <v>11.4857402</v>
      </c>
      <c r="Q5" s="12"/>
      <c r="R5" s="1">
        <v>2.2499999999999999E-2</v>
      </c>
      <c r="S5" s="5" cm="1">
        <f t="array" aca="1" ref="S5" ca="1">_xlfn.XLOOKUP($B5&amp;S$3,'Scraped data'!$B$4:$B$28&amp;'Scraped data'!$C$4:$C$28,'Scraped data'!$F$4:$F$28)/1000</f>
        <v>19.562178899999999</v>
      </c>
      <c r="T5" s="5" cm="1">
        <f t="array" aca="1" ref="T5" ca="1">_xlfn.XLOOKUP($B5&amp;T$3,'Scraped data'!$B$4:$B$28&amp;'Scraped data'!$C$4:$C$28,'Scraped data'!$F$4:$F$28)/1000</f>
        <v>19.094733499999997</v>
      </c>
      <c r="U5" s="5" cm="1">
        <f t="array" aca="1" ref="U5" ca="1">_xlfn.XLOOKUP($B5&amp;U$3,'Scraped data'!$B$4:$B$28&amp;'Scraped data'!$C$4:$C$28,'Scraped data'!$F$4:$F$28)/1000</f>
        <v>19.327746099999999</v>
      </c>
      <c r="V5" s="5" cm="1">
        <f t="array" aca="1" ref="V5" ca="1">_xlfn.XLOOKUP($B5&amp;V$3,'Scraped data'!$B$4:$B$28&amp;'Scraped data'!$C$4:$C$28,'Scraped data'!$F$4:$F$28)/1000</f>
        <v>19.3148698</v>
      </c>
      <c r="W5" s="5" cm="1">
        <f t="array" aca="1" ref="W5" ca="1">_xlfn.XLOOKUP($B5&amp;W$3,'Scraped data'!$B$4:$B$28&amp;'Scraped data'!$C$4:$C$28,'Scraped data'!$F$4:$F$28)/1000</f>
        <v>19.2017475</v>
      </c>
      <c r="Y5" s="12"/>
      <c r="Z5" s="1">
        <v>2.2499999999999999E-2</v>
      </c>
      <c r="AA5" s="2" cm="1">
        <f t="array" aca="1" ref="AA5" ca="1">_xlfn.XLOOKUP($B5&amp;AA$3,'Scraped data'!$B$4:$B$28&amp;'Scraped data'!$C$4:$C$28,'Scraped data'!$G$4:$G$28)/1000</f>
        <v>139.1352468</v>
      </c>
      <c r="AB5" s="2" cm="1">
        <f t="array" aca="1" ref="AB5" ca="1">_xlfn.XLOOKUP($B5&amp;AB$3,'Scraped data'!$B$4:$B$28&amp;'Scraped data'!$C$4:$C$28,'Scraped data'!$G$4:$G$28)/1000</f>
        <v>137.0058573</v>
      </c>
      <c r="AC5" s="2" cm="1">
        <f t="array" aca="1" ref="AC5" ca="1">_xlfn.XLOOKUP($B5&amp;AC$3,'Scraped data'!$B$4:$B$28&amp;'Scraped data'!$C$4:$C$28,'Scraped data'!$G$4:$G$28)/1000</f>
        <v>138.39925319999998</v>
      </c>
      <c r="AD5" s="2" cm="1">
        <f t="array" aca="1" ref="AD5" ca="1">_xlfn.XLOOKUP($B5&amp;AD$3,'Scraped data'!$B$4:$B$28&amp;'Scraped data'!$C$4:$C$28,'Scraped data'!$G$4:$G$28)/1000</f>
        <v>140.0496675</v>
      </c>
      <c r="AE5" s="2" cm="1">
        <f t="array" aca="1" ref="AE5" ca="1">_xlfn.XLOOKUP($B5&amp;AE$3,'Scraped data'!$B$4:$B$28&amp;'Scraped data'!$C$4:$C$28,'Scraped data'!$G$4:$G$28)/1000</f>
        <v>137.8288824</v>
      </c>
      <c r="AG5" s="12"/>
      <c r="AH5" s="1">
        <v>2.2499999999999999E-2</v>
      </c>
      <c r="AI5" s="2" cm="1">
        <f t="array" aca="1" ref="AI5" ca="1">_xlfn.XLOOKUP($B5&amp;AI$3,'Scraped data'!$B$4:$B$28&amp;'Scraped data'!$C$4:$C$28,'Scraped data'!$H$4:$H$28)/1000</f>
        <v>500.88688847999998</v>
      </c>
      <c r="AJ5" s="2" cm="1">
        <f t="array" aca="1" ref="AJ5" ca="1">_xlfn.XLOOKUP($B5&amp;AJ$3,'Scraped data'!$B$4:$B$28&amp;'Scraped data'!$C$4:$C$28,'Scraped data'!$H$4:$H$28)/1000</f>
        <v>493.22108628000007</v>
      </c>
      <c r="AK5" s="2" cm="1">
        <f t="array" aca="1" ref="AK5" ca="1">_xlfn.XLOOKUP($B5&amp;AK$3,'Scraped data'!$B$4:$B$28&amp;'Scraped data'!$C$4:$C$28,'Scraped data'!$H$4:$H$28)/1000</f>
        <v>498.23731151999993</v>
      </c>
      <c r="AL5" s="2" cm="1">
        <f t="array" aca="1" ref="AL5" ca="1">_xlfn.XLOOKUP($B5&amp;AL$3,'Scraped data'!$B$4:$B$28&amp;'Scraped data'!$C$4:$C$28,'Scraped data'!$H$4:$H$28)/1000</f>
        <v>504.17880300000007</v>
      </c>
      <c r="AM5" s="2" cm="1">
        <f t="array" aca="1" ref="AM5" ca="1">_xlfn.XLOOKUP($B5&amp;AM$3,'Scraped data'!$B$4:$B$28&amp;'Scraped data'!$C$4:$C$28,'Scraped data'!$H$4:$H$28)/1000</f>
        <v>496.18397664000003</v>
      </c>
      <c r="AP5" s="12"/>
      <c r="AQ5" s="1">
        <v>2.2499999999999999E-2</v>
      </c>
      <c r="AR5" s="3">
        <f ca="1">'base P base C auto'!$M$5*C5+'base P base C auto'!$N$5*K5*1000+'base P base C auto'!$O$5*S5*1000+'base P base C auto'!$Q$5*AA5*1000</f>
        <v>5044.1868620000005</v>
      </c>
      <c r="AS5" s="3">
        <f ca="1">'base P base C auto'!$M$5*D5+'base P base C auto'!$N$5*L5*1000+'base P base C auto'!$O$5*T5*1000+'base P base C auto'!$Q$5*AB5*1000</f>
        <v>4925.3391014749996</v>
      </c>
      <c r="AT5" s="3">
        <f ca="1">'base P base C auto'!$M$5*E5+'base P base C auto'!$N$5*M5*1000+'base P base C auto'!$O$5*U5*1000+'base P base C auto'!$Q$5*AC5*1000</f>
        <v>5018.8019379999996</v>
      </c>
      <c r="AU5" s="3">
        <f ca="1">'base P base C auto'!$M$5*F5+'base P base C auto'!$N$5*N5*1000+'base P base C auto'!$O$5*V5*1000+'base P base C auto'!$Q$5*AD5*1000</f>
        <v>5118.9886214250009</v>
      </c>
      <c r="AV5" s="3">
        <f ca="1">'base P base C auto'!$M$5*G5+'base P base C auto'!$N$5*O5*1000+'base P base C auto'!$O$5*W5*1000+'base P base C auto'!$Q$5*AE5*1000</f>
        <v>5102.522149299999</v>
      </c>
      <c r="AX5" s="3"/>
    </row>
    <row r="6" spans="1:50" x14ac:dyDescent="0.45">
      <c r="A6" s="12"/>
      <c r="B6" s="1">
        <v>3.3799999999999997E-2</v>
      </c>
      <c r="C6" cm="1">
        <f t="array" aca="1" ref="C6" ca="1">_xlfn.XLOOKUP($B6&amp;C$3,'Scraped data'!$B$4:$B$28&amp;'Scraped data'!$C$4:$C$28,'Scraped data'!$D$4:$D$28)</f>
        <v>269.09100000000001</v>
      </c>
      <c r="D6" cm="1">
        <f t="array" aca="1" ref="D6" ca="1">_xlfn.XLOOKUP($B6&amp;D$3,'Scraped data'!$B$4:$B$28&amp;'Scraped data'!$C$4:$C$28,'Scraped data'!$D$4:$D$28)</f>
        <v>400.69100000000003</v>
      </c>
      <c r="E6" cm="1">
        <f t="array" aca="1" ref="E6" ca="1">_xlfn.XLOOKUP($B6&amp;E$3,'Scraped data'!$B$4:$B$28&amp;'Scraped data'!$C$4:$C$28,'Scraped data'!$D$4:$D$28)</f>
        <v>405.69100000000003</v>
      </c>
      <c r="F6" cm="1">
        <f t="array" aca="1" ref="F6" ca="1">_xlfn.XLOOKUP($B6&amp;F$3,'Scraped data'!$B$4:$B$28&amp;'Scraped data'!$C$4:$C$28,'Scraped data'!$D$4:$D$28)</f>
        <v>409.69100000000003</v>
      </c>
      <c r="G6" cm="1">
        <f t="array" aca="1" ref="G6" ca="1">_xlfn.XLOOKUP($B6&amp;G$3,'Scraped data'!$B$4:$B$28&amp;'Scraped data'!$C$4:$C$28,'Scraped data'!$D$4:$D$28)</f>
        <v>446.69100000000003</v>
      </c>
      <c r="I6" s="12"/>
      <c r="J6" s="1">
        <v>3.3799999999999997E-2</v>
      </c>
      <c r="K6" s="2" cm="1">
        <f t="array" aca="1" ref="K6" ca="1">_xlfn.XLOOKUP($B6&amp;K$3,'Scraped data'!$B$4:$B$28&amp;'Scraped data'!$C$4:$C$28,'Scraped data'!$E$4:$E$28)/1000</f>
        <v>13.270082499999999</v>
      </c>
      <c r="L6" s="2" cm="1">
        <f t="array" aca="1" ref="L6" ca="1">_xlfn.XLOOKUP($B6&amp;L$3,'Scraped data'!$B$4:$B$28&amp;'Scraped data'!$C$4:$C$28,'Scraped data'!$E$4:$E$28)/1000</f>
        <v>12.789096225</v>
      </c>
      <c r="M6" s="2" cm="1">
        <f t="array" aca="1" ref="M6" ca="1">_xlfn.XLOOKUP($B6&amp;M$3,'Scraped data'!$B$4:$B$28&amp;'Scraped data'!$C$4:$C$28,'Scraped data'!$E$4:$E$28)/1000</f>
        <v>13.07875505</v>
      </c>
      <c r="N6" s="2" cm="1">
        <f t="array" aca="1" ref="N6" ca="1">_xlfn.XLOOKUP($B6&amp;N$3,'Scraped data'!$B$4:$B$28&amp;'Scraped data'!$C$4:$C$28,'Scraped data'!$E$4:$E$28)/1000</f>
        <v>12.842928374999998</v>
      </c>
      <c r="O6" s="2" cm="1">
        <f t="array" aca="1" ref="O6" ca="1">_xlfn.XLOOKUP($B6&amp;O$3,'Scraped data'!$B$4:$B$28&amp;'Scraped data'!$C$4:$C$28,'Scraped data'!$E$4:$E$28)/1000</f>
        <v>12.55947595</v>
      </c>
      <c r="Q6" s="12"/>
      <c r="R6" s="1">
        <v>3.3799999999999997E-2</v>
      </c>
      <c r="S6" s="5" cm="1">
        <f t="array" aca="1" ref="S6" ca="1">_xlfn.XLOOKUP($B6&amp;S$3,'Scraped data'!$B$4:$B$28&amp;'Scraped data'!$C$4:$C$28,'Scraped data'!$F$4:$F$28)/1000</f>
        <v>28.667203300000001</v>
      </c>
      <c r="T6" s="5" cm="1">
        <f t="array" aca="1" ref="T6" ca="1">_xlfn.XLOOKUP($B6&amp;T$3,'Scraped data'!$B$4:$B$28&amp;'Scraped data'!$C$4:$C$28,'Scraped data'!$F$4:$F$28)/1000</f>
        <v>28.212760500000002</v>
      </c>
      <c r="U6" s="5" cm="1">
        <f t="array" aca="1" ref="U6" ca="1">_xlfn.XLOOKUP($B6&amp;U$3,'Scraped data'!$B$4:$B$28&amp;'Scraped data'!$C$4:$C$28,'Scraped data'!$F$4:$F$28)/1000</f>
        <v>28.383578499999999</v>
      </c>
      <c r="V6" s="5" cm="1">
        <f t="array" aca="1" ref="V6" ca="1">_xlfn.XLOOKUP($B6&amp;V$3,'Scraped data'!$B$4:$B$28&amp;'Scraped data'!$C$4:$C$28,'Scraped data'!$F$4:$F$28)/1000</f>
        <v>28.072950200000001</v>
      </c>
      <c r="W6" s="5" cm="1">
        <f t="array" aca="1" ref="W6" ca="1">_xlfn.XLOOKUP($B6&amp;W$3,'Scraped data'!$B$4:$B$28&amp;'Scraped data'!$C$4:$C$28,'Scraped data'!$F$4:$F$28)/1000</f>
        <v>27.753526300000001</v>
      </c>
      <c r="Y6" s="12"/>
      <c r="Z6" s="1">
        <v>3.3799999999999997E-2</v>
      </c>
      <c r="AA6" s="2" cm="1">
        <f t="array" aca="1" ref="AA6" ca="1">_xlfn.XLOOKUP($B6&amp;AA$3,'Scraped data'!$B$4:$B$28&amp;'Scraped data'!$C$4:$C$28,'Scraped data'!$G$4:$G$28)/1000</f>
        <v>159.24098999999998</v>
      </c>
      <c r="AB6" s="2" cm="1">
        <f t="array" aca="1" ref="AB6" ca="1">_xlfn.XLOOKUP($B6&amp;AB$3,'Scraped data'!$B$4:$B$28&amp;'Scraped data'!$C$4:$C$28,'Scraped data'!$G$4:$G$28)/1000</f>
        <v>153.46915469999999</v>
      </c>
      <c r="AC6" s="2" cm="1">
        <f t="array" aca="1" ref="AC6" ca="1">_xlfn.XLOOKUP($B6&amp;AC$3,'Scraped data'!$B$4:$B$28&amp;'Scraped data'!$C$4:$C$28,'Scraped data'!$G$4:$G$28)/1000</f>
        <v>156.94506060000001</v>
      </c>
      <c r="AD6" s="2" cm="1">
        <f t="array" aca="1" ref="AD6" ca="1">_xlfn.XLOOKUP($B6&amp;AD$3,'Scraped data'!$B$4:$B$28&amp;'Scraped data'!$C$4:$C$28,'Scraped data'!$G$4:$G$28)/1000</f>
        <v>154.11514049999997</v>
      </c>
      <c r="AE6" s="2" cm="1">
        <f t="array" aca="1" ref="AE6" ca="1">_xlfn.XLOOKUP($B6&amp;AE$3,'Scraped data'!$B$4:$B$28&amp;'Scraped data'!$C$4:$C$28,'Scraped data'!$G$4:$G$28)/1000</f>
        <v>150.71371139999999</v>
      </c>
      <c r="AG6" s="12"/>
      <c r="AH6" s="1">
        <v>3.3799999999999997E-2</v>
      </c>
      <c r="AI6" s="2" cm="1">
        <f t="array" aca="1" ref="AI6" ca="1">_xlfn.XLOOKUP($B6&amp;AI$3,'Scraped data'!$B$4:$B$28&amp;'Scraped data'!$C$4:$C$28,'Scraped data'!$H$4:$H$28)/1000</f>
        <v>509.52653892000001</v>
      </c>
      <c r="AJ6" s="2" cm="1">
        <f t="array" aca="1" ref="AJ6" ca="1">_xlfn.XLOOKUP($B6&amp;AJ$3,'Scraped data'!$B$4:$B$28&amp;'Scraped data'!$C$4:$C$28,'Scraped data'!$H$4:$H$28)/1000</f>
        <v>490.46889887999998</v>
      </c>
      <c r="AK6" s="2" cm="1">
        <f t="array" aca="1" ref="AK6" ca="1">_xlfn.XLOOKUP($B6&amp;AK$3,'Scraped data'!$B$4:$B$28&amp;'Scraped data'!$C$4:$C$28,'Scraped data'!$H$4:$H$28)/1000</f>
        <v>502.28156159999997</v>
      </c>
      <c r="AL6" s="2" cm="1">
        <f t="array" aca="1" ref="AL6" ca="1">_xlfn.XLOOKUP($B6&amp;AL$3,'Scraped data'!$B$4:$B$28&amp;'Scraped data'!$C$4:$C$28,'Scraped data'!$H$4:$H$28)/1000</f>
        <v>492.7186494</v>
      </c>
      <c r="AM6" s="2" cm="1">
        <f t="array" aca="1" ref="AM6" ca="1">_xlfn.XLOOKUP($B6&amp;AM$3,'Scraped data'!$B$4:$B$28&amp;'Scraped data'!$C$4:$C$28,'Scraped data'!$H$4:$H$28)/1000</f>
        <v>481.41026352</v>
      </c>
      <c r="AP6" s="12"/>
      <c r="AQ6" s="1">
        <v>3.3799999999999997E-2</v>
      </c>
      <c r="AR6" s="3">
        <f ca="1">'base P base C auto'!$M$5*C6+'base P base C auto'!$N$5*K6*1000+'base P base C auto'!$O$5*S6*1000+'base P base C auto'!$Q$5*AA6*1000</f>
        <v>6511.2698417999991</v>
      </c>
      <c r="AS6" s="3">
        <f ca="1">'base P base C auto'!$M$5*D6+'base P base C auto'!$N$5*L6*1000+'base P base C auto'!$O$5*T6*1000+'base P base C auto'!$Q$5*AB6*1000</f>
        <v>6487.3561315249999</v>
      </c>
      <c r="AT6" s="3">
        <f ca="1">'base P base C auto'!$M$5*E6+'base P base C auto'!$N$5*M6*1000+'base P base C auto'!$O$5*U6*1000+'base P base C auto'!$Q$5*AC6*1000</f>
        <v>6573.56380395</v>
      </c>
      <c r="AU6" s="3">
        <f ca="1">'base P base C auto'!$M$5*F6+'base P base C auto'!$N$5*N6*1000+'base P base C auto'!$O$5*V6*1000+'base P base C auto'!$Q$5*AD6*1000</f>
        <v>6490.690004574999</v>
      </c>
      <c r="AV6" s="3">
        <f ca="1">'base P base C auto'!$M$5*G6+'base P base C auto'!$N$5*O6*1000+'base P base C auto'!$O$5*W6*1000+'base P base C auto'!$Q$5*AE6*1000</f>
        <v>6429.7981558499996</v>
      </c>
    </row>
    <row r="7" spans="1:50" ht="14.65" thickBot="1" x14ac:dyDescent="0.5">
      <c r="A7" s="12"/>
      <c r="B7" s="1">
        <v>4.5100000000000001E-2</v>
      </c>
      <c r="C7" cm="1">
        <f t="array" aca="1" ref="C7" ca="1">_xlfn.XLOOKUP($B7&amp;C$3,'Scraped data'!$B$4:$B$28&amp;'Scraped data'!$C$4:$C$28,'Scraped data'!$D$4:$D$28)</f>
        <v>343.49100000000004</v>
      </c>
      <c r="D7" cm="1">
        <f t="array" aca="1" ref="D7" ca="1">_xlfn.XLOOKUP($B7&amp;D$3,'Scraped data'!$B$4:$B$28&amp;'Scraped data'!$C$4:$C$28,'Scraped data'!$D$4:$D$28)</f>
        <v>371.791</v>
      </c>
      <c r="E7" cm="1">
        <f t="array" aca="1" ref="E7" ca="1">_xlfn.XLOOKUP($B7&amp;E$3,'Scraped data'!$B$4:$B$28&amp;'Scraped data'!$C$4:$C$28,'Scraped data'!$D$4:$D$28)</f>
        <v>541.79099999999994</v>
      </c>
      <c r="F7" cm="1">
        <f t="array" aca="1" ref="F7" ca="1">_xlfn.XLOOKUP($B7&amp;F$3,'Scraped data'!$B$4:$B$28&amp;'Scraped data'!$C$4:$C$28,'Scraped data'!$D$4:$D$28)</f>
        <v>487.09100000000007</v>
      </c>
      <c r="G7" cm="1">
        <f t="array" aca="1" ref="G7" ca="1">_xlfn.XLOOKUP($B7&amp;G$3,'Scraped data'!$B$4:$B$28&amp;'Scraped data'!$C$4:$C$28,'Scraped data'!$D$4:$D$28)</f>
        <v>731.49099999999999</v>
      </c>
      <c r="I7" s="12"/>
      <c r="J7" s="1">
        <v>4.5100000000000001E-2</v>
      </c>
      <c r="K7" s="2" cm="1">
        <f t="array" aca="1" ref="K7" ca="1">_xlfn.XLOOKUP($B7&amp;K$3,'Scraped data'!$B$4:$B$28&amp;'Scraped data'!$C$4:$C$28,'Scraped data'!$E$4:$E$28)/1000</f>
        <v>11.153338299999998</v>
      </c>
      <c r="L7" s="2" cm="1">
        <f t="array" aca="1" ref="L7" ca="1">_xlfn.XLOOKUP($B7&amp;L$3,'Scraped data'!$B$4:$B$28&amp;'Scraped data'!$C$4:$C$28,'Scraped data'!$E$4:$E$28)/1000</f>
        <v>11.065290050000002</v>
      </c>
      <c r="M7" s="2" cm="1">
        <f t="array" aca="1" ref="M7" ca="1">_xlfn.XLOOKUP($B7&amp;M$3,'Scraped data'!$B$4:$B$28&amp;'Scraped data'!$C$4:$C$28,'Scraped data'!$E$4:$E$28)/1000</f>
        <v>11.415113675000001</v>
      </c>
      <c r="N7" s="2" cm="1">
        <f t="array" aca="1" ref="N7" ca="1">_xlfn.XLOOKUP($B7&amp;N$3,'Scraped data'!$B$4:$B$28&amp;'Scraped data'!$C$4:$C$28,'Scraped data'!$E$4:$E$28)/1000</f>
        <v>11.506660550000001</v>
      </c>
      <c r="O7" s="2" cm="1">
        <f t="array" aca="1" ref="O7" ca="1">_xlfn.XLOOKUP($B7&amp;O$3,'Scraped data'!$B$4:$B$28&amp;'Scraped data'!$C$4:$C$28,'Scraped data'!$E$4:$E$28)/1000</f>
        <v>11.574680075000002</v>
      </c>
      <c r="Q7" s="12"/>
      <c r="R7" s="1">
        <v>4.5100000000000001E-2</v>
      </c>
      <c r="S7" s="5" cm="1">
        <f t="array" aca="1" ref="S7" ca="1">_xlfn.XLOOKUP($B7&amp;S$3,'Scraped data'!$B$4:$B$28&amp;'Scraped data'!$C$4:$C$28,'Scraped data'!$F$4:$F$28)/1000</f>
        <v>36.682064100000005</v>
      </c>
      <c r="T7" s="5" cm="1">
        <f t="array" aca="1" ref="T7" ca="1">_xlfn.XLOOKUP($B7&amp;T$3,'Scraped data'!$B$4:$B$28&amp;'Scraped data'!$C$4:$C$28,'Scraped data'!$F$4:$F$28)/1000</f>
        <v>36.615824600000003</v>
      </c>
      <c r="U7" s="5" cm="1">
        <f t="array" aca="1" ref="U7" ca="1">_xlfn.XLOOKUP($B7&amp;U$3,'Scraped data'!$B$4:$B$28&amp;'Scraped data'!$C$4:$C$28,'Scraped data'!$F$4:$F$28)/1000</f>
        <v>37.156441000000001</v>
      </c>
      <c r="V7" s="5" cm="1">
        <f t="array" aca="1" ref="V7" ca="1">_xlfn.XLOOKUP($B7&amp;V$3,'Scraped data'!$B$4:$B$28&amp;'Scraped data'!$C$4:$C$28,'Scraped data'!$F$4:$F$28)/1000</f>
        <v>37.304228300000005</v>
      </c>
      <c r="W7" s="5" cm="1">
        <f t="array" aca="1" ref="W7" ca="1">_xlfn.XLOOKUP($B7&amp;W$3,'Scraped data'!$B$4:$B$28&amp;'Scraped data'!$C$4:$C$28,'Scraped data'!$F$4:$F$28)/1000</f>
        <v>37.4681432</v>
      </c>
      <c r="Y7" s="12"/>
      <c r="Z7" s="1">
        <v>4.5100000000000001E-2</v>
      </c>
      <c r="AA7" s="2" cm="1">
        <f t="array" aca="1" ref="AA7" ca="1">_xlfn.XLOOKUP($B7&amp;AA$3,'Scraped data'!$B$4:$B$28&amp;'Scraped data'!$C$4:$C$28,'Scraped data'!$G$4:$G$28)/1000</f>
        <v>133.84005959999999</v>
      </c>
      <c r="AB7" s="2" cm="1">
        <f t="array" aca="1" ref="AB7" ca="1">_xlfn.XLOOKUP($B7&amp;AB$3,'Scraped data'!$B$4:$B$28&amp;'Scraped data'!$C$4:$C$28,'Scraped data'!$G$4:$G$28)/1000</f>
        <v>132.78348060000002</v>
      </c>
      <c r="AC7" s="2" cm="1">
        <f t="array" aca="1" ref="AC7" ca="1">_xlfn.XLOOKUP($B7&amp;AC$3,'Scraped data'!$B$4:$B$28&amp;'Scraped data'!$C$4:$C$28,'Scraped data'!$G$4:$G$28)/1000</f>
        <v>136.98136410000001</v>
      </c>
      <c r="AD7" s="2" cm="1">
        <f t="array" aca="1" ref="AD7" ca="1">_xlfn.XLOOKUP($B7&amp;AD$3,'Scraped data'!$B$4:$B$28&amp;'Scraped data'!$C$4:$C$28,'Scraped data'!$G$4:$G$28)/1000</f>
        <v>138.07992659999999</v>
      </c>
      <c r="AE7" s="2" cm="1">
        <f t="array" aca="1" ref="AE7" ca="1">_xlfn.XLOOKUP($B7&amp;AE$3,'Scraped data'!$B$4:$B$28&amp;'Scraped data'!$C$4:$C$28,'Scraped data'!$G$4:$G$28)/1000</f>
        <v>138.89616090000001</v>
      </c>
      <c r="AG7" s="12"/>
      <c r="AH7" s="1">
        <v>4.5100000000000001E-2</v>
      </c>
      <c r="AI7" s="2" cm="1">
        <f t="array" aca="1" ref="AI7" ca="1">_xlfn.XLOOKUP($B7&amp;AI$3,'Scraped data'!$B$4:$B$28&amp;'Scraped data'!$C$4:$C$28,'Scraped data'!$H$4:$H$28)/1000</f>
        <v>481.82421455999992</v>
      </c>
      <c r="AJ7" s="2" cm="1">
        <f t="array" aca="1" ref="AJ7" ca="1">_xlfn.XLOOKUP($B7&amp;AJ$3,'Scraped data'!$B$4:$B$28&amp;'Scraped data'!$C$4:$C$28,'Scraped data'!$H$4:$H$28)/1000</f>
        <v>478.02053016000002</v>
      </c>
      <c r="AK7" s="2" cm="1">
        <f t="array" aca="1" ref="AK7" ca="1">_xlfn.XLOOKUP($B7&amp;AK$3,'Scraped data'!$B$4:$B$28&amp;'Scraped data'!$C$4:$C$28,'Scraped data'!$H$4:$H$28)/1000</f>
        <v>493.13291076000007</v>
      </c>
      <c r="AL7" s="2" cm="1">
        <f t="array" aca="1" ref="AL7" ca="1">_xlfn.XLOOKUP($B7&amp;AL$3,'Scraped data'!$B$4:$B$28&amp;'Scraped data'!$C$4:$C$28,'Scraped data'!$H$4:$H$28)/1000</f>
        <v>497.08773575999999</v>
      </c>
      <c r="AM7" s="2" cm="1">
        <f t="array" aca="1" ref="AM7" ca="1">_xlfn.XLOOKUP($B7&amp;AM$3,'Scraped data'!$B$4:$B$28&amp;'Scraped data'!$C$4:$C$28,'Scraped data'!$H$4:$H$28)/1000</f>
        <v>500.02617924000009</v>
      </c>
      <c r="AP7" s="12"/>
      <c r="AQ7" s="1">
        <v>4.5100000000000001E-2</v>
      </c>
      <c r="AR7" s="3">
        <f ca="1">'base P base C auto'!$M$5*C7+'base P base C auto'!$N$5*K7*1000+'base P base C auto'!$O$5*S7*1000+'base P base C auto'!$Q$5*AA7*1000</f>
        <v>7113.0684608000001</v>
      </c>
      <c r="AS7" s="3">
        <f ca="1">'base P base C auto'!$M$5*D7+'base P base C auto'!$N$5*L7*1000+'base P base C auto'!$O$5*T7*1000+'base P base C auto'!$Q$5*AB7*1000</f>
        <v>7114.9513970500002</v>
      </c>
      <c r="AT7" s="3">
        <f ca="1">'base P base C auto'!$M$5*E7+'base P base C auto'!$N$5*M7*1000+'base P base C auto'!$O$5*U7*1000+'base P base C auto'!$Q$5*AC7*1000</f>
        <v>7423.4791190750002</v>
      </c>
      <c r="AU7" s="3">
        <f ca="1">'base P base C auto'!$M$5*F7+'base P base C auto'!$N$5*N7*1000+'base P base C auto'!$O$5*V7*1000+'base P base C auto'!$Q$5*AD7*1000</f>
        <v>7405.7946792500006</v>
      </c>
      <c r="AV7" s="3">
        <f ca="1">'base P base C auto'!$M$5*G7+'base P base C auto'!$N$5*O7*1000+'base P base C auto'!$O$5*W7*1000+'base P base C auto'!$Q$5*AE7*1000</f>
        <v>7684.244462875</v>
      </c>
      <c r="AW7" s="1" t="s">
        <v>58</v>
      </c>
    </row>
    <row r="8" spans="1:50" ht="14.65" thickBot="1" x14ac:dyDescent="0.5">
      <c r="A8" s="12"/>
      <c r="B8" s="1">
        <v>9.0200000000000002E-2</v>
      </c>
      <c r="C8" cm="1">
        <f t="array" aca="1" ref="C8" ca="1">_xlfn.XLOOKUP($B8&amp;C$3,'Scraped data'!$B$4:$B$28&amp;'Scraped data'!$C$4:$C$28,'Scraped data'!$D$4:$D$28)</f>
        <v>564.09100000000001</v>
      </c>
      <c r="D8" cm="1">
        <f t="array" aca="1" ref="D8" ca="1">_xlfn.XLOOKUP($B8&amp;D$3,'Scraped data'!$B$4:$B$28&amp;'Scraped data'!$C$4:$C$28,'Scraped data'!$D$4:$D$28)</f>
        <v>675.89099999999996</v>
      </c>
      <c r="E8" cm="1">
        <f t="array" aca="1" ref="E8" ca="1">_xlfn.XLOOKUP($B8&amp;E$3,'Scraped data'!$B$4:$B$28&amp;'Scraped data'!$C$4:$C$28,'Scraped data'!$D$4:$D$28)</f>
        <v>646.79099999999994</v>
      </c>
      <c r="F8" cm="1">
        <f t="array" aca="1" ref="F8" ca="1">_xlfn.XLOOKUP($B8&amp;F$3,'Scraped data'!$B$4:$B$28&amp;'Scraped data'!$C$4:$C$28,'Scraped data'!$D$4:$D$28)</f>
        <v>875.39099999999996</v>
      </c>
      <c r="G8" cm="1">
        <f t="array" aca="1" ref="G8" ca="1">_xlfn.XLOOKUP($B8&amp;G$3,'Scraped data'!$B$4:$B$28&amp;'Scraped data'!$C$4:$C$28,'Scraped data'!$D$4:$D$28)</f>
        <v>874.79099999999994</v>
      </c>
      <c r="I8" s="12"/>
      <c r="J8" s="1">
        <v>9.0200000000000002E-2</v>
      </c>
      <c r="K8" s="2" cm="1">
        <f t="array" aca="1" ref="K8" ca="1">_xlfn.XLOOKUP($B8&amp;K$3,'Scraped data'!$B$4:$B$28&amp;'Scraped data'!$C$4:$C$28,'Scraped data'!$E$4:$E$28)/1000</f>
        <v>11.065906849999999</v>
      </c>
      <c r="L8" s="2" cm="1">
        <f t="array" aca="1" ref="L8" ca="1">_xlfn.XLOOKUP($B8&amp;L$3,'Scraped data'!$B$4:$B$28&amp;'Scraped data'!$C$4:$C$28,'Scraped data'!$E$4:$E$28)/1000</f>
        <v>10.953323425000001</v>
      </c>
      <c r="M8" s="6" cm="1">
        <f t="array" aca="1" ref="M8" ca="1">_xlfn.XLOOKUP($B8&amp;M$3,'Scraped data'!$B$4:$B$28&amp;'Scraped data'!$C$4:$C$28,'Scraped data'!$E$4:$E$28)/1000</f>
        <v>10.95384095</v>
      </c>
      <c r="N8" s="2" cm="1">
        <f t="array" aca="1" ref="N8" ca="1">_xlfn.XLOOKUP($B8&amp;N$3,'Scraped data'!$B$4:$B$28&amp;'Scraped data'!$C$4:$C$28,'Scraped data'!$E$4:$E$28)/1000</f>
        <v>11.158325075</v>
      </c>
      <c r="O8" s="2" cm="1">
        <f t="array" aca="1" ref="O8" ca="1">_xlfn.XLOOKUP($B8&amp;O$3,'Scraped data'!$B$4:$B$28&amp;'Scraped data'!$C$4:$C$28,'Scraped data'!$E$4:$E$28)/1000</f>
        <v>11.077354825</v>
      </c>
      <c r="Q8" s="12"/>
      <c r="R8" s="1">
        <v>9.0200000000000002E-2</v>
      </c>
      <c r="S8" s="5" cm="1">
        <f t="array" aca="1" ref="S8" ca="1">_xlfn.XLOOKUP($B8&amp;S$3,'Scraped data'!$B$4:$B$28&amp;'Scraped data'!$C$4:$C$28,'Scraped data'!$F$4:$F$28)/1000</f>
        <v>72.779312699999991</v>
      </c>
      <c r="T8" s="5" cm="1">
        <f t="array" aca="1" ref="T8" ca="1">_xlfn.XLOOKUP($B8&amp;T$3,'Scraped data'!$B$4:$B$28&amp;'Scraped data'!$C$4:$C$28,'Scraped data'!$F$4:$F$28)/1000</f>
        <v>72.232082399999996</v>
      </c>
      <c r="U8" s="5" cm="1">
        <f t="array" aca="1" ref="U8" ca="1">_xlfn.XLOOKUP($B8&amp;U$3,'Scraped data'!$B$4:$B$28&amp;'Scraped data'!$C$4:$C$28,'Scraped data'!$F$4:$F$28)/1000</f>
        <v>72.0180182</v>
      </c>
      <c r="V8" s="5" cm="1">
        <f t="array" aca="1" ref="V8" ca="1">_xlfn.XLOOKUP($B8&amp;V$3,'Scraped data'!$B$4:$B$28&amp;'Scraped data'!$C$4:$C$28,'Scraped data'!$F$4:$F$28)/1000</f>
        <v>72.744797900000009</v>
      </c>
      <c r="W8" s="5" cm="1">
        <f t="array" aca="1" ref="W8" ca="1">_xlfn.XLOOKUP($B8&amp;W$3,'Scraped data'!$B$4:$B$28&amp;'Scraped data'!$C$4:$C$28,'Scraped data'!$F$4:$F$28)/1000</f>
        <v>72.353091899999995</v>
      </c>
      <c r="Y8" s="12"/>
      <c r="Z8" s="1">
        <v>9.0200000000000002E-2</v>
      </c>
      <c r="AA8" s="2" cm="1">
        <f t="array" aca="1" ref="AA8" ca="1">_xlfn.XLOOKUP($B8&amp;AA$3,'Scraped data'!$B$4:$B$28&amp;'Scraped data'!$C$4:$C$28,'Scraped data'!$G$4:$G$28)/1000</f>
        <v>132.7908822</v>
      </c>
      <c r="AB8" s="2" cm="1">
        <f t="array" aca="1" ref="AB8" ca="1">_xlfn.XLOOKUP($B8&amp;AB$3,'Scraped data'!$B$4:$B$28&amp;'Scraped data'!$C$4:$C$28,'Scraped data'!$G$4:$G$28)/1000</f>
        <v>131.43988110000001</v>
      </c>
      <c r="AC8" s="2" cm="1">
        <f t="array" aca="1" ref="AC8" ca="1">_xlfn.XLOOKUP($B8&amp;AC$3,'Scraped data'!$B$4:$B$28&amp;'Scraped data'!$C$4:$C$28,'Scraped data'!$G$4:$G$28)/1000</f>
        <v>131.4460914</v>
      </c>
      <c r="AD8" s="2" cm="1">
        <f t="array" aca="1" ref="AD8" ca="1">_xlfn.XLOOKUP($B8&amp;AD$3,'Scraped data'!$B$4:$B$28&amp;'Scraped data'!$C$4:$C$28,'Scraped data'!$G$4:$G$28)/1000</f>
        <v>133.89990090000001</v>
      </c>
      <c r="AE8" s="2" cm="1">
        <f t="array" aca="1" ref="AE8" ca="1">_xlfn.XLOOKUP($B8&amp;AE$3,'Scraped data'!$B$4:$B$28&amp;'Scraped data'!$C$4:$C$28,'Scraped data'!$G$4:$G$28)/1000</f>
        <v>132.92825790000001</v>
      </c>
      <c r="AG8" s="12"/>
      <c r="AH8" s="1">
        <v>9.0200000000000002E-2</v>
      </c>
      <c r="AI8" s="2" cm="1">
        <f t="array" aca="1" ref="AI8" ca="1">_xlfn.XLOOKUP($B8&amp;AI$3,'Scraped data'!$B$4:$B$28&amp;'Scraped data'!$C$4:$C$28,'Scraped data'!$H$4:$H$28)/1000</f>
        <v>478.04717592000003</v>
      </c>
      <c r="AJ8" s="2" cm="1">
        <f t="array" aca="1" ref="AJ8" ca="1">_xlfn.XLOOKUP($B8&amp;AJ$3,'Scraped data'!$B$4:$B$28&amp;'Scraped data'!$C$4:$C$28,'Scraped data'!$H$4:$H$28)/1000</f>
        <v>473.18357196000005</v>
      </c>
      <c r="AK8" s="2" cm="1">
        <f t="array" aca="1" ref="AK8" ca="1">_xlfn.XLOOKUP($B8&amp;AK$3,'Scraped data'!$B$4:$B$28&amp;'Scraped data'!$C$4:$C$28,'Scraped data'!$H$4:$H$28)/1000</f>
        <v>473.20592904</v>
      </c>
      <c r="AL8" s="2" cm="1">
        <f t="array" aca="1" ref="AL8" ca="1">_xlfn.XLOOKUP($B8&amp;AL$3,'Scraped data'!$B$4:$B$28&amp;'Scraped data'!$C$4:$C$28,'Scraped data'!$H$4:$H$28)/1000</f>
        <v>482.03964324000009</v>
      </c>
      <c r="AM8" s="2" cm="1">
        <f t="array" aca="1" ref="AM8" ca="1">_xlfn.XLOOKUP($B8&amp;AM$3,'Scraped data'!$B$4:$B$28&amp;'Scraped data'!$C$4:$C$28,'Scraped data'!$H$4:$H$28)/1000</f>
        <v>478.54172843999999</v>
      </c>
      <c r="AP8" s="12"/>
      <c r="AQ8" s="1">
        <v>9.0200000000000002E-2</v>
      </c>
      <c r="AR8" s="3">
        <f ca="1">'base P base C auto'!$M$5*C8+'base P base C auto'!$N$5*K8*1000+'base P base C auto'!$O$5*S8*1000+'base P base C auto'!$Q$5*AA8*1000</f>
        <v>11683.162368349998</v>
      </c>
      <c r="AS8" s="3">
        <f ca="1">'base P base C auto'!$M$5*D8+'base P base C auto'!$N$5*L8*1000+'base P base C auto'!$O$5*T8*1000+'base P base C auto'!$Q$5*AB8*1000</f>
        <v>11705.217566224997</v>
      </c>
      <c r="AT8" s="3">
        <f ca="1">'base P base C auto'!$M$5*E8+'base P base C auto'!$N$5*M8*1000+'base P base C auto'!$O$5*U8*1000+'base P base C auto'!$Q$5*AC8*1000</f>
        <v>11650.323960749998</v>
      </c>
      <c r="AU8" s="3">
        <f ca="1">'base P base C auto'!$M$5*F8+'base P base C auto'!$N$5*N8*1000+'base P base C auto'!$O$5*V8*1000+'base P base C auto'!$Q$5*AD8*1000</f>
        <v>12009.601486575</v>
      </c>
      <c r="AV8" s="3">
        <f ca="1">'base P base C auto'!$M$5*G8+'base P base C auto'!$N$5*O8*1000+'base P base C auto'!$O$5*W8*1000+'base P base C auto'!$Q$5*AE8*1000</f>
        <v>11944.682278324997</v>
      </c>
      <c r="AW8" s="9">
        <f ca="1">1 - MIN(AR4:AV8)/AW4</f>
        <v>0.61476323763183338</v>
      </c>
    </row>
    <row r="10" spans="1:50" x14ac:dyDescent="0.45">
      <c r="A10" s="1" t="s">
        <v>50</v>
      </c>
    </row>
    <row r="11" spans="1:50" x14ac:dyDescent="0.45">
      <c r="A11" s="13" t="s">
        <v>44</v>
      </c>
      <c r="B11" s="13"/>
      <c r="C11" s="11" t="s">
        <v>43</v>
      </c>
      <c r="D11" s="11"/>
      <c r="E11" s="11"/>
      <c r="F11" s="11"/>
      <c r="G11" s="11"/>
      <c r="H11" s="1"/>
      <c r="I11" s="13" t="s">
        <v>46</v>
      </c>
      <c r="J11" s="13"/>
      <c r="K11" s="1" t="s">
        <v>43</v>
      </c>
      <c r="L11" s="1"/>
      <c r="M11" s="1"/>
      <c r="N11" s="1"/>
      <c r="O11" s="1"/>
      <c r="P11" s="1"/>
      <c r="Q11" s="13" t="s">
        <v>45</v>
      </c>
      <c r="R11" s="13"/>
      <c r="S11" s="11" t="s">
        <v>43</v>
      </c>
      <c r="T11" s="11"/>
      <c r="U11" s="11"/>
      <c r="V11" s="11"/>
      <c r="W11" s="11"/>
      <c r="X11" s="1"/>
      <c r="Y11" s="13" t="s">
        <v>47</v>
      </c>
      <c r="Z11" s="13"/>
      <c r="AA11" s="11" t="s">
        <v>43</v>
      </c>
      <c r="AB11" s="11"/>
      <c r="AC11" s="11"/>
      <c r="AD11" s="11"/>
      <c r="AE11" s="11"/>
      <c r="AF11" s="1"/>
      <c r="AG11" s="13" t="s">
        <v>37</v>
      </c>
      <c r="AH11" s="13"/>
      <c r="AI11" s="11" t="s">
        <v>43</v>
      </c>
      <c r="AJ11" s="11"/>
      <c r="AK11" s="11"/>
      <c r="AL11" s="11"/>
      <c r="AM11" s="11"/>
      <c r="AP11" s="13" t="s">
        <v>59</v>
      </c>
      <c r="AQ11" s="13"/>
      <c r="AR11" s="11" t="s">
        <v>43</v>
      </c>
      <c r="AS11" s="11"/>
      <c r="AT11" s="11"/>
      <c r="AU11" s="11"/>
      <c r="AV11" s="11"/>
    </row>
    <row r="12" spans="1:50" ht="14.65" thickBot="1" x14ac:dyDescent="0.5">
      <c r="A12" s="13"/>
      <c r="B12" s="13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H12" s="1" t="s">
        <v>57</v>
      </c>
      <c r="I12" s="13"/>
      <c r="J12" s="13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P12" s="1" t="s">
        <v>57</v>
      </c>
      <c r="Q12" s="13"/>
      <c r="R12" s="13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X12" s="1" t="s">
        <v>57</v>
      </c>
      <c r="Y12" s="13"/>
      <c r="Z12" s="13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F12" s="1" t="s">
        <v>57</v>
      </c>
      <c r="AG12" s="13"/>
      <c r="AH12" s="13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  <c r="AP12" s="13"/>
      <c r="AQ12" s="13"/>
      <c r="AR12" s="1">
        <v>10</v>
      </c>
      <c r="AS12" s="1">
        <v>15</v>
      </c>
      <c r="AT12" s="1">
        <v>20</v>
      </c>
      <c r="AU12" s="1">
        <v>25</v>
      </c>
      <c r="AV12" s="1">
        <v>30</v>
      </c>
      <c r="AW12" s="1" t="s">
        <v>57</v>
      </c>
    </row>
    <row r="13" spans="1:50" ht="14.25" customHeight="1" thickBot="1" x14ac:dyDescent="0.5">
      <c r="A13" s="12" t="s">
        <v>36</v>
      </c>
      <c r="B13" s="1">
        <v>1.1299999999999999E-2</v>
      </c>
      <c r="C13" s="7" cm="1">
        <f t="array" aca="1" ref="C13" ca="1">_xlfn.XLOOKUP($B13&amp;C$3,'Scraped data'!$B$4:$B$28&amp;'Scraped data'!$C$4:$C$28,'Scraped data'!$J$4:$J$28)</f>
        <v>61.4</v>
      </c>
      <c r="D13" cm="1">
        <f t="array" aca="1" ref="D13" ca="1">_xlfn.XLOOKUP($B13&amp;D$3,'Scraped data'!$B$4:$B$28&amp;'Scraped data'!$C$4:$C$28,'Scraped data'!$J$4:$J$28)</f>
        <v>87</v>
      </c>
      <c r="E13" cm="1">
        <f t="array" aca="1" ref="E13" ca="1">_xlfn.XLOOKUP($B13&amp;E$3,'Scraped data'!$B$4:$B$28&amp;'Scraped data'!$C$4:$C$28,'Scraped data'!$J$4:$J$28)</f>
        <v>80</v>
      </c>
      <c r="F13" cm="1">
        <f t="array" aca="1" ref="F13" ca="1">_xlfn.XLOOKUP($B13&amp;F$3,'Scraped data'!$B$4:$B$28&amp;'Scraped data'!$C$4:$C$28,'Scraped data'!$J$4:$J$28)</f>
        <v>89</v>
      </c>
      <c r="G13" cm="1">
        <f t="array" aca="1" ref="G13" ca="1">_xlfn.XLOOKUP($B13&amp;G$3,'Scraped data'!$B$4:$B$28&amp;'Scraped data'!$C$4:$C$28,'Scraped data'!$J$4:$J$28)</f>
        <v>108.1</v>
      </c>
      <c r="H13">
        <v>279</v>
      </c>
      <c r="I13" s="12" t="s">
        <v>36</v>
      </c>
      <c r="J13" s="1">
        <v>1.1299999999999999E-2</v>
      </c>
      <c r="K13" s="2" cm="1">
        <f t="array" aca="1" ref="K13" ca="1">_xlfn.XLOOKUP($B13&amp;K$3,'Scraped data'!$B$4:$B$28&amp;'Scraped data'!$C$4:$C$28,'Scraped data'!$K$4:$K$28)/1000</f>
        <v>12.8011476375</v>
      </c>
      <c r="L13" s="2" cm="1">
        <f t="array" aca="1" ref="L13" ca="1">_xlfn.XLOOKUP($B13&amp;L$3,'Scraped data'!$B$4:$B$28&amp;'Scraped data'!$C$4:$C$28,'Scraped data'!$K$4:$K$28)/1000</f>
        <v>12.424974774999999</v>
      </c>
      <c r="M13" s="2" cm="1">
        <f t="array" aca="1" ref="M13" ca="1">_xlfn.XLOOKUP($B13&amp;M$3,'Scraped data'!$B$4:$B$28&amp;'Scraped data'!$C$4:$C$28,'Scraped data'!$K$4:$K$28)/1000</f>
        <v>12.863774274999999</v>
      </c>
      <c r="N13" s="2" cm="1">
        <f t="array" aca="1" ref="N13" ca="1">_xlfn.XLOOKUP($B13&amp;N$3,'Scraped data'!$B$4:$B$28&amp;'Scraped data'!$C$4:$C$28,'Scraped data'!$K$4:$K$28)/1000</f>
        <v>12.645584162500001</v>
      </c>
      <c r="O13" s="2" cm="1">
        <f t="array" aca="1" ref="O13" ca="1">_xlfn.XLOOKUP($B13&amp;O$3,'Scraped data'!$B$4:$B$28&amp;'Scraped data'!$C$4:$C$28,'Scraped data'!$K$4:$K$28)/1000</f>
        <v>13.10367295</v>
      </c>
      <c r="P13" s="2">
        <v>32.94</v>
      </c>
      <c r="Q13" s="12" t="s">
        <v>36</v>
      </c>
      <c r="R13" s="1">
        <v>1.1299999999999999E-2</v>
      </c>
      <c r="S13" s="5" cm="1">
        <f t="array" aca="1" ref="S13" ca="1">_xlfn.XLOOKUP($B13&amp;S$3,'Scraped data'!$B$4:$B$28&amp;'Scraped data'!$C$4:$C$28,'Scraped data'!$L$4:$L$28)/1000</f>
        <v>7.0086822</v>
      </c>
      <c r="T13" s="5" cm="1">
        <f t="array" aca="1" ref="T13" ca="1">_xlfn.XLOOKUP($B13&amp;T$3,'Scraped data'!$B$4:$B$28&amp;'Scraped data'!$C$4:$C$28,'Scraped data'!$L$4:$L$28)/1000</f>
        <v>6.5115518000000003</v>
      </c>
      <c r="U13" s="5" cm="1">
        <f t="array" aca="1" ref="U13" ca="1">_xlfn.XLOOKUP($B13&amp;U$3,'Scraped data'!$B$4:$B$28&amp;'Scraped data'!$C$4:$C$28,'Scraped data'!$L$4:$L$28)/1000</f>
        <v>6.6675768</v>
      </c>
      <c r="V13" s="5" cm="1">
        <f t="array" aca="1" ref="V13" ca="1">_xlfn.XLOOKUP($B13&amp;V$3,'Scraped data'!$B$4:$B$28&amp;'Scraped data'!$C$4:$C$28,'Scraped data'!$L$4:$L$28)/1000</f>
        <v>6.6460394999999997</v>
      </c>
      <c r="W13" s="5" cm="1">
        <f t="array" aca="1" ref="W13" ca="1">_xlfn.XLOOKUP($B13&amp;W$3,'Scraped data'!$B$4:$B$28&amp;'Scraped data'!$C$4:$C$28,'Scraped data'!$L$4:$L$28)/1000</f>
        <v>6.8628049000000004</v>
      </c>
      <c r="X13" s="5">
        <v>12.72</v>
      </c>
      <c r="Y13" s="12" t="s">
        <v>36</v>
      </c>
      <c r="Z13" s="1">
        <v>1.1299999999999999E-2</v>
      </c>
      <c r="AA13" s="2" cm="1">
        <f t="array" aca="1" ref="AA13" ca="1">_xlfn.XLOOKUP($B13&amp;AA$3,'Scraped data'!$B$4:$B$28&amp;'Scraped data'!$C$4:$C$28,'Scraped data'!$M$4:$M$28)/1000</f>
        <v>74.579371649999999</v>
      </c>
      <c r="AB13" s="2" cm="1">
        <f t="array" aca="1" ref="AB13" ca="1">_xlfn.XLOOKUP($B13&amp;AB$3,'Scraped data'!$B$4:$B$28&amp;'Scraped data'!$C$4:$C$28,'Scraped data'!$M$4:$M$28)/1000</f>
        <v>72.275859299999993</v>
      </c>
      <c r="AC13" s="2" cm="1">
        <f t="array" aca="1" ref="AC13" ca="1">_xlfn.XLOOKUP($B13&amp;AC$3,'Scraped data'!$B$4:$B$28&amp;'Scraped data'!$C$4:$C$28,'Scraped data'!$M$4:$M$28)/1000</f>
        <v>75.281640899999999</v>
      </c>
      <c r="AD13" s="2" cm="1">
        <f t="array" aca="1" ref="AD13" ca="1">_xlfn.XLOOKUP($B13&amp;AD$3,'Scraped data'!$B$4:$B$28&amp;'Scraped data'!$C$4:$C$28,'Scraped data'!$M$4:$M$28)/1000</f>
        <v>73.378063950000012</v>
      </c>
      <c r="AE13" s="2" cm="1">
        <f t="array" aca="1" ref="AE13" ca="1">_xlfn.XLOOKUP($B13&amp;AE$3,'Scraped data'!$B$4:$B$28&amp;'Scraped data'!$C$4:$C$28,'Scraped data'!$M$4:$M$28)/1000</f>
        <v>76.151944200000003</v>
      </c>
      <c r="AF13" s="2">
        <v>198</v>
      </c>
      <c r="AG13" s="12" t="s">
        <v>36</v>
      </c>
      <c r="AH13" s="1">
        <v>1.1299999999999999E-2</v>
      </c>
      <c r="AI13" s="2" cm="1">
        <f t="array" aca="1" ref="AI13" ca="1">_xlfn.XLOOKUP($B13&amp;AI$3,'Scraped data'!$B$4:$B$28&amp;'Scraped data'!$C$4:$C$28,'Scraped data'!$N$4:$N$28)/1000</f>
        <v>545.27889528000003</v>
      </c>
      <c r="AJ13" s="2" cm="1">
        <f t="array" aca="1" ref="AJ13" ca="1">_xlfn.XLOOKUP($B13&amp;AJ$3,'Scraped data'!$B$4:$B$28&amp;'Scraped data'!$C$4:$C$28,'Scraped data'!$N$4:$N$28)/1000</f>
        <v>528.37306344000001</v>
      </c>
      <c r="AK13" s="2" cm="1">
        <f t="array" aca="1" ref="AK13" ca="1">_xlfn.XLOOKUP($B13&amp;AK$3,'Scraped data'!$B$4:$B$28&amp;'Scraped data'!$C$4:$C$28,'Scraped data'!$N$4:$N$28)/1000</f>
        <v>549.2010988799999</v>
      </c>
      <c r="AL13" s="2" cm="1">
        <f t="array" aca="1" ref="AL13" ca="1">_xlfn.XLOOKUP($B13&amp;AL$3,'Scraped data'!$B$4:$B$28&amp;'Scraped data'!$C$4:$C$28,'Scraped data'!$N$4:$N$28)/1000</f>
        <v>537.34039092</v>
      </c>
      <c r="AM13" s="2" cm="1">
        <f t="array" aca="1" ref="AM13" ca="1">_xlfn.XLOOKUP($B13&amp;AM$3,'Scraped data'!$B$4:$B$28&amp;'Scraped data'!$C$4:$C$28,'Scraped data'!$N$4:$N$28)/1000</f>
        <v>557.34034392000001</v>
      </c>
      <c r="AN13" s="2">
        <v>1460.2</v>
      </c>
      <c r="AP13" s="12" t="s">
        <v>36</v>
      </c>
      <c r="AQ13" s="1">
        <v>1.1299999999999999E-2</v>
      </c>
      <c r="AR13" s="3">
        <f ca="1">'low P base C auto'!$M$5*C13+'low P base C auto'!$N$5*K13*1000+'low P base C auto'!$O$5*S13*1000+'low P base C auto'!$Q$5*AA13*1000</f>
        <v>1922.4047863250003</v>
      </c>
      <c r="AS13" s="8">
        <f ca="1">'low P base C auto'!$M$5*D13+'low P base C auto'!$N$5*L13*1000+'low P base C auto'!$O$5*T13*1000+'low P base C auto'!$Q$5*AB13*1000</f>
        <v>1857.5258030500001</v>
      </c>
      <c r="AT13" s="3">
        <f ca="1">'low P base C auto'!$M$5*E13+'low P base C auto'!$N$5*M13*1000+'low P base C auto'!$O$5*U13*1000+'low P base C auto'!$Q$5*AC13*1000</f>
        <v>1906.3737110499999</v>
      </c>
      <c r="AU13" s="3">
        <f ca="1">'low P base C auto'!$M$5*F13+'low P base C auto'!$N$5*N13*1000+'low P base C auto'!$O$5*V13*1000+'low P base C auto'!$Q$5*AD13*1000</f>
        <v>1892.3403073750003</v>
      </c>
      <c r="AV13" s="3">
        <f ca="1">'low P base C auto'!$M$5*G13+'low P base C auto'!$N$5*O13*1000+'low P base C auto'!$O$5*W13*1000+'low P base C auto'!$Q$5*AE13*1000</f>
        <v>1974.4427614000001</v>
      </c>
      <c r="AW13" s="3">
        <f>'low P base C auto'!$M$5*H13+'low P base C auto'!$N$5*P13*1000+'low P base C auto'!$O$5*X13*1000+'low P base C auto'!$Q$5*AF13*1000</f>
        <v>4455.12</v>
      </c>
    </row>
    <row r="14" spans="1:50" x14ac:dyDescent="0.45">
      <c r="A14" s="12"/>
      <c r="B14" s="1">
        <v>2.2499999999999999E-2</v>
      </c>
      <c r="C14" cm="1">
        <f t="array" aca="1" ref="C14" ca="1">_xlfn.XLOOKUP($B14&amp;C$3,'Scraped data'!$B$4:$B$28&amp;'Scraped data'!$C$4:$C$28,'Scraped data'!$J$4:$J$28)</f>
        <v>186.291</v>
      </c>
      <c r="D14" cm="1">
        <f t="array" aca="1" ref="D14" ca="1">_xlfn.XLOOKUP($B14&amp;D$3,'Scraped data'!$B$4:$B$28&amp;'Scraped data'!$C$4:$C$28,'Scraped data'!$J$4:$J$28)</f>
        <v>203.191</v>
      </c>
      <c r="E14" cm="1">
        <f t="array" aca="1" ref="E14" ca="1">_xlfn.XLOOKUP($B14&amp;E$3,'Scraped data'!$B$4:$B$28&amp;'Scraped data'!$C$4:$C$28,'Scraped data'!$J$4:$J$28)</f>
        <v>218.49100000000001</v>
      </c>
      <c r="F14" cm="1">
        <f t="array" aca="1" ref="F14" ca="1">_xlfn.XLOOKUP($B14&amp;F$3,'Scraped data'!$B$4:$B$28&amp;'Scraped data'!$C$4:$C$28,'Scraped data'!$J$4:$J$28)</f>
        <v>250.89099999999999</v>
      </c>
      <c r="G14" cm="1">
        <f t="array" aca="1" ref="G14" ca="1">_xlfn.XLOOKUP($B14&amp;G$3,'Scraped data'!$B$4:$B$28&amp;'Scraped data'!$C$4:$C$28,'Scraped data'!$J$4:$J$28)</f>
        <v>276.69100000000003</v>
      </c>
      <c r="I14" s="12"/>
      <c r="J14" s="1">
        <v>2.2499999999999999E-2</v>
      </c>
      <c r="K14" s="2" cm="1">
        <f t="array" aca="1" ref="K14" ca="1">_xlfn.XLOOKUP($B14&amp;K$3,'Scraped data'!$B$4:$B$28&amp;'Scraped data'!$C$4:$C$28,'Scraped data'!$K$4:$K$28)/1000</f>
        <v>11.97826225</v>
      </c>
      <c r="L14" s="2" cm="1">
        <f t="array" aca="1" ref="L14" ca="1">_xlfn.XLOOKUP($B14&amp;L$3,'Scraped data'!$B$4:$B$28&amp;'Scraped data'!$C$4:$C$28,'Scraped data'!$K$4:$K$28)/1000</f>
        <v>12.071858949999999</v>
      </c>
      <c r="M14" s="2" cm="1">
        <f t="array" aca="1" ref="M14" ca="1">_xlfn.XLOOKUP($B14&amp;M$3,'Scraped data'!$B$4:$B$28&amp;'Scraped data'!$C$4:$C$28,'Scraped data'!$K$4:$K$28)/1000</f>
        <v>12.058682874999999</v>
      </c>
      <c r="N14" s="2" cm="1">
        <f t="array" aca="1" ref="N14" ca="1">_xlfn.XLOOKUP($B14&amp;N$3,'Scraped data'!$B$4:$B$28&amp;'Scraped data'!$C$4:$C$28,'Scraped data'!$K$4:$K$28)/1000</f>
        <v>12.031223474999999</v>
      </c>
      <c r="O14" s="2" cm="1">
        <f t="array" aca="1" ref="O14" ca="1">_xlfn.XLOOKUP($B14&amp;O$3,'Scraped data'!$B$4:$B$28&amp;'Scraped data'!$C$4:$C$28,'Scraped data'!$K$4:$K$28)/1000</f>
        <v>12.326034200000002</v>
      </c>
      <c r="Q14" s="12"/>
      <c r="R14" s="1">
        <v>2.2499999999999999E-2</v>
      </c>
      <c r="S14" s="5" cm="1">
        <f t="array" aca="1" ref="S14" ca="1">_xlfn.XLOOKUP($B14&amp;S$3,'Scraped data'!$B$4:$B$28&amp;'Scraped data'!$C$4:$C$28,'Scraped data'!$L$4:$L$28)/1000</f>
        <v>19.673244499999999</v>
      </c>
      <c r="T14" s="5" cm="1">
        <f t="array" aca="1" ref="T14" ca="1">_xlfn.XLOOKUP($B14&amp;T$3,'Scraped data'!$B$4:$B$28&amp;'Scraped data'!$C$4:$C$28,'Scraped data'!$L$4:$L$28)/1000</f>
        <v>19.9936297</v>
      </c>
      <c r="U14" s="5" cm="1">
        <f t="array" aca="1" ref="U14" ca="1">_xlfn.XLOOKUP($B14&amp;U$3,'Scraped data'!$B$4:$B$28&amp;'Scraped data'!$C$4:$C$28,'Scraped data'!$L$4:$L$28)/1000</f>
        <v>19.977143599999998</v>
      </c>
      <c r="V14" s="5" cm="1">
        <f t="array" aca="1" ref="V14" ca="1">_xlfn.XLOOKUP($B14&amp;V$3,'Scraped data'!$B$4:$B$28&amp;'Scraped data'!$C$4:$C$28,'Scraped data'!$L$4:$L$28)/1000</f>
        <v>19.791231199999999</v>
      </c>
      <c r="W14" s="5" cm="1">
        <f t="array" aca="1" ref="W14" ca="1">_xlfn.XLOOKUP($B14&amp;W$3,'Scraped data'!$B$4:$B$28&amp;'Scraped data'!$C$4:$C$28,'Scraped data'!$L$4:$L$28)/1000</f>
        <v>20.021658200000001</v>
      </c>
      <c r="Y14" s="12"/>
      <c r="Z14" s="1">
        <v>2.2499999999999999E-2</v>
      </c>
      <c r="AA14" s="2" cm="1">
        <f t="array" aca="1" ref="AA14" ca="1">_xlfn.XLOOKUP($B14&amp;AA$3,'Scraped data'!$B$4:$B$28&amp;'Scraped data'!$C$4:$C$28,'Scraped data'!$M$4:$M$28)/1000</f>
        <v>143.739147</v>
      </c>
      <c r="AB14" s="2" cm="1">
        <f t="array" aca="1" ref="AB14" ca="1">_xlfn.XLOOKUP($B14&amp;AB$3,'Scraped data'!$B$4:$B$28&amp;'Scraped data'!$C$4:$C$28,'Scraped data'!$M$4:$M$28)/1000</f>
        <v>144.86230739999999</v>
      </c>
      <c r="AC14" s="2" cm="1">
        <f t="array" aca="1" ref="AC14" ca="1">_xlfn.XLOOKUP($B14&amp;AC$3,'Scraped data'!$B$4:$B$28&amp;'Scraped data'!$C$4:$C$28,'Scraped data'!$M$4:$M$28)/1000</f>
        <v>144.70419449999997</v>
      </c>
      <c r="AD14" s="2" cm="1">
        <f t="array" aca="1" ref="AD14" ca="1">_xlfn.XLOOKUP($B14&amp;AD$3,'Scraped data'!$B$4:$B$28&amp;'Scraped data'!$C$4:$C$28,'Scraped data'!$M$4:$M$28)/1000</f>
        <v>144.3746817</v>
      </c>
      <c r="AE14" s="2" cm="1">
        <f t="array" aca="1" ref="AE14" ca="1">_xlfn.XLOOKUP($B14&amp;AE$3,'Scraped data'!$B$4:$B$28&amp;'Scraped data'!$C$4:$C$28,'Scraped data'!$M$4:$M$28)/1000</f>
        <v>147.91241040000003</v>
      </c>
      <c r="AG14" s="12"/>
      <c r="AH14" s="1">
        <v>2.2499999999999999E-2</v>
      </c>
      <c r="AI14" s="2" cm="1">
        <f t="array" aca="1" ref="AI14" ca="1">_xlfn.XLOOKUP($B14&amp;AI$3,'Scraped data'!$B$4:$B$28&amp;'Scraped data'!$C$4:$C$28,'Scraped data'!$N$4:$N$28)/1000</f>
        <v>517.46092920000001</v>
      </c>
      <c r="AJ14" s="2" cm="1">
        <f t="array" aca="1" ref="AJ14" ca="1">_xlfn.XLOOKUP($B14&amp;AJ$3,'Scraped data'!$B$4:$B$28&amp;'Scraped data'!$C$4:$C$28,'Scraped data'!$N$4:$N$28)/1000</f>
        <v>521.50430663999998</v>
      </c>
      <c r="AK14" s="2" cm="1">
        <f t="array" aca="1" ref="AK14" ca="1">_xlfn.XLOOKUP($B14&amp;AK$3,'Scraped data'!$B$4:$B$28&amp;'Scraped data'!$C$4:$C$28,'Scraped data'!$N$4:$N$28)/1000</f>
        <v>520.93510019999997</v>
      </c>
      <c r="AL14" s="2" cm="1">
        <f t="array" aca="1" ref="AL14" ca="1">_xlfn.XLOOKUP($B14&amp;AL$3,'Scraped data'!$B$4:$B$28&amp;'Scraped data'!$C$4:$C$28,'Scraped data'!$N$4:$N$28)/1000</f>
        <v>519.74885411999992</v>
      </c>
      <c r="AM14" s="2" cm="1">
        <f t="array" aca="1" ref="AM14" ca="1">_xlfn.XLOOKUP($B14&amp;AM$3,'Scraped data'!$B$4:$B$28&amp;'Scraped data'!$C$4:$C$28,'Scraped data'!$N$4:$N$28)/1000</f>
        <v>532.48467744000016</v>
      </c>
      <c r="AP14" s="12"/>
      <c r="AQ14" s="1">
        <v>2.2499999999999999E-2</v>
      </c>
      <c r="AR14" s="3">
        <f ca="1">'low P base C auto'!$M$5*C14+'low P base C auto'!$N$5*K14*1000+'low P base C auto'!$O$5*S14*1000+'low P base C auto'!$Q$5*AA14*1000</f>
        <v>3884.3624319999999</v>
      </c>
      <c r="AS14" s="3">
        <f ca="1">'low P base C auto'!$M$5*D14+'low P base C auto'!$N$5*L14*1000+'low P base C auto'!$O$5*T14*1000+'low P base C auto'!$Q$5*AB14*1000</f>
        <v>3950.3246781999997</v>
      </c>
      <c r="AT14" s="3">
        <f ca="1">'low P base C auto'!$M$5*E14+'low P base C auto'!$N$5*M14*1000+'low P base C auto'!$O$5*U14*1000+'low P base C auto'!$Q$5*AC14*1000</f>
        <v>3962.1804918499997</v>
      </c>
      <c r="AU14" s="3">
        <f ca="1">'low P base C auto'!$M$5*F14+'low P base C auto'!$N$5*N14*1000+'low P base C auto'!$O$5*V14*1000+'low P base C auto'!$Q$5*AD14*1000</f>
        <v>3969.0645574499995</v>
      </c>
      <c r="AV14" s="3">
        <f ca="1">'low P base C auto'!$M$5*G14+'low P base C auto'!$N$5*O14*1000+'low P base C auto'!$O$5*W14*1000+'low P base C auto'!$Q$5*AE14*1000</f>
        <v>4055.1754042000002</v>
      </c>
    </row>
    <row r="15" spans="1:50" x14ac:dyDescent="0.45">
      <c r="A15" s="12"/>
      <c r="B15" s="1">
        <v>3.3799999999999997E-2</v>
      </c>
      <c r="C15" cm="1">
        <f t="array" aca="1" ref="C15" ca="1">_xlfn.XLOOKUP($B15&amp;C$3,'Scraped data'!$B$4:$B$28&amp;'Scraped data'!$C$4:$C$28,'Scraped data'!$J$4:$J$28)</f>
        <v>231.89099999999999</v>
      </c>
      <c r="D15" cm="1">
        <f t="array" aca="1" ref="D15" ca="1">_xlfn.XLOOKUP($B15&amp;D$3,'Scraped data'!$B$4:$B$28&amp;'Scraped data'!$C$4:$C$28,'Scraped data'!$J$4:$J$28)</f>
        <v>294.99100000000004</v>
      </c>
      <c r="E15" cm="1">
        <f t="array" aca="1" ref="E15" ca="1">_xlfn.XLOOKUP($B15&amp;E$3,'Scraped data'!$B$4:$B$28&amp;'Scraped data'!$C$4:$C$28,'Scraped data'!$J$4:$J$28)</f>
        <v>366.59100000000001</v>
      </c>
      <c r="F15" cm="1">
        <f t="array" aca="1" ref="F15" ca="1">_xlfn.XLOOKUP($B15&amp;F$3,'Scraped data'!$B$4:$B$28&amp;'Scraped data'!$C$4:$C$28,'Scraped data'!$J$4:$J$28)</f>
        <v>394.19100000000003</v>
      </c>
      <c r="G15" cm="1">
        <f t="array" aca="1" ref="G15" ca="1">_xlfn.XLOOKUP($B15&amp;G$3,'Scraped data'!$B$4:$B$28&amp;'Scraped data'!$C$4:$C$28,'Scraped data'!$J$4:$J$28)</f>
        <v>407.69100000000003</v>
      </c>
      <c r="I15" s="12"/>
      <c r="J15" s="1">
        <v>3.3799999999999997E-2</v>
      </c>
      <c r="K15" s="2" cm="1">
        <f t="array" aca="1" ref="K15" ca="1">_xlfn.XLOOKUP($B15&amp;K$3,'Scraped data'!$B$4:$B$28&amp;'Scraped data'!$C$4:$C$28,'Scraped data'!$K$4:$K$28)/1000</f>
        <v>13.227062174999999</v>
      </c>
      <c r="L15" s="2" cm="1">
        <f t="array" aca="1" ref="L15" ca="1">_xlfn.XLOOKUP($B15&amp;L$3,'Scraped data'!$B$4:$B$28&amp;'Scraped data'!$C$4:$C$28,'Scraped data'!$K$4:$K$28)/1000</f>
        <v>13.67805605</v>
      </c>
      <c r="M15" s="2" cm="1">
        <f t="array" aca="1" ref="M15" ca="1">_xlfn.XLOOKUP($B15&amp;M$3,'Scraped data'!$B$4:$B$28&amp;'Scraped data'!$C$4:$C$28,'Scraped data'!$K$4:$K$28)/1000</f>
        <v>13.1429977</v>
      </c>
      <c r="N15" s="2" cm="1">
        <f t="array" aca="1" ref="N15" ca="1">_xlfn.XLOOKUP($B15&amp;N$3,'Scraped data'!$B$4:$B$28&amp;'Scraped data'!$C$4:$C$28,'Scraped data'!$K$4:$K$28)/1000</f>
        <v>12.970685875000001</v>
      </c>
      <c r="O15" s="2" cm="1">
        <f t="array" aca="1" ref="O15" ca="1">_xlfn.XLOOKUP($B15&amp;O$3,'Scraped data'!$B$4:$B$28&amp;'Scraped data'!$C$4:$C$28,'Scraped data'!$K$4:$K$28)/1000</f>
        <v>13.193551075000002</v>
      </c>
      <c r="Q15" s="12"/>
      <c r="R15" s="1">
        <v>3.3799999999999997E-2</v>
      </c>
      <c r="S15" s="5" cm="1">
        <f t="array" aca="1" ref="S15" ca="1">_xlfn.XLOOKUP($B15&amp;S$3,'Scraped data'!$B$4:$B$28&amp;'Scraped data'!$C$4:$C$28,'Scraped data'!$L$4:$L$28)/1000</f>
        <v>28.4955514</v>
      </c>
      <c r="T15" s="5" cm="1">
        <f t="array" aca="1" ref="T15" ca="1">_xlfn.XLOOKUP($B15&amp;T$3,'Scraped data'!$B$4:$B$28&amp;'Scraped data'!$C$4:$C$28,'Scraped data'!$L$4:$L$28)/1000</f>
        <v>29.086512500000001</v>
      </c>
      <c r="U15" s="5" cm="1">
        <f t="array" aca="1" ref="U15" ca="1">_xlfn.XLOOKUP($B15&amp;U$3,'Scraped data'!$B$4:$B$28&amp;'Scraped data'!$C$4:$C$28,'Scraped data'!$L$4:$L$28)/1000</f>
        <v>28.400234300000001</v>
      </c>
      <c r="V15" s="5" cm="1">
        <f t="array" aca="1" ref="V15" ca="1">_xlfn.XLOOKUP($B15&amp;V$3,'Scraped data'!$B$4:$B$28&amp;'Scraped data'!$C$4:$C$28,'Scraped data'!$L$4:$L$28)/1000</f>
        <v>28.2308068</v>
      </c>
      <c r="W15" s="5" cm="1">
        <f t="array" aca="1" ref="W15" ca="1">_xlfn.XLOOKUP($B15&amp;W$3,'Scraped data'!$B$4:$B$28&amp;'Scraped data'!$C$4:$C$28,'Scraped data'!$L$4:$L$28)/1000</f>
        <v>28.511105999999998</v>
      </c>
      <c r="Y15" s="12"/>
      <c r="Z15" s="1">
        <v>3.3799999999999997E-2</v>
      </c>
      <c r="AA15" s="2" cm="1">
        <f t="array" aca="1" ref="AA15" ca="1">_xlfn.XLOOKUP($B15&amp;AA$3,'Scraped data'!$B$4:$B$28&amp;'Scraped data'!$C$4:$C$28,'Scraped data'!$M$4:$M$28)/1000</f>
        <v>158.72474609999998</v>
      </c>
      <c r="AB15" s="2" cm="1">
        <f t="array" aca="1" ref="AB15" ca="1">_xlfn.XLOOKUP($B15&amp;AB$3,'Scraped data'!$B$4:$B$28&amp;'Scraped data'!$C$4:$C$28,'Scraped data'!$M$4:$M$28)/1000</f>
        <v>164.13667260000003</v>
      </c>
      <c r="AC15" s="2" cm="1">
        <f t="array" aca="1" ref="AC15" ca="1">_xlfn.XLOOKUP($B15&amp;AC$3,'Scraped data'!$B$4:$B$28&amp;'Scraped data'!$C$4:$C$28,'Scraped data'!$M$4:$M$28)/1000</f>
        <v>157.7159724</v>
      </c>
      <c r="AD15" s="2" cm="1">
        <f t="array" aca="1" ref="AD15" ca="1">_xlfn.XLOOKUP($B15&amp;AD$3,'Scraped data'!$B$4:$B$28&amp;'Scraped data'!$C$4:$C$28,'Scraped data'!$M$4:$M$28)/1000</f>
        <v>155.64823050000001</v>
      </c>
      <c r="AE15" s="2" cm="1">
        <f t="array" aca="1" ref="AE15" ca="1">_xlfn.XLOOKUP($B15&amp;AE$3,'Scraped data'!$B$4:$B$28&amp;'Scraped data'!$C$4:$C$28,'Scraped data'!$M$4:$M$28)/1000</f>
        <v>158.3226129</v>
      </c>
      <c r="AG15" s="12"/>
      <c r="AH15" s="1">
        <v>3.3799999999999997E-2</v>
      </c>
      <c r="AI15" s="2" cm="1">
        <f t="array" aca="1" ref="AI15" ca="1">_xlfn.XLOOKUP($B15&amp;AI$3,'Scraped data'!$B$4:$B$28&amp;'Scraped data'!$C$4:$C$28,'Scraped data'!$N$4:$N$28)/1000</f>
        <v>508.0010014799999</v>
      </c>
      <c r="AJ15" s="2" cm="1">
        <f t="array" aca="1" ref="AJ15" ca="1">_xlfn.XLOOKUP($B15&amp;AJ$3,'Scraped data'!$B$4:$B$28&amp;'Scraped data'!$C$4:$C$28,'Scraped data'!$N$4:$N$28)/1000</f>
        <v>525.41675855999995</v>
      </c>
      <c r="AK15" s="2" cm="1">
        <f t="array" aca="1" ref="AK15" ca="1">_xlfn.XLOOKUP($B15&amp;AK$3,'Scraped data'!$B$4:$B$28&amp;'Scraped data'!$C$4:$C$28,'Scraped data'!$N$4:$N$28)/1000</f>
        <v>504.91121939999994</v>
      </c>
      <c r="AL15" s="2" cm="1">
        <f t="array" aca="1" ref="AL15" ca="1">_xlfn.XLOOKUP($B15&amp;AL$3,'Scraped data'!$B$4:$B$28&amp;'Scraped data'!$C$4:$C$28,'Scraped data'!$N$4:$N$28)/1000</f>
        <v>497.60673840000004</v>
      </c>
      <c r="AM15" s="2" cm="1">
        <f t="array" aca="1" ref="AM15" ca="1">_xlfn.XLOOKUP($B15&amp;AM$3,'Scraped data'!$B$4:$B$28&amp;'Scraped data'!$C$4:$C$28,'Scraped data'!$N$4:$N$28)/1000</f>
        <v>506.10272616000003</v>
      </c>
      <c r="AP15" s="12"/>
      <c r="AQ15" s="1">
        <v>3.3799999999999997E-2</v>
      </c>
      <c r="AR15" s="3">
        <f ca="1">'low P base C auto'!$M$5*C15+'low P base C auto'!$N$5*K15*1000+'low P base C auto'!$O$5*S15*1000+'low P base C auto'!$Q$5*AA15*1000</f>
        <v>5134.8295586499989</v>
      </c>
      <c r="AS15" s="3">
        <f ca="1">'low P base C auto'!$M$5*D15+'low P base C auto'!$N$5*L15*1000+'low P base C auto'!$O$5*T15*1000+'low P base C auto'!$Q$5*AB15*1000</f>
        <v>5319.0451780000003</v>
      </c>
      <c r="AT15" s="3">
        <f ca="1">'low P base C auto'!$M$5*E15+'low P base C auto'!$N$5*M15*1000+'low P base C auto'!$O$5*U15*1000+'low P base C auto'!$Q$5*AC15*1000</f>
        <v>5248.7490972999994</v>
      </c>
      <c r="AU15" s="3">
        <f ca="1">'low P base C auto'!$M$5*F15+'low P base C auto'!$N$5*N15*1000+'low P base C auto'!$O$5*V15*1000+'low P base C auto'!$Q$5*AD15*1000</f>
        <v>5236.8940690499994</v>
      </c>
      <c r="AV15" s="3">
        <f ca="1">'low P base C auto'!$M$5*G15+'low P base C auto'!$N$5*O15*1000+'low P base C auto'!$O$5*W15*1000+'low P base C auto'!$Q$5*AE15*1000</f>
        <v>5308.8254442499992</v>
      </c>
    </row>
    <row r="16" spans="1:50" x14ac:dyDescent="0.45">
      <c r="A16" s="12"/>
      <c r="B16" s="1">
        <v>4.5100000000000001E-2</v>
      </c>
      <c r="C16" cm="1">
        <f t="array" aca="1" ref="C16" ca="1">_xlfn.XLOOKUP($B16&amp;C$3,'Scraped data'!$B$4:$B$28&amp;'Scraped data'!$C$4:$C$28,'Scraped data'!$J$4:$J$28)</f>
        <v>245.691</v>
      </c>
      <c r="D16" cm="1">
        <f t="array" aca="1" ref="D16" ca="1">_xlfn.XLOOKUP($B16&amp;D$3,'Scraped data'!$B$4:$B$28&amp;'Scraped data'!$C$4:$C$28,'Scraped data'!$J$4:$J$28)</f>
        <v>346.59100000000001</v>
      </c>
      <c r="E16" cm="1">
        <f t="array" aca="1" ref="E16" ca="1">_xlfn.XLOOKUP($B16&amp;E$3,'Scraped data'!$B$4:$B$28&amp;'Scraped data'!$C$4:$C$28,'Scraped data'!$J$4:$J$28)</f>
        <v>293.69100000000003</v>
      </c>
      <c r="F16" cm="1">
        <f t="array" aca="1" ref="F16" ca="1">_xlfn.XLOOKUP($B16&amp;F$3,'Scraped data'!$B$4:$B$28&amp;'Scraped data'!$C$4:$C$28,'Scraped data'!$J$4:$J$28)</f>
        <v>528.69099999999992</v>
      </c>
      <c r="G16" cm="1">
        <f t="array" aca="1" ref="G16" ca="1">_xlfn.XLOOKUP($B16&amp;G$3,'Scraped data'!$B$4:$B$28&amp;'Scraped data'!$C$4:$C$28,'Scraped data'!$J$4:$J$28)</f>
        <v>417.291</v>
      </c>
      <c r="I16" s="12"/>
      <c r="J16" s="1">
        <v>4.5100000000000001E-2</v>
      </c>
      <c r="K16" s="2" cm="1">
        <f t="array" aca="1" ref="K16" ca="1">_xlfn.XLOOKUP($B16&amp;K$3,'Scraped data'!$B$4:$B$28&amp;'Scraped data'!$C$4:$C$28,'Scraped data'!$K$4:$K$28)/1000</f>
        <v>11.7446328</v>
      </c>
      <c r="L16" s="2" cm="1">
        <f t="array" aca="1" ref="L16" ca="1">_xlfn.XLOOKUP($B16&amp;L$3,'Scraped data'!$B$4:$B$28&amp;'Scraped data'!$C$4:$C$28,'Scraped data'!$K$4:$K$28)/1000</f>
        <v>11.61615915</v>
      </c>
      <c r="M16" s="2" cm="1">
        <f t="array" aca="1" ref="M16" ca="1">_xlfn.XLOOKUP($B16&amp;M$3,'Scraped data'!$B$4:$B$28&amp;'Scraped data'!$C$4:$C$28,'Scraped data'!$K$4:$K$28)/1000</f>
        <v>11.80231055</v>
      </c>
      <c r="N16" s="2" cm="1">
        <f t="array" aca="1" ref="N16" ca="1">_xlfn.XLOOKUP($B16&amp;N$3,'Scraped data'!$B$4:$B$28&amp;'Scraped data'!$C$4:$C$28,'Scraped data'!$K$4:$K$28)/1000</f>
        <v>12.267364649999998</v>
      </c>
      <c r="O16" s="2" cm="1">
        <f t="array" aca="1" ref="O16" ca="1">_xlfn.XLOOKUP($B16&amp;O$3,'Scraped data'!$B$4:$B$28&amp;'Scraped data'!$C$4:$C$28,'Scraped data'!$K$4:$K$28)/1000</f>
        <v>12.226434000000001</v>
      </c>
      <c r="Q16" s="12"/>
      <c r="R16" s="1">
        <v>4.5100000000000001E-2</v>
      </c>
      <c r="S16" s="5" cm="1">
        <f t="array" aca="1" ref="S16" ca="1">_xlfn.XLOOKUP($B16&amp;S$3,'Scraped data'!$B$4:$B$28&amp;'Scraped data'!$C$4:$C$28,'Scraped data'!$L$4:$L$28)/1000</f>
        <v>38.007982200000001</v>
      </c>
      <c r="T16" s="5" cm="1">
        <f t="array" aca="1" ref="T16" ca="1">_xlfn.XLOOKUP($B16&amp;T$3,'Scraped data'!$B$4:$B$28&amp;'Scraped data'!$C$4:$C$28,'Scraped data'!$L$4:$L$28)/1000</f>
        <v>37.844330999999997</v>
      </c>
      <c r="U16" s="5" cm="1">
        <f t="array" aca="1" ref="U16" ca="1">_xlfn.XLOOKUP($B16&amp;U$3,'Scraped data'!$B$4:$B$28&amp;'Scraped data'!$C$4:$C$28,'Scraped data'!$L$4:$L$28)/1000</f>
        <v>38.009638000000002</v>
      </c>
      <c r="V16" s="5" cm="1">
        <f t="array" aca="1" ref="V16" ca="1">_xlfn.XLOOKUP($B16&amp;V$3,'Scraped data'!$B$4:$B$28&amp;'Scraped data'!$C$4:$C$28,'Scraped data'!$L$4:$L$28)/1000</f>
        <v>38.834476499999994</v>
      </c>
      <c r="W16" s="5" cm="1">
        <f t="array" aca="1" ref="W16" ca="1">_xlfn.XLOOKUP($B16&amp;W$3,'Scraped data'!$B$4:$B$28&amp;'Scraped data'!$C$4:$C$28,'Scraped data'!$L$4:$L$28)/1000</f>
        <v>38.802586300000002</v>
      </c>
      <c r="Y16" s="12"/>
      <c r="Z16" s="1">
        <v>4.5100000000000001E-2</v>
      </c>
      <c r="AA16" s="2" cm="1">
        <f t="array" aca="1" ref="AA16" ca="1">_xlfn.XLOOKUP($B16&amp;AA$3,'Scraped data'!$B$4:$B$28&amp;'Scraped data'!$C$4:$C$28,'Scraped data'!$M$4:$M$28)/1000</f>
        <v>140.9355936</v>
      </c>
      <c r="AB16" s="2" cm="1">
        <f t="array" aca="1" ref="AB16" ca="1">_xlfn.XLOOKUP($B16&amp;AB$3,'Scraped data'!$B$4:$B$28&amp;'Scraped data'!$C$4:$C$28,'Scraped data'!$M$4:$M$28)/1000</f>
        <v>139.39390979999999</v>
      </c>
      <c r="AC16" s="2" cm="1">
        <f t="array" aca="1" ref="AC16" ca="1">_xlfn.XLOOKUP($B16&amp;AC$3,'Scraped data'!$B$4:$B$28&amp;'Scraped data'!$C$4:$C$28,'Scraped data'!$M$4:$M$28)/1000</f>
        <v>141.62772659999999</v>
      </c>
      <c r="AD16" s="2" cm="1">
        <f t="array" aca="1" ref="AD16" ca="1">_xlfn.XLOOKUP($B16&amp;AD$3,'Scraped data'!$B$4:$B$28&amp;'Scraped data'!$C$4:$C$28,'Scraped data'!$M$4:$M$28)/1000</f>
        <v>147.20837579999997</v>
      </c>
      <c r="AE16" s="2" cm="1">
        <f t="array" aca="1" ref="AE16" ca="1">_xlfn.XLOOKUP($B16&amp;AE$3,'Scraped data'!$B$4:$B$28&amp;'Scraped data'!$C$4:$C$28,'Scraped data'!$M$4:$M$28)/1000</f>
        <v>146.717208</v>
      </c>
      <c r="AG16" s="12"/>
      <c r="AH16" s="1">
        <v>4.5100000000000001E-2</v>
      </c>
      <c r="AI16" s="2" cm="1">
        <f t="array" aca="1" ref="AI16" ca="1">_xlfn.XLOOKUP($B16&amp;AI$3,'Scraped data'!$B$4:$B$28&amp;'Scraped data'!$C$4:$C$28,'Scraped data'!$N$4:$N$28)/1000</f>
        <v>507.36813695999996</v>
      </c>
      <c r="AJ16" s="2" cm="1">
        <f t="array" aca="1" ref="AJ16" ca="1">_xlfn.XLOOKUP($B16&amp;AJ$3,'Scraped data'!$B$4:$B$28&amp;'Scraped data'!$C$4:$C$28,'Scraped data'!$N$4:$N$28)/1000</f>
        <v>501.81807528000002</v>
      </c>
      <c r="AK16" s="2" cm="1">
        <f t="array" aca="1" ref="AK16" ca="1">_xlfn.XLOOKUP($B16&amp;AK$3,'Scraped data'!$B$4:$B$28&amp;'Scraped data'!$C$4:$C$28,'Scraped data'!$N$4:$N$28)/1000</f>
        <v>509.85981575999995</v>
      </c>
      <c r="AL16" s="2" cm="1">
        <f t="array" aca="1" ref="AL16" ca="1">_xlfn.XLOOKUP($B16&amp;AL$3,'Scraped data'!$B$4:$B$28&amp;'Scraped data'!$C$4:$C$28,'Scraped data'!$N$4:$N$28)/1000</f>
        <v>529.95015287999991</v>
      </c>
      <c r="AM16" s="2" cm="1">
        <f t="array" aca="1" ref="AM16" ca="1">_xlfn.XLOOKUP($B16&amp;AM$3,'Scraped data'!$B$4:$B$28&amp;'Scraped data'!$C$4:$C$28,'Scraped data'!$N$4:$N$28)/1000</f>
        <v>528.18194879999999</v>
      </c>
      <c r="AP16" s="12"/>
      <c r="AQ16" s="1">
        <v>4.5100000000000001E-2</v>
      </c>
      <c r="AR16" s="3">
        <f ca="1">'low P base C auto'!$M$5*C16+'low P base C auto'!$N$5*K16*1000+'low P base C auto'!$O$5*S16*1000+'low P base C auto'!$Q$5*AA16*1000</f>
        <v>6136.5664541999995</v>
      </c>
      <c r="AS16" s="3">
        <f ca="1">'low P base C auto'!$M$5*D16+'low P base C auto'!$N$5*L16*1000+'low P base C auto'!$O$5*T16*1000+'low P base C auto'!$Q$5*AB16*1000</f>
        <v>6203.5325574999988</v>
      </c>
      <c r="AT16" s="3">
        <f ca="1">'low P base C auto'!$M$5*E16+'low P base C auto'!$N$5*M16*1000+'low P base C auto'!$O$5*U16*1000+'low P base C auto'!$Q$5*AC16*1000</f>
        <v>6191.1113584999994</v>
      </c>
      <c r="AU16" s="3">
        <f ca="1">'low P base C auto'!$M$5*F16+'low P base C auto'!$N$5*N16*1000+'low P base C auto'!$O$5*V16*1000+'low P base C auto'!$Q$5*AD16*1000</f>
        <v>6577.072768</v>
      </c>
      <c r="AV16" s="3">
        <f ca="1">'low P base C auto'!$M$5*G16+'low P base C auto'!$N$5*O16*1000+'low P base C auto'!$O$5*W16*1000+'low P base C auto'!$Q$5*AE16*1000</f>
        <v>6457.3116823</v>
      </c>
      <c r="AW16" s="1" t="s">
        <v>58</v>
      </c>
    </row>
    <row r="17" spans="1:51" x14ac:dyDescent="0.45">
      <c r="A17" s="12"/>
      <c r="B17" s="1">
        <v>9.0200000000000002E-2</v>
      </c>
      <c r="C17" cm="1">
        <f t="array" aca="1" ref="C17" ca="1">_xlfn.XLOOKUP($B17&amp;C$3,'Scraped data'!$B$4:$B$28&amp;'Scraped data'!$C$4:$C$28,'Scraped data'!$J$4:$J$28)</f>
        <v>467.09100000000007</v>
      </c>
      <c r="D17" cm="1">
        <f t="array" aca="1" ref="D17" ca="1">_xlfn.XLOOKUP($B17&amp;D$3,'Scraped data'!$B$4:$B$28&amp;'Scraped data'!$C$4:$C$28,'Scraped data'!$J$4:$J$28)</f>
        <v>544.99099999999999</v>
      </c>
      <c r="E17" cm="1">
        <f t="array" aca="1" ref="E17" ca="1">_xlfn.XLOOKUP($B17&amp;E$3,'Scraped data'!$B$4:$B$28&amp;'Scraped data'!$C$4:$C$28,'Scraped data'!$J$4:$J$28)</f>
        <v>655.29099999999994</v>
      </c>
      <c r="F17" cm="1">
        <f t="array" aca="1" ref="F17" ca="1">_xlfn.XLOOKUP($B17&amp;F$3,'Scraped data'!$B$4:$B$28&amp;'Scraped data'!$C$4:$C$28,'Scraped data'!$J$4:$J$28)</f>
        <v>685.09100000000001</v>
      </c>
      <c r="G17" cm="1">
        <f t="array" aca="1" ref="G17" ca="1">_xlfn.XLOOKUP($B17&amp;G$3,'Scraped data'!$B$4:$B$28&amp;'Scraped data'!$C$4:$C$28,'Scraped data'!$J$4:$J$28)</f>
        <v>687.29099999999994</v>
      </c>
      <c r="I17" s="12"/>
      <c r="J17" s="1">
        <v>9.0200000000000002E-2</v>
      </c>
      <c r="K17" s="2" cm="1">
        <f t="array" aca="1" ref="K17" ca="1">_xlfn.XLOOKUP($B17&amp;K$3,'Scraped data'!$B$4:$B$28&amp;'Scraped data'!$C$4:$C$28,'Scraped data'!$K$4:$K$28)/1000</f>
        <v>11.392505475</v>
      </c>
      <c r="L17" s="2" cm="1">
        <f t="array" aca="1" ref="L17" ca="1">_xlfn.XLOOKUP($B17&amp;L$3,'Scraped data'!$B$4:$B$28&amp;'Scraped data'!$C$4:$C$28,'Scraped data'!$K$4:$K$28)/1000</f>
        <v>11.481880825000001</v>
      </c>
      <c r="M17" s="2" cm="1">
        <f t="array" aca="1" ref="M17" ca="1">_xlfn.XLOOKUP($B17&amp;M$3,'Scraped data'!$B$4:$B$28&amp;'Scraped data'!$C$4:$C$28,'Scraped data'!$K$4:$K$28)/1000</f>
        <v>11.207880725000001</v>
      </c>
      <c r="N17" s="2" cm="1">
        <f t="array" aca="1" ref="N17" ca="1">_xlfn.XLOOKUP($B17&amp;N$3,'Scraped data'!$B$4:$B$28&amp;'Scraped data'!$C$4:$C$28,'Scraped data'!$K$4:$K$28)/1000</f>
        <v>11.933569649999999</v>
      </c>
      <c r="O17" s="2" cm="1">
        <f t="array" aca="1" ref="O17" ca="1">_xlfn.XLOOKUP($B17&amp;O$3,'Scraped data'!$B$4:$B$28&amp;'Scraped data'!$C$4:$C$28,'Scraped data'!$K$4:$K$28)/1000</f>
        <v>11.708906600000001</v>
      </c>
      <c r="Q17" s="12"/>
      <c r="R17" s="1">
        <v>9.0200000000000002E-2</v>
      </c>
      <c r="S17" s="5" cm="1">
        <f t="array" aca="1" ref="S17" ca="1">_xlfn.XLOOKUP($B17&amp;S$3,'Scraped data'!$B$4:$B$28&amp;'Scraped data'!$C$4:$C$28,'Scraped data'!$L$4:$L$28)/1000</f>
        <v>74.05593979999999</v>
      </c>
      <c r="T17" s="5" cm="1">
        <f t="array" aca="1" ref="T17" ca="1">_xlfn.XLOOKUP($B17&amp;T$3,'Scraped data'!$B$4:$B$28&amp;'Scraped data'!$C$4:$C$28,'Scraped data'!$L$4:$L$28)/1000</f>
        <v>74.421537999999998</v>
      </c>
      <c r="U17" s="5" cm="1">
        <f t="array" aca="1" ref="U17" ca="1">_xlfn.XLOOKUP($B17&amp;U$3,'Scraped data'!$B$4:$B$28&amp;'Scraped data'!$C$4:$C$28,'Scraped data'!$L$4:$L$28)/1000</f>
        <v>73.06729</v>
      </c>
      <c r="V17" s="5" cm="1">
        <f t="array" aca="1" ref="V17" ca="1">_xlfn.XLOOKUP($B17&amp;V$3,'Scraped data'!$B$4:$B$28&amp;'Scraped data'!$C$4:$C$28,'Scraped data'!$L$4:$L$28)/1000</f>
        <v>75.803178199999991</v>
      </c>
      <c r="W17" s="5" cm="1">
        <f t="array" aca="1" ref="W17" ca="1">_xlfn.XLOOKUP($B17&amp;W$3,'Scraped data'!$B$4:$B$28&amp;'Scraped data'!$C$4:$C$28,'Scraped data'!$L$4:$L$28)/1000</f>
        <v>74.860642200000001</v>
      </c>
      <c r="Y17" s="12"/>
      <c r="Z17" s="1">
        <v>9.0200000000000002E-2</v>
      </c>
      <c r="AA17" s="2" cm="1">
        <f t="array" aca="1" ref="AA17" ca="1">_xlfn.XLOOKUP($B17&amp;AA$3,'Scraped data'!$B$4:$B$28&amp;'Scraped data'!$C$4:$C$28,'Scraped data'!$M$4:$M$28)/1000</f>
        <v>136.7100657</v>
      </c>
      <c r="AB17" s="2" cm="1">
        <f t="array" aca="1" ref="AB17" ca="1">_xlfn.XLOOKUP($B17&amp;AB$3,'Scraped data'!$B$4:$B$28&amp;'Scraped data'!$C$4:$C$28,'Scraped data'!$M$4:$M$28)/1000</f>
        <v>137.7825699</v>
      </c>
      <c r="AC17" s="2" cm="1">
        <f t="array" aca="1" ref="AC17" ca="1">_xlfn.XLOOKUP($B17&amp;AC$3,'Scraped data'!$B$4:$B$28&amp;'Scraped data'!$C$4:$C$28,'Scraped data'!$M$4:$M$28)/1000</f>
        <v>134.4945687</v>
      </c>
      <c r="AD17" s="2" cm="1">
        <f t="array" aca="1" ref="AD17" ca="1">_xlfn.XLOOKUP($B17&amp;AD$3,'Scraped data'!$B$4:$B$28&amp;'Scraped data'!$C$4:$C$28,'Scraped data'!$M$4:$M$28)/1000</f>
        <v>143.2028358</v>
      </c>
      <c r="AE17" s="2" cm="1">
        <f t="array" aca="1" ref="AE17" ca="1">_xlfn.XLOOKUP($B17&amp;AE$3,'Scraped data'!$B$4:$B$28&amp;'Scraped data'!$C$4:$C$28,'Scraped data'!$M$4:$M$28)/1000</f>
        <v>140.50687919999999</v>
      </c>
      <c r="AG17" s="12"/>
      <c r="AH17" s="1">
        <v>9.0200000000000002E-2</v>
      </c>
      <c r="AI17" s="2" cm="1">
        <f t="array" aca="1" ref="AI17" ca="1">_xlfn.XLOOKUP($B17&amp;AI$3,'Scraped data'!$B$4:$B$28&amp;'Scraped data'!$C$4:$C$28,'Scraped data'!$N$4:$N$28)/1000</f>
        <v>492.15623652000005</v>
      </c>
      <c r="AJ17" s="2" cm="1">
        <f t="array" aca="1" ref="AJ17" ca="1">_xlfn.XLOOKUP($B17&amp;AJ$3,'Scraped data'!$B$4:$B$28&amp;'Scraped data'!$C$4:$C$28,'Scraped data'!$N$4:$N$28)/1000</f>
        <v>496.01725164000004</v>
      </c>
      <c r="AK17" s="2" cm="1">
        <f t="array" aca="1" ref="AK17" ca="1">_xlfn.XLOOKUP($B17&amp;AK$3,'Scraped data'!$B$4:$B$28&amp;'Scraped data'!$C$4:$C$28,'Scraped data'!$N$4:$N$28)/1000</f>
        <v>484.18044732000004</v>
      </c>
      <c r="AL17" s="2" cm="1">
        <f t="array" aca="1" ref="AL17" ca="1">_xlfn.XLOOKUP($B17&amp;AL$3,'Scraped data'!$B$4:$B$28&amp;'Scraped data'!$C$4:$C$28,'Scraped data'!$N$4:$N$28)/1000</f>
        <v>515.53020888000003</v>
      </c>
      <c r="AM17" s="2" cm="1">
        <f t="array" aca="1" ref="AM17" ca="1">_xlfn.XLOOKUP($B17&amp;AM$3,'Scraped data'!$B$4:$B$28&amp;'Scraped data'!$C$4:$C$28,'Scraped data'!$N$4:$N$28)/1000</f>
        <v>505.82476512</v>
      </c>
      <c r="AP17" s="12"/>
      <c r="AQ17" s="1">
        <v>9.0200000000000002E-2</v>
      </c>
      <c r="AR17" s="3">
        <f ca="1">'low P base C auto'!$M$5*C17+'low P base C auto'!$N$5*K17*1000+'low P base C auto'!$O$5*S17*1000+'low P base C auto'!$Q$5*AA17*1000</f>
        <v>10681.035318049999</v>
      </c>
      <c r="AS17" s="3">
        <f ca="1">'low P base C auto'!$M$5*D17+'low P base C auto'!$N$5*L17*1000+'low P base C auto'!$O$5*T17*1000+'low P base C auto'!$Q$5*AB17*1000</f>
        <v>10813.003988750001</v>
      </c>
      <c r="AT17" s="3">
        <f ca="1">'low P base C auto'!$M$5*E17+'low P base C auto'!$N$5*M17*1000+'low P base C auto'!$O$5*U17*1000+'low P base C auto'!$Q$5*AC17*1000</f>
        <v>10729.299969749998</v>
      </c>
      <c r="AU17" s="3">
        <f ca="1">'low P base C auto'!$M$5*F17+'low P base C auto'!$N$5*N17*1000+'low P base C auto'!$O$5*V17*1000+'low P base C auto'!$Q$5*AD17*1000</f>
        <v>11169.968223699998</v>
      </c>
      <c r="AV17" s="3">
        <f ca="1">'low P base C auto'!$M$5*G17+'low P base C auto'!$N$5*O17*1000+'low P base C auto'!$O$5*W17*1000+'low P base C auto'!$Q$5*AE17*1000</f>
        <v>11033.408432199998</v>
      </c>
      <c r="AW17" s="9">
        <f ca="1">1 - MIN(AR13:AV17)/AW13</f>
        <v>0.58305818854486513</v>
      </c>
    </row>
    <row r="19" spans="1:51" x14ac:dyDescent="0.45">
      <c r="A19" s="1" t="s">
        <v>51</v>
      </c>
    </row>
    <row r="20" spans="1:51" x14ac:dyDescent="0.45">
      <c r="A20" s="13" t="s">
        <v>44</v>
      </c>
      <c r="B20" s="13"/>
      <c r="C20" s="11" t="s">
        <v>43</v>
      </c>
      <c r="D20" s="11"/>
      <c r="E20" s="11"/>
      <c r="F20" s="11"/>
      <c r="G20" s="11"/>
      <c r="H20" s="1"/>
      <c r="I20" s="13" t="s">
        <v>46</v>
      </c>
      <c r="J20" s="13"/>
      <c r="K20" s="1" t="s">
        <v>43</v>
      </c>
      <c r="L20" s="1"/>
      <c r="M20" s="1"/>
      <c r="N20" s="1"/>
      <c r="O20" s="1"/>
      <c r="P20" s="1"/>
      <c r="Q20" s="13" t="s">
        <v>45</v>
      </c>
      <c r="R20" s="13"/>
      <c r="S20" s="11" t="s">
        <v>43</v>
      </c>
      <c r="T20" s="11"/>
      <c r="U20" s="11"/>
      <c r="V20" s="11"/>
      <c r="W20" s="11"/>
      <c r="X20" s="1"/>
      <c r="Y20" s="13" t="s">
        <v>47</v>
      </c>
      <c r="Z20" s="13"/>
      <c r="AA20" s="11" t="s">
        <v>43</v>
      </c>
      <c r="AB20" s="11"/>
      <c r="AC20" s="11"/>
      <c r="AD20" s="11"/>
      <c r="AE20" s="11"/>
      <c r="AF20" s="1"/>
      <c r="AG20" s="13" t="s">
        <v>37</v>
      </c>
      <c r="AH20" s="13"/>
      <c r="AI20" s="11" t="s">
        <v>43</v>
      </c>
      <c r="AJ20" s="11"/>
      <c r="AK20" s="11"/>
      <c r="AL20" s="11"/>
      <c r="AM20" s="11"/>
      <c r="AP20" s="13" t="s">
        <v>59</v>
      </c>
      <c r="AQ20" s="13"/>
      <c r="AR20" s="11" t="s">
        <v>43</v>
      </c>
      <c r="AS20" s="11"/>
      <c r="AT20" s="11"/>
      <c r="AU20" s="11"/>
      <c r="AV20" s="11"/>
    </row>
    <row r="21" spans="1:51" ht="14.65" thickBot="1" x14ac:dyDescent="0.5">
      <c r="A21" s="13"/>
      <c r="B21" s="13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H21" s="1" t="s">
        <v>57</v>
      </c>
      <c r="I21" s="13"/>
      <c r="J21" s="13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P21" s="1" t="s">
        <v>57</v>
      </c>
      <c r="Q21" s="13"/>
      <c r="R21" s="13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X21" s="1" t="s">
        <v>57</v>
      </c>
      <c r="Y21" s="13"/>
      <c r="Z21" s="13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F21" s="1" t="s">
        <v>57</v>
      </c>
      <c r="AG21" s="13"/>
      <c r="AH21" s="13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  <c r="AP21" s="13"/>
      <c r="AQ21" s="13"/>
      <c r="AR21" s="1">
        <v>10</v>
      </c>
      <c r="AS21" s="1">
        <v>15</v>
      </c>
      <c r="AT21" s="1">
        <v>20</v>
      </c>
      <c r="AU21" s="1">
        <v>25</v>
      </c>
      <c r="AV21" s="1">
        <v>30</v>
      </c>
      <c r="AW21" s="1" t="s">
        <v>57</v>
      </c>
    </row>
    <row r="22" spans="1:51" ht="14.65" thickBot="1" x14ac:dyDescent="0.5">
      <c r="A22" s="12" t="s">
        <v>36</v>
      </c>
      <c r="B22" s="1">
        <v>1.1299999999999999E-2</v>
      </c>
      <c r="C22" cm="1">
        <f t="array" aca="1" ref="C22" ca="1">_xlfn.XLOOKUP($B22&amp;C$3,'Scraped data'!$B$4:$B$28&amp;'Scraped data'!$C$4:$C$28,'Scraped data'!$P$4:$P$28)</f>
        <v>130.6</v>
      </c>
      <c r="D22" cm="1">
        <f t="array" aca="1" ref="D22" ca="1">_xlfn.XLOOKUP($B22&amp;D$3,'Scraped data'!$B$4:$B$28&amp;'Scraped data'!$C$4:$C$28,'Scraped data'!$P$4:$P$28)</f>
        <v>81.2</v>
      </c>
      <c r="E22" cm="1">
        <f t="array" aca="1" ref="E22" ca="1">_xlfn.XLOOKUP($B22&amp;E$3,'Scraped data'!$B$4:$B$28&amp;'Scraped data'!$C$4:$C$28,'Scraped data'!$P$4:$P$28)</f>
        <v>107.6</v>
      </c>
      <c r="F22" cm="1">
        <f t="array" aca="1" ref="F22" ca="1">_xlfn.XLOOKUP($B22&amp;F$3,'Scraped data'!$B$4:$B$28&amp;'Scraped data'!$C$4:$C$28,'Scraped data'!$P$4:$P$28)</f>
        <v>174.6</v>
      </c>
      <c r="G22" cm="1">
        <f t="array" aca="1" ref="G22" ca="1">_xlfn.XLOOKUP($B22&amp;G$3,'Scraped data'!$B$4:$B$28&amp;'Scraped data'!$C$4:$C$28,'Scraped data'!$P$4:$P$28)</f>
        <v>143.19999999999999</v>
      </c>
      <c r="H22">
        <v>279</v>
      </c>
      <c r="I22" s="12" t="s">
        <v>36</v>
      </c>
      <c r="J22" s="1">
        <v>1.1299999999999999E-2</v>
      </c>
      <c r="K22" s="2" cm="1">
        <f t="array" aca="1" ref="K22" ca="1">_xlfn.XLOOKUP($B22&amp;K$3,'Scraped data'!$B$4:$B$28&amp;'Scraped data'!$C$4:$C$28,'Scraped data'!$Q$4:$Q$28)/1000</f>
        <v>12.1864335</v>
      </c>
      <c r="L22" s="2" cm="1">
        <f t="array" aca="1" ref="L22" ca="1">_xlfn.XLOOKUP($B22&amp;L$3,'Scraped data'!$B$4:$B$28&amp;'Scraped data'!$C$4:$C$28,'Scraped data'!$Q$4:$Q$28)/1000</f>
        <v>12.3009047875</v>
      </c>
      <c r="M22" s="2" cm="1">
        <f t="array" aca="1" ref="M22" ca="1">_xlfn.XLOOKUP($B22&amp;M$3,'Scraped data'!$B$4:$B$28&amp;'Scraped data'!$C$4:$C$28,'Scraped data'!$Q$4:$Q$28)/1000</f>
        <v>11.863856550000001</v>
      </c>
      <c r="N22" s="2" cm="1">
        <f t="array" aca="1" ref="N22" ca="1">_xlfn.XLOOKUP($B22&amp;N$3,'Scraped data'!$B$4:$B$28&amp;'Scraped data'!$C$4:$C$28,'Scraped data'!$Q$4:$Q$28)/1000</f>
        <v>12.257786212499999</v>
      </c>
      <c r="O22" s="2" cm="1">
        <f t="array" aca="1" ref="O22" ca="1">_xlfn.XLOOKUP($B22&amp;O$3,'Scraped data'!$B$4:$B$28&amp;'Scraped data'!$C$4:$C$28,'Scraped data'!$Q$4:$Q$28)/1000</f>
        <v>12.192330387500002</v>
      </c>
      <c r="P22" s="2">
        <v>32.94</v>
      </c>
      <c r="Q22" s="12" t="s">
        <v>36</v>
      </c>
      <c r="R22" s="1">
        <v>1.1299999999999999E-2</v>
      </c>
      <c r="S22" s="5" cm="1">
        <f t="array" aca="1" ref="S22" ca="1">_xlfn.XLOOKUP($B22&amp;S$3,'Scraped data'!$B$4:$B$28&amp;'Scraped data'!$C$4:$C$28,'Scraped data'!$R$4:$R$28)/1000</f>
        <v>6.8530415000000007</v>
      </c>
      <c r="T22" s="5" cm="1">
        <f t="array" aca="1" ref="T22" ca="1">_xlfn.XLOOKUP($B22&amp;T$3,'Scraped data'!$B$4:$B$28&amp;'Scraped data'!$C$4:$C$28,'Scraped data'!$R$4:$R$28)/1000</f>
        <v>6.4733971000000006</v>
      </c>
      <c r="U22" s="5" cm="1">
        <f t="array" aca="1" ref="U22" ca="1">_xlfn.XLOOKUP($B22&amp;U$3,'Scraped data'!$B$4:$B$28&amp;'Scraped data'!$C$4:$C$28,'Scraped data'!$R$4:$R$28)/1000</f>
        <v>6.2192001000000001</v>
      </c>
      <c r="V22" s="5" cm="1">
        <f t="array" aca="1" ref="V22" ca="1">_xlfn.XLOOKUP($B22&amp;V$3,'Scraped data'!$B$4:$B$28&amp;'Scraped data'!$C$4:$C$28,'Scraped data'!$R$4:$R$28)/1000</f>
        <v>6.3830393000000001</v>
      </c>
      <c r="W22" s="5" cm="1">
        <f t="array" aca="1" ref="W22" ca="1">_xlfn.XLOOKUP($B22&amp;W$3,'Scraped data'!$B$4:$B$28&amp;'Scraped data'!$C$4:$C$28,'Scraped data'!$R$4:$R$28)/1000</f>
        <v>6.4013086000000001</v>
      </c>
      <c r="X22" s="5">
        <v>12.72</v>
      </c>
      <c r="Y22" s="12" t="s">
        <v>36</v>
      </c>
      <c r="Z22" s="1">
        <v>1.1299999999999999E-2</v>
      </c>
      <c r="AA22" s="2" cm="1">
        <f t="array" aca="1" ref="AA22" ca="1">_xlfn.XLOOKUP($B22&amp;AA$3,'Scraped data'!$B$4:$B$28&amp;'Scraped data'!$C$4:$C$28,'Scraped data'!$S$4:$S$28)/1000</f>
        <v>70.028270399999997</v>
      </c>
      <c r="AB22" s="2" cm="1">
        <f t="array" aca="1" ref="AB22" ca="1">_xlfn.XLOOKUP($B22&amp;AB$3,'Scraped data'!$B$4:$B$28&amp;'Scraped data'!$C$4:$C$28,'Scraped data'!$S$4:$S$28)/1000</f>
        <v>71.456321849999995</v>
      </c>
      <c r="AC22" s="2" cm="1">
        <f t="array" aca="1" ref="AC22" ca="1">_xlfn.XLOOKUP($B22&amp;AC$3,'Scraped data'!$B$4:$B$28&amp;'Scraped data'!$C$4:$C$28,'Scraped data'!$S$4:$S$28)/1000</f>
        <v>68.943672599999999</v>
      </c>
      <c r="AD22" s="2" cm="1">
        <f t="array" aca="1" ref="AD22" ca="1">_xlfn.XLOOKUP($B22&amp;AD$3,'Scraped data'!$B$4:$B$28&amp;'Scraped data'!$C$4:$C$28,'Scraped data'!$S$4:$S$28)/1000</f>
        <v>71.609017350000016</v>
      </c>
      <c r="AE22" s="2" cm="1">
        <f t="array" aca="1" ref="AE22" ca="1">_xlfn.XLOOKUP($B22&amp;AE$3,'Scraped data'!$B$4:$B$28&amp;'Scraped data'!$C$4:$C$28,'Scraped data'!$S$4:$S$28)/1000</f>
        <v>70.841122650000003</v>
      </c>
      <c r="AF22" s="2">
        <v>198</v>
      </c>
      <c r="AG22" s="12" t="s">
        <v>36</v>
      </c>
      <c r="AH22" s="1">
        <v>1.1299999999999999E-2</v>
      </c>
      <c r="AI22" s="2" cm="1">
        <f t="array" aca="1" ref="AI22" ca="1">_xlfn.XLOOKUP($B22&amp;AI$3,'Scraped data'!$B$4:$B$28&amp;'Scraped data'!$C$4:$C$28,'Scraped data'!$T$4:$T$28)/1000</f>
        <v>513.27221508000002</v>
      </c>
      <c r="AJ22" s="2" cm="1">
        <f t="array" aca="1" ref="AJ22" ca="1">_xlfn.XLOOKUP($B22&amp;AJ$3,'Scraped data'!$B$4:$B$28&amp;'Scraped data'!$C$4:$C$28,'Scraped data'!$T$4:$T$28)/1000</f>
        <v>523.21852044000002</v>
      </c>
      <c r="AK22" s="2" cm="1">
        <f t="array" aca="1" ref="AK22" ca="1">_xlfn.XLOOKUP($B22&amp;AK$3,'Scraped data'!$B$4:$B$28&amp;'Scraped data'!$C$4:$C$28,'Scraped data'!$T$4:$T$28)/1000</f>
        <v>504.66876660000003</v>
      </c>
      <c r="AL22" s="2" cm="1">
        <f t="array" aca="1" ref="AL22" ca="1">_xlfn.XLOOKUP($B22&amp;AL$3,'Scraped data'!$B$4:$B$28&amp;'Scraped data'!$C$4:$C$28,'Scraped data'!$T$4:$T$28)/1000</f>
        <v>523.06723296000007</v>
      </c>
      <c r="AM22" s="2" cm="1">
        <f t="array" aca="1" ref="AM22" ca="1">_xlfn.XLOOKUP($B22&amp;AM$3,'Scraped data'!$B$4:$B$28&amp;'Scraped data'!$C$4:$C$28,'Scraped data'!$T$4:$T$28)/1000</f>
        <v>518.34129876000009</v>
      </c>
      <c r="AN22" s="2">
        <v>1460.2</v>
      </c>
      <c r="AP22" s="12" t="s">
        <v>36</v>
      </c>
      <c r="AQ22" s="1">
        <v>1.1299999999999999E-2</v>
      </c>
      <c r="AR22" s="3">
        <f ca="1">'base P low C auto'!$M$5*C22+'base P low C auto'!$N$5*K22*1000+'base P low C auto'!$O$5*S22*1000+'base P low C auto'!$Q$5*AA22*1000</f>
        <v>2810.4980559999999</v>
      </c>
      <c r="AS22" s="8">
        <f ca="1">'base P low C auto'!$M$5*D22+'base P low C auto'!$N$5*L22*1000+'base P low C auto'!$O$5*T22*1000+'base P low C auto'!$Q$5*AB22*1000</f>
        <v>2756.8212050874999</v>
      </c>
      <c r="AT22" s="3">
        <f ca="1">'base P low C auto'!$M$5*E22+'base P low C auto'!$N$5*M22*1000+'base P low C auto'!$O$5*U22*1000+'base P low C auto'!$Q$5*AC22*1000</f>
        <v>2686.4729964499998</v>
      </c>
      <c r="AU22" s="3">
        <f ca="1">'base P low C auto'!$M$5*F22+'base P low C auto'!$N$5*N22*1000+'base P low C auto'!$O$5*V22*1000+'base P low C auto'!$Q$5*AD22*1000</f>
        <v>2837.7831799124992</v>
      </c>
      <c r="AV22" s="3">
        <f ca="1">'base P low C auto'!$M$5*G22+'base P low C auto'!$N$5*O22*1000+'base P low C auto'!$O$5*W22*1000+'base P low C auto'!$Q$5*AE22*1000</f>
        <v>2794.1609859875002</v>
      </c>
      <c r="AW22" s="3">
        <f>'base P low C auto'!$M$5*H22+'base P low C auto'!$N$5*P22*1000+'base P low C auto'!$O$5*X22*1000+'base P low C auto'!$Q$5*AF22*1000</f>
        <v>7131.0599999999995</v>
      </c>
    </row>
    <row r="23" spans="1:51" x14ac:dyDescent="0.45">
      <c r="A23" s="12"/>
      <c r="B23" s="1">
        <v>2.2499999999999999E-2</v>
      </c>
      <c r="C23" cm="1">
        <f t="array" aca="1" ref="C23" ca="1">_xlfn.XLOOKUP($B23&amp;C$3,'Scraped data'!$B$4:$B$28&amp;'Scraped data'!$C$4:$C$28,'Scraped data'!$P$4:$P$28)</f>
        <v>219.99100000000001</v>
      </c>
      <c r="D23" cm="1">
        <f t="array" aca="1" ref="D23" ca="1">_xlfn.XLOOKUP($B23&amp;D$3,'Scraped data'!$B$4:$B$28&amp;'Scraped data'!$C$4:$C$28,'Scraped data'!$P$4:$P$28)</f>
        <v>228.691</v>
      </c>
      <c r="E23" cm="1">
        <f t="array" aca="1" ref="E23" ca="1">_xlfn.XLOOKUP($B23&amp;E$3,'Scraped data'!$B$4:$B$28&amp;'Scraped data'!$C$4:$C$28,'Scraped data'!$P$4:$P$28)</f>
        <v>269.69100000000003</v>
      </c>
      <c r="F23" cm="1">
        <f t="array" aca="1" ref="F23" ca="1">_xlfn.XLOOKUP($B23&amp;F$3,'Scraped data'!$B$4:$B$28&amp;'Scraped data'!$C$4:$C$28,'Scraped data'!$P$4:$P$28)</f>
        <v>364.19100000000003</v>
      </c>
      <c r="G23" cm="1">
        <f t="array" aca="1" ref="G23" ca="1">_xlfn.XLOOKUP($B23&amp;G$3,'Scraped data'!$B$4:$B$28&amp;'Scraped data'!$C$4:$C$28,'Scraped data'!$P$4:$P$28)</f>
        <v>370.89100000000002</v>
      </c>
      <c r="I23" s="12"/>
      <c r="J23" s="1">
        <v>2.2499999999999999E-2</v>
      </c>
      <c r="K23" s="2" cm="1">
        <f t="array" aca="1" ref="K23" ca="1">_xlfn.XLOOKUP($B23&amp;K$3,'Scraped data'!$B$4:$B$28&amp;'Scraped data'!$C$4:$C$28,'Scraped data'!$Q$4:$Q$28)/1000</f>
        <v>11.684971525000002</v>
      </c>
      <c r="L23" s="2" cm="1">
        <f t="array" aca="1" ref="L23" ca="1">_xlfn.XLOOKUP($B23&amp;L$3,'Scraped data'!$B$4:$B$28&amp;'Scraped data'!$C$4:$C$28,'Scraped data'!$Q$4:$Q$28)/1000</f>
        <v>11.417154775</v>
      </c>
      <c r="M23" s="2" cm="1">
        <f t="array" aca="1" ref="M23" ca="1">_xlfn.XLOOKUP($B23&amp;M$3,'Scraped data'!$B$4:$B$28&amp;'Scraped data'!$C$4:$C$28,'Scraped data'!$Q$4:$Q$28)/1000</f>
        <v>11.533271099999999</v>
      </c>
      <c r="N23" s="2" cm="1">
        <f t="array" aca="1" ref="N23" ca="1">_xlfn.XLOOKUP($B23&amp;N$3,'Scraped data'!$B$4:$B$28&amp;'Scraped data'!$C$4:$C$28,'Scraped data'!$Q$4:$Q$28)/1000</f>
        <v>11.369171425000001</v>
      </c>
      <c r="O23" s="2" cm="1">
        <f t="array" aca="1" ref="O23" ca="1">_xlfn.XLOOKUP($B23&amp;O$3,'Scraped data'!$B$4:$B$28&amp;'Scraped data'!$C$4:$C$28,'Scraped data'!$Q$4:$Q$28)/1000</f>
        <v>11.624834049999999</v>
      </c>
      <c r="Q23" s="12"/>
      <c r="R23" s="1">
        <v>2.2499999999999999E-2</v>
      </c>
      <c r="S23" s="5" cm="1">
        <f t="array" aca="1" ref="S23" ca="1">_xlfn.XLOOKUP($B23&amp;S$3,'Scraped data'!$B$4:$B$28&amp;'Scraped data'!$C$4:$C$28,'Scraped data'!$R$4:$R$28)/1000</f>
        <v>19.602510300000002</v>
      </c>
      <c r="T23" s="5" cm="1">
        <f t="array" aca="1" ref="T23" ca="1">_xlfn.XLOOKUP($B23&amp;T$3,'Scraped data'!$B$4:$B$28&amp;'Scraped data'!$C$4:$C$28,'Scraped data'!$R$4:$R$28)/1000</f>
        <v>19.094733499999997</v>
      </c>
      <c r="U23" s="5" cm="1">
        <f t="array" aca="1" ref="U23" ca="1">_xlfn.XLOOKUP($B23&amp;U$3,'Scraped data'!$B$4:$B$28&amp;'Scraped data'!$C$4:$C$28,'Scraped data'!$R$4:$R$28)/1000</f>
        <v>19.327746099999999</v>
      </c>
      <c r="V23" s="5" cm="1">
        <f t="array" aca="1" ref="V23" ca="1">_xlfn.XLOOKUP($B23&amp;V$3,'Scraped data'!$B$4:$B$28&amp;'Scraped data'!$C$4:$C$28,'Scraped data'!$R$4:$R$28)/1000</f>
        <v>19.097054</v>
      </c>
      <c r="W23" s="5" cm="1">
        <f t="array" aca="1" ref="W23" ca="1">_xlfn.XLOOKUP($B23&amp;W$3,'Scraped data'!$B$4:$B$28&amp;'Scraped data'!$C$4:$C$28,'Scraped data'!$R$4:$R$28)/1000</f>
        <v>19.335615300000001</v>
      </c>
      <c r="Y23" s="12"/>
      <c r="Z23" s="1">
        <v>2.2499999999999999E-2</v>
      </c>
      <c r="AA23" s="2" cm="1">
        <f t="array" aca="1" ref="AA23" ca="1">_xlfn.XLOOKUP($B23&amp;AA$3,'Scraped data'!$B$4:$B$28&amp;'Scraped data'!$C$4:$C$28,'Scraped data'!$S$4:$S$28)/1000</f>
        <v>140.21965830000002</v>
      </c>
      <c r="AB23" s="2" cm="1">
        <f t="array" aca="1" ref="AB23" ca="1">_xlfn.XLOOKUP($B23&amp;AB$3,'Scraped data'!$B$4:$B$28&amp;'Scraped data'!$C$4:$C$28,'Scraped data'!$S$4:$S$28)/1000</f>
        <v>137.0058573</v>
      </c>
      <c r="AC23" s="2" cm="1">
        <f t="array" aca="1" ref="AC23" ca="1">_xlfn.XLOOKUP($B23&amp;AC$3,'Scraped data'!$B$4:$B$28&amp;'Scraped data'!$C$4:$C$28,'Scraped data'!$S$4:$S$28)/1000</f>
        <v>138.39925319999998</v>
      </c>
      <c r="AD23" s="2" cm="1">
        <f t="array" aca="1" ref="AD23" ca="1">_xlfn.XLOOKUP($B23&amp;AD$3,'Scraped data'!$B$4:$B$28&amp;'Scraped data'!$C$4:$C$28,'Scraped data'!$S$4:$S$28)/1000</f>
        <v>136.4300571</v>
      </c>
      <c r="AE23" s="2" cm="1">
        <f t="array" aca="1" ref="AE23" ca="1">_xlfn.XLOOKUP($B23&amp;AE$3,'Scraped data'!$B$4:$B$28&amp;'Scraped data'!$C$4:$C$28,'Scraped data'!$S$4:$S$28)/1000</f>
        <v>139.49800859999999</v>
      </c>
      <c r="AG23" s="12"/>
      <c r="AH23" s="1">
        <v>2.2499999999999999E-2</v>
      </c>
      <c r="AI23" s="2" cm="1">
        <f t="array" aca="1" ref="AI23" ca="1">_xlfn.XLOOKUP($B23&amp;AI$3,'Scraped data'!$B$4:$B$28&amp;'Scraped data'!$C$4:$C$28,'Scraped data'!$T$4:$T$28)/1000</f>
        <v>504.79076988000003</v>
      </c>
      <c r="AJ23" s="2" cm="1">
        <f t="array" aca="1" ref="AJ23" ca="1">_xlfn.XLOOKUP($B23&amp;AJ$3,'Scraped data'!$B$4:$B$28&amp;'Scraped data'!$C$4:$C$28,'Scraped data'!$T$4:$T$28)/1000</f>
        <v>493.22108628000007</v>
      </c>
      <c r="AK23" s="2" cm="1">
        <f t="array" aca="1" ref="AK23" ca="1">_xlfn.XLOOKUP($B23&amp;AK$3,'Scraped data'!$B$4:$B$28&amp;'Scraped data'!$C$4:$C$28,'Scraped data'!$T$4:$T$28)/1000</f>
        <v>498.23731151999993</v>
      </c>
      <c r="AL23" s="2" cm="1">
        <f t="array" aca="1" ref="AL23" ca="1">_xlfn.XLOOKUP($B23&amp;AL$3,'Scraped data'!$B$4:$B$28&amp;'Scraped data'!$C$4:$C$28,'Scraped data'!$T$4:$T$28)/1000</f>
        <v>491.14820556000001</v>
      </c>
      <c r="AM23" s="2" cm="1">
        <f t="array" aca="1" ref="AM23" ca="1">_xlfn.XLOOKUP($B23&amp;AM$3,'Scraped data'!$B$4:$B$28&amp;'Scraped data'!$C$4:$C$28,'Scraped data'!$T$4:$T$28)/1000</f>
        <v>502.19283095999998</v>
      </c>
      <c r="AP23" s="12"/>
      <c r="AQ23" s="1">
        <v>2.2499999999999999E-2</v>
      </c>
      <c r="AR23" s="3">
        <f ca="1">'base P low C auto'!$M$5*C23+'base P low C auto'!$N$5*K23*1000+'base P low C auto'!$O$5*S23*1000+'base P low C auto'!$Q$5*AA23*1000</f>
        <v>4132.338321225001</v>
      </c>
      <c r="AS23" s="3">
        <f ca="1">'base P low C auto'!$M$5*D23+'base P low C auto'!$N$5*L23*1000+'base P low C auto'!$O$5*T23*1000+'base P low C auto'!$Q$5*AB23*1000</f>
        <v>4046.9813604749997</v>
      </c>
      <c r="AT23" s="3">
        <f ca="1">'base P low C auto'!$M$5*E23+'base P low C auto'!$N$5*M23*1000+'base P low C auto'!$O$5*U23*1000+'base P low C auto'!$Q$5*AC23*1000</f>
        <v>4129.7256173999995</v>
      </c>
      <c r="AU23" s="3">
        <f ca="1">'base P low C auto'!$M$5*F23+'base P low C auto'!$N$5*N23*1000+'base P low C auto'!$O$5*V23*1000+'base P low C auto'!$Q$5*AD23*1000</f>
        <v>4172.6268778250005</v>
      </c>
      <c r="AV23" s="3">
        <f ca="1">'base P low C auto'!$M$5*G23+'base P low C auto'!$N$5*O23*1000+'base P low C auto'!$O$5*W23*1000+'base P low C auto'!$Q$5*AE23*1000</f>
        <v>4250.6524639500003</v>
      </c>
    </row>
    <row r="24" spans="1:51" x14ac:dyDescent="0.45">
      <c r="A24" s="12"/>
      <c r="B24" s="1">
        <v>3.3799999999999997E-2</v>
      </c>
      <c r="C24" cm="1">
        <f t="array" aca="1" ref="C24" ca="1">_xlfn.XLOOKUP($B24&amp;C$3,'Scraped data'!$B$4:$B$28&amp;'Scraped data'!$C$4:$C$28,'Scraped data'!$P$4:$P$28)</f>
        <v>269.09100000000001</v>
      </c>
      <c r="D24" cm="1">
        <f t="array" aca="1" ref="D24" ca="1">_xlfn.XLOOKUP($B24&amp;D$3,'Scraped data'!$B$4:$B$28&amp;'Scraped data'!$C$4:$C$28,'Scraped data'!$P$4:$P$28)</f>
        <v>368.19100000000003</v>
      </c>
      <c r="E24" cm="1">
        <f t="array" aca="1" ref="E24" ca="1">_xlfn.XLOOKUP($B24&amp;E$3,'Scraped data'!$B$4:$B$28&amp;'Scraped data'!$C$4:$C$28,'Scraped data'!$P$4:$P$28)</f>
        <v>405.69100000000003</v>
      </c>
      <c r="F24" cm="1">
        <f t="array" aca="1" ref="F24" ca="1">_xlfn.XLOOKUP($B24&amp;F$3,'Scraped data'!$B$4:$B$28&amp;'Scraped data'!$C$4:$C$28,'Scraped data'!$P$4:$P$28)</f>
        <v>409.59100000000001</v>
      </c>
      <c r="G24" cm="1">
        <f t="array" aca="1" ref="G24" ca="1">_xlfn.XLOOKUP($B24&amp;G$3,'Scraped data'!$B$4:$B$28&amp;'Scraped data'!$C$4:$C$28,'Scraped data'!$P$4:$P$28)</f>
        <v>418.39100000000002</v>
      </c>
      <c r="I24" s="12"/>
      <c r="J24" s="1">
        <v>3.3799999999999997E-2</v>
      </c>
      <c r="K24" s="2" cm="1">
        <f t="array" aca="1" ref="K24" ca="1">_xlfn.XLOOKUP($B24&amp;K$3,'Scraped data'!$B$4:$B$28&amp;'Scraped data'!$C$4:$C$28,'Scraped data'!$Q$4:$Q$28)/1000</f>
        <v>13.270082499999999</v>
      </c>
      <c r="L24" s="2" cm="1">
        <f t="array" aca="1" ref="L24" ca="1">_xlfn.XLOOKUP($B24&amp;L$3,'Scraped data'!$B$4:$B$28&amp;'Scraped data'!$C$4:$C$28,'Scraped data'!$Q$4:$Q$28)/1000</f>
        <v>12.968645400000002</v>
      </c>
      <c r="M24" s="2" cm="1">
        <f t="array" aca="1" ref="M24" ca="1">_xlfn.XLOOKUP($B24&amp;M$3,'Scraped data'!$B$4:$B$28&amp;'Scraped data'!$C$4:$C$28,'Scraped data'!$Q$4:$Q$28)/1000</f>
        <v>13.07875505</v>
      </c>
      <c r="N24" s="2" cm="1">
        <f t="array" aca="1" ref="N24" ca="1">_xlfn.XLOOKUP($B24&amp;N$3,'Scraped data'!$B$4:$B$28&amp;'Scraped data'!$C$4:$C$28,'Scraped data'!$Q$4:$Q$28)/1000</f>
        <v>12.9451319</v>
      </c>
      <c r="O24" s="2" cm="1">
        <f t="array" aca="1" ref="O24" ca="1">_xlfn.XLOOKUP($B24&amp;O$3,'Scraped data'!$B$4:$B$28&amp;'Scraped data'!$C$4:$C$28,'Scraped data'!$Q$4:$Q$28)/1000</f>
        <v>12.625050075000001</v>
      </c>
      <c r="Q24" s="12"/>
      <c r="R24" s="1">
        <v>3.3799999999999997E-2</v>
      </c>
      <c r="S24" s="5" cm="1">
        <f t="array" aca="1" ref="S24" ca="1">_xlfn.XLOOKUP($B24&amp;S$3,'Scraped data'!$B$4:$B$28&amp;'Scraped data'!$C$4:$C$28,'Scraped data'!$R$4:$R$28)/1000</f>
        <v>28.667203300000001</v>
      </c>
      <c r="T24" s="5" cm="1">
        <f t="array" aca="1" ref="T24" ca="1">_xlfn.XLOOKUP($B24&amp;T$3,'Scraped data'!$B$4:$B$28&amp;'Scraped data'!$C$4:$C$28,'Scraped data'!$R$4:$R$28)/1000</f>
        <v>28.337275699999999</v>
      </c>
      <c r="U24" s="5" cm="1">
        <f t="array" aca="1" ref="U24" ca="1">_xlfn.XLOOKUP($B24&amp;U$3,'Scraped data'!$B$4:$B$28&amp;'Scraped data'!$C$4:$C$28,'Scraped data'!$R$4:$R$28)/1000</f>
        <v>28.383578499999999</v>
      </c>
      <c r="V24" s="5" cm="1">
        <f t="array" aca="1" ref="V24" ca="1">_xlfn.XLOOKUP($B24&amp;V$3,'Scraped data'!$B$4:$B$28&amp;'Scraped data'!$C$4:$C$28,'Scraped data'!$R$4:$R$28)/1000</f>
        <v>28.180089599999999</v>
      </c>
      <c r="W24" s="5" cm="1">
        <f t="array" aca="1" ref="W24" ca="1">_xlfn.XLOOKUP($B24&amp;W$3,'Scraped data'!$B$4:$B$28&amp;'Scraped data'!$C$4:$C$28,'Scraped data'!$R$4:$R$28)/1000</f>
        <v>27.831039499999999</v>
      </c>
      <c r="Y24" s="12"/>
      <c r="Z24" s="1">
        <v>3.3799999999999997E-2</v>
      </c>
      <c r="AA24" s="2" cm="1">
        <f t="array" aca="1" ref="AA24" ca="1">_xlfn.XLOOKUP($B24&amp;AA$3,'Scraped data'!$B$4:$B$28&amp;'Scraped data'!$C$4:$C$28,'Scraped data'!$S$4:$S$28)/1000</f>
        <v>159.24098999999998</v>
      </c>
      <c r="AB24" s="2" cm="1">
        <f t="array" aca="1" ref="AB24" ca="1">_xlfn.XLOOKUP($B24&amp;AB$3,'Scraped data'!$B$4:$B$28&amp;'Scraped data'!$C$4:$C$28,'Scraped data'!$S$4:$S$28)/1000</f>
        <v>155.62374480000003</v>
      </c>
      <c r="AC24" s="2" cm="1">
        <f t="array" aca="1" ref="AC24" ca="1">_xlfn.XLOOKUP($B24&amp;AC$3,'Scraped data'!$B$4:$B$28&amp;'Scraped data'!$C$4:$C$28,'Scraped data'!$S$4:$S$28)/1000</f>
        <v>156.94506060000001</v>
      </c>
      <c r="AD24" s="2" cm="1">
        <f t="array" aca="1" ref="AD24" ca="1">_xlfn.XLOOKUP($B24&amp;AD$3,'Scraped data'!$B$4:$B$28&amp;'Scraped data'!$C$4:$C$28,'Scraped data'!$S$4:$S$28)/1000</f>
        <v>155.3415828</v>
      </c>
      <c r="AE24" s="2" cm="1">
        <f t="array" aca="1" ref="AE24" ca="1">_xlfn.XLOOKUP($B24&amp;AE$3,'Scraped data'!$B$4:$B$28&amp;'Scraped data'!$C$4:$C$28,'Scraped data'!$S$4:$S$28)/1000</f>
        <v>151.50060090000002</v>
      </c>
      <c r="AG24" s="12"/>
      <c r="AH24" s="1">
        <v>3.3799999999999997E-2</v>
      </c>
      <c r="AI24" s="2" cm="1">
        <f t="array" aca="1" ref="AI24" ca="1">_xlfn.XLOOKUP($B24&amp;AI$3,'Scraped data'!$B$4:$B$28&amp;'Scraped data'!$C$4:$C$28,'Scraped data'!$T$4:$T$28)/1000</f>
        <v>509.52653892000001</v>
      </c>
      <c r="AJ24" s="2" cm="1">
        <f t="array" aca="1" ref="AJ24" ca="1">_xlfn.XLOOKUP($B24&amp;AJ$3,'Scraped data'!$B$4:$B$28&amp;'Scraped data'!$C$4:$C$28,'Scraped data'!$T$4:$T$28)/1000</f>
        <v>497.78460036000001</v>
      </c>
      <c r="AK24" s="2" cm="1">
        <f t="array" aca="1" ref="AK24" ca="1">_xlfn.XLOOKUP($B24&amp;AK$3,'Scraped data'!$B$4:$B$28&amp;'Scraped data'!$C$4:$C$28,'Scraped data'!$T$4:$T$28)/1000</f>
        <v>502.28156159999997</v>
      </c>
      <c r="AL24" s="2" cm="1">
        <f t="array" aca="1" ref="AL24" ca="1">_xlfn.XLOOKUP($B24&amp;AL$3,'Scraped data'!$B$4:$B$28&amp;'Scraped data'!$C$4:$C$28,'Scraped data'!$T$4:$T$28)/1000</f>
        <v>496.7679546</v>
      </c>
      <c r="AM24" s="2" cm="1">
        <f t="array" aca="1" ref="AM24" ca="1">_xlfn.XLOOKUP($B24&amp;AM$3,'Scraped data'!$B$4:$B$28&amp;'Scraped data'!$C$4:$C$28,'Scraped data'!$T$4:$T$28)/1000</f>
        <v>483.93104543999999</v>
      </c>
      <c r="AP24" s="12"/>
      <c r="AQ24" s="1">
        <v>3.3799999999999997E-2</v>
      </c>
      <c r="AR24" s="3">
        <f ca="1">'base P low C auto'!$M$5*C24+'base P low C auto'!$N$5*K24*1000+'base P low C auto'!$O$5*S24*1000+'base P low C auto'!$Q$5*AA24*1000</f>
        <v>5192.578489999999</v>
      </c>
      <c r="AS24" s="3">
        <f ca="1">'base P low C auto'!$M$5*D24+'base P low C auto'!$N$5*L24*1000+'base P low C auto'!$O$5*T24*1000+'base P low C auto'!$Q$5*AB24*1000</f>
        <v>5203.9335661000005</v>
      </c>
      <c r="AT24" s="3">
        <f ca="1">'base P low C auto'!$M$5*E24+'base P low C auto'!$N$5*M24*1000+'base P low C auto'!$O$5*U24*1000+'base P low C auto'!$Q$5*AC24*1000</f>
        <v>5267.9191929500003</v>
      </c>
      <c r="AU24" s="3">
        <f ca="1">'base P low C auto'!$M$5*F24+'base P low C auto'!$N$5*N24*1000+'base P low C auto'!$O$5*V24*1000+'base P low C auto'!$Q$5*AD24*1000</f>
        <v>5228.6302871000007</v>
      </c>
      <c r="AV24" s="3">
        <f ca="1">'base P low C auto'!$M$5*G24+'base P low C auto'!$N$5*O24*1000+'base P low C auto'!$O$5*W24*1000+'base P low C auto'!$Q$5*AE24*1000</f>
        <v>5144.3544281750001</v>
      </c>
    </row>
    <row r="25" spans="1:51" ht="14.65" thickBot="1" x14ac:dyDescent="0.5">
      <c r="A25" s="12"/>
      <c r="B25" s="1">
        <v>4.5100000000000001E-2</v>
      </c>
      <c r="C25" cm="1">
        <f t="array" aca="1" ref="C25" ca="1">_xlfn.XLOOKUP($B25&amp;C$3,'Scraped data'!$B$4:$B$28&amp;'Scraped data'!$C$4:$C$28,'Scraped data'!$P$4:$P$28)</f>
        <v>310.09100000000001</v>
      </c>
      <c r="D25" cm="1">
        <f t="array" aca="1" ref="D25" ca="1">_xlfn.XLOOKUP($B25&amp;D$3,'Scraped data'!$B$4:$B$28&amp;'Scraped data'!$C$4:$C$28,'Scraped data'!$P$4:$P$28)</f>
        <v>371.791</v>
      </c>
      <c r="E25" cm="1">
        <f t="array" aca="1" ref="E25" ca="1">_xlfn.XLOOKUP($B25&amp;E$3,'Scraped data'!$B$4:$B$28&amp;'Scraped data'!$C$4:$C$28,'Scraped data'!$P$4:$P$28)</f>
        <v>478.89100000000002</v>
      </c>
      <c r="F25" cm="1">
        <f t="array" aca="1" ref="F25" ca="1">_xlfn.XLOOKUP($B25&amp;F$3,'Scraped data'!$B$4:$B$28&amp;'Scraped data'!$C$4:$C$28,'Scraped data'!$P$4:$P$28)</f>
        <v>484.291</v>
      </c>
      <c r="G25" cm="1">
        <f t="array" aca="1" ref="G25" ca="1">_xlfn.XLOOKUP($B25&amp;G$3,'Scraped data'!$B$4:$B$28&amp;'Scraped data'!$C$4:$C$28,'Scraped data'!$P$4:$P$28)</f>
        <v>697.99099999999999</v>
      </c>
      <c r="I25" s="12"/>
      <c r="J25" s="1">
        <v>4.5100000000000001E-2</v>
      </c>
      <c r="K25" s="2" cm="1">
        <f t="array" aca="1" ref="K25" ca="1">_xlfn.XLOOKUP($B25&amp;K$3,'Scraped data'!$B$4:$B$28&amp;'Scraped data'!$C$4:$C$28,'Scraped data'!$Q$4:$Q$28)/1000</f>
        <v>11.215506775</v>
      </c>
      <c r="L25" s="2" cm="1">
        <f t="array" aca="1" ref="L25" ca="1">_xlfn.XLOOKUP($B25&amp;L$3,'Scraped data'!$B$4:$B$28&amp;'Scraped data'!$C$4:$C$28,'Scraped data'!$Q$4:$Q$28)/1000</f>
        <v>11.065290050000002</v>
      </c>
      <c r="M25" s="2" cm="1">
        <f t="array" aca="1" ref="M25" ca="1">_xlfn.XLOOKUP($B25&amp;M$3,'Scraped data'!$B$4:$B$28&amp;'Scraped data'!$C$4:$C$28,'Scraped data'!$Q$4:$Q$28)/1000</f>
        <v>11.491160624999999</v>
      </c>
      <c r="N25" s="2" cm="1">
        <f t="array" aca="1" ref="N25" ca="1">_xlfn.XLOOKUP($B25&amp;N$3,'Scraped data'!$B$4:$B$28&amp;'Scraped data'!$C$4:$C$28,'Scraped data'!$Q$4:$Q$28)/1000</f>
        <v>11.505931524999999</v>
      </c>
      <c r="O25" s="2" cm="1">
        <f t="array" aca="1" ref="O25" ca="1">_xlfn.XLOOKUP($B25&amp;O$3,'Scraped data'!$B$4:$B$28&amp;'Scraped data'!$C$4:$C$28,'Scraped data'!$Q$4:$Q$28)/1000</f>
        <v>11.535883</v>
      </c>
      <c r="Q25" s="12"/>
      <c r="R25" s="1">
        <v>4.5100000000000001E-2</v>
      </c>
      <c r="S25" s="5" cm="1">
        <f t="array" aca="1" ref="S25" ca="1">_xlfn.XLOOKUP($B25&amp;S$3,'Scraped data'!$B$4:$B$28&amp;'Scraped data'!$C$4:$C$28,'Scraped data'!$R$4:$R$28)/1000</f>
        <v>36.8063389</v>
      </c>
      <c r="T25" s="5" cm="1">
        <f t="array" aca="1" ref="T25" ca="1">_xlfn.XLOOKUP($B25&amp;T$3,'Scraped data'!$B$4:$B$28&amp;'Scraped data'!$C$4:$C$28,'Scraped data'!$R$4:$R$28)/1000</f>
        <v>36.615824600000003</v>
      </c>
      <c r="U25" s="5" cm="1">
        <f t="array" aca="1" ref="U25" ca="1">_xlfn.XLOOKUP($B25&amp;U$3,'Scraped data'!$B$4:$B$28&amp;'Scraped data'!$C$4:$C$28,'Scraped data'!$R$4:$R$28)/1000</f>
        <v>37.392834499999999</v>
      </c>
      <c r="V25" s="5" cm="1">
        <f t="array" aca="1" ref="V25" ca="1">_xlfn.XLOOKUP($B25&amp;V$3,'Scraped data'!$B$4:$B$28&amp;'Scraped data'!$C$4:$C$28,'Scraped data'!$R$4:$R$28)/1000</f>
        <v>37.338355799999995</v>
      </c>
      <c r="W25" s="5" cm="1">
        <f t="array" aca="1" ref="W25" ca="1">_xlfn.XLOOKUP($B25&amp;W$3,'Scraped data'!$B$4:$B$28&amp;'Scraped data'!$C$4:$C$28,'Scraped data'!$R$4:$R$28)/1000</f>
        <v>37.341797800000002</v>
      </c>
      <c r="Y25" s="12"/>
      <c r="Z25" s="1">
        <v>4.5100000000000001E-2</v>
      </c>
      <c r="AA25" s="2" cm="1">
        <f t="array" aca="1" ref="AA25" ca="1">_xlfn.XLOOKUP($B25&amp;AA$3,'Scraped data'!$B$4:$B$28&amp;'Scraped data'!$C$4:$C$28,'Scraped data'!$S$4:$S$28)/1000</f>
        <v>134.58608129999999</v>
      </c>
      <c r="AB25" s="2" cm="1">
        <f t="array" aca="1" ref="AB25" ca="1">_xlfn.XLOOKUP($B25&amp;AB$3,'Scraped data'!$B$4:$B$28&amp;'Scraped data'!$C$4:$C$28,'Scraped data'!$S$4:$S$28)/1000</f>
        <v>132.78348060000002</v>
      </c>
      <c r="AC25" s="2" cm="1">
        <f t="array" aca="1" ref="AC25" ca="1">_xlfn.XLOOKUP($B25&amp;AC$3,'Scraped data'!$B$4:$B$28&amp;'Scraped data'!$C$4:$C$28,'Scraped data'!$S$4:$S$28)/1000</f>
        <v>137.89392749999999</v>
      </c>
      <c r="AD25" s="2" cm="1">
        <f t="array" aca="1" ref="AD25" ca="1">_xlfn.XLOOKUP($B25&amp;AD$3,'Scraped data'!$B$4:$B$28&amp;'Scraped data'!$C$4:$C$28,'Scraped data'!$S$4:$S$28)/1000</f>
        <v>138.07117829999999</v>
      </c>
      <c r="AE25" s="2" cm="1">
        <f t="array" aca="1" ref="AE25" ca="1">_xlfn.XLOOKUP($B25&amp;AE$3,'Scraped data'!$B$4:$B$28&amp;'Scraped data'!$C$4:$C$28,'Scraped data'!$S$4:$S$28)/1000</f>
        <v>138.43059599999998</v>
      </c>
      <c r="AG25" s="12"/>
      <c r="AH25" s="1">
        <v>4.5100000000000001E-2</v>
      </c>
      <c r="AI25" s="2" cm="1">
        <f t="array" aca="1" ref="AI25" ca="1">_xlfn.XLOOKUP($B25&amp;AI$3,'Scraped data'!$B$4:$B$28&amp;'Scraped data'!$C$4:$C$28,'Scraped data'!$T$4:$T$28)/1000</f>
        <v>484.50989268000001</v>
      </c>
      <c r="AJ25" s="2" cm="1">
        <f t="array" aca="1" ref="AJ25" ca="1">_xlfn.XLOOKUP($B25&amp;AJ$3,'Scraped data'!$B$4:$B$28&amp;'Scraped data'!$C$4:$C$28,'Scraped data'!$T$4:$T$28)/1000</f>
        <v>478.02053016000002</v>
      </c>
      <c r="AK25" s="2" cm="1">
        <f t="array" aca="1" ref="AK25" ca="1">_xlfn.XLOOKUP($B25&amp;AK$3,'Scraped data'!$B$4:$B$28&amp;'Scraped data'!$C$4:$C$28,'Scraped data'!$T$4:$T$28)/1000</f>
        <v>496.41813899999994</v>
      </c>
      <c r="AL25" s="2" cm="1">
        <f t="array" aca="1" ref="AL25" ca="1">_xlfn.XLOOKUP($B25&amp;AL$3,'Scraped data'!$B$4:$B$28&amp;'Scraped data'!$C$4:$C$28,'Scraped data'!$T$4:$T$28)/1000</f>
        <v>497.05624187999996</v>
      </c>
      <c r="AM25" s="2" cm="1">
        <f t="array" aca="1" ref="AM25" ca="1">_xlfn.XLOOKUP($B25&amp;AM$3,'Scraped data'!$B$4:$B$28&amp;'Scraped data'!$C$4:$C$28,'Scraped data'!$T$4:$T$28)/1000</f>
        <v>498.35014559999996</v>
      </c>
      <c r="AP25" s="12"/>
      <c r="AQ25" s="1">
        <v>4.5100000000000001E-2</v>
      </c>
      <c r="AR25" s="3">
        <f ca="1">'base P low C auto'!$M$5*C25+'base P low C auto'!$N$5*K25*1000+'base P low C auto'!$O$5*S25*1000+'base P low C auto'!$Q$5*AA25*1000</f>
        <v>5414.6073334749999</v>
      </c>
      <c r="AS25" s="3">
        <f ca="1">'base P low C auto'!$M$5*D25+'base P low C auto'!$N$5*L25*1000+'base P low C auto'!$O$5*T25*1000+'base P low C auto'!$Q$5*AB25*1000</f>
        <v>5430.6234654500004</v>
      </c>
      <c r="AT25" s="3">
        <f ca="1">'base P low C auto'!$M$5*E25+'base P low C auto'!$N$5*M25*1000+'base P low C auto'!$O$5*U25*1000+'base P low C auto'!$Q$5*AC25*1000</f>
        <v>5685.0061581249993</v>
      </c>
      <c r="AU25" s="3">
        <f ca="1">'base P low C auto'!$M$5*F25+'base P low C auto'!$N$5*N25*1000+'base P low C auto'!$O$5*V25*1000+'base P low C auto'!$Q$5*AD25*1000</f>
        <v>5689.4073737249992</v>
      </c>
      <c r="AV25" s="3">
        <f ca="1">'base P low C auto'!$M$5*G25+'base P low C auto'!$N$5*O25*1000+'base P low C auto'!$O$5*W25*1000+'base P low C auto'!$Q$5*AE25*1000</f>
        <v>5909.6253819999993</v>
      </c>
      <c r="AW25" s="1" t="s">
        <v>58</v>
      </c>
    </row>
    <row r="26" spans="1:51" ht="14.65" thickBot="1" x14ac:dyDescent="0.5">
      <c r="A26" s="12"/>
      <c r="B26" s="1">
        <v>9.0200000000000002E-2</v>
      </c>
      <c r="C26" cm="1">
        <f t="array" aca="1" ref="C26" ca="1">_xlfn.XLOOKUP($B26&amp;C$3,'Scraped data'!$B$4:$B$28&amp;'Scraped data'!$C$4:$C$28,'Scraped data'!$P$4:$P$28)</f>
        <v>564.09100000000001</v>
      </c>
      <c r="D26" cm="1">
        <f t="array" aca="1" ref="D26" ca="1">_xlfn.XLOOKUP($B26&amp;D$3,'Scraped data'!$B$4:$B$28&amp;'Scraped data'!$C$4:$C$28,'Scraped data'!$P$4:$P$28)</f>
        <v>675.89099999999996</v>
      </c>
      <c r="E26" cm="1">
        <f t="array" aca="1" ref="E26" ca="1">_xlfn.XLOOKUP($B26&amp;E$3,'Scraped data'!$B$4:$B$28&amp;'Scraped data'!$C$4:$C$28,'Scraped data'!$P$4:$P$28)</f>
        <v>629.09100000000001</v>
      </c>
      <c r="F26" cm="1">
        <f t="array" aca="1" ref="F26" ca="1">_xlfn.XLOOKUP($B26&amp;F$3,'Scraped data'!$B$4:$B$28&amp;'Scraped data'!$C$4:$C$28,'Scraped data'!$P$4:$P$28)</f>
        <v>875.39099999999996</v>
      </c>
      <c r="G26" cm="1">
        <f t="array" aca="1" ref="G26" ca="1">_xlfn.XLOOKUP($B26&amp;G$3,'Scraped data'!$B$4:$B$28&amp;'Scraped data'!$C$4:$C$28,'Scraped data'!$P$4:$P$28)</f>
        <v>880.89099999999996</v>
      </c>
      <c r="I26" s="12"/>
      <c r="J26" s="1">
        <v>9.0200000000000002E-2</v>
      </c>
      <c r="K26" s="2" cm="1">
        <f t="array" aca="1" ref="K26" ca="1">_xlfn.XLOOKUP($B26&amp;K$3,'Scraped data'!$B$4:$B$28&amp;'Scraped data'!$C$4:$C$28,'Scraped data'!$Q$4:$Q$28)/1000</f>
        <v>11.065906849999999</v>
      </c>
      <c r="L26" s="2" cm="1">
        <f t="array" aca="1" ref="L26" ca="1">_xlfn.XLOOKUP($B26&amp;L$3,'Scraped data'!$B$4:$B$28&amp;'Scraped data'!$C$4:$C$28,'Scraped data'!$Q$4:$Q$28)/1000</f>
        <v>10.953323425000001</v>
      </c>
      <c r="M26" s="2" cm="1">
        <f t="array" aca="1" ref="M26" ca="1">_xlfn.XLOOKUP($B26&amp;M$3,'Scraped data'!$B$4:$B$28&amp;'Scraped data'!$C$4:$C$28,'Scraped data'!$Q$4:$Q$28)/1000</f>
        <v>10.986269775</v>
      </c>
      <c r="N26" s="2" cm="1">
        <f t="array" aca="1" ref="N26" ca="1">_xlfn.XLOOKUP($B26&amp;N$3,'Scraped data'!$B$4:$B$28&amp;'Scraped data'!$C$4:$C$28,'Scraped data'!$Q$4:$Q$28)/1000</f>
        <v>11.158325075</v>
      </c>
      <c r="O26" s="2" cm="1">
        <f t="array" aca="1" ref="O26" ca="1">_xlfn.XLOOKUP($B26&amp;O$3,'Scraped data'!$B$4:$B$28&amp;'Scraped data'!$C$4:$C$28,'Scraped data'!$Q$4:$Q$28)/1000</f>
        <v>11.123252200000001</v>
      </c>
      <c r="Q26" s="12"/>
      <c r="R26" s="1">
        <v>9.0200000000000002E-2</v>
      </c>
      <c r="S26" s="5" cm="1">
        <f t="array" aca="1" ref="S26" ca="1">_xlfn.XLOOKUP($B26&amp;S$3,'Scraped data'!$B$4:$B$28&amp;'Scraped data'!$C$4:$C$28,'Scraped data'!$R$4:$R$28)/1000</f>
        <v>72.779312699999991</v>
      </c>
      <c r="T26" s="5" cm="1">
        <f t="array" aca="1" ref="T26" ca="1">_xlfn.XLOOKUP($B26&amp;T$3,'Scraped data'!$B$4:$B$28&amp;'Scraped data'!$C$4:$C$28,'Scraped data'!$R$4:$R$28)/1000</f>
        <v>72.232082399999996</v>
      </c>
      <c r="U26" s="5" cm="1">
        <f t="array" aca="1" ref="U26" ca="1">_xlfn.XLOOKUP($B26&amp;U$3,'Scraped data'!$B$4:$B$28&amp;'Scraped data'!$C$4:$C$28,'Scraped data'!$R$4:$R$28)/1000</f>
        <v>72.168831999999995</v>
      </c>
      <c r="V26" s="5" cm="1">
        <f t="array" aca="1" ref="V26" ca="1">_xlfn.XLOOKUP($B26&amp;V$3,'Scraped data'!$B$4:$B$28&amp;'Scraped data'!$C$4:$C$28,'Scraped data'!$R$4:$R$28)/1000</f>
        <v>72.744797900000009</v>
      </c>
      <c r="W26" s="5" cm="1">
        <f t="array" aca="1" ref="W26" ca="1">_xlfn.XLOOKUP($B26&amp;W$3,'Scraped data'!$B$4:$B$28&amp;'Scraped data'!$C$4:$C$28,'Scraped data'!$R$4:$R$28)/1000</f>
        <v>72.527081499999994</v>
      </c>
      <c r="Y26" s="12"/>
      <c r="Z26" s="1">
        <v>9.0200000000000002E-2</v>
      </c>
      <c r="AA26" s="2" cm="1">
        <f t="array" aca="1" ref="AA26" ca="1">_xlfn.XLOOKUP($B26&amp;AA$3,'Scraped data'!$B$4:$B$28&amp;'Scraped data'!$C$4:$C$28,'Scraped data'!$S$4:$S$28)/1000</f>
        <v>132.7908822</v>
      </c>
      <c r="AB26" s="2" cm="1">
        <f t="array" aca="1" ref="AB26" ca="1">_xlfn.XLOOKUP($B26&amp;AB$3,'Scraped data'!$B$4:$B$28&amp;'Scraped data'!$C$4:$C$28,'Scraped data'!$S$4:$S$28)/1000</f>
        <v>131.43988110000001</v>
      </c>
      <c r="AC26" s="2" cm="1">
        <f t="array" aca="1" ref="AC26" ca="1">_xlfn.XLOOKUP($B26&amp;AC$3,'Scraped data'!$B$4:$B$28&amp;'Scraped data'!$C$4:$C$28,'Scraped data'!$S$4:$S$28)/1000</f>
        <v>131.83523730000002</v>
      </c>
      <c r="AD26" s="2" cm="1">
        <f t="array" aca="1" ref="AD26" ca="1">_xlfn.XLOOKUP($B26&amp;AD$3,'Scraped data'!$B$4:$B$28&amp;'Scraped data'!$C$4:$C$28,'Scraped data'!$S$4:$S$28)/1000</f>
        <v>133.89990090000001</v>
      </c>
      <c r="AE26" s="2" cm="1">
        <f t="array" aca="1" ref="AE26" ca="1">_xlfn.XLOOKUP($B26&amp;AE$3,'Scraped data'!$B$4:$B$28&amp;'Scraped data'!$C$4:$C$28,'Scraped data'!$S$4:$S$28)/1000</f>
        <v>133.47902640000001</v>
      </c>
      <c r="AG26" s="12"/>
      <c r="AH26" s="1">
        <v>9.0200000000000002E-2</v>
      </c>
      <c r="AI26" s="2" cm="1">
        <f t="array" aca="1" ref="AI26" ca="1">_xlfn.XLOOKUP($B26&amp;AI$3,'Scraped data'!$B$4:$B$28&amp;'Scraped data'!$C$4:$C$28,'Scraped data'!$T$4:$T$28)/1000</f>
        <v>478.04717592000003</v>
      </c>
      <c r="AJ26" s="6" cm="1">
        <f t="array" aca="1" ref="AJ26" ca="1">_xlfn.XLOOKUP($B26&amp;AJ$3,'Scraped data'!$B$4:$B$28&amp;'Scraped data'!$C$4:$C$28,'Scraped data'!$T$4:$T$28)/1000</f>
        <v>473.18357196000005</v>
      </c>
      <c r="AK26" s="2" cm="1">
        <f t="array" aca="1" ref="AK26" ca="1">_xlfn.XLOOKUP($B26&amp;AK$3,'Scraped data'!$B$4:$B$28&amp;'Scraped data'!$C$4:$C$28,'Scraped data'!$T$4:$T$28)/1000</f>
        <v>474.60685428000005</v>
      </c>
      <c r="AL26" s="2" cm="1">
        <f t="array" aca="1" ref="AL26" ca="1">_xlfn.XLOOKUP($B26&amp;AL$3,'Scraped data'!$B$4:$B$28&amp;'Scraped data'!$C$4:$C$28,'Scraped data'!$T$4:$T$28)/1000</f>
        <v>482.03964324000009</v>
      </c>
      <c r="AM26" s="2" cm="1">
        <f t="array" aca="1" ref="AM26" ca="1">_xlfn.XLOOKUP($B26&amp;AM$3,'Scraped data'!$B$4:$B$28&amp;'Scraped data'!$C$4:$C$28,'Scraped data'!$T$4:$T$28)/1000</f>
        <v>480.52449504000003</v>
      </c>
      <c r="AP26" s="12"/>
      <c r="AQ26" s="1">
        <v>9.0200000000000002E-2</v>
      </c>
      <c r="AR26" s="3">
        <f ca="1">'base P low C auto'!$M$5*C26+'base P low C auto'!$N$5*K26*1000+'base P low C auto'!$O$5*S26*1000+'base P low C auto'!$Q$5*AA26*1000</f>
        <v>8335.3139841499997</v>
      </c>
      <c r="AS26" s="3">
        <f ca="1">'base P low C auto'!$M$5*D26+'base P low C auto'!$N$5*L26*1000+'base P low C auto'!$O$5*T26*1000+'base P low C auto'!$Q$5*AB26*1000</f>
        <v>8382.5417758250005</v>
      </c>
      <c r="AT26" s="3">
        <f ca="1">'base P low C auto'!$M$5*E26+'base P low C auto'!$N$5*M26*1000+'base P low C auto'!$O$5*U26*1000+'base P low C auto'!$Q$5*AC26*1000</f>
        <v>8337.8837829749991</v>
      </c>
      <c r="AU26" s="3">
        <f ca="1">'base P low C auto'!$M$5*F26+'base P low C auto'!$N$5*N26*1000+'base P low C auto'!$O$5*V26*1000+'base P low C auto'!$Q$5*AD26*1000</f>
        <v>8663.340783175001</v>
      </c>
      <c r="AV26" s="3">
        <f ca="1">'base P low C auto'!$M$5*G26+'base P low C auto'!$N$5*O26*1000+'base P low C auto'!$O$5*W26*1000+'base P low C auto'!$Q$5*AE26*1000</f>
        <v>8645.1818222999991</v>
      </c>
      <c r="AW26" s="9">
        <f ca="1">1 - MIN(AR22:AV26)/AW22</f>
        <v>0.62327157583164361</v>
      </c>
    </row>
    <row r="28" spans="1:51" x14ac:dyDescent="0.45">
      <c r="A28" s="1" t="s">
        <v>52</v>
      </c>
    </row>
    <row r="29" spans="1:51" x14ac:dyDescent="0.45">
      <c r="A29" s="13" t="s">
        <v>44</v>
      </c>
      <c r="B29" s="13"/>
      <c r="C29" s="11" t="s">
        <v>43</v>
      </c>
      <c r="D29" s="11"/>
      <c r="E29" s="11"/>
      <c r="F29" s="11"/>
      <c r="G29" s="11"/>
      <c r="H29" s="1"/>
      <c r="I29" s="13" t="s">
        <v>46</v>
      </c>
      <c r="J29" s="13"/>
      <c r="K29" s="1" t="s">
        <v>43</v>
      </c>
      <c r="L29" s="1"/>
      <c r="M29" s="1"/>
      <c r="N29" s="1"/>
      <c r="O29" s="1"/>
      <c r="P29" s="1"/>
      <c r="Q29" s="13" t="s">
        <v>45</v>
      </c>
      <c r="R29" s="13"/>
      <c r="S29" s="11" t="s">
        <v>43</v>
      </c>
      <c r="T29" s="11"/>
      <c r="U29" s="11"/>
      <c r="V29" s="11"/>
      <c r="W29" s="11"/>
      <c r="X29" s="1"/>
      <c r="Y29" s="13" t="s">
        <v>47</v>
      </c>
      <c r="Z29" s="13"/>
      <c r="AA29" s="11" t="s">
        <v>43</v>
      </c>
      <c r="AB29" s="11"/>
      <c r="AC29" s="11"/>
      <c r="AD29" s="11"/>
      <c r="AE29" s="11"/>
      <c r="AF29" s="1"/>
      <c r="AG29" s="13" t="s">
        <v>37</v>
      </c>
      <c r="AH29" s="13"/>
      <c r="AI29" s="11" t="s">
        <v>43</v>
      </c>
      <c r="AJ29" s="11"/>
      <c r="AK29" s="11"/>
      <c r="AL29" s="11"/>
      <c r="AM29" s="11"/>
      <c r="AP29" s="13" t="s">
        <v>59</v>
      </c>
      <c r="AQ29" s="13"/>
      <c r="AR29" s="11" t="s">
        <v>43</v>
      </c>
      <c r="AS29" s="11"/>
      <c r="AT29" s="11"/>
      <c r="AU29" s="11"/>
      <c r="AV29" s="11"/>
    </row>
    <row r="30" spans="1:51" ht="14.65" thickBot="1" x14ac:dyDescent="0.5">
      <c r="A30" s="13"/>
      <c r="B30" s="13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H30" s="1" t="s">
        <v>57</v>
      </c>
      <c r="I30" s="13"/>
      <c r="J30" s="13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P30" s="1" t="s">
        <v>57</v>
      </c>
      <c r="Q30" s="13"/>
      <c r="R30" s="13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X30" s="1" t="s">
        <v>57</v>
      </c>
      <c r="Y30" s="13"/>
      <c r="Z30" s="13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F30" s="1" t="s">
        <v>57</v>
      </c>
      <c r="AG30" s="13"/>
      <c r="AH30" s="13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  <c r="AP30" s="13"/>
      <c r="AQ30" s="13"/>
      <c r="AR30" s="1">
        <v>10</v>
      </c>
      <c r="AS30" s="1">
        <v>15</v>
      </c>
      <c r="AT30" s="1">
        <v>20</v>
      </c>
      <c r="AU30" s="1">
        <v>25</v>
      </c>
      <c r="AV30" s="1">
        <v>30</v>
      </c>
      <c r="AW30" s="1" t="s">
        <v>57</v>
      </c>
    </row>
    <row r="31" spans="1:51" ht="14.65" thickBot="1" x14ac:dyDescent="0.5">
      <c r="A31" s="12" t="s">
        <v>36</v>
      </c>
      <c r="B31" s="1">
        <v>1.1299999999999999E-2</v>
      </c>
      <c r="C31" cm="1">
        <f t="array" aca="1" ref="C31" ca="1">_xlfn.XLOOKUP($B31&amp;C$3,'Scraped data'!$B$4:$B$28&amp;'Scraped data'!$C$4:$C$28,'Scraped data'!$V$4:$V$28)</f>
        <v>85.6</v>
      </c>
      <c r="D31" cm="1">
        <f t="array" aca="1" ref="D31" ca="1">_xlfn.XLOOKUP($B31&amp;D$3,'Scraped data'!$B$4:$B$28&amp;'Scraped data'!$C$4:$C$28,'Scraped data'!$V$4:$V$28)</f>
        <v>87</v>
      </c>
      <c r="E31" cm="1">
        <f t="array" aca="1" ref="E31" ca="1">_xlfn.XLOOKUP($B31&amp;E$3,'Scraped data'!$B$4:$B$28&amp;'Scraped data'!$C$4:$C$28,'Scraped data'!$V$4:$V$28)</f>
        <v>80</v>
      </c>
      <c r="F31" cm="1">
        <f t="array" aca="1" ref="F31" ca="1">_xlfn.XLOOKUP($B31&amp;F$3,'Scraped data'!$B$4:$B$28&amp;'Scraped data'!$C$4:$C$28,'Scraped data'!$V$4:$V$28)</f>
        <v>77.099999999999994</v>
      </c>
      <c r="G31" cm="1">
        <f t="array" aca="1" ref="G31" ca="1">_xlfn.XLOOKUP($B31&amp;G$3,'Scraped data'!$B$4:$B$28&amp;'Scraped data'!$C$4:$C$28,'Scraped data'!$V$4:$V$28)</f>
        <v>95.6</v>
      </c>
      <c r="H31">
        <v>279</v>
      </c>
      <c r="I31" s="12" t="s">
        <v>36</v>
      </c>
      <c r="J31" s="1">
        <v>1.1299999999999999E-2</v>
      </c>
      <c r="K31" s="2" cm="1">
        <f t="array" aca="1" ref="K31" ca="1">_xlfn.XLOOKUP($B31&amp;K$3,'Scraped data'!$B$4:$B$28&amp;'Scraped data'!$C$4:$C$28,'Scraped data'!$W$4:$W$28)/1000</f>
        <v>12.637619087499999</v>
      </c>
      <c r="L31" s="2" cm="1">
        <f t="array" aca="1" ref="L31" ca="1">_xlfn.XLOOKUP($B31&amp;L$3,'Scraped data'!$B$4:$B$28&amp;'Scraped data'!$C$4:$C$28,'Scraped data'!$W$4:$W$28)/1000</f>
        <v>12.424974774999999</v>
      </c>
      <c r="M31" s="2" cm="1">
        <f t="array" aca="1" ref="M31" ca="1">_xlfn.XLOOKUP($B31&amp;M$3,'Scraped data'!$B$4:$B$28&amp;'Scraped data'!$C$4:$C$28,'Scraped data'!$W$4:$W$28)/1000</f>
        <v>12.863774274999999</v>
      </c>
      <c r="N31" s="2" cm="1">
        <f t="array" aca="1" ref="N31" ca="1">_xlfn.XLOOKUP($B31&amp;N$3,'Scraped data'!$B$4:$B$28&amp;'Scraped data'!$C$4:$C$28,'Scraped data'!$W$4:$W$28)/1000</f>
        <v>12.870961887499998</v>
      </c>
      <c r="O31" s="2" cm="1">
        <f t="array" aca="1" ref="O31" ca="1">_xlfn.XLOOKUP($B31&amp;O$3,'Scraped data'!$B$4:$B$28&amp;'Scraped data'!$C$4:$C$28,'Scraped data'!$W$4:$W$28)/1000</f>
        <v>13.414348712499999</v>
      </c>
      <c r="P31" s="2">
        <v>32.94</v>
      </c>
      <c r="Q31" s="12" t="s">
        <v>36</v>
      </c>
      <c r="R31" s="1">
        <v>1.1299999999999999E-2</v>
      </c>
      <c r="S31" s="5" cm="1">
        <f t="array" aca="1" ref="S31" ca="1">_xlfn.XLOOKUP($B31&amp;S$3,'Scraped data'!$B$4:$B$28&amp;'Scraped data'!$C$4:$C$28,'Scraped data'!$X$4:$X$28)/1000</f>
        <v>6.9123118999999997</v>
      </c>
      <c r="T31" s="5" cm="1">
        <f t="array" aca="1" ref="T31" ca="1">_xlfn.XLOOKUP($B31&amp;T$3,'Scraped data'!$B$4:$B$28&amp;'Scraped data'!$C$4:$C$28,'Scraped data'!$X$4:$X$28)/1000</f>
        <v>6.5115518000000003</v>
      </c>
      <c r="U31" s="5" cm="1">
        <f t="array" aca="1" ref="U31" ca="1">_xlfn.XLOOKUP($B31&amp;U$3,'Scraped data'!$B$4:$B$28&amp;'Scraped data'!$C$4:$C$28,'Scraped data'!$X$4:$X$28)/1000</f>
        <v>6.6675768</v>
      </c>
      <c r="V31" s="5" cm="1">
        <f t="array" aca="1" ref="V31" ca="1">_xlfn.XLOOKUP($B31&amp;V$3,'Scraped data'!$B$4:$B$28&amp;'Scraped data'!$C$4:$C$28,'Scraped data'!$X$4:$X$28)/1000</f>
        <v>6.7672599</v>
      </c>
      <c r="W31" s="5" cm="1">
        <f t="array" aca="1" ref="W31" ca="1">_xlfn.XLOOKUP($B31&amp;W$3,'Scraped data'!$B$4:$B$28&amp;'Scraped data'!$C$4:$C$28,'Scraped data'!$X$4:$X$28)/1000</f>
        <v>7.0176461000000003</v>
      </c>
      <c r="X31" s="5">
        <v>12.72</v>
      </c>
      <c r="Y31" s="12" t="s">
        <v>36</v>
      </c>
      <c r="Z31" s="1">
        <v>1.1299999999999999E-2</v>
      </c>
      <c r="AA31" s="2" cm="1">
        <f t="array" aca="1" ref="AA31" ca="1">_xlfn.XLOOKUP($B31&amp;AA$3,'Scraped data'!$B$4:$B$28&amp;'Scraped data'!$C$4:$C$28,'Scraped data'!$Y$4:$Y$28)/1000</f>
        <v>73.758385050000001</v>
      </c>
      <c r="AB31" s="2" cm="1">
        <f t="array" aca="1" ref="AB31" ca="1">_xlfn.XLOOKUP($B31&amp;AB$3,'Scraped data'!$B$4:$B$28&amp;'Scraped data'!$C$4:$C$28,'Scraped data'!$Y$4:$Y$28)/1000</f>
        <v>72.275859299999993</v>
      </c>
      <c r="AC31" s="2" cm="1">
        <f t="array" aca="1" ref="AC31" ca="1">_xlfn.XLOOKUP($B31&amp;AC$3,'Scraped data'!$B$4:$B$28&amp;'Scraped data'!$C$4:$C$28,'Scraped data'!$Y$4:$Y$28)/1000</f>
        <v>75.281640899999999</v>
      </c>
      <c r="AD31" s="2" cm="1">
        <f t="array" aca="1" ref="AD31" ca="1">_xlfn.XLOOKUP($B31&amp;AD$3,'Scraped data'!$B$4:$B$28&amp;'Scraped data'!$C$4:$C$28,'Scraped data'!$Y$4:$Y$28)/1000</f>
        <v>74.553591449999999</v>
      </c>
      <c r="AE31" s="2" cm="1">
        <f t="array" aca="1" ref="AE31" ca="1">_xlfn.XLOOKUP($B31&amp;AE$3,'Scraped data'!$B$4:$B$28&amp;'Scraped data'!$C$4:$C$28,'Scraped data'!$Y$4:$Y$28)/1000</f>
        <v>78.018912149999991</v>
      </c>
      <c r="AF31" s="2">
        <v>198</v>
      </c>
      <c r="AG31" s="12" t="s">
        <v>36</v>
      </c>
      <c r="AH31" s="1">
        <v>1.1299999999999999E-2</v>
      </c>
      <c r="AI31" s="2" cm="1">
        <f t="array" aca="1" ref="AI31" ca="1">_xlfn.XLOOKUP($B31&amp;AI$3,'Scraped data'!$B$4:$B$28&amp;'Scraped data'!$C$4:$C$28,'Scraped data'!$Z$4:$Z$28)/1000</f>
        <v>538.79996664000009</v>
      </c>
      <c r="AJ31" s="2" cm="1">
        <f t="array" aca="1" ref="AJ31" ca="1">_xlfn.XLOOKUP($B31&amp;AJ$3,'Scraped data'!$B$4:$B$28&amp;'Scraped data'!$C$4:$C$28,'Scraped data'!$Z$4:$Z$28)/1000</f>
        <v>528.37306344000001</v>
      </c>
      <c r="AK31" s="2" cm="1">
        <f t="array" aca="1" ref="AK31" ca="1">_xlfn.XLOOKUP($B31&amp;AK$3,'Scraped data'!$B$4:$B$28&amp;'Scraped data'!$C$4:$C$28,'Scraped data'!$Z$4:$Z$28)/1000</f>
        <v>549.2010988799999</v>
      </c>
      <c r="AL31" s="2" cm="1">
        <f t="array" aca="1" ref="AL31" ca="1">_xlfn.XLOOKUP($B31&amp;AL$3,'Scraped data'!$B$4:$B$28&amp;'Scraped data'!$C$4:$C$28,'Scraped data'!$Z$4:$Z$28)/1000</f>
        <v>546.47762832000001</v>
      </c>
      <c r="AM31" s="2" cm="1">
        <f t="array" aca="1" ref="AM31" ca="1">_xlfn.XLOOKUP($B31&amp;AM$3,'Scraped data'!$B$4:$B$28&amp;'Scraped data'!$C$4:$C$28,'Scraped data'!$Z$4:$Z$28)/1000</f>
        <v>570.79364471999997</v>
      </c>
      <c r="AN31" s="2">
        <v>1460.2</v>
      </c>
      <c r="AP31" s="12" t="s">
        <v>36</v>
      </c>
      <c r="AQ31" s="1">
        <v>1.1299999999999999E-2</v>
      </c>
      <c r="AR31" s="3">
        <f ca="1">'low P low C auto'!$M$5*C31+'low P low C auto'!$N$5*K31*1000+'low P low C auto'!$O$5*S31*1000+'low P low C auto'!$Q$5*AA31*1000</f>
        <v>1604.6962721249997</v>
      </c>
      <c r="AS31" s="8">
        <f ca="1">'low P low C auto'!$M$5*D31+'low P low C auto'!$N$5*L31*1000+'low P low C auto'!$O$5*T31*1000+'low P low C auto'!$Q$5*AB31*1000</f>
        <v>1557.9944202500001</v>
      </c>
      <c r="AT31" s="3">
        <f ca="1">'low P low C auto'!$M$5*E31+'low P low C auto'!$N$5*M31*1000+'low P low C auto'!$O$5*U31*1000+'low P low C auto'!$Q$5*AC31*1000</f>
        <v>1599.6651782499998</v>
      </c>
      <c r="AU31" s="3">
        <f ca="1">'low P low C auto'!$M$5*F31+'low P low C auto'!$N$5*N31*1000+'low P low C auto'!$O$5*V31*1000+'low P low C auto'!$Q$5*AD31*1000</f>
        <v>1600.9605441250001</v>
      </c>
      <c r="AV31" s="3">
        <f ca="1">'low P low C auto'!$M$5*G31+'low P low C auto'!$N$5*O31*1000+'low P low C auto'!$O$5*W31*1000+'low P low C auto'!$Q$5*AE31*1000</f>
        <v>1682.7354538750001</v>
      </c>
      <c r="AW31" s="3">
        <f>'low P low C auto'!$M$5*H31+'low P low C auto'!$N$5*P31*1000+'low P low C auto'!$O$5*X31*1000+'low P low C auto'!$Q$5*AF31*1000</f>
        <v>3870</v>
      </c>
    </row>
    <row r="32" spans="1:51" x14ac:dyDescent="0.45">
      <c r="A32" s="12"/>
      <c r="B32" s="1">
        <v>2.2499999999999999E-2</v>
      </c>
      <c r="C32" cm="1">
        <f t="array" aca="1" ref="C32" ca="1">_xlfn.XLOOKUP($B32&amp;C$3,'Scraped data'!$B$4:$B$28&amp;'Scraped data'!$C$4:$C$28,'Scraped data'!$V$4:$V$28)</f>
        <v>186.291</v>
      </c>
      <c r="D32" cm="1">
        <f t="array" aca="1" ref="D32" ca="1">_xlfn.XLOOKUP($B32&amp;D$3,'Scraped data'!$B$4:$B$28&amp;'Scraped data'!$C$4:$C$28,'Scraped data'!$V$4:$V$28)</f>
        <v>203.191</v>
      </c>
      <c r="E32" cm="1">
        <f t="array" aca="1" ref="E32" ca="1">_xlfn.XLOOKUP($B32&amp;E$3,'Scraped data'!$B$4:$B$28&amp;'Scraped data'!$C$4:$C$28,'Scraped data'!$V$4:$V$28)</f>
        <v>205.89099999999999</v>
      </c>
      <c r="F32" cm="1">
        <f t="array" aca="1" ref="F32" ca="1">_xlfn.XLOOKUP($B32&amp;F$3,'Scraped data'!$B$4:$B$28&amp;'Scraped data'!$C$4:$C$28,'Scraped data'!$V$4:$V$28)</f>
        <v>230.79099999999997</v>
      </c>
      <c r="G32" cm="1">
        <f t="array" aca="1" ref="G32" ca="1">_xlfn.XLOOKUP($B32&amp;G$3,'Scraped data'!$B$4:$B$28&amp;'Scraped data'!$C$4:$C$28,'Scraped data'!$V$4:$V$28)</f>
        <v>259.49100000000004</v>
      </c>
      <c r="I32" s="12"/>
      <c r="J32" s="1">
        <v>2.2499999999999999E-2</v>
      </c>
      <c r="K32" s="2" cm="1">
        <f t="array" aca="1" ref="K32" ca="1">_xlfn.XLOOKUP($B32&amp;K$3,'Scraped data'!$B$4:$B$28&amp;'Scraped data'!$C$4:$C$28,'Scraped data'!$W$4:$W$28)/1000</f>
        <v>11.97826225</v>
      </c>
      <c r="L32" s="2" cm="1">
        <f t="array" aca="1" ref="L32" ca="1">_xlfn.XLOOKUP($B32&amp;L$3,'Scraped data'!$B$4:$B$28&amp;'Scraped data'!$C$4:$C$28,'Scraped data'!$W$4:$W$28)/1000</f>
        <v>12.071858949999999</v>
      </c>
      <c r="M32" s="2" cm="1">
        <f t="array" aca="1" ref="M32" ca="1">_xlfn.XLOOKUP($B32&amp;M$3,'Scraped data'!$B$4:$B$28&amp;'Scraped data'!$C$4:$C$28,'Scraped data'!$W$4:$W$28)/1000</f>
        <v>12.145646149999999</v>
      </c>
      <c r="N32" s="2" cm="1">
        <f t="array" aca="1" ref="N32" ca="1">_xlfn.XLOOKUP($B32&amp;N$3,'Scraped data'!$B$4:$B$28&amp;'Scraped data'!$C$4:$C$28,'Scraped data'!$W$4:$W$28)/1000</f>
        <v>12.36600765</v>
      </c>
      <c r="O32" s="2" cm="1">
        <f t="array" aca="1" ref="O32" ca="1">_xlfn.XLOOKUP($B32&amp;O$3,'Scraped data'!$B$4:$B$28&amp;'Scraped data'!$C$4:$C$28,'Scraped data'!$W$4:$W$28)/1000</f>
        <v>12.677765525</v>
      </c>
      <c r="Q32" s="12"/>
      <c r="R32" s="1">
        <v>2.2499999999999999E-2</v>
      </c>
      <c r="S32" s="5" cm="1">
        <f t="array" aca="1" ref="S32" ca="1">_xlfn.XLOOKUP($B32&amp;S$3,'Scraped data'!$B$4:$B$28&amp;'Scraped data'!$C$4:$C$28,'Scraped data'!$X$4:$X$28)/1000</f>
        <v>19.673244499999999</v>
      </c>
      <c r="T32" s="5" cm="1">
        <f t="array" aca="1" ref="T32" ca="1">_xlfn.XLOOKUP($B32&amp;T$3,'Scraped data'!$B$4:$B$28&amp;'Scraped data'!$C$4:$C$28,'Scraped data'!$X$4:$X$28)/1000</f>
        <v>19.9936297</v>
      </c>
      <c r="U32" s="5" cm="1">
        <f t="array" aca="1" ref="U32" ca="1">_xlfn.XLOOKUP($B32&amp;U$3,'Scraped data'!$B$4:$B$28&amp;'Scraped data'!$C$4:$C$28,'Scraped data'!$X$4:$X$28)/1000</f>
        <v>19.9309963</v>
      </c>
      <c r="V32" s="5" cm="1">
        <f t="array" aca="1" ref="V32" ca="1">_xlfn.XLOOKUP($B32&amp;V$3,'Scraped data'!$B$4:$B$28&amp;'Scraped data'!$C$4:$C$28,'Scraped data'!$X$4:$X$28)/1000</f>
        <v>20.061837200000003</v>
      </c>
      <c r="W32" s="5" cm="1">
        <f t="array" aca="1" ref="W32" ca="1">_xlfn.XLOOKUP($B32&amp;W$3,'Scraped data'!$B$4:$B$28&amp;'Scraped data'!$C$4:$C$28,'Scraped data'!$X$4:$X$28)/1000</f>
        <v>20.446281599999999</v>
      </c>
      <c r="Y32" s="12"/>
      <c r="Z32" s="1">
        <v>2.2499999999999999E-2</v>
      </c>
      <c r="AA32" s="2" cm="1">
        <f t="array" aca="1" ref="AA32" ca="1">_xlfn.XLOOKUP($B32&amp;AA$3,'Scraped data'!$B$4:$B$28&amp;'Scraped data'!$C$4:$C$28,'Scraped data'!$Y$4:$Y$28)/1000</f>
        <v>143.739147</v>
      </c>
      <c r="AB32" s="2" cm="1">
        <f t="array" aca="1" ref="AB32" ca="1">_xlfn.XLOOKUP($B32&amp;AB$3,'Scraped data'!$B$4:$B$28&amp;'Scraped data'!$C$4:$C$28,'Scraped data'!$Y$4:$Y$28)/1000</f>
        <v>144.86230739999999</v>
      </c>
      <c r="AC32" s="2" cm="1">
        <f t="array" aca="1" ref="AC32" ca="1">_xlfn.XLOOKUP($B32&amp;AC$3,'Scraped data'!$B$4:$B$28&amp;'Scraped data'!$C$4:$C$28,'Scraped data'!$Y$4:$Y$28)/1000</f>
        <v>145.74775379999997</v>
      </c>
      <c r="AD32" s="2" cm="1">
        <f t="array" aca="1" ref="AD32" ca="1">_xlfn.XLOOKUP($B32&amp;AD$3,'Scraped data'!$B$4:$B$28&amp;'Scraped data'!$C$4:$C$28,'Scraped data'!$Y$4:$Y$28)/1000</f>
        <v>148.3920918</v>
      </c>
      <c r="AE32" s="2" cm="1">
        <f t="array" aca="1" ref="AE32" ca="1">_xlfn.XLOOKUP($B32&amp;AE$3,'Scraped data'!$B$4:$B$28&amp;'Scraped data'!$C$4:$C$28,'Scraped data'!$Y$4:$Y$28)/1000</f>
        <v>152.13318630000001</v>
      </c>
      <c r="AG32" s="12"/>
      <c r="AH32" s="1">
        <v>2.2499999999999999E-2</v>
      </c>
      <c r="AI32" s="2" cm="1">
        <f t="array" aca="1" ref="AI32" ca="1">_xlfn.XLOOKUP($B32&amp;AI$3,'Scraped data'!$B$4:$B$28&amp;'Scraped data'!$C$4:$C$28,'Scraped data'!$Z$4:$Z$28)/1000</f>
        <v>517.46092920000001</v>
      </c>
      <c r="AJ32" s="2" cm="1">
        <f t="array" aca="1" ref="AJ32" ca="1">_xlfn.XLOOKUP($B32&amp;AJ$3,'Scraped data'!$B$4:$B$28&amp;'Scraped data'!$C$4:$C$28,'Scraped data'!$Z$4:$Z$28)/1000</f>
        <v>521.50430663999998</v>
      </c>
      <c r="AK32" s="2" cm="1">
        <f t="array" aca="1" ref="AK32" ca="1">_xlfn.XLOOKUP($B32&amp;AK$3,'Scraped data'!$B$4:$B$28&amp;'Scraped data'!$C$4:$C$28,'Scraped data'!$Z$4:$Z$28)/1000</f>
        <v>524.69191367999986</v>
      </c>
      <c r="AL32" s="2" cm="1">
        <f t="array" aca="1" ref="AL32" ca="1">_xlfn.XLOOKUP($B32&amp;AL$3,'Scraped data'!$B$4:$B$28&amp;'Scraped data'!$C$4:$C$28,'Scraped data'!$Z$4:$Z$28)/1000</f>
        <v>534.21153047999996</v>
      </c>
      <c r="AM32" s="2" cm="1">
        <f t="array" aca="1" ref="AM32" ca="1">_xlfn.XLOOKUP($B32&amp;AM$3,'Scraped data'!$B$4:$B$28&amp;'Scraped data'!$C$4:$C$28,'Scraped data'!$Z$4:$Z$28)/1000</f>
        <v>547.67947068000001</v>
      </c>
      <c r="AP32" s="12"/>
      <c r="AQ32" s="1">
        <v>2.2499999999999999E-2</v>
      </c>
      <c r="AR32" s="3">
        <f ca="1">'low P low C auto'!$M$5*C32+'low P low C auto'!$N$5*K32*1000+'low P low C auto'!$O$5*S32*1000+'low P low C auto'!$Q$5*AA32*1000</f>
        <v>2979.3931849999999</v>
      </c>
      <c r="AS32" s="3">
        <f ca="1">'low P low C auto'!$M$5*D32+'low P low C auto'!$N$5*L32*1000+'low P low C auto'!$O$5*T32*1000+'low P low C auto'!$Q$5*AB32*1000</f>
        <v>3030.6177119999998</v>
      </c>
      <c r="AT32" s="3">
        <f ca="1">'low P low C auto'!$M$5*E32+'low P low C auto'!$N$5*M32*1000+'low P low C auto'!$O$5*U32*1000+'low P low C auto'!$Q$5*AC32*1000</f>
        <v>3036.7367989999998</v>
      </c>
      <c r="AU32" s="3">
        <f ca="1">'low P low C auto'!$M$5*F32+'low P low C auto'!$N$5*N32*1000+'low P low C auto'!$O$5*V32*1000+'low P low C auto'!$Q$5*AD32*1000</f>
        <v>3095.6896315000004</v>
      </c>
      <c r="AV32" s="3">
        <f ca="1">'low P low C auto'!$M$5*G32+'low P low C auto'!$N$5*O32*1000+'low P low C auto'!$O$5*W32*1000+'low P low C auto'!$Q$5*AE32*1000</f>
        <v>3187.5163277500001</v>
      </c>
      <c r="AY32" s="3">
        <f ca="1">'base P base C auto'!$M$5*D32+'base P base C auto'!$N$5*L32*1000+'base P base C auto'!$O$5*T32*1000+'base P base C auto'!$Q$5*AB32*1000</f>
        <v>5145.4387142499991</v>
      </c>
    </row>
    <row r="33" spans="1:49" x14ac:dyDescent="0.45">
      <c r="A33" s="12"/>
      <c r="B33" s="1">
        <v>3.3799999999999997E-2</v>
      </c>
      <c r="C33" cm="1">
        <f t="array" aca="1" ref="C33" ca="1">_xlfn.XLOOKUP($B33&amp;C$3,'Scraped data'!$B$4:$B$28&amp;'Scraped data'!$C$4:$C$28,'Scraped data'!$V$4:$V$28)</f>
        <v>231.89099999999999</v>
      </c>
      <c r="D33" cm="1">
        <f t="array" aca="1" ref="D33" ca="1">_xlfn.XLOOKUP($B33&amp;D$3,'Scraped data'!$B$4:$B$28&amp;'Scraped data'!$C$4:$C$28,'Scraped data'!$V$4:$V$28)</f>
        <v>294.99100000000004</v>
      </c>
      <c r="E33" cm="1">
        <f t="array" aca="1" ref="E33" ca="1">_xlfn.XLOOKUP($B33&amp;E$3,'Scraped data'!$B$4:$B$28&amp;'Scraped data'!$C$4:$C$28,'Scraped data'!$V$4:$V$28)</f>
        <v>268.49100000000004</v>
      </c>
      <c r="F33" cm="1">
        <f t="array" aca="1" ref="F33" ca="1">_xlfn.XLOOKUP($B33&amp;F$3,'Scraped data'!$B$4:$B$28&amp;'Scraped data'!$C$4:$C$28,'Scraped data'!$V$4:$V$28)</f>
        <v>392.09100000000001</v>
      </c>
      <c r="G33" cm="1">
        <f t="array" aca="1" ref="G33" ca="1">_xlfn.XLOOKUP($B33&amp;G$3,'Scraped data'!$B$4:$B$28&amp;'Scraped data'!$C$4:$C$28,'Scraped data'!$V$4:$V$28)</f>
        <v>374.19100000000003</v>
      </c>
      <c r="I33" s="12"/>
      <c r="J33" s="1">
        <v>3.3799999999999997E-2</v>
      </c>
      <c r="K33" s="2" cm="1">
        <f t="array" aca="1" ref="K33" ca="1">_xlfn.XLOOKUP($B33&amp;K$3,'Scraped data'!$B$4:$B$28&amp;'Scraped data'!$C$4:$C$28,'Scraped data'!$W$4:$W$28)/1000</f>
        <v>13.227062174999999</v>
      </c>
      <c r="L33" s="2" cm="1">
        <f t="array" aca="1" ref="L33" ca="1">_xlfn.XLOOKUP($B33&amp;L$3,'Scraped data'!$B$4:$B$28&amp;'Scraped data'!$C$4:$C$28,'Scraped data'!$W$4:$W$28)/1000</f>
        <v>13.67805605</v>
      </c>
      <c r="M33" s="2" cm="1">
        <f t="array" aca="1" ref="M33" ca="1">_xlfn.XLOOKUP($B33&amp;M$3,'Scraped data'!$B$4:$B$28&amp;'Scraped data'!$C$4:$C$28,'Scraped data'!$W$4:$W$28)/1000</f>
        <v>13.541718150000001</v>
      </c>
      <c r="N33" s="2" cm="1">
        <f t="array" aca="1" ref="N33" ca="1">_xlfn.XLOOKUP($B33&amp;N$3,'Scraped data'!$B$4:$B$28&amp;'Scraped data'!$C$4:$C$28,'Scraped data'!$W$4:$W$28)/1000</f>
        <v>12.872111175000004</v>
      </c>
      <c r="O33" s="2" cm="1">
        <f t="array" aca="1" ref="O33" ca="1">_xlfn.XLOOKUP($B33&amp;O$3,'Scraped data'!$B$4:$B$28&amp;'Scraped data'!$C$4:$C$28,'Scraped data'!$W$4:$W$28)/1000</f>
        <v>13.361993099999999</v>
      </c>
      <c r="Q33" s="12"/>
      <c r="R33" s="1">
        <v>3.3799999999999997E-2</v>
      </c>
      <c r="S33" s="5" cm="1">
        <f t="array" aca="1" ref="S33" ca="1">_xlfn.XLOOKUP($B33&amp;S$3,'Scraped data'!$B$4:$B$28&amp;'Scraped data'!$C$4:$C$28,'Scraped data'!$X$4:$X$28)/1000</f>
        <v>28.4955514</v>
      </c>
      <c r="T33" s="5" cm="1">
        <f t="array" aca="1" ref="T33" ca="1">_xlfn.XLOOKUP($B33&amp;T$3,'Scraped data'!$B$4:$B$28&amp;'Scraped data'!$C$4:$C$28,'Scraped data'!$X$4:$X$28)/1000</f>
        <v>29.086512500000001</v>
      </c>
      <c r="U33" s="5" cm="1">
        <f t="array" aca="1" ref="U33" ca="1">_xlfn.XLOOKUP($B33&amp;U$3,'Scraped data'!$B$4:$B$28&amp;'Scraped data'!$C$4:$C$28,'Scraped data'!$X$4:$X$28)/1000</f>
        <v>28.985341200000001</v>
      </c>
      <c r="V33" s="5" cm="1">
        <f t="array" aca="1" ref="V33" ca="1">_xlfn.XLOOKUP($B33&amp;V$3,'Scraped data'!$B$4:$B$28&amp;'Scraped data'!$C$4:$C$28,'Scraped data'!$X$4:$X$28)/1000</f>
        <v>28.010664200000001</v>
      </c>
      <c r="W33" s="5" cm="1">
        <f t="array" aca="1" ref="W33" ca="1">_xlfn.XLOOKUP($B33&amp;W$3,'Scraped data'!$B$4:$B$28&amp;'Scraped data'!$C$4:$C$28,'Scraped data'!$X$4:$X$28)/1000</f>
        <v>28.736602299999998</v>
      </c>
      <c r="Y33" s="12"/>
      <c r="Z33" s="1">
        <v>3.3799999999999997E-2</v>
      </c>
      <c r="AA33" s="2" cm="1">
        <f t="array" aca="1" ref="AA33" ca="1">_xlfn.XLOOKUP($B33&amp;AA$3,'Scraped data'!$B$4:$B$28&amp;'Scraped data'!$C$4:$C$28,'Scraped data'!$Y$4:$Y$28)/1000</f>
        <v>158.72474609999998</v>
      </c>
      <c r="AB33" s="2" cm="1">
        <f t="array" aca="1" ref="AB33" ca="1">_xlfn.XLOOKUP($B33&amp;AB$3,'Scraped data'!$B$4:$B$28&amp;'Scraped data'!$C$4:$C$28,'Scraped data'!$Y$4:$Y$28)/1000</f>
        <v>164.13667260000003</v>
      </c>
      <c r="AC33" s="2" cm="1">
        <f t="array" aca="1" ref="AC33" ca="1">_xlfn.XLOOKUP($B33&amp;AC$3,'Scraped data'!$B$4:$B$28&amp;'Scraped data'!$C$4:$C$28,'Scraped data'!$Y$4:$Y$28)/1000</f>
        <v>162.50061780000001</v>
      </c>
      <c r="AD33" s="2" cm="1">
        <f t="array" aca="1" ref="AD33" ca="1">_xlfn.XLOOKUP($B33&amp;AD$3,'Scraped data'!$B$4:$B$28&amp;'Scraped data'!$C$4:$C$28,'Scraped data'!$Y$4:$Y$28)/1000</f>
        <v>154.46533410000004</v>
      </c>
      <c r="AE33" s="2" cm="1">
        <f t="array" aca="1" ref="AE33" ca="1">_xlfn.XLOOKUP($B33&amp;AE$3,'Scraped data'!$B$4:$B$28&amp;'Scraped data'!$C$4:$C$28,'Scraped data'!$Y$4:$Y$28)/1000</f>
        <v>160.34391719999999</v>
      </c>
      <c r="AG33" s="12"/>
      <c r="AH33" s="1">
        <v>3.3799999999999997E-2</v>
      </c>
      <c r="AI33" s="2" cm="1">
        <f t="array" aca="1" ref="AI33" ca="1">_xlfn.XLOOKUP($B33&amp;AI$3,'Scraped data'!$B$4:$B$28&amp;'Scraped data'!$C$4:$C$28,'Scraped data'!$Z$4:$Z$28)/1000</f>
        <v>508.0010014799999</v>
      </c>
      <c r="AJ33" s="2" cm="1">
        <f t="array" aca="1" ref="AJ33" ca="1">_xlfn.XLOOKUP($B33&amp;AJ$3,'Scraped data'!$B$4:$B$28&amp;'Scraped data'!$C$4:$C$28,'Scraped data'!$Z$4:$Z$28)/1000</f>
        <v>525.41675855999995</v>
      </c>
      <c r="AK33" s="2" cm="1">
        <f t="array" aca="1" ref="AK33" ca="1">_xlfn.XLOOKUP($B33&amp;AK$3,'Scraped data'!$B$4:$B$28&amp;'Scraped data'!$C$4:$C$28,'Scraped data'!$Z$4:$Z$28)/1000</f>
        <v>520.46841168000003</v>
      </c>
      <c r="AL33" s="2" cm="1">
        <f t="array" aca="1" ref="AL33" ca="1">_xlfn.XLOOKUP($B33&amp;AL$3,'Scraped data'!$B$4:$B$28&amp;'Scraped data'!$C$4:$C$28,'Scraped data'!$Z$4:$Z$28)/1000</f>
        <v>494.10810288000005</v>
      </c>
      <c r="AM33" s="2" cm="1">
        <f t="array" aca="1" ref="AM33" ca="1">_xlfn.XLOOKUP($B33&amp;AM$3,'Scraped data'!$B$4:$B$28&amp;'Scraped data'!$C$4:$C$28,'Scraped data'!$Z$4:$Z$28)/1000</f>
        <v>512.57128067999986</v>
      </c>
      <c r="AP33" s="12"/>
      <c r="AQ33" s="1">
        <v>3.3799999999999997E-2</v>
      </c>
      <c r="AR33" s="3">
        <f ca="1">'low P low C auto'!$M$5*C33+'low P low C auto'!$N$5*K33*1000+'low P low C auto'!$O$5*S33*1000+'low P low C auto'!$Q$5*AA33*1000</f>
        <v>3824.0341942499995</v>
      </c>
      <c r="AS33" s="3">
        <f ca="1">'low P low C auto'!$M$5*D33+'low P low C auto'!$N$5*L33*1000+'low P low C auto'!$O$5*T33*1000+'low P low C auto'!$Q$5*AB33*1000</f>
        <v>3981.065603</v>
      </c>
      <c r="AT33" s="3">
        <f ca="1">'low P low C auto'!$M$5*E33+'low P low C auto'!$N$5*M33*1000+'low P low C auto'!$O$5*U33*1000+'low P low C auto'!$Q$5*AC33*1000</f>
        <v>3931.9805865000003</v>
      </c>
      <c r="AU33" s="3">
        <f ca="1">'low P low C auto'!$M$5*F33+'low P low C auto'!$N$5*N33*1000+'low P low C auto'!$O$5*V33*1000+'low P low C auto'!$Q$5*AD33*1000</f>
        <v>3908.8230442500003</v>
      </c>
      <c r="AV33" s="3">
        <f ca="1">'low P low C auto'!$M$5*G33+'low P low C auto'!$N$5*O33*1000+'low P low C auto'!$O$5*W33*1000+'low P low C auto'!$Q$5*AE33*1000</f>
        <v>3999.2554135</v>
      </c>
    </row>
    <row r="34" spans="1:49" x14ac:dyDescent="0.45">
      <c r="A34" s="12"/>
      <c r="B34" s="1">
        <v>4.5100000000000001E-2</v>
      </c>
      <c r="C34" cm="1">
        <f t="array" aca="1" ref="C34" ca="1">_xlfn.XLOOKUP($B34&amp;C$3,'Scraped data'!$B$4:$B$28&amp;'Scraped data'!$C$4:$C$28,'Scraped data'!$V$4:$V$28)</f>
        <v>245.691</v>
      </c>
      <c r="D34" cm="1">
        <f t="array" aca="1" ref="D34" ca="1">_xlfn.XLOOKUP($B34&amp;D$3,'Scraped data'!$B$4:$B$28&amp;'Scraped data'!$C$4:$C$28,'Scraped data'!$V$4:$V$28)</f>
        <v>346.59100000000001</v>
      </c>
      <c r="E34" cm="1">
        <f t="array" aca="1" ref="E34" ca="1">_xlfn.XLOOKUP($B34&amp;E$3,'Scraped data'!$B$4:$B$28&amp;'Scraped data'!$C$4:$C$28,'Scraped data'!$V$4:$V$28)</f>
        <v>375.99100000000004</v>
      </c>
      <c r="F34" cm="1">
        <f t="array" aca="1" ref="F34" ca="1">_xlfn.XLOOKUP($B34&amp;F$3,'Scraped data'!$B$4:$B$28&amp;'Scraped data'!$C$4:$C$28,'Scraped data'!$V$4:$V$28)</f>
        <v>474.39100000000002</v>
      </c>
      <c r="G34" cm="1">
        <f t="array" aca="1" ref="G34" ca="1">_xlfn.XLOOKUP($B34&amp;G$3,'Scraped data'!$B$4:$B$28&amp;'Scraped data'!$C$4:$C$28,'Scraped data'!$V$4:$V$28)</f>
        <v>369.39100000000002</v>
      </c>
      <c r="I34" s="12"/>
      <c r="J34" s="1">
        <v>4.5100000000000001E-2</v>
      </c>
      <c r="K34" s="2" cm="1">
        <f t="array" aca="1" ref="K34" ca="1">_xlfn.XLOOKUP($B34&amp;K$3,'Scraped data'!$B$4:$B$28&amp;'Scraped data'!$C$4:$C$28,'Scraped data'!$W$4:$W$28)/1000</f>
        <v>11.7446328</v>
      </c>
      <c r="L34" s="2" cm="1">
        <f t="array" aca="1" ref="L34" ca="1">_xlfn.XLOOKUP($B34&amp;L$3,'Scraped data'!$B$4:$B$28&amp;'Scraped data'!$C$4:$C$28,'Scraped data'!$W$4:$W$28)/1000</f>
        <v>11.61615915</v>
      </c>
      <c r="M34" s="2" cm="1">
        <f t="array" aca="1" ref="M34" ca="1">_xlfn.XLOOKUP($B34&amp;M$3,'Scraped data'!$B$4:$B$28&amp;'Scraped data'!$C$4:$C$28,'Scraped data'!$W$4:$W$28)/1000</f>
        <v>11.661507275000002</v>
      </c>
      <c r="N34" s="2" cm="1">
        <f t="array" aca="1" ref="N34" ca="1">_xlfn.XLOOKUP($B34&amp;N$3,'Scraped data'!$B$4:$B$28&amp;'Scraped data'!$C$4:$C$28,'Scraped data'!$W$4:$W$28)/1000</f>
        <v>12.383063650000002</v>
      </c>
      <c r="O34" s="2" cm="1">
        <f t="array" aca="1" ref="O34" ca="1">_xlfn.XLOOKUP($B34&amp;O$3,'Scraped data'!$B$4:$B$28&amp;'Scraped data'!$C$4:$C$28,'Scraped data'!$W$4:$W$28)/1000</f>
        <v>11.992827125000002</v>
      </c>
      <c r="Q34" s="12"/>
      <c r="R34" s="1">
        <v>4.5100000000000001E-2</v>
      </c>
      <c r="S34" s="5" cm="1">
        <f t="array" aca="1" ref="S34" ca="1">_xlfn.XLOOKUP($B34&amp;S$3,'Scraped data'!$B$4:$B$28&amp;'Scraped data'!$C$4:$C$28,'Scraped data'!$X$4:$X$28)/1000</f>
        <v>38.007982200000001</v>
      </c>
      <c r="T34" s="5" cm="1">
        <f t="array" aca="1" ref="T34" ca="1">_xlfn.XLOOKUP($B34&amp;T$3,'Scraped data'!$B$4:$B$28&amp;'Scraped data'!$C$4:$C$28,'Scraped data'!$X$4:$X$28)/1000</f>
        <v>37.844330999999997</v>
      </c>
      <c r="U34" s="5" cm="1">
        <f t="array" aca="1" ref="U34" ca="1">_xlfn.XLOOKUP($B34&amp;U$3,'Scraped data'!$B$4:$B$28&amp;'Scraped data'!$C$4:$C$28,'Scraped data'!$X$4:$X$28)/1000</f>
        <v>37.727302700000003</v>
      </c>
      <c r="V34" s="5" cm="1">
        <f t="array" aca="1" ref="V34" ca="1">_xlfn.XLOOKUP($B34&amp;V$3,'Scraped data'!$B$4:$B$28&amp;'Scraped data'!$C$4:$C$28,'Scraped data'!$X$4:$X$28)/1000</f>
        <v>39.083387699999996</v>
      </c>
      <c r="W34" s="5" cm="1">
        <f t="array" aca="1" ref="W34" ca="1">_xlfn.XLOOKUP($B34&amp;W$3,'Scraped data'!$B$4:$B$28&amp;'Scraped data'!$C$4:$C$28,'Scraped data'!$X$4:$X$28)/1000</f>
        <v>38.268800799999994</v>
      </c>
      <c r="Y34" s="12"/>
      <c r="Z34" s="1">
        <v>4.5100000000000001E-2</v>
      </c>
      <c r="AA34" s="2" cm="1">
        <f t="array" aca="1" ref="AA34" ca="1">_xlfn.XLOOKUP($B34&amp;AA$3,'Scraped data'!$B$4:$B$28&amp;'Scraped data'!$C$4:$C$28,'Scraped data'!$Y$4:$Y$28)/1000</f>
        <v>140.9355936</v>
      </c>
      <c r="AB34" s="2" cm="1">
        <f t="array" aca="1" ref="AB34" ca="1">_xlfn.XLOOKUP($B34&amp;AB$3,'Scraped data'!$B$4:$B$28&amp;'Scraped data'!$C$4:$C$28,'Scraped data'!$Y$4:$Y$28)/1000</f>
        <v>139.39390979999999</v>
      </c>
      <c r="AC34" s="2" cm="1">
        <f t="array" aca="1" ref="AC34" ca="1">_xlfn.XLOOKUP($B34&amp;AC$3,'Scraped data'!$B$4:$B$28&amp;'Scraped data'!$C$4:$C$28,'Scraped data'!$Y$4:$Y$28)/1000</f>
        <v>139.93808730000001</v>
      </c>
      <c r="AD34" s="2" cm="1">
        <f t="array" aca="1" ref="AD34" ca="1">_xlfn.XLOOKUP($B34&amp;AD$3,'Scraped data'!$B$4:$B$28&amp;'Scraped data'!$C$4:$C$28,'Scraped data'!$Y$4:$Y$28)/1000</f>
        <v>148.59676380000002</v>
      </c>
      <c r="AE34" s="2" cm="1">
        <f t="array" aca="1" ref="AE34" ca="1">_xlfn.XLOOKUP($B34&amp;AE$3,'Scraped data'!$B$4:$B$28&amp;'Scraped data'!$C$4:$C$28,'Scraped data'!$Y$4:$Y$28)/1000</f>
        <v>143.9139255</v>
      </c>
      <c r="AG34" s="12"/>
      <c r="AH34" s="1">
        <v>4.5100000000000001E-2</v>
      </c>
      <c r="AI34" s="2" cm="1">
        <f t="array" aca="1" ref="AI34" ca="1">_xlfn.XLOOKUP($B34&amp;AI$3,'Scraped data'!$B$4:$B$28&amp;'Scraped data'!$C$4:$C$28,'Scraped data'!$Z$4:$Z$28)/1000</f>
        <v>507.36813695999996</v>
      </c>
      <c r="AJ34" s="2" cm="1">
        <f t="array" aca="1" ref="AJ34" ca="1">_xlfn.XLOOKUP($B34&amp;AJ$3,'Scraped data'!$B$4:$B$28&amp;'Scraped data'!$C$4:$C$28,'Scraped data'!$Z$4:$Z$28)/1000</f>
        <v>501.81807528000002</v>
      </c>
      <c r="AK34" s="2" cm="1">
        <f t="array" aca="1" ref="AK34" ca="1">_xlfn.XLOOKUP($B34&amp;AK$3,'Scraped data'!$B$4:$B$28&amp;'Scraped data'!$C$4:$C$28,'Scraped data'!$Z$4:$Z$28)/1000</f>
        <v>503.77711428000003</v>
      </c>
      <c r="AL34" s="2" cm="1">
        <f t="array" aca="1" ref="AL34" ca="1">_xlfn.XLOOKUP($B34&amp;AL$3,'Scraped data'!$B$4:$B$28&amp;'Scraped data'!$C$4:$C$28,'Scraped data'!$Z$4:$Z$28)/1000</f>
        <v>534.94834968000009</v>
      </c>
      <c r="AM34" s="2" cm="1">
        <f t="array" aca="1" ref="AM34" ca="1">_xlfn.XLOOKUP($B34&amp;AM$3,'Scraped data'!$B$4:$B$28&amp;'Scraped data'!$C$4:$C$28,'Scraped data'!$Z$4:$Z$28)/1000</f>
        <v>518.09013179999999</v>
      </c>
      <c r="AP34" s="12"/>
      <c r="AQ34" s="1">
        <v>4.5100000000000001E-2</v>
      </c>
      <c r="AR34" s="3">
        <f ca="1">'low P low C auto'!$M$5*C34+'low P low C auto'!$N$5*K34*1000+'low P low C auto'!$O$5*S34*1000+'low P low C auto'!$Q$5*AA34*1000</f>
        <v>4388.1992730000002</v>
      </c>
      <c r="AS34" s="3">
        <f ca="1">'low P low C auto'!$M$5*D34+'low P low C auto'!$N$5*L34*1000+'low P low C auto'!$O$5*T34*1000+'low P low C auto'!$Q$5*AB34*1000</f>
        <v>4462.6933314999997</v>
      </c>
      <c r="AT34" s="3">
        <f ca="1">'low P low C auto'!$M$5*E34+'low P low C auto'!$N$5*M34*1000+'low P low C auto'!$O$5*U34*1000+'low P low C auto'!$Q$5*AC34*1000</f>
        <v>4488.3045027500002</v>
      </c>
      <c r="AU34" s="3">
        <f ca="1">'low P low C auto'!$M$5*F34+'low P low C auto'!$N$5*N34*1000+'low P low C auto'!$O$5*V34*1000+'low P low C auto'!$Q$5*AD34*1000</f>
        <v>4767.7820790000005</v>
      </c>
      <c r="AV34" s="3">
        <f ca="1">'low P low C auto'!$M$5*G34+'low P low C auto'!$N$5*O34*1000+'low P low C auto'!$O$5*W34*1000+'low P low C auto'!$Q$5*AE34*1000</f>
        <v>4558.76204375</v>
      </c>
      <c r="AW34" s="1" t="s">
        <v>58</v>
      </c>
    </row>
    <row r="35" spans="1:49" x14ac:dyDescent="0.45">
      <c r="A35" s="12"/>
      <c r="B35" s="1">
        <v>9.0200000000000002E-2</v>
      </c>
      <c r="C35" cm="1">
        <f t="array" aca="1" ref="C35" ca="1">_xlfn.XLOOKUP($B35&amp;C$3,'Scraped data'!$B$4:$B$28&amp;'Scraped data'!$C$4:$C$28,'Scraped data'!$V$4:$V$28)</f>
        <v>467.09100000000007</v>
      </c>
      <c r="D35" cm="1">
        <f t="array" aca="1" ref="D35" ca="1">_xlfn.XLOOKUP($B35&amp;D$3,'Scraped data'!$B$4:$B$28&amp;'Scraped data'!$C$4:$C$28,'Scraped data'!$V$4:$V$28)</f>
        <v>496.49100000000004</v>
      </c>
      <c r="E35" cm="1">
        <f t="array" aca="1" ref="E35" ca="1">_xlfn.XLOOKUP($B35&amp;E$3,'Scraped data'!$B$4:$B$28&amp;'Scraped data'!$C$4:$C$28,'Scraped data'!$V$4:$V$28)</f>
        <v>489.49100000000004</v>
      </c>
      <c r="F35" cm="1">
        <f t="array" aca="1" ref="F35" ca="1">_xlfn.XLOOKUP($B35&amp;F$3,'Scraped data'!$B$4:$B$28&amp;'Scraped data'!$C$4:$C$28,'Scraped data'!$V$4:$V$28)</f>
        <v>656.89099999999996</v>
      </c>
      <c r="G35" cm="1">
        <f t="array" aca="1" ref="G35" ca="1">_xlfn.XLOOKUP($B35&amp;G$3,'Scraped data'!$B$4:$B$28&amp;'Scraped data'!$C$4:$C$28,'Scraped data'!$V$4:$V$28)</f>
        <v>687.29099999999994</v>
      </c>
      <c r="I35" s="12"/>
      <c r="J35" s="1">
        <v>9.0200000000000002E-2</v>
      </c>
      <c r="K35" s="2" cm="1">
        <f t="array" aca="1" ref="K35" ca="1">_xlfn.XLOOKUP($B35&amp;K$3,'Scraped data'!$B$4:$B$28&amp;'Scraped data'!$C$4:$C$28,'Scraped data'!$W$4:$W$28)/1000</f>
        <v>11.392505475</v>
      </c>
      <c r="L35" s="2" cm="1">
        <f t="array" aca="1" ref="L35" ca="1">_xlfn.XLOOKUP($B35&amp;L$3,'Scraped data'!$B$4:$B$28&amp;'Scraped data'!$C$4:$C$28,'Scraped data'!$W$4:$W$28)/1000</f>
        <v>11.497513225000001</v>
      </c>
      <c r="M35" s="2" cm="1">
        <f t="array" aca="1" ref="M35" ca="1">_xlfn.XLOOKUP($B35&amp;M$3,'Scraped data'!$B$4:$B$28&amp;'Scraped data'!$C$4:$C$28,'Scraped data'!$W$4:$W$28)/1000</f>
        <v>11.519165274999999</v>
      </c>
      <c r="N35" s="2" cm="1">
        <f t="array" aca="1" ref="N35" ca="1">_xlfn.XLOOKUP($B35&amp;N$3,'Scraped data'!$B$4:$B$28&amp;'Scraped data'!$C$4:$C$28,'Scraped data'!$W$4:$W$28)/1000</f>
        <v>12.069124050000001</v>
      </c>
      <c r="O35" s="2" cm="1">
        <f t="array" aca="1" ref="O35" ca="1">_xlfn.XLOOKUP($B35&amp;O$3,'Scraped data'!$B$4:$B$28&amp;'Scraped data'!$C$4:$C$28,'Scraped data'!$W$4:$W$28)/1000</f>
        <v>11.708906600000001</v>
      </c>
      <c r="Q35" s="12"/>
      <c r="R35" s="1">
        <v>9.0200000000000002E-2</v>
      </c>
      <c r="S35" s="5" cm="1">
        <f t="array" aca="1" ref="S35" ca="1">_xlfn.XLOOKUP($B35&amp;S$3,'Scraped data'!$B$4:$B$28&amp;'Scraped data'!$C$4:$C$28,'Scraped data'!$X$4:$X$28)/1000</f>
        <v>74.05593979999999</v>
      </c>
      <c r="T35" s="5" cm="1">
        <f t="array" aca="1" ref="T35" ca="1">_xlfn.XLOOKUP($B35&amp;T$3,'Scraped data'!$B$4:$B$28&amp;'Scraped data'!$C$4:$C$28,'Scraped data'!$X$4:$X$28)/1000</f>
        <v>74.485588499999992</v>
      </c>
      <c r="U35" s="5" cm="1">
        <f t="array" aca="1" ref="U35" ca="1">_xlfn.XLOOKUP($B35&amp;U$3,'Scraped data'!$B$4:$B$28&amp;'Scraped data'!$C$4:$C$28,'Scraped data'!$X$4:$X$28)/1000</f>
        <v>74.342914999999991</v>
      </c>
      <c r="V35" s="5" cm="1">
        <f t="array" aca="1" ref="V35" ca="1">_xlfn.XLOOKUP($B35&amp;V$3,'Scraped data'!$B$4:$B$28&amp;'Scraped data'!$C$4:$C$28,'Scraped data'!$X$4:$X$28)/1000</f>
        <v>76.340827500000003</v>
      </c>
      <c r="W35" s="5" cm="1">
        <f t="array" aca="1" ref="W35" ca="1">_xlfn.XLOOKUP($B35&amp;W$3,'Scraped data'!$B$4:$B$28&amp;'Scraped data'!$C$4:$C$28,'Scraped data'!$X$4:$X$28)/1000</f>
        <v>74.860642200000001</v>
      </c>
      <c r="Y35" s="12"/>
      <c r="Z35" s="1">
        <v>9.0200000000000002E-2</v>
      </c>
      <c r="AA35" s="2" cm="1">
        <f t="array" aca="1" ref="AA35" ca="1">_xlfn.XLOOKUP($B35&amp;AA$3,'Scraped data'!$B$4:$B$28&amp;'Scraped data'!$C$4:$C$28,'Scraped data'!$Y$4:$Y$28)/1000</f>
        <v>136.7100657</v>
      </c>
      <c r="AB35" s="2" cm="1">
        <f t="array" aca="1" ref="AB35" ca="1">_xlfn.XLOOKUP($B35&amp;AB$3,'Scraped data'!$B$4:$B$28&amp;'Scraped data'!$C$4:$C$28,'Scraped data'!$Y$4:$Y$28)/1000</f>
        <v>137.97015870000001</v>
      </c>
      <c r="AC35" s="2" cm="1">
        <f t="array" aca="1" ref="AC35" ca="1">_xlfn.XLOOKUP($B35&amp;AC$3,'Scraped data'!$B$4:$B$28&amp;'Scraped data'!$C$4:$C$28,'Scraped data'!$Y$4:$Y$28)/1000</f>
        <v>138.22998329999999</v>
      </c>
      <c r="AD35" s="2" cm="1">
        <f t="array" aca="1" ref="AD35" ca="1">_xlfn.XLOOKUP($B35&amp;AD$3,'Scraped data'!$B$4:$B$28&amp;'Scraped data'!$C$4:$C$28,'Scraped data'!$Y$4:$Y$28)/1000</f>
        <v>144.82948860000002</v>
      </c>
      <c r="AE35" s="2" cm="1">
        <f t="array" aca="1" ref="AE35" ca="1">_xlfn.XLOOKUP($B35&amp;AE$3,'Scraped data'!$B$4:$B$28&amp;'Scraped data'!$C$4:$C$28,'Scraped data'!$Y$4:$Y$28)/1000</f>
        <v>140.50687919999999</v>
      </c>
      <c r="AG35" s="12"/>
      <c r="AH35" s="1">
        <v>9.0200000000000002E-2</v>
      </c>
      <c r="AI35" s="2" cm="1">
        <f t="array" aca="1" ref="AI35" ca="1">_xlfn.XLOOKUP($B35&amp;AI$3,'Scraped data'!$B$4:$B$28&amp;'Scraped data'!$C$4:$C$28,'Scraped data'!$Z$4:$Z$28)/1000</f>
        <v>492.15623652000005</v>
      </c>
      <c r="AJ35" s="2" cm="1">
        <f t="array" aca="1" ref="AJ35" ca="1">_xlfn.XLOOKUP($B35&amp;AJ$3,'Scraped data'!$B$4:$B$28&amp;'Scraped data'!$C$4:$C$28,'Scraped data'!$Z$4:$Z$28)/1000</f>
        <v>496.69257132000001</v>
      </c>
      <c r="AK35" s="2" cm="1">
        <f t="array" aca="1" ref="AK35" ca="1">_xlfn.XLOOKUP($B35&amp;AK$3,'Scraped data'!$B$4:$B$28&amp;'Scraped data'!$C$4:$C$28,'Scraped data'!$Z$4:$Z$28)/1000</f>
        <v>497.62793987999999</v>
      </c>
      <c r="AL35" s="2" cm="1">
        <f t="array" aca="1" ref="AL35" ca="1">_xlfn.XLOOKUP($B35&amp;AL$3,'Scraped data'!$B$4:$B$28&amp;'Scraped data'!$C$4:$C$28,'Scraped data'!$Z$4:$Z$28)/1000</f>
        <v>521.38615895999999</v>
      </c>
      <c r="AM35" s="2" cm="1">
        <f t="array" aca="1" ref="AM35" ca="1">_xlfn.XLOOKUP($B35&amp;AM$3,'Scraped data'!$B$4:$B$28&amp;'Scraped data'!$C$4:$C$28,'Scraped data'!$Z$4:$Z$28)/1000</f>
        <v>505.82476512</v>
      </c>
      <c r="AP35" s="12"/>
      <c r="AQ35" s="1">
        <v>9.0200000000000002E-2</v>
      </c>
      <c r="AR35" s="3">
        <f ca="1">'low P low C auto'!$M$5*C35+'low P low C auto'!$N$5*K35*1000+'low P low C auto'!$O$5*S35*1000+'low P low C auto'!$Q$5*AA35*1000</f>
        <v>7274.46208725</v>
      </c>
      <c r="AS35" s="3">
        <f ca="1">'low P low C auto'!$M$5*D35+'low P low C auto'!$N$5*L35*1000+'low P low C auto'!$O$5*T35*1000+'low P low C auto'!$Q$5*AB35*1000</f>
        <v>7347.636592249999</v>
      </c>
      <c r="AT35" s="3">
        <f ca="1">'low P low C auto'!$M$5*E35+'low P low C auto'!$N$5*M35*1000+'low P low C auto'!$O$5*U35*1000+'low P low C auto'!$Q$5*AC35*1000</f>
        <v>7332.3178052499989</v>
      </c>
      <c r="AU35" s="3">
        <f ca="1">'low P low C auto'!$M$5*F35+'low P low C auto'!$N$5*N35*1000+'low P low C auto'!$O$5*V35*1000+'low P low C auto'!$Q$5*AD35*1000</f>
        <v>7710.0567080000001</v>
      </c>
      <c r="AV35" s="3">
        <f ca="1">'low P low C auto'!$M$5*G35+'low P low C auto'!$N$5*O35*1000+'low P low C auto'!$O$5*W35*1000+'low P low C auto'!$Q$5*AE35*1000</f>
        <v>7589.8188909999999</v>
      </c>
      <c r="AW35" s="9">
        <f ca="1">1 - MIN(AR31:AV35)/AW31</f>
        <v>0.59741746246770022</v>
      </c>
    </row>
    <row r="38" spans="1:49" x14ac:dyDescent="0.45">
      <c r="D38" s="5"/>
    </row>
    <row r="39" spans="1:49" x14ac:dyDescent="0.45">
      <c r="D39" s="5"/>
    </row>
    <row r="40" spans="1:49" x14ac:dyDescent="0.45">
      <c r="D40" s="5"/>
    </row>
    <row r="41" spans="1:49" x14ac:dyDescent="0.45">
      <c r="D41" s="5"/>
    </row>
    <row r="42" spans="1:49" x14ac:dyDescent="0.45">
      <c r="B42"/>
      <c r="C42" s="2"/>
      <c r="D42" s="5"/>
    </row>
  </sheetData>
  <mergeCells count="69">
    <mergeCell ref="AP31:AP35"/>
    <mergeCell ref="AP2:AQ3"/>
    <mergeCell ref="AR2:AV2"/>
    <mergeCell ref="AP4:AP8"/>
    <mergeCell ref="AP11:AQ12"/>
    <mergeCell ref="AR11:AV11"/>
    <mergeCell ref="AP13:AP17"/>
    <mergeCell ref="AP20:AQ21"/>
    <mergeCell ref="AR20:AV20"/>
    <mergeCell ref="AP22:AP26"/>
    <mergeCell ref="AP29:AQ30"/>
    <mergeCell ref="AR29:AV29"/>
    <mergeCell ref="Y29:Z30"/>
    <mergeCell ref="AA29:AE29"/>
    <mergeCell ref="AG29:AH30"/>
    <mergeCell ref="AI29:AM29"/>
    <mergeCell ref="A31:A35"/>
    <mergeCell ref="I31:I35"/>
    <mergeCell ref="Q31:Q35"/>
    <mergeCell ref="Y31:Y35"/>
    <mergeCell ref="AG31:AG35"/>
    <mergeCell ref="A29:B30"/>
    <mergeCell ref="C29:G29"/>
    <mergeCell ref="I29:J30"/>
    <mergeCell ref="Q29:R30"/>
    <mergeCell ref="S29:W29"/>
    <mergeCell ref="AI20:AM20"/>
    <mergeCell ref="A20:B21"/>
    <mergeCell ref="C20:G20"/>
    <mergeCell ref="I20:J21"/>
    <mergeCell ref="A22:A26"/>
    <mergeCell ref="I22:I26"/>
    <mergeCell ref="Q20:R21"/>
    <mergeCell ref="S20:W20"/>
    <mergeCell ref="Y20:Z21"/>
    <mergeCell ref="AA20:AE20"/>
    <mergeCell ref="AG20:AH21"/>
    <mergeCell ref="Q22:Q26"/>
    <mergeCell ref="Y22:Y26"/>
    <mergeCell ref="AG22:AG26"/>
    <mergeCell ref="AA11:AE11"/>
    <mergeCell ref="AG11:AH12"/>
    <mergeCell ref="AI11:AM11"/>
    <mergeCell ref="A13:A17"/>
    <mergeCell ref="I13:I17"/>
    <mergeCell ref="Q13:Q17"/>
    <mergeCell ref="Y13:Y17"/>
    <mergeCell ref="AG13:AG17"/>
    <mergeCell ref="AG2:AH3"/>
    <mergeCell ref="AI2:AM2"/>
    <mergeCell ref="AG4:AG8"/>
    <mergeCell ref="A11:B12"/>
    <mergeCell ref="C11:G11"/>
    <mergeCell ref="I11:J12"/>
    <mergeCell ref="Q11:R12"/>
    <mergeCell ref="S11:W11"/>
    <mergeCell ref="Y11:Z12"/>
    <mergeCell ref="AA2:AE2"/>
    <mergeCell ref="Y4:Y8"/>
    <mergeCell ref="A2:B3"/>
    <mergeCell ref="I2:J3"/>
    <mergeCell ref="Q2:R3"/>
    <mergeCell ref="Y2:Z3"/>
    <mergeCell ref="A4:A8"/>
    <mergeCell ref="C2:G2"/>
    <mergeCell ref="K2:O2"/>
    <mergeCell ref="I4:I8"/>
    <mergeCell ref="S2:W2"/>
    <mergeCell ref="Q4:Q8"/>
  </mergeCells>
  <conditionalFormatting sqref="C4:G8 H4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 H13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 H22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 H31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 P4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 P13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 P22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 P31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 X4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 X13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 X22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 X31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 AF4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 AF1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 AF2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 AF31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1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3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4:AV8 AW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13:AV17 AS13:AW1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2:AV26 AS22:AW2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31:AV35 AS31:AW3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8:D4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Y3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98E-BBA5-4DA0-9AC2-568892D3DE58}">
  <dimension ref="A1:J5"/>
  <sheetViews>
    <sheetView workbookViewId="0">
      <selection activeCell="I2" sqref="I2:J5"/>
    </sheetView>
  </sheetViews>
  <sheetFormatPr defaultRowHeight="14.25" x14ac:dyDescent="0.45"/>
  <sheetData>
    <row r="1" spans="1:10" x14ac:dyDescent="0.45">
      <c r="A1" s="14">
        <v>12.424974774999999</v>
      </c>
      <c r="B1">
        <f>A1*149</f>
        <v>1851.3212414749999</v>
      </c>
      <c r="D1">
        <v>6.2855227999999999</v>
      </c>
      <c r="E1">
        <f>D1*121</f>
        <v>760.54825879999999</v>
      </c>
      <c r="G1">
        <f>B1+E1</f>
        <v>2611.8695002750001</v>
      </c>
      <c r="H1" s="14"/>
    </row>
    <row r="2" spans="1:10" x14ac:dyDescent="0.45">
      <c r="A2">
        <v>12.071858949999999</v>
      </c>
      <c r="B2">
        <f>A2*149</f>
        <v>1798.7069835499999</v>
      </c>
      <c r="D2">
        <v>19.094733499999997</v>
      </c>
      <c r="E2">
        <f t="shared" ref="E2:E5" si="0">D2*121</f>
        <v>2310.4627534999995</v>
      </c>
      <c r="G2">
        <f t="shared" ref="G2:G5" si="1">B2+E2</f>
        <v>4109.1697370499996</v>
      </c>
      <c r="H2" s="14">
        <v>2.2499999999999999E-2</v>
      </c>
      <c r="I2">
        <v>1</v>
      </c>
      <c r="J2">
        <v>1</v>
      </c>
    </row>
    <row r="3" spans="1:10" x14ac:dyDescent="0.45">
      <c r="A3">
        <v>13.67805605</v>
      </c>
      <c r="B3">
        <f>A3*149</f>
        <v>2038.0303514500001</v>
      </c>
      <c r="D3">
        <v>28.212760500000002</v>
      </c>
      <c r="E3">
        <f t="shared" si="0"/>
        <v>3413.7440205000003</v>
      </c>
      <c r="G3">
        <f t="shared" si="1"/>
        <v>5451.7743719500004</v>
      </c>
      <c r="H3" s="14">
        <v>3.3799999999999997E-2</v>
      </c>
      <c r="I3">
        <f>H3/$H$2</f>
        <v>1.5022222222222221</v>
      </c>
      <c r="J3">
        <f>G3/$G$2</f>
        <v>1.3267337980211704</v>
      </c>
    </row>
    <row r="4" spans="1:10" x14ac:dyDescent="0.45">
      <c r="A4">
        <v>11.61615915</v>
      </c>
      <c r="B4">
        <f>A4*149</f>
        <v>1730.8077133499999</v>
      </c>
      <c r="D4">
        <v>36.615824600000003</v>
      </c>
      <c r="E4">
        <f t="shared" si="0"/>
        <v>4430.5147766</v>
      </c>
      <c r="G4">
        <f t="shared" si="1"/>
        <v>6161.3224899500001</v>
      </c>
      <c r="H4" s="14">
        <v>4.5100000000000001E-2</v>
      </c>
      <c r="I4">
        <f t="shared" ref="I4:I5" si="2">H4/$H$2</f>
        <v>2.0044444444444447</v>
      </c>
      <c r="J4">
        <f t="shared" ref="J4:J5" si="3">G4/$G$2</f>
        <v>1.4994081248085056</v>
      </c>
    </row>
    <row r="5" spans="1:10" x14ac:dyDescent="0.45">
      <c r="A5">
        <v>11.481880825000001</v>
      </c>
      <c r="B5">
        <f>A5*149</f>
        <v>1710.8002429250002</v>
      </c>
      <c r="D5">
        <v>72.232082399999996</v>
      </c>
      <c r="E5">
        <f t="shared" si="0"/>
        <v>8740.0819703999987</v>
      </c>
      <c r="G5">
        <f t="shared" si="1"/>
        <v>10450.882213325</v>
      </c>
      <c r="H5" s="14">
        <v>9.0200000000000002E-2</v>
      </c>
      <c r="I5">
        <f t="shared" si="2"/>
        <v>4.0088888888888894</v>
      </c>
      <c r="J5">
        <f t="shared" si="3"/>
        <v>2.5433075005628161</v>
      </c>
    </row>
  </sheetData>
  <conditionalFormatting sqref="B1:B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2:A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5B66-EDCD-43C7-86B5-B11F0E4786E0}">
  <dimension ref="A1:AW35"/>
  <sheetViews>
    <sheetView workbookViewId="0">
      <selection activeCell="L5" sqref="L5"/>
    </sheetView>
  </sheetViews>
  <sheetFormatPr defaultRowHeight="14.25" x14ac:dyDescent="0.45"/>
  <cols>
    <col min="1" max="1" width="6.59765625" customWidth="1"/>
    <col min="2" max="2" width="6.59765625" style="1" customWidth="1"/>
    <col min="3" max="9" width="6.59765625" customWidth="1"/>
    <col min="10" max="10" width="6.59765625" style="1" customWidth="1"/>
    <col min="11" max="17" width="6.59765625" customWidth="1"/>
    <col min="18" max="18" width="6.59765625" style="1" customWidth="1"/>
    <col min="19" max="25" width="6.59765625" customWidth="1"/>
    <col min="26" max="26" width="6.59765625" style="1" customWidth="1"/>
    <col min="27" max="33" width="6.59765625" customWidth="1"/>
    <col min="34" max="34" width="6.59765625" style="1" customWidth="1"/>
    <col min="35" max="39" width="6.59765625" customWidth="1"/>
    <col min="40" max="40" width="7.19921875" bestFit="1" customWidth="1"/>
    <col min="41" max="49" width="6.59765625" customWidth="1"/>
  </cols>
  <sheetData>
    <row r="1" spans="1:49" x14ac:dyDescent="0.45">
      <c r="A1" s="1" t="s">
        <v>35</v>
      </c>
      <c r="Q1" t="s">
        <v>60</v>
      </c>
    </row>
    <row r="2" spans="1:49" x14ac:dyDescent="0.45">
      <c r="A2" s="13" t="s">
        <v>44</v>
      </c>
      <c r="B2" s="13"/>
      <c r="C2" s="11" t="s">
        <v>43</v>
      </c>
      <c r="D2" s="11"/>
      <c r="E2" s="11"/>
      <c r="F2" s="11"/>
      <c r="G2" s="11"/>
      <c r="I2" s="13" t="s">
        <v>46</v>
      </c>
      <c r="J2" s="13"/>
      <c r="K2" s="11" t="s">
        <v>43</v>
      </c>
      <c r="L2" s="11"/>
      <c r="M2" s="11"/>
      <c r="N2" s="11"/>
      <c r="O2" s="11"/>
      <c r="Q2" s="13" t="s">
        <v>45</v>
      </c>
      <c r="R2" s="13"/>
      <c r="S2" s="11" t="s">
        <v>43</v>
      </c>
      <c r="T2" s="11"/>
      <c r="U2" s="11"/>
      <c r="V2" s="11"/>
      <c r="W2" s="11"/>
      <c r="Y2" s="13" t="s">
        <v>47</v>
      </c>
      <c r="Z2" s="13"/>
      <c r="AA2" s="11" t="s">
        <v>43</v>
      </c>
      <c r="AB2" s="11"/>
      <c r="AC2" s="11"/>
      <c r="AD2" s="11"/>
      <c r="AE2" s="11"/>
      <c r="AG2" s="13" t="s">
        <v>37</v>
      </c>
      <c r="AH2" s="13"/>
      <c r="AI2" s="11" t="s">
        <v>43</v>
      </c>
      <c r="AJ2" s="11"/>
      <c r="AK2" s="11"/>
      <c r="AL2" s="11"/>
      <c r="AM2" s="11"/>
      <c r="AP2" s="13" t="s">
        <v>59</v>
      </c>
      <c r="AQ2" s="13"/>
      <c r="AR2" s="11" t="s">
        <v>43</v>
      </c>
      <c r="AS2" s="11"/>
      <c r="AT2" s="11"/>
      <c r="AU2" s="11"/>
      <c r="AV2" s="11"/>
    </row>
    <row r="3" spans="1:49" ht="14.65" thickBot="1" x14ac:dyDescent="0.5">
      <c r="A3" s="13"/>
      <c r="B3" s="13"/>
      <c r="C3" s="1">
        <v>10</v>
      </c>
      <c r="D3" s="1">
        <v>15</v>
      </c>
      <c r="E3" s="1">
        <v>20</v>
      </c>
      <c r="F3" s="1">
        <v>25</v>
      </c>
      <c r="G3" s="1">
        <v>30</v>
      </c>
      <c r="H3" s="1" t="s">
        <v>57</v>
      </c>
      <c r="I3" s="13"/>
      <c r="J3" s="13"/>
      <c r="K3" s="1">
        <v>10</v>
      </c>
      <c r="L3" s="1">
        <v>15</v>
      </c>
      <c r="M3" s="1">
        <v>20</v>
      </c>
      <c r="N3" s="1">
        <v>25</v>
      </c>
      <c r="O3" s="1">
        <v>30</v>
      </c>
      <c r="P3" s="1" t="s">
        <v>57</v>
      </c>
      <c r="Q3" s="13"/>
      <c r="R3" s="13"/>
      <c r="S3" s="1">
        <v>10</v>
      </c>
      <c r="T3" s="1">
        <v>15</v>
      </c>
      <c r="U3" s="1">
        <v>20</v>
      </c>
      <c r="V3" s="1">
        <v>25</v>
      </c>
      <c r="W3" s="1">
        <v>30</v>
      </c>
      <c r="X3" s="1" t="s">
        <v>57</v>
      </c>
      <c r="Y3" s="13"/>
      <c r="Z3" s="13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F3" s="1" t="s">
        <v>57</v>
      </c>
      <c r="AG3" s="13"/>
      <c r="AH3" s="13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  <c r="AP3" s="13"/>
      <c r="AQ3" s="13"/>
      <c r="AR3" s="1">
        <v>10</v>
      </c>
      <c r="AS3" s="1">
        <v>15</v>
      </c>
      <c r="AT3" s="1">
        <v>20</v>
      </c>
      <c r="AU3" s="1">
        <v>25</v>
      </c>
      <c r="AV3" s="1">
        <v>30</v>
      </c>
      <c r="AW3" s="1" t="s">
        <v>57</v>
      </c>
    </row>
    <row r="4" spans="1:49" ht="14.25" customHeight="1" thickBot="1" x14ac:dyDescent="0.5">
      <c r="A4" s="12" t="s">
        <v>36</v>
      </c>
      <c r="B4" s="1">
        <v>1.1299999999999999E-2</v>
      </c>
      <c r="C4" cm="1">
        <f t="array" aca="1" ref="C4" ca="1">_xlfn.XLOOKUP($B4&amp;C$3,'Scraped data'!$B$4:$B$28&amp;'Scraped data'!$C$4:$C$28,'Scraped data'!$D$4:$D$28)</f>
        <v>130.6</v>
      </c>
      <c r="D4" cm="1">
        <f t="array" aca="1" ref="D4" ca="1">_xlfn.XLOOKUP($B4&amp;D$3,'Scraped data'!$B$4:$B$28&amp;'Scraped data'!$C$4:$C$28,'Scraped data'!$D$4:$D$28)</f>
        <v>116.8</v>
      </c>
      <c r="E4" cm="1">
        <f t="array" aca="1" ref="E4" ca="1">_xlfn.XLOOKUP($B4&amp;E$3,'Scraped data'!$B$4:$B$28&amp;'Scraped data'!$C$4:$C$28,'Scraped data'!$D$4:$D$28)</f>
        <v>107.6</v>
      </c>
      <c r="F4" cm="1">
        <f t="array" aca="1" ref="F4" ca="1">_xlfn.XLOOKUP($B4&amp;F$3,'Scraped data'!$B$4:$B$28&amp;'Scraped data'!$C$4:$C$28,'Scraped data'!$D$4:$D$28)</f>
        <v>145.80000000000001</v>
      </c>
      <c r="G4" cm="1">
        <f t="array" aca="1" ref="G4" ca="1">_xlfn.XLOOKUP($B4&amp;G$3,'Scraped data'!$B$4:$B$28&amp;'Scraped data'!$C$4:$C$28,'Scraped data'!$D$4:$D$28)</f>
        <v>137.9</v>
      </c>
      <c r="H4">
        <v>279</v>
      </c>
      <c r="I4" s="12" t="s">
        <v>36</v>
      </c>
      <c r="J4" s="1">
        <v>1.1299999999999999E-2</v>
      </c>
      <c r="K4" s="2" cm="1">
        <f t="array" aca="1" ref="K4" ca="1">_xlfn.XLOOKUP($B4&amp;K$3,'Scraped data'!$B$4:$B$28&amp;'Scraped data'!$C$4:$C$28,'Scraped data'!$E$4:$E$28)/1000</f>
        <v>12.153045124999998</v>
      </c>
      <c r="L4" s="2" cm="1">
        <f t="array" aca="1" ref="L4" ca="1">_xlfn.XLOOKUP($B4&amp;L$3,'Scraped data'!$B$4:$B$28&amp;'Scraped data'!$C$4:$C$28,'Scraped data'!$E$4:$E$28)/1000</f>
        <v>12.142526324999999</v>
      </c>
      <c r="M4" s="2" cm="1">
        <f t="array" aca="1" ref="M4" ca="1">_xlfn.XLOOKUP($B4&amp;M$3,'Scraped data'!$B$4:$B$28&amp;'Scraped data'!$C$4:$C$28,'Scraped data'!$E$4:$E$28)/1000</f>
        <v>11.863856550000001</v>
      </c>
      <c r="N4" s="2" cm="1">
        <f t="array" aca="1" ref="N4" ca="1">_xlfn.XLOOKUP($B4&amp;N$3,'Scraped data'!$B$4:$B$28&amp;'Scraped data'!$C$4:$C$28,'Scraped data'!$E$4:$E$28)/1000</f>
        <v>12.0852815125</v>
      </c>
      <c r="O4" s="2" cm="1">
        <f t="array" aca="1" ref="O4" ca="1">_xlfn.XLOOKUP($B4&amp;O$3,'Scraped data'!$B$4:$B$28&amp;'Scraped data'!$C$4:$C$28,'Scraped data'!$E$4:$E$28)/1000</f>
        <v>12.127579712499999</v>
      </c>
      <c r="P4" s="2">
        <v>32.94</v>
      </c>
      <c r="Q4" s="12" t="s">
        <v>36</v>
      </c>
      <c r="R4" s="1">
        <v>1.1299999999999999E-2</v>
      </c>
      <c r="S4" s="5" cm="1">
        <f t="array" aca="1" ref="S4" ca="1">_xlfn.XLOOKUP($B4&amp;S$3,'Scraped data'!$B$4:$B$28&amp;'Scraped data'!$C$4:$C$28,'Scraped data'!$F$4:$F$28)/1000</f>
        <v>6.8527924000000002</v>
      </c>
      <c r="T4" s="5" cm="1">
        <f t="array" aca="1" ref="T4" ca="1">_xlfn.XLOOKUP($B4&amp;T$3,'Scraped data'!$B$4:$B$28&amp;'Scraped data'!$C$4:$C$28,'Scraped data'!$F$4:$F$28)/1000</f>
        <v>6.2855227999999999</v>
      </c>
      <c r="U4" s="5" cm="1">
        <f t="array" aca="1" ref="U4" ca="1">_xlfn.XLOOKUP($B4&amp;U$3,'Scraped data'!$B$4:$B$28&amp;'Scraped data'!$C$4:$C$28,'Scraped data'!$F$4:$F$28)/1000</f>
        <v>6.2192001000000001</v>
      </c>
      <c r="V4" s="5" cm="1">
        <f t="array" aca="1" ref="V4" ca="1">_xlfn.XLOOKUP($B4&amp;V$3,'Scraped data'!$B$4:$B$28&amp;'Scraped data'!$C$4:$C$28,'Scraped data'!$F$4:$F$28)/1000</f>
        <v>6.3225619999999996</v>
      </c>
      <c r="W4" s="5" cm="1">
        <f t="array" aca="1" ref="W4" ca="1">_xlfn.XLOOKUP($B4&amp;W$3,'Scraped data'!$B$4:$B$28&amp;'Scraped data'!$C$4:$C$28,'Scraped data'!$F$4:$F$28)/1000</f>
        <v>6.3717471999999997</v>
      </c>
      <c r="X4" s="5">
        <v>12.72</v>
      </c>
      <c r="Y4" s="12" t="s">
        <v>36</v>
      </c>
      <c r="Z4" s="1">
        <v>1.1299999999999999E-2</v>
      </c>
      <c r="AA4" s="2" cm="1">
        <f t="array" aca="1" ref="AA4" ca="1">_xlfn.XLOOKUP($B4&amp;AA$3,'Scraped data'!$B$4:$B$28&amp;'Scraped data'!$C$4:$C$28,'Scraped data'!$G$4:$G$28)/1000</f>
        <v>69.628956299999984</v>
      </c>
      <c r="AB4" s="2" cm="1">
        <f t="array" aca="1" ref="AB4" ca="1">_xlfn.XLOOKUP($B4&amp;AB$3,'Scraped data'!$B$4:$B$28&amp;'Scraped data'!$C$4:$C$28,'Scraped data'!$G$4:$G$28)/1000</f>
        <v>70.862408700000003</v>
      </c>
      <c r="AC4" s="6" cm="1">
        <f t="array" aca="1" ref="AC4" ca="1">_xlfn.XLOOKUP($B4&amp;AC$3,'Scraped data'!$B$4:$B$28&amp;'Scraped data'!$C$4:$C$28,'Scraped data'!$G$4:$G$28)/1000</f>
        <v>68.943672599999999</v>
      </c>
      <c r="AD4" s="2" cm="1">
        <f t="array" aca="1" ref="AD4" ca="1">_xlfn.XLOOKUP($B4&amp;AD$3,'Scraped data'!$B$4:$B$28&amp;'Scraped data'!$C$4:$C$28,'Scraped data'!$G$4:$G$28)/1000</f>
        <v>70.322948550000007</v>
      </c>
      <c r="AE4" s="2" cm="1">
        <f t="array" aca="1" ref="AE4" ca="1">_xlfn.XLOOKUP($B4&amp;AE$3,'Scraped data'!$B$4:$B$28&amp;'Scraped data'!$C$4:$C$28,'Scraped data'!$G$4:$G$28)/1000</f>
        <v>70.416266550000003</v>
      </c>
      <c r="AF4" s="2">
        <v>198</v>
      </c>
      <c r="AG4" s="12" t="s">
        <v>36</v>
      </c>
      <c r="AH4" s="1">
        <v>1.1299999999999999E-2</v>
      </c>
      <c r="AI4" s="2" cm="1">
        <f t="array" aca="1" ref="AI4" ca="1">_xlfn.XLOOKUP($B4&amp;AI$3,'Scraped data'!$B$4:$B$28&amp;'Scraped data'!$C$4:$C$28,'Scraped data'!$H$4:$H$28)/1000</f>
        <v>511.83166572000005</v>
      </c>
      <c r="AJ4" s="2" cm="1">
        <f t="array" aca="1" ref="AJ4" ca="1">_xlfn.XLOOKUP($B4&amp;AJ$3,'Scraped data'!$B$4:$B$28&amp;'Scraped data'!$C$4:$C$28,'Scraped data'!$H$4:$H$28)/1000</f>
        <v>517.67183808000004</v>
      </c>
      <c r="AK4" s="2" cm="1">
        <f t="array" aca="1" ref="AK4" ca="1">_xlfn.XLOOKUP($B4&amp;AK$3,'Scraped data'!$B$4:$B$28&amp;'Scraped data'!$C$4:$C$28,'Scraped data'!$H$4:$H$28)/1000</f>
        <v>504.66876660000003</v>
      </c>
      <c r="AL4" s="2" cm="1">
        <f t="array" aca="1" ref="AL4" ca="1">_xlfn.XLOOKUP($B4&amp;AL$3,'Scraped data'!$B$4:$B$28&amp;'Scraped data'!$C$4:$C$28,'Scraped data'!$H$4:$H$28)/1000</f>
        <v>514.13657904000002</v>
      </c>
      <c r="AM4" s="2" cm="1">
        <f t="array" aca="1" ref="AM4" ca="1">_xlfn.XLOOKUP($B4&amp;AM$3,'Scraped data'!$B$4:$B$28&amp;'Scraped data'!$C$4:$C$28,'Scraped data'!$H$4:$H$28)/1000</f>
        <v>515.27974500000005</v>
      </c>
      <c r="AN4" s="2">
        <v>1460.2</v>
      </c>
      <c r="AP4" s="12" t="s">
        <v>36</v>
      </c>
      <c r="AQ4" s="1">
        <v>1.1299999999999999E-2</v>
      </c>
      <c r="AR4" s="3">
        <f ca="1">'base P base C auto'!$M$5*C4+'base P base C auto'!$N$5*K4*1000+'base P base C auto'!$O$5*S4*1000+'base P base C auto'!$Q$5*AA4*1000</f>
        <v>3118.7363855249996</v>
      </c>
      <c r="AS4" s="3">
        <f ca="1">'base P base C auto'!$M$5*D4+'base P base C auto'!$N$5*L4*1000+'base P base C auto'!$O$5*T4*1000+'base P base C auto'!$Q$5*AB4*1000</f>
        <v>3040.8967247249998</v>
      </c>
      <c r="AT4" s="3">
        <f ca="1">'base P base C auto'!$M$5*E4+'base P base C auto'!$N$5*M4*1000+'base P base C auto'!$O$5*U4*1000+'base P base C auto'!$Q$5*AC4*1000</f>
        <v>2972.5562010499998</v>
      </c>
      <c r="AU4" s="3">
        <f ca="1">'base P base C auto'!$M$5*F4+'base P base C auto'!$N$5*N4*1000+'base P base C auto'!$O$5*V4*1000+'base P base C auto'!$Q$5*AD4*1000</f>
        <v>3063.1516901124996</v>
      </c>
      <c r="AV4" s="3">
        <f ca="1">'base P base C auto'!$M$5*G4+'base P base C auto'!$N$5*O4*1000+'base P base C auto'!$O$5*W4*1000+'base P base C auto'!$Q$5*AE4*1000</f>
        <v>3067.9721211124997</v>
      </c>
      <c r="AW4" s="3">
        <f>'base P base C auto'!$M$5*H4+'base P base C auto'!$N$5*P4*1000+'base P base C auto'!$O$5*X4*1000+'base P base C auto'!$Q$5*AF4*1000</f>
        <v>7716.1799999999994</v>
      </c>
    </row>
    <row r="5" spans="1:49" ht="14.65" thickBot="1" x14ac:dyDescent="0.5">
      <c r="A5" s="12"/>
      <c r="B5" s="1">
        <v>2.2499999999999999E-2</v>
      </c>
      <c r="C5" cm="1">
        <f t="array" aca="1" ref="C5" ca="1">_xlfn.XLOOKUP($B5&amp;C$3,'Scraped data'!$B$4:$B$28&amp;'Scraped data'!$C$4:$C$28,'Scraped data'!$D$4:$D$28)</f>
        <v>253.89099999999999</v>
      </c>
      <c r="D5" cm="1">
        <f t="array" aca="1" ref="D5" ca="1">_xlfn.XLOOKUP($B5&amp;D$3,'Scraped data'!$B$4:$B$28&amp;'Scraped data'!$C$4:$C$28,'Scraped data'!$D$4:$D$28)</f>
        <v>228.691</v>
      </c>
      <c r="E5" cm="1">
        <f t="array" aca="1" ref="E5" ca="1">_xlfn.XLOOKUP($B5&amp;E$3,'Scraped data'!$B$4:$B$28&amp;'Scraped data'!$C$4:$C$28,'Scraped data'!$D$4:$D$28)</f>
        <v>269.69100000000003</v>
      </c>
      <c r="F5" cm="1">
        <f t="array" aca="1" ref="F5" ca="1">_xlfn.XLOOKUP($B5&amp;F$3,'Scraped data'!$B$4:$B$28&amp;'Scraped data'!$C$4:$C$28,'Scraped data'!$D$4:$D$28)</f>
        <v>342.69100000000003</v>
      </c>
      <c r="G5" cm="1">
        <f t="array" aca="1" ref="G5" ca="1">_xlfn.XLOOKUP($B5&amp;G$3,'Scraped data'!$B$4:$B$28&amp;'Scraped data'!$C$4:$C$28,'Scraped data'!$D$4:$D$28)</f>
        <v>378.59100000000001</v>
      </c>
      <c r="I5" s="12"/>
      <c r="J5" s="1">
        <v>2.2499999999999999E-2</v>
      </c>
      <c r="K5" s="2" cm="1">
        <f t="array" aca="1" ref="K5" ca="1">_xlfn.XLOOKUP($B5&amp;K$3,'Scraped data'!$B$4:$B$28&amp;'Scraped data'!$C$4:$C$28,'Scraped data'!$E$4:$E$28)/1000</f>
        <v>11.594603899999999</v>
      </c>
      <c r="L5" s="2" cm="1">
        <f t="array" aca="1" ref="L5" ca="1">_xlfn.XLOOKUP($B5&amp;L$3,'Scraped data'!$B$4:$B$28&amp;'Scraped data'!$C$4:$C$28,'Scraped data'!$E$4:$E$28)/1000</f>
        <v>11.417154775</v>
      </c>
      <c r="M5" s="2" cm="1">
        <f t="array" aca="1" ref="M5" ca="1">_xlfn.XLOOKUP($B5&amp;M$3,'Scraped data'!$B$4:$B$28&amp;'Scraped data'!$C$4:$C$28,'Scraped data'!$E$4:$E$28)/1000</f>
        <v>11.533271099999999</v>
      </c>
      <c r="N5" s="2" cm="1">
        <f t="array" aca="1" ref="N5" ca="1">_xlfn.XLOOKUP($B5&amp;N$3,'Scraped data'!$B$4:$B$28&amp;'Scraped data'!$C$4:$C$28,'Scraped data'!$E$4:$E$28)/1000</f>
        <v>11.670805625000002</v>
      </c>
      <c r="O5" s="2" cm="1">
        <f t="array" aca="1" ref="O5" ca="1">_xlfn.XLOOKUP($B5&amp;O$3,'Scraped data'!$B$4:$B$28&amp;'Scraped data'!$C$4:$C$28,'Scraped data'!$E$4:$E$28)/1000</f>
        <v>11.4857402</v>
      </c>
      <c r="Q5" s="12"/>
      <c r="R5" s="1">
        <v>2.2499999999999999E-2</v>
      </c>
      <c r="S5" s="5" cm="1">
        <f t="array" aca="1" ref="S5" ca="1">IF(_xlfn.XLOOKUP($B5&amp;S$3,'Scraped data'!$B$4:$B$28&amp;'Scraped data'!$C$4:$C$28,'Scraped data'!$F$4:$F$28)&lt;600000,0,_xlfn.XLOOKUP($B5&amp;S$3,'Scraped data'!$B$4:$B$28&amp;'Scraped data'!$C$4:$C$28,'Scraped data'!$F$4:$F$28))</f>
        <v>0</v>
      </c>
      <c r="T5" s="5" cm="1">
        <f t="array" aca="1" ref="T5" ca="1">IF(_xlfn.XLOOKUP($B5&amp;T$3,'Scraped data'!$B$4:$B$28&amp;'Scraped data'!$C$4:$C$28,'Scraped data'!$F$4:$F$28)&lt;600000,0,_xlfn.XLOOKUP($B5&amp;T$3,'Scraped data'!$B$4:$B$28&amp;'Scraped data'!$C$4:$C$28,'Scraped data'!$F$4:$F$28))</f>
        <v>0</v>
      </c>
      <c r="U5" s="5" cm="1">
        <f t="array" aca="1" ref="U5" ca="1">IF(_xlfn.XLOOKUP($B5&amp;U$3,'Scraped data'!$B$4:$B$28&amp;'Scraped data'!$C$4:$C$28,'Scraped data'!$F$4:$F$28)&lt;600000,0,_xlfn.XLOOKUP($B5&amp;U$3,'Scraped data'!$B$4:$B$28&amp;'Scraped data'!$C$4:$C$28,'Scraped data'!$F$4:$F$28))</f>
        <v>0</v>
      </c>
      <c r="V5" s="5" cm="1">
        <f t="array" aca="1" ref="V5" ca="1">IF(_xlfn.XLOOKUP($B5&amp;V$3,'Scraped data'!$B$4:$B$28&amp;'Scraped data'!$C$4:$C$28,'Scraped data'!$F$4:$F$28)&lt;600000,0,_xlfn.XLOOKUP($B5&amp;V$3,'Scraped data'!$B$4:$B$28&amp;'Scraped data'!$C$4:$C$28,'Scraped data'!$F$4:$F$28))</f>
        <v>0</v>
      </c>
      <c r="W5" s="5" cm="1">
        <f t="array" aca="1" ref="W5" ca="1">IF(_xlfn.XLOOKUP($B5&amp;W$3,'Scraped data'!$B$4:$B$28&amp;'Scraped data'!$C$4:$C$28,'Scraped data'!$F$4:$F$28)&lt;600000,0,_xlfn.XLOOKUP($B5&amp;W$3,'Scraped data'!$B$4:$B$28&amp;'Scraped data'!$C$4:$C$28,'Scraped data'!$F$4:$F$28))</f>
        <v>0</v>
      </c>
      <c r="Y5" s="12"/>
      <c r="Z5" s="1">
        <v>2.2499999999999999E-2</v>
      </c>
      <c r="AA5" s="2" cm="1">
        <f t="array" aca="1" ref="AA5" ca="1">_xlfn.XLOOKUP($B5&amp;AA$3,'Scraped data'!$B$4:$B$28&amp;'Scraped data'!$C$4:$C$28,'Scraped data'!$G$4:$G$28)/1000</f>
        <v>139.1352468</v>
      </c>
      <c r="AB5" s="2" cm="1">
        <f t="array" aca="1" ref="AB5" ca="1">_xlfn.XLOOKUP($B5&amp;AB$3,'Scraped data'!$B$4:$B$28&amp;'Scraped data'!$C$4:$C$28,'Scraped data'!$G$4:$G$28)/1000</f>
        <v>137.0058573</v>
      </c>
      <c r="AC5" s="2" cm="1">
        <f t="array" aca="1" ref="AC5" ca="1">_xlfn.XLOOKUP($B5&amp;AC$3,'Scraped data'!$B$4:$B$28&amp;'Scraped data'!$C$4:$C$28,'Scraped data'!$G$4:$G$28)/1000</f>
        <v>138.39925319999998</v>
      </c>
      <c r="AD5" s="2" cm="1">
        <f t="array" aca="1" ref="AD5" ca="1">_xlfn.XLOOKUP($B5&amp;AD$3,'Scraped data'!$B$4:$B$28&amp;'Scraped data'!$C$4:$C$28,'Scraped data'!$G$4:$G$28)/1000</f>
        <v>140.0496675</v>
      </c>
      <c r="AE5" s="2" cm="1">
        <f t="array" aca="1" ref="AE5" ca="1">_xlfn.XLOOKUP($B5&amp;AE$3,'Scraped data'!$B$4:$B$28&amp;'Scraped data'!$C$4:$C$28,'Scraped data'!$G$4:$G$28)/1000</f>
        <v>137.8288824</v>
      </c>
      <c r="AG5" s="12"/>
      <c r="AH5" s="1">
        <v>2.2499999999999999E-2</v>
      </c>
      <c r="AI5" s="2" cm="1">
        <f t="array" aca="1" ref="AI5" ca="1">_xlfn.XLOOKUP($B5&amp;AI$3,'Scraped data'!$B$4:$B$28&amp;'Scraped data'!$C$4:$C$28,'Scraped data'!$H$4:$H$28)/1000</f>
        <v>500.88688847999998</v>
      </c>
      <c r="AJ5" s="2" cm="1">
        <f t="array" aca="1" ref="AJ5" ca="1">_xlfn.XLOOKUP($B5&amp;AJ$3,'Scraped data'!$B$4:$B$28&amp;'Scraped data'!$C$4:$C$28,'Scraped data'!$H$4:$H$28)/1000</f>
        <v>493.22108628000007</v>
      </c>
      <c r="AK5" s="2" cm="1">
        <f t="array" aca="1" ref="AK5" ca="1">_xlfn.XLOOKUP($B5&amp;AK$3,'Scraped data'!$B$4:$B$28&amp;'Scraped data'!$C$4:$C$28,'Scraped data'!$H$4:$H$28)/1000</f>
        <v>498.23731151999993</v>
      </c>
      <c r="AL5" s="2" cm="1">
        <f t="array" aca="1" ref="AL5" ca="1">_xlfn.XLOOKUP($B5&amp;AL$3,'Scraped data'!$B$4:$B$28&amp;'Scraped data'!$C$4:$C$28,'Scraped data'!$H$4:$H$28)/1000</f>
        <v>504.17880300000007</v>
      </c>
      <c r="AM5" s="2" cm="1">
        <f t="array" aca="1" ref="AM5" ca="1">_xlfn.XLOOKUP($B5&amp;AM$3,'Scraped data'!$B$4:$B$28&amp;'Scraped data'!$C$4:$C$28,'Scraped data'!$H$4:$H$28)/1000</f>
        <v>496.18397664000003</v>
      </c>
      <c r="AP5" s="12"/>
      <c r="AQ5" s="1">
        <v>2.2499999999999999E-2</v>
      </c>
      <c r="AR5" s="3">
        <f ca="1">'base P base C auto'!$M$5*C5+'base P base C auto'!$N$5*K5*1000+'base P base C auto'!$O$5*S5*1000+'base P base C auto'!$Q$5*AA5*1000</f>
        <v>2677.1632150999999</v>
      </c>
      <c r="AS5" s="8">
        <f ca="1">'base P base C auto'!$M$5*D5+'base P base C auto'!$N$5*L5*1000+'base P base C auto'!$O$5*T5*1000+'base P base C auto'!$Q$5*AB5*1000</f>
        <v>2614.876347975</v>
      </c>
      <c r="AT5" s="3">
        <f ca="1">'base P base C auto'!$M$5*E5+'base P base C auto'!$N$5*M5*1000+'base P base C auto'!$O$5*U5*1000+'base P base C auto'!$Q$5*AC5*1000</f>
        <v>2680.1446598999996</v>
      </c>
      <c r="AU5" s="3">
        <f ca="1">'base P base C auto'!$M$5*F5+'base P base C auto'!$N$5*N5*1000+'base P base C auto'!$O$5*V5*1000+'base P base C auto'!$Q$5*AD5*1000</f>
        <v>2781.8893756250004</v>
      </c>
      <c r="AV5" s="3">
        <f ca="1">'base P base C auto'!$M$5*G5+'base P base C auto'!$N$5*O5*1000+'base P base C auto'!$O$5*W5*1000+'base P base C auto'!$Q$5*AE5*1000</f>
        <v>2779.1107018000002</v>
      </c>
    </row>
    <row r="6" spans="1:49" x14ac:dyDescent="0.45">
      <c r="A6" s="12"/>
      <c r="B6" s="1">
        <v>3.3799999999999997E-2</v>
      </c>
      <c r="C6" cm="1">
        <f t="array" aca="1" ref="C6" ca="1">_xlfn.XLOOKUP($B6&amp;C$3,'Scraped data'!$B$4:$B$28&amp;'Scraped data'!$C$4:$C$28,'Scraped data'!$D$4:$D$28)</f>
        <v>269.09100000000001</v>
      </c>
      <c r="D6" cm="1">
        <f t="array" aca="1" ref="D6" ca="1">_xlfn.XLOOKUP($B6&amp;D$3,'Scraped data'!$B$4:$B$28&amp;'Scraped data'!$C$4:$C$28,'Scraped data'!$D$4:$D$28)</f>
        <v>400.69100000000003</v>
      </c>
      <c r="E6" cm="1">
        <f t="array" aca="1" ref="E6" ca="1">_xlfn.XLOOKUP($B6&amp;E$3,'Scraped data'!$B$4:$B$28&amp;'Scraped data'!$C$4:$C$28,'Scraped data'!$D$4:$D$28)</f>
        <v>405.69100000000003</v>
      </c>
      <c r="F6" cm="1">
        <f t="array" aca="1" ref="F6" ca="1">_xlfn.XLOOKUP($B6&amp;F$3,'Scraped data'!$B$4:$B$28&amp;'Scraped data'!$C$4:$C$28,'Scraped data'!$D$4:$D$28)</f>
        <v>409.69100000000003</v>
      </c>
      <c r="G6" cm="1">
        <f t="array" aca="1" ref="G6" ca="1">_xlfn.XLOOKUP($B6&amp;G$3,'Scraped data'!$B$4:$B$28&amp;'Scraped data'!$C$4:$C$28,'Scraped data'!$D$4:$D$28)</f>
        <v>446.69100000000003</v>
      </c>
      <c r="I6" s="12"/>
      <c r="J6" s="1">
        <v>3.3799999999999997E-2</v>
      </c>
      <c r="K6" s="2" cm="1">
        <f t="array" aca="1" ref="K6" ca="1">_xlfn.XLOOKUP($B6&amp;K$3,'Scraped data'!$B$4:$B$28&amp;'Scraped data'!$C$4:$C$28,'Scraped data'!$E$4:$E$28)/1000</f>
        <v>13.270082499999999</v>
      </c>
      <c r="L6" s="2" cm="1">
        <f t="array" aca="1" ref="L6" ca="1">_xlfn.XLOOKUP($B6&amp;L$3,'Scraped data'!$B$4:$B$28&amp;'Scraped data'!$C$4:$C$28,'Scraped data'!$E$4:$E$28)/1000</f>
        <v>12.789096225</v>
      </c>
      <c r="M6" s="2" cm="1">
        <f t="array" aca="1" ref="M6" ca="1">_xlfn.XLOOKUP($B6&amp;M$3,'Scraped data'!$B$4:$B$28&amp;'Scraped data'!$C$4:$C$28,'Scraped data'!$E$4:$E$28)/1000</f>
        <v>13.07875505</v>
      </c>
      <c r="N6" s="2" cm="1">
        <f t="array" aca="1" ref="N6" ca="1">_xlfn.XLOOKUP($B6&amp;N$3,'Scraped data'!$B$4:$B$28&amp;'Scraped data'!$C$4:$C$28,'Scraped data'!$E$4:$E$28)/1000</f>
        <v>12.842928374999998</v>
      </c>
      <c r="O6" s="2" cm="1">
        <f t="array" aca="1" ref="O6" ca="1">_xlfn.XLOOKUP($B6&amp;O$3,'Scraped data'!$B$4:$B$28&amp;'Scraped data'!$C$4:$C$28,'Scraped data'!$E$4:$E$28)/1000</f>
        <v>12.55947595</v>
      </c>
      <c r="Q6" s="12"/>
      <c r="R6" s="1">
        <v>3.3799999999999997E-2</v>
      </c>
      <c r="S6" s="5" cm="1">
        <f t="array" aca="1" ref="S6" ca="1">IF(_xlfn.XLOOKUP($B6&amp;S$3,'Scraped data'!$B$4:$B$28&amp;'Scraped data'!$C$4:$C$28,'Scraped data'!$F$4:$F$28)&lt;600000,0,_xlfn.XLOOKUP($B6&amp;S$3,'Scraped data'!$B$4:$B$28&amp;'Scraped data'!$C$4:$C$28,'Scraped data'!$F$4:$F$28))</f>
        <v>0</v>
      </c>
      <c r="T6" s="5" cm="1">
        <f t="array" aca="1" ref="T6" ca="1">IF(_xlfn.XLOOKUP($B6&amp;T$3,'Scraped data'!$B$4:$B$28&amp;'Scraped data'!$C$4:$C$28,'Scraped data'!$F$4:$F$28)&lt;600000,0,_xlfn.XLOOKUP($B6&amp;T$3,'Scraped data'!$B$4:$B$28&amp;'Scraped data'!$C$4:$C$28,'Scraped data'!$F$4:$F$28))</f>
        <v>0</v>
      </c>
      <c r="U6" s="5" cm="1">
        <f t="array" aca="1" ref="U6" ca="1">IF(_xlfn.XLOOKUP($B6&amp;U$3,'Scraped data'!$B$4:$B$28&amp;'Scraped data'!$C$4:$C$28,'Scraped data'!$F$4:$F$28)&lt;600000,0,_xlfn.XLOOKUP($B6&amp;U$3,'Scraped data'!$B$4:$B$28&amp;'Scraped data'!$C$4:$C$28,'Scraped data'!$F$4:$F$28))</f>
        <v>0</v>
      </c>
      <c r="V6" s="5" cm="1">
        <f t="array" aca="1" ref="V6" ca="1">IF(_xlfn.XLOOKUP($B6&amp;V$3,'Scraped data'!$B$4:$B$28&amp;'Scraped data'!$C$4:$C$28,'Scraped data'!$F$4:$F$28)&lt;600000,0,_xlfn.XLOOKUP($B6&amp;V$3,'Scraped data'!$B$4:$B$28&amp;'Scraped data'!$C$4:$C$28,'Scraped data'!$F$4:$F$28))</f>
        <v>0</v>
      </c>
      <c r="W6" s="5" cm="1">
        <f t="array" aca="1" ref="W6" ca="1">IF(_xlfn.XLOOKUP($B6&amp;W$3,'Scraped data'!$B$4:$B$28&amp;'Scraped data'!$C$4:$C$28,'Scraped data'!$F$4:$F$28)&lt;600000,0,_xlfn.XLOOKUP($B6&amp;W$3,'Scraped data'!$B$4:$B$28&amp;'Scraped data'!$C$4:$C$28,'Scraped data'!$F$4:$F$28))</f>
        <v>0</v>
      </c>
      <c r="Y6" s="12"/>
      <c r="Z6" s="1">
        <v>3.3799999999999997E-2</v>
      </c>
      <c r="AA6" s="2" cm="1">
        <f t="array" aca="1" ref="AA6" ca="1">_xlfn.XLOOKUP($B6&amp;AA$3,'Scraped data'!$B$4:$B$28&amp;'Scraped data'!$C$4:$C$28,'Scraped data'!$G$4:$G$28)/1000</f>
        <v>159.24098999999998</v>
      </c>
      <c r="AB6" s="2" cm="1">
        <f t="array" aca="1" ref="AB6" ca="1">_xlfn.XLOOKUP($B6&amp;AB$3,'Scraped data'!$B$4:$B$28&amp;'Scraped data'!$C$4:$C$28,'Scraped data'!$G$4:$G$28)/1000</f>
        <v>153.46915469999999</v>
      </c>
      <c r="AC6" s="2" cm="1">
        <f t="array" aca="1" ref="AC6" ca="1">_xlfn.XLOOKUP($B6&amp;AC$3,'Scraped data'!$B$4:$B$28&amp;'Scraped data'!$C$4:$C$28,'Scraped data'!$G$4:$G$28)/1000</f>
        <v>156.94506060000001</v>
      </c>
      <c r="AD6" s="2" cm="1">
        <f t="array" aca="1" ref="AD6" ca="1">_xlfn.XLOOKUP($B6&amp;AD$3,'Scraped data'!$B$4:$B$28&amp;'Scraped data'!$C$4:$C$28,'Scraped data'!$G$4:$G$28)/1000</f>
        <v>154.11514049999997</v>
      </c>
      <c r="AE6" s="2" cm="1">
        <f t="array" aca="1" ref="AE6" ca="1">_xlfn.XLOOKUP($B6&amp;AE$3,'Scraped data'!$B$4:$B$28&amp;'Scraped data'!$C$4:$C$28,'Scraped data'!$G$4:$G$28)/1000</f>
        <v>150.71371139999999</v>
      </c>
      <c r="AG6" s="12"/>
      <c r="AH6" s="1">
        <v>3.3799999999999997E-2</v>
      </c>
      <c r="AI6" s="2" cm="1">
        <f t="array" aca="1" ref="AI6" ca="1">_xlfn.XLOOKUP($B6&amp;AI$3,'Scraped data'!$B$4:$B$28&amp;'Scraped data'!$C$4:$C$28,'Scraped data'!$H$4:$H$28)/1000</f>
        <v>509.52653892000001</v>
      </c>
      <c r="AJ6" s="2" cm="1">
        <f t="array" aca="1" ref="AJ6" ca="1">_xlfn.XLOOKUP($B6&amp;AJ$3,'Scraped data'!$B$4:$B$28&amp;'Scraped data'!$C$4:$C$28,'Scraped data'!$H$4:$H$28)/1000</f>
        <v>490.46889887999998</v>
      </c>
      <c r="AK6" s="2" cm="1">
        <f t="array" aca="1" ref="AK6" ca="1">_xlfn.XLOOKUP($B6&amp;AK$3,'Scraped data'!$B$4:$B$28&amp;'Scraped data'!$C$4:$C$28,'Scraped data'!$H$4:$H$28)/1000</f>
        <v>502.28156159999997</v>
      </c>
      <c r="AL6" s="2" cm="1">
        <f t="array" aca="1" ref="AL6" ca="1">_xlfn.XLOOKUP($B6&amp;AL$3,'Scraped data'!$B$4:$B$28&amp;'Scraped data'!$C$4:$C$28,'Scraped data'!$H$4:$H$28)/1000</f>
        <v>492.7186494</v>
      </c>
      <c r="AM6" s="2" cm="1">
        <f t="array" aca="1" ref="AM6" ca="1">_xlfn.XLOOKUP($B6&amp;AM$3,'Scraped data'!$B$4:$B$28&amp;'Scraped data'!$C$4:$C$28,'Scraped data'!$H$4:$H$28)/1000</f>
        <v>481.41026352</v>
      </c>
      <c r="AP6" s="12"/>
      <c r="AQ6" s="1">
        <v>3.3799999999999997E-2</v>
      </c>
      <c r="AR6" s="3">
        <f ca="1">'base P base C auto'!$M$5*C6+'base P base C auto'!$N$5*K6*1000+'base P base C auto'!$O$5*S6*1000+'base P base C auto'!$Q$5*AA6*1000</f>
        <v>3042.5382424999993</v>
      </c>
      <c r="AS6" s="3">
        <f ca="1">'base P base C auto'!$M$5*D6+'base P base C auto'!$N$5*L6*1000+'base P base C auto'!$O$5*T6*1000+'base P base C auto'!$Q$5*AB6*1000</f>
        <v>3073.6121110249996</v>
      </c>
      <c r="AT6" s="3">
        <f ca="1">'base P base C auto'!$M$5*E6+'base P base C auto'!$N$5*M6*1000+'base P base C auto'!$O$5*U6*1000+'base P base C auto'!$Q$5*AC6*1000</f>
        <v>3139.15080545</v>
      </c>
      <c r="AU6" s="3">
        <f ca="1">'base P base C auto'!$M$5*F6+'base P base C auto'!$N$5*N6*1000+'base P base C auto'!$O$5*V6*1000+'base P base C auto'!$Q$5*AD6*1000</f>
        <v>3093.8630303749992</v>
      </c>
      <c r="AV6" s="3">
        <f ca="1">'base P base C auto'!$M$5*G6+'base P base C auto'!$N$5*O6*1000+'base P base C auto'!$O$5*W6*1000+'base P base C auto'!$Q$5*AE6*1000</f>
        <v>3071.6214735500002</v>
      </c>
    </row>
    <row r="7" spans="1:49" ht="14.65" thickBot="1" x14ac:dyDescent="0.5">
      <c r="A7" s="12"/>
      <c r="B7" s="1">
        <v>4.5100000000000001E-2</v>
      </c>
      <c r="C7" cm="1">
        <f t="array" aca="1" ref="C7" ca="1">_xlfn.XLOOKUP($B7&amp;C$3,'Scraped data'!$B$4:$B$28&amp;'Scraped data'!$C$4:$C$28,'Scraped data'!$D$4:$D$28)</f>
        <v>343.49100000000004</v>
      </c>
      <c r="D7" cm="1">
        <f t="array" aca="1" ref="D7" ca="1">_xlfn.XLOOKUP($B7&amp;D$3,'Scraped data'!$B$4:$B$28&amp;'Scraped data'!$C$4:$C$28,'Scraped data'!$D$4:$D$28)</f>
        <v>371.791</v>
      </c>
      <c r="E7" cm="1">
        <f t="array" aca="1" ref="E7" ca="1">_xlfn.XLOOKUP($B7&amp;E$3,'Scraped data'!$B$4:$B$28&amp;'Scraped data'!$C$4:$C$28,'Scraped data'!$D$4:$D$28)</f>
        <v>541.79099999999994</v>
      </c>
      <c r="F7" cm="1">
        <f t="array" aca="1" ref="F7" ca="1">_xlfn.XLOOKUP($B7&amp;F$3,'Scraped data'!$B$4:$B$28&amp;'Scraped data'!$C$4:$C$28,'Scraped data'!$D$4:$D$28)</f>
        <v>487.09100000000007</v>
      </c>
      <c r="G7" cm="1">
        <f t="array" aca="1" ref="G7" ca="1">_xlfn.XLOOKUP($B7&amp;G$3,'Scraped data'!$B$4:$B$28&amp;'Scraped data'!$C$4:$C$28,'Scraped data'!$D$4:$D$28)</f>
        <v>731.49099999999999</v>
      </c>
      <c r="I7" s="12"/>
      <c r="J7" s="1">
        <v>4.5100000000000001E-2</v>
      </c>
      <c r="K7" s="2" cm="1">
        <f t="array" aca="1" ref="K7" ca="1">_xlfn.XLOOKUP($B7&amp;K$3,'Scraped data'!$B$4:$B$28&amp;'Scraped data'!$C$4:$C$28,'Scraped data'!$E$4:$E$28)/1000</f>
        <v>11.153338299999998</v>
      </c>
      <c r="L7" s="2" cm="1">
        <f t="array" aca="1" ref="L7" ca="1">_xlfn.XLOOKUP($B7&amp;L$3,'Scraped data'!$B$4:$B$28&amp;'Scraped data'!$C$4:$C$28,'Scraped data'!$E$4:$E$28)/1000</f>
        <v>11.065290050000002</v>
      </c>
      <c r="M7" s="2" cm="1">
        <f t="array" aca="1" ref="M7" ca="1">_xlfn.XLOOKUP($B7&amp;M$3,'Scraped data'!$B$4:$B$28&amp;'Scraped data'!$C$4:$C$28,'Scraped data'!$E$4:$E$28)/1000</f>
        <v>11.415113675000001</v>
      </c>
      <c r="N7" s="2" cm="1">
        <f t="array" aca="1" ref="N7" ca="1">_xlfn.XLOOKUP($B7&amp;N$3,'Scraped data'!$B$4:$B$28&amp;'Scraped data'!$C$4:$C$28,'Scraped data'!$E$4:$E$28)/1000</f>
        <v>11.506660550000001</v>
      </c>
      <c r="O7" s="2" cm="1">
        <f t="array" aca="1" ref="O7" ca="1">_xlfn.XLOOKUP($B7&amp;O$3,'Scraped data'!$B$4:$B$28&amp;'Scraped data'!$C$4:$C$28,'Scraped data'!$E$4:$E$28)/1000</f>
        <v>11.574680075000002</v>
      </c>
      <c r="Q7" s="12"/>
      <c r="R7" s="1">
        <v>4.5100000000000001E-2</v>
      </c>
      <c r="S7" s="5" cm="1">
        <f t="array" aca="1" ref="S7" ca="1">IF(_xlfn.XLOOKUP($B7&amp;S$3,'Scraped data'!$B$4:$B$28&amp;'Scraped data'!$C$4:$C$28,'Scraped data'!$F$4:$F$28)&lt;600000,0,_xlfn.XLOOKUP($B7&amp;S$3,'Scraped data'!$B$4:$B$28&amp;'Scraped data'!$C$4:$C$28,'Scraped data'!$F$4:$F$28))</f>
        <v>0</v>
      </c>
      <c r="T7" s="5" cm="1">
        <f t="array" aca="1" ref="T7" ca="1">IF(_xlfn.XLOOKUP($B7&amp;T$3,'Scraped data'!$B$4:$B$28&amp;'Scraped data'!$C$4:$C$28,'Scraped data'!$F$4:$F$28)&lt;600000,0,_xlfn.XLOOKUP($B7&amp;T$3,'Scraped data'!$B$4:$B$28&amp;'Scraped data'!$C$4:$C$28,'Scraped data'!$F$4:$F$28))</f>
        <v>0</v>
      </c>
      <c r="U7" s="5" cm="1">
        <f t="array" aca="1" ref="U7" ca="1">IF(_xlfn.XLOOKUP($B7&amp;U$3,'Scraped data'!$B$4:$B$28&amp;'Scraped data'!$C$4:$C$28,'Scraped data'!$F$4:$F$28)&lt;600000,0,_xlfn.XLOOKUP($B7&amp;U$3,'Scraped data'!$B$4:$B$28&amp;'Scraped data'!$C$4:$C$28,'Scraped data'!$F$4:$F$28))</f>
        <v>0</v>
      </c>
      <c r="V7" s="5" cm="1">
        <f t="array" aca="1" ref="V7" ca="1">IF(_xlfn.XLOOKUP($B7&amp;V$3,'Scraped data'!$B$4:$B$28&amp;'Scraped data'!$C$4:$C$28,'Scraped data'!$F$4:$F$28)&lt;600000,0,_xlfn.XLOOKUP($B7&amp;V$3,'Scraped data'!$B$4:$B$28&amp;'Scraped data'!$C$4:$C$28,'Scraped data'!$F$4:$F$28))</f>
        <v>0</v>
      </c>
      <c r="W7" s="5" cm="1">
        <f t="array" aca="1" ref="W7" ca="1">IF(_xlfn.XLOOKUP($B7&amp;W$3,'Scraped data'!$B$4:$B$28&amp;'Scraped data'!$C$4:$C$28,'Scraped data'!$F$4:$F$28)&lt;600000,0,_xlfn.XLOOKUP($B7&amp;W$3,'Scraped data'!$B$4:$B$28&amp;'Scraped data'!$C$4:$C$28,'Scraped data'!$F$4:$F$28))</f>
        <v>0</v>
      </c>
      <c r="Y7" s="12"/>
      <c r="Z7" s="1">
        <v>4.5100000000000001E-2</v>
      </c>
      <c r="AA7" s="2" cm="1">
        <f t="array" aca="1" ref="AA7" ca="1">_xlfn.XLOOKUP($B7&amp;AA$3,'Scraped data'!$B$4:$B$28&amp;'Scraped data'!$C$4:$C$28,'Scraped data'!$G$4:$G$28)/1000</f>
        <v>133.84005959999999</v>
      </c>
      <c r="AB7" s="2" cm="1">
        <f t="array" aca="1" ref="AB7" ca="1">_xlfn.XLOOKUP($B7&amp;AB$3,'Scraped data'!$B$4:$B$28&amp;'Scraped data'!$C$4:$C$28,'Scraped data'!$G$4:$G$28)/1000</f>
        <v>132.78348060000002</v>
      </c>
      <c r="AC7" s="2" cm="1">
        <f t="array" aca="1" ref="AC7" ca="1">_xlfn.XLOOKUP($B7&amp;AC$3,'Scraped data'!$B$4:$B$28&amp;'Scraped data'!$C$4:$C$28,'Scraped data'!$G$4:$G$28)/1000</f>
        <v>136.98136410000001</v>
      </c>
      <c r="AD7" s="2" cm="1">
        <f t="array" aca="1" ref="AD7" ca="1">_xlfn.XLOOKUP($B7&amp;AD$3,'Scraped data'!$B$4:$B$28&amp;'Scraped data'!$C$4:$C$28,'Scraped data'!$G$4:$G$28)/1000</f>
        <v>138.07992659999999</v>
      </c>
      <c r="AE7" s="2" cm="1">
        <f t="array" aca="1" ref="AE7" ca="1">_xlfn.XLOOKUP($B7&amp;AE$3,'Scraped data'!$B$4:$B$28&amp;'Scraped data'!$C$4:$C$28,'Scraped data'!$G$4:$G$28)/1000</f>
        <v>138.89616090000001</v>
      </c>
      <c r="AG7" s="12"/>
      <c r="AH7" s="1">
        <v>4.5100000000000001E-2</v>
      </c>
      <c r="AI7" s="2" cm="1">
        <f t="array" aca="1" ref="AI7" ca="1">_xlfn.XLOOKUP($B7&amp;AI$3,'Scraped data'!$B$4:$B$28&amp;'Scraped data'!$C$4:$C$28,'Scraped data'!$H$4:$H$28)/1000</f>
        <v>481.82421455999992</v>
      </c>
      <c r="AJ7" s="2" cm="1">
        <f t="array" aca="1" ref="AJ7" ca="1">_xlfn.XLOOKUP($B7&amp;AJ$3,'Scraped data'!$B$4:$B$28&amp;'Scraped data'!$C$4:$C$28,'Scraped data'!$H$4:$H$28)/1000</f>
        <v>478.02053016000002</v>
      </c>
      <c r="AK7" s="2" cm="1">
        <f t="array" aca="1" ref="AK7" ca="1">_xlfn.XLOOKUP($B7&amp;AK$3,'Scraped data'!$B$4:$B$28&amp;'Scraped data'!$C$4:$C$28,'Scraped data'!$H$4:$H$28)/1000</f>
        <v>493.13291076000007</v>
      </c>
      <c r="AL7" s="2" cm="1">
        <f t="array" aca="1" ref="AL7" ca="1">_xlfn.XLOOKUP($B7&amp;AL$3,'Scraped data'!$B$4:$B$28&amp;'Scraped data'!$C$4:$C$28,'Scraped data'!$H$4:$H$28)/1000</f>
        <v>497.08773575999999</v>
      </c>
      <c r="AM7" s="2" cm="1">
        <f t="array" aca="1" ref="AM7" ca="1">_xlfn.XLOOKUP($B7&amp;AM$3,'Scraped data'!$B$4:$B$28&amp;'Scraped data'!$C$4:$C$28,'Scraped data'!$H$4:$H$28)/1000</f>
        <v>500.02617924000009</v>
      </c>
      <c r="AP7" s="12"/>
      <c r="AQ7" s="1">
        <v>4.5100000000000001E-2</v>
      </c>
      <c r="AR7" s="3">
        <f ca="1">'base P base C auto'!$M$5*C7+'base P base C auto'!$N$5*K7*1000+'base P base C auto'!$O$5*S7*1000+'base P base C auto'!$Q$5*AA7*1000</f>
        <v>2674.5387046999995</v>
      </c>
      <c r="AS7" s="3">
        <f ca="1">'base P base C auto'!$M$5*D7+'base P base C auto'!$N$5*L7*1000+'base P base C auto'!$O$5*T7*1000+'base P base C auto'!$Q$5*AB7*1000</f>
        <v>2684.4366204500002</v>
      </c>
      <c r="AT7" s="3">
        <f ca="1">'base P base C auto'!$M$5*E7+'base P base C auto'!$N$5*M7*1000+'base P base C auto'!$O$5*U7*1000+'base P base C auto'!$Q$5*AC7*1000</f>
        <v>2927.5497580749998</v>
      </c>
      <c r="AU7" s="3">
        <f ca="1">'base P base C auto'!$M$5*F7+'base P base C auto'!$N$5*N7*1000+'base P base C auto'!$O$5*V7*1000+'base P base C auto'!$Q$5*AD7*1000</f>
        <v>2891.9830549500002</v>
      </c>
      <c r="AV7" s="3">
        <f ca="1">'base P base C auto'!$M$5*G7+'base P base C auto'!$N$5*O7*1000+'base P base C auto'!$O$5*W7*1000+'base P base C auto'!$Q$5*AE7*1000</f>
        <v>3150.5991356750001</v>
      </c>
      <c r="AW7" s="1" t="s">
        <v>58</v>
      </c>
    </row>
    <row r="8" spans="1:49" ht="14.65" thickBot="1" x14ac:dyDescent="0.5">
      <c r="A8" s="12"/>
      <c r="B8" s="1">
        <v>9.0200000000000002E-2</v>
      </c>
      <c r="C8" cm="1">
        <f t="array" aca="1" ref="C8" ca="1">_xlfn.XLOOKUP($B8&amp;C$3,'Scraped data'!$B$4:$B$28&amp;'Scraped data'!$C$4:$C$28,'Scraped data'!$D$4:$D$28)</f>
        <v>564.09100000000001</v>
      </c>
      <c r="D8" cm="1">
        <f t="array" aca="1" ref="D8" ca="1">_xlfn.XLOOKUP($B8&amp;D$3,'Scraped data'!$B$4:$B$28&amp;'Scraped data'!$C$4:$C$28,'Scraped data'!$D$4:$D$28)</f>
        <v>675.89099999999996</v>
      </c>
      <c r="E8" cm="1">
        <f t="array" aca="1" ref="E8" ca="1">_xlfn.XLOOKUP($B8&amp;E$3,'Scraped data'!$B$4:$B$28&amp;'Scraped data'!$C$4:$C$28,'Scraped data'!$D$4:$D$28)</f>
        <v>646.79099999999994</v>
      </c>
      <c r="F8" cm="1">
        <f t="array" aca="1" ref="F8" ca="1">_xlfn.XLOOKUP($B8&amp;F$3,'Scraped data'!$B$4:$B$28&amp;'Scraped data'!$C$4:$C$28,'Scraped data'!$D$4:$D$28)</f>
        <v>875.39099999999996</v>
      </c>
      <c r="G8" cm="1">
        <f t="array" aca="1" ref="G8" ca="1">_xlfn.XLOOKUP($B8&amp;G$3,'Scraped data'!$B$4:$B$28&amp;'Scraped data'!$C$4:$C$28,'Scraped data'!$D$4:$D$28)</f>
        <v>874.79099999999994</v>
      </c>
      <c r="I8" s="12"/>
      <c r="J8" s="1">
        <v>9.0200000000000002E-2</v>
      </c>
      <c r="K8" s="2" cm="1">
        <f t="array" aca="1" ref="K8" ca="1">_xlfn.XLOOKUP($B8&amp;K$3,'Scraped data'!$B$4:$B$28&amp;'Scraped data'!$C$4:$C$28,'Scraped data'!$E$4:$E$28)/1000</f>
        <v>11.065906849999999</v>
      </c>
      <c r="L8" s="2" cm="1">
        <f t="array" aca="1" ref="L8" ca="1">_xlfn.XLOOKUP($B8&amp;L$3,'Scraped data'!$B$4:$B$28&amp;'Scraped data'!$C$4:$C$28,'Scraped data'!$E$4:$E$28)/1000</f>
        <v>10.953323425000001</v>
      </c>
      <c r="M8" s="6" cm="1">
        <f t="array" aca="1" ref="M8" ca="1">_xlfn.XLOOKUP($B8&amp;M$3,'Scraped data'!$B$4:$B$28&amp;'Scraped data'!$C$4:$C$28,'Scraped data'!$E$4:$E$28)/1000</f>
        <v>10.95384095</v>
      </c>
      <c r="N8" s="2" cm="1">
        <f t="array" aca="1" ref="N8" ca="1">_xlfn.XLOOKUP($B8&amp;N$3,'Scraped data'!$B$4:$B$28&amp;'Scraped data'!$C$4:$C$28,'Scraped data'!$E$4:$E$28)/1000</f>
        <v>11.158325075</v>
      </c>
      <c r="O8" s="2" cm="1">
        <f t="array" aca="1" ref="O8" ca="1">_xlfn.XLOOKUP($B8&amp;O$3,'Scraped data'!$B$4:$B$28&amp;'Scraped data'!$C$4:$C$28,'Scraped data'!$E$4:$E$28)/1000</f>
        <v>11.077354825</v>
      </c>
      <c r="Q8" s="12"/>
      <c r="R8" s="1">
        <v>9.0200000000000002E-2</v>
      </c>
      <c r="S8" s="5" cm="1">
        <f t="array" aca="1" ref="S8" ca="1">IF(_xlfn.XLOOKUP($B8&amp;S$3,'Scraped data'!$B$4:$B$28&amp;'Scraped data'!$C$4:$C$28,'Scraped data'!$F$4:$F$28)&lt;600000,0,_xlfn.XLOOKUP($B8&amp;S$3,'Scraped data'!$B$4:$B$28&amp;'Scraped data'!$C$4:$C$28,'Scraped data'!$F$4:$F$28))</f>
        <v>0</v>
      </c>
      <c r="T8" s="5" cm="1">
        <f t="array" aca="1" ref="T8" ca="1">IF(_xlfn.XLOOKUP($B8&amp;T$3,'Scraped data'!$B$4:$B$28&amp;'Scraped data'!$C$4:$C$28,'Scraped data'!$F$4:$F$28)&lt;600000,0,_xlfn.XLOOKUP($B8&amp;T$3,'Scraped data'!$B$4:$B$28&amp;'Scraped data'!$C$4:$C$28,'Scraped data'!$F$4:$F$28))</f>
        <v>0</v>
      </c>
      <c r="U8" s="5" cm="1">
        <f t="array" aca="1" ref="U8" ca="1">IF(_xlfn.XLOOKUP($B8&amp;U$3,'Scraped data'!$B$4:$B$28&amp;'Scraped data'!$C$4:$C$28,'Scraped data'!$F$4:$F$28)&lt;600000,0,_xlfn.XLOOKUP($B8&amp;U$3,'Scraped data'!$B$4:$B$28&amp;'Scraped data'!$C$4:$C$28,'Scraped data'!$F$4:$F$28))</f>
        <v>0</v>
      </c>
      <c r="V8" s="5" cm="1">
        <f t="array" aca="1" ref="V8" ca="1">IF(_xlfn.XLOOKUP($B8&amp;V$3,'Scraped data'!$B$4:$B$28&amp;'Scraped data'!$C$4:$C$28,'Scraped data'!$F$4:$F$28)&lt;600000,0,_xlfn.XLOOKUP($B8&amp;V$3,'Scraped data'!$B$4:$B$28&amp;'Scraped data'!$C$4:$C$28,'Scraped data'!$F$4:$F$28))</f>
        <v>0</v>
      </c>
      <c r="W8" s="5" cm="1">
        <f t="array" aca="1" ref="W8" ca="1">IF(_xlfn.XLOOKUP($B8&amp;W$3,'Scraped data'!$B$4:$B$28&amp;'Scraped data'!$C$4:$C$28,'Scraped data'!$F$4:$F$28)&lt;600000,0,_xlfn.XLOOKUP($B8&amp;W$3,'Scraped data'!$B$4:$B$28&amp;'Scraped data'!$C$4:$C$28,'Scraped data'!$F$4:$F$28))</f>
        <v>0</v>
      </c>
      <c r="Y8" s="12"/>
      <c r="Z8" s="1">
        <v>9.0200000000000002E-2</v>
      </c>
      <c r="AA8" s="2" cm="1">
        <f t="array" aca="1" ref="AA8" ca="1">_xlfn.XLOOKUP($B8&amp;AA$3,'Scraped data'!$B$4:$B$28&amp;'Scraped data'!$C$4:$C$28,'Scraped data'!$G$4:$G$28)/1000</f>
        <v>132.7908822</v>
      </c>
      <c r="AB8" s="2" cm="1">
        <f t="array" aca="1" ref="AB8" ca="1">_xlfn.XLOOKUP($B8&amp;AB$3,'Scraped data'!$B$4:$B$28&amp;'Scraped data'!$C$4:$C$28,'Scraped data'!$G$4:$G$28)/1000</f>
        <v>131.43988110000001</v>
      </c>
      <c r="AC8" s="2" cm="1">
        <f t="array" aca="1" ref="AC8" ca="1">_xlfn.XLOOKUP($B8&amp;AC$3,'Scraped data'!$B$4:$B$28&amp;'Scraped data'!$C$4:$C$28,'Scraped data'!$G$4:$G$28)/1000</f>
        <v>131.4460914</v>
      </c>
      <c r="AD8" s="2" cm="1">
        <f t="array" aca="1" ref="AD8" ca="1">_xlfn.XLOOKUP($B8&amp;AD$3,'Scraped data'!$B$4:$B$28&amp;'Scraped data'!$C$4:$C$28,'Scraped data'!$G$4:$G$28)/1000</f>
        <v>133.89990090000001</v>
      </c>
      <c r="AE8" s="2" cm="1">
        <f t="array" aca="1" ref="AE8" ca="1">_xlfn.XLOOKUP($B8&amp;AE$3,'Scraped data'!$B$4:$B$28&amp;'Scraped data'!$C$4:$C$28,'Scraped data'!$G$4:$G$28)/1000</f>
        <v>132.92825790000001</v>
      </c>
      <c r="AG8" s="12"/>
      <c r="AH8" s="1">
        <v>9.0200000000000002E-2</v>
      </c>
      <c r="AI8" s="2" cm="1">
        <f t="array" aca="1" ref="AI8" ca="1">_xlfn.XLOOKUP($B8&amp;AI$3,'Scraped data'!$B$4:$B$28&amp;'Scraped data'!$C$4:$C$28,'Scraped data'!$H$4:$H$28)/1000</f>
        <v>478.04717592000003</v>
      </c>
      <c r="AJ8" s="2" cm="1">
        <f t="array" aca="1" ref="AJ8" ca="1">_xlfn.XLOOKUP($B8&amp;AJ$3,'Scraped data'!$B$4:$B$28&amp;'Scraped data'!$C$4:$C$28,'Scraped data'!$H$4:$H$28)/1000</f>
        <v>473.18357196000005</v>
      </c>
      <c r="AK8" s="2" cm="1">
        <f t="array" aca="1" ref="AK8" ca="1">_xlfn.XLOOKUP($B8&amp;AK$3,'Scraped data'!$B$4:$B$28&amp;'Scraped data'!$C$4:$C$28,'Scraped data'!$H$4:$H$28)/1000</f>
        <v>473.20592904</v>
      </c>
      <c r="AL8" s="2" cm="1">
        <f t="array" aca="1" ref="AL8" ca="1">_xlfn.XLOOKUP($B8&amp;AL$3,'Scraped data'!$B$4:$B$28&amp;'Scraped data'!$C$4:$C$28,'Scraped data'!$H$4:$H$28)/1000</f>
        <v>482.03964324000009</v>
      </c>
      <c r="AM8" s="2" cm="1">
        <f t="array" aca="1" ref="AM8" ca="1">_xlfn.XLOOKUP($B8&amp;AM$3,'Scraped data'!$B$4:$B$28&amp;'Scraped data'!$C$4:$C$28,'Scraped data'!$H$4:$H$28)/1000</f>
        <v>478.54172843999999</v>
      </c>
      <c r="AP8" s="12"/>
      <c r="AQ8" s="1">
        <v>9.0200000000000002E-2</v>
      </c>
      <c r="AR8" s="3">
        <f ca="1">'base P base C auto'!$M$5*C8+'base P base C auto'!$N$5*K8*1000+'base P base C auto'!$O$5*S8*1000+'base P base C auto'!$Q$5*AA8*1000</f>
        <v>2876.8655316499999</v>
      </c>
      <c r="AS8" s="3">
        <f ca="1">'base P base C auto'!$M$5*D8+'base P base C auto'!$N$5*L8*1000+'base P base C auto'!$O$5*T8*1000+'base P base C auto'!$Q$5*AB8*1000</f>
        <v>2965.1355958250001</v>
      </c>
      <c r="AT8" s="3">
        <f ca="1">'base P base C auto'!$M$5*E8+'base P base C auto'!$N$5*M8*1000+'base P base C auto'!$O$5*U8*1000+'base P base C auto'!$Q$5*AC8*1000</f>
        <v>2936.1437585500003</v>
      </c>
      <c r="AU8" s="3">
        <f ca="1">'base P base C auto'!$M$5*F8+'base P base C auto'!$N$5*N8*1000+'base P base C auto'!$O$5*V8*1000+'base P base C auto'!$Q$5*AD8*1000</f>
        <v>3207.4809406750001</v>
      </c>
      <c r="AV8" s="3">
        <f ca="1">'base P base C auto'!$M$5*G8+'base P base C auto'!$N$5*O8*1000+'base P base C auto'!$O$5*W8*1000+'base P base C auto'!$Q$5*AE8*1000</f>
        <v>3189.9581584249995</v>
      </c>
      <c r="AW8" s="9">
        <f ca="1">1 - MIN(AR4:AV8)/AW4</f>
        <v>0.66111776190096649</v>
      </c>
    </row>
    <row r="10" spans="1:49" x14ac:dyDescent="0.45">
      <c r="A10" s="1" t="s">
        <v>50</v>
      </c>
    </row>
    <row r="11" spans="1:49" x14ac:dyDescent="0.45">
      <c r="A11" s="13" t="s">
        <v>44</v>
      </c>
      <c r="B11" s="13"/>
      <c r="C11" s="11" t="s">
        <v>43</v>
      </c>
      <c r="D11" s="11"/>
      <c r="E11" s="11"/>
      <c r="F11" s="11"/>
      <c r="G11" s="11"/>
      <c r="H11" s="1"/>
      <c r="I11" s="13" t="s">
        <v>46</v>
      </c>
      <c r="J11" s="13"/>
      <c r="K11" s="1" t="s">
        <v>43</v>
      </c>
      <c r="L11" s="1"/>
      <c r="M11" s="1"/>
      <c r="N11" s="1"/>
      <c r="O11" s="1"/>
      <c r="P11" s="1"/>
      <c r="Q11" s="13" t="s">
        <v>45</v>
      </c>
      <c r="R11" s="13"/>
      <c r="S11" s="11" t="s">
        <v>43</v>
      </c>
      <c r="T11" s="11"/>
      <c r="U11" s="11"/>
      <c r="V11" s="11"/>
      <c r="W11" s="11"/>
      <c r="X11" s="1"/>
      <c r="Y11" s="13" t="s">
        <v>47</v>
      </c>
      <c r="Z11" s="13"/>
      <c r="AA11" s="11" t="s">
        <v>43</v>
      </c>
      <c r="AB11" s="11"/>
      <c r="AC11" s="11"/>
      <c r="AD11" s="11"/>
      <c r="AE11" s="11"/>
      <c r="AF11" s="1"/>
      <c r="AG11" s="13" t="s">
        <v>37</v>
      </c>
      <c r="AH11" s="13"/>
      <c r="AI11" s="11" t="s">
        <v>43</v>
      </c>
      <c r="AJ11" s="11"/>
      <c r="AK11" s="11"/>
      <c r="AL11" s="11"/>
      <c r="AM11" s="11"/>
      <c r="AP11" s="13" t="s">
        <v>59</v>
      </c>
      <c r="AQ11" s="13"/>
      <c r="AR11" s="11" t="s">
        <v>43</v>
      </c>
      <c r="AS11" s="11"/>
      <c r="AT11" s="11"/>
      <c r="AU11" s="11"/>
      <c r="AV11" s="11"/>
    </row>
    <row r="12" spans="1:49" ht="14.65" thickBot="1" x14ac:dyDescent="0.5">
      <c r="A12" s="13"/>
      <c r="B12" s="13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H12" s="1" t="s">
        <v>57</v>
      </c>
      <c r="I12" s="13"/>
      <c r="J12" s="13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P12" s="1" t="s">
        <v>57</v>
      </c>
      <c r="Q12" s="13"/>
      <c r="R12" s="13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X12" s="1" t="s">
        <v>57</v>
      </c>
      <c r="Y12" s="13"/>
      <c r="Z12" s="13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F12" s="1" t="s">
        <v>57</v>
      </c>
      <c r="AG12" s="13"/>
      <c r="AH12" s="13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  <c r="AP12" s="13"/>
      <c r="AQ12" s="13"/>
      <c r="AR12" s="1">
        <v>10</v>
      </c>
      <c r="AS12" s="1">
        <v>15</v>
      </c>
      <c r="AT12" s="1">
        <v>20</v>
      </c>
      <c r="AU12" s="1">
        <v>25</v>
      </c>
      <c r="AV12" s="1">
        <v>30</v>
      </c>
      <c r="AW12" s="1" t="s">
        <v>57</v>
      </c>
    </row>
    <row r="13" spans="1:49" ht="14.25" customHeight="1" thickBot="1" x14ac:dyDescent="0.5">
      <c r="A13" s="12" t="s">
        <v>36</v>
      </c>
      <c r="B13" s="1">
        <v>1.1299999999999999E-2</v>
      </c>
      <c r="C13" s="7" cm="1">
        <f t="array" aca="1" ref="C13" ca="1">_xlfn.XLOOKUP($B13&amp;C$3,'Scraped data'!$B$4:$B$28&amp;'Scraped data'!$C$4:$C$28,'Scraped data'!$J$4:$J$28)</f>
        <v>61.4</v>
      </c>
      <c r="D13" cm="1">
        <f t="array" aca="1" ref="D13" ca="1">_xlfn.XLOOKUP($B13&amp;D$3,'Scraped data'!$B$4:$B$28&amp;'Scraped data'!$C$4:$C$28,'Scraped data'!$J$4:$J$28)</f>
        <v>87</v>
      </c>
      <c r="E13" cm="1">
        <f t="array" aca="1" ref="E13" ca="1">_xlfn.XLOOKUP($B13&amp;E$3,'Scraped data'!$B$4:$B$28&amp;'Scraped data'!$C$4:$C$28,'Scraped data'!$J$4:$J$28)</f>
        <v>80</v>
      </c>
      <c r="F13" cm="1">
        <f t="array" aca="1" ref="F13" ca="1">_xlfn.XLOOKUP($B13&amp;F$3,'Scraped data'!$B$4:$B$28&amp;'Scraped data'!$C$4:$C$28,'Scraped data'!$J$4:$J$28)</f>
        <v>89</v>
      </c>
      <c r="G13" cm="1">
        <f t="array" aca="1" ref="G13" ca="1">_xlfn.XLOOKUP($B13&amp;G$3,'Scraped data'!$B$4:$B$28&amp;'Scraped data'!$C$4:$C$28,'Scraped data'!$J$4:$J$28)</f>
        <v>108.1</v>
      </c>
      <c r="H13">
        <v>279</v>
      </c>
      <c r="I13" s="12" t="s">
        <v>36</v>
      </c>
      <c r="J13" s="1">
        <v>1.1299999999999999E-2</v>
      </c>
      <c r="K13" s="2" cm="1">
        <f t="array" aca="1" ref="K13" ca="1">_xlfn.XLOOKUP($B13&amp;K$3,'Scraped data'!$B$4:$B$28&amp;'Scraped data'!$C$4:$C$28,'Scraped data'!$K$4:$K$28)/1000</f>
        <v>12.8011476375</v>
      </c>
      <c r="L13" s="2" cm="1">
        <f t="array" aca="1" ref="L13" ca="1">_xlfn.XLOOKUP($B13&amp;L$3,'Scraped data'!$B$4:$B$28&amp;'Scraped data'!$C$4:$C$28,'Scraped data'!$K$4:$K$28)/1000</f>
        <v>12.424974774999999</v>
      </c>
      <c r="M13" s="2" cm="1">
        <f t="array" aca="1" ref="M13" ca="1">_xlfn.XLOOKUP($B13&amp;M$3,'Scraped data'!$B$4:$B$28&amp;'Scraped data'!$C$4:$C$28,'Scraped data'!$K$4:$K$28)/1000</f>
        <v>12.863774274999999</v>
      </c>
      <c r="N13" s="2" cm="1">
        <f t="array" aca="1" ref="N13" ca="1">_xlfn.XLOOKUP($B13&amp;N$3,'Scraped data'!$B$4:$B$28&amp;'Scraped data'!$C$4:$C$28,'Scraped data'!$K$4:$K$28)/1000</f>
        <v>12.645584162500001</v>
      </c>
      <c r="O13" s="2" cm="1">
        <f t="array" aca="1" ref="O13" ca="1">_xlfn.XLOOKUP($B13&amp;O$3,'Scraped data'!$B$4:$B$28&amp;'Scraped data'!$C$4:$C$28,'Scraped data'!$K$4:$K$28)/1000</f>
        <v>13.10367295</v>
      </c>
      <c r="P13" s="2">
        <v>32.94</v>
      </c>
      <c r="Q13" s="12" t="s">
        <v>36</v>
      </c>
      <c r="R13" s="1">
        <v>1.1299999999999999E-2</v>
      </c>
      <c r="S13" s="5" cm="1">
        <f t="array" aca="1" ref="S13" ca="1">_xlfn.XLOOKUP($B13&amp;S$3,'Scraped data'!$B$4:$B$28&amp;'Scraped data'!$C$4:$C$28,'Scraped data'!$L$4:$L$28)/1000</f>
        <v>7.0086822</v>
      </c>
      <c r="T13" s="5" cm="1">
        <f t="array" aca="1" ref="T13" ca="1">_xlfn.XLOOKUP($B13&amp;T$3,'Scraped data'!$B$4:$B$28&amp;'Scraped data'!$C$4:$C$28,'Scraped data'!$L$4:$L$28)/1000</f>
        <v>6.5115518000000003</v>
      </c>
      <c r="U13" s="5" cm="1">
        <f t="array" aca="1" ref="U13" ca="1">_xlfn.XLOOKUP($B13&amp;U$3,'Scraped data'!$B$4:$B$28&amp;'Scraped data'!$C$4:$C$28,'Scraped data'!$L$4:$L$28)/1000</f>
        <v>6.6675768</v>
      </c>
      <c r="V13" s="5" cm="1">
        <f t="array" aca="1" ref="V13" ca="1">_xlfn.XLOOKUP($B13&amp;V$3,'Scraped data'!$B$4:$B$28&amp;'Scraped data'!$C$4:$C$28,'Scraped data'!$L$4:$L$28)/1000</f>
        <v>6.6460394999999997</v>
      </c>
      <c r="W13" s="5" cm="1">
        <f t="array" aca="1" ref="W13" ca="1">_xlfn.XLOOKUP($B13&amp;W$3,'Scraped data'!$B$4:$B$28&amp;'Scraped data'!$C$4:$C$28,'Scraped data'!$L$4:$L$28)/1000</f>
        <v>6.8628049000000004</v>
      </c>
      <c r="X13" s="5">
        <v>12.72</v>
      </c>
      <c r="Y13" s="12" t="s">
        <v>36</v>
      </c>
      <c r="Z13" s="1">
        <v>1.1299999999999999E-2</v>
      </c>
      <c r="AA13" s="2" cm="1">
        <f t="array" aca="1" ref="AA13" ca="1">_xlfn.XLOOKUP($B13&amp;AA$3,'Scraped data'!$B$4:$B$28&amp;'Scraped data'!$C$4:$C$28,'Scraped data'!$M$4:$M$28)/1000</f>
        <v>74.579371649999999</v>
      </c>
      <c r="AB13" s="2" cm="1">
        <f t="array" aca="1" ref="AB13" ca="1">_xlfn.XLOOKUP($B13&amp;AB$3,'Scraped data'!$B$4:$B$28&amp;'Scraped data'!$C$4:$C$28,'Scraped data'!$M$4:$M$28)/1000</f>
        <v>72.275859299999993</v>
      </c>
      <c r="AC13" s="2" cm="1">
        <f t="array" aca="1" ref="AC13" ca="1">_xlfn.XLOOKUP($B13&amp;AC$3,'Scraped data'!$B$4:$B$28&amp;'Scraped data'!$C$4:$C$28,'Scraped data'!$M$4:$M$28)/1000</f>
        <v>75.281640899999999</v>
      </c>
      <c r="AD13" s="2" cm="1">
        <f t="array" aca="1" ref="AD13" ca="1">_xlfn.XLOOKUP($B13&amp;AD$3,'Scraped data'!$B$4:$B$28&amp;'Scraped data'!$C$4:$C$28,'Scraped data'!$M$4:$M$28)/1000</f>
        <v>73.378063950000012</v>
      </c>
      <c r="AE13" s="2" cm="1">
        <f t="array" aca="1" ref="AE13" ca="1">_xlfn.XLOOKUP($B13&amp;AE$3,'Scraped data'!$B$4:$B$28&amp;'Scraped data'!$C$4:$C$28,'Scraped data'!$M$4:$M$28)/1000</f>
        <v>76.151944200000003</v>
      </c>
      <c r="AF13" s="2">
        <v>198</v>
      </c>
      <c r="AG13" s="12" t="s">
        <v>36</v>
      </c>
      <c r="AH13" s="1">
        <v>1.1299999999999999E-2</v>
      </c>
      <c r="AI13" s="2" cm="1">
        <f t="array" aca="1" ref="AI13" ca="1">_xlfn.XLOOKUP($B13&amp;AI$3,'Scraped data'!$B$4:$B$28&amp;'Scraped data'!$C$4:$C$28,'Scraped data'!$N$4:$N$28)/1000</f>
        <v>545.27889528000003</v>
      </c>
      <c r="AJ13" s="2" cm="1">
        <f t="array" aca="1" ref="AJ13" ca="1">_xlfn.XLOOKUP($B13&amp;AJ$3,'Scraped data'!$B$4:$B$28&amp;'Scraped data'!$C$4:$C$28,'Scraped data'!$N$4:$N$28)/1000</f>
        <v>528.37306344000001</v>
      </c>
      <c r="AK13" s="2" cm="1">
        <f t="array" aca="1" ref="AK13" ca="1">_xlfn.XLOOKUP($B13&amp;AK$3,'Scraped data'!$B$4:$B$28&amp;'Scraped data'!$C$4:$C$28,'Scraped data'!$N$4:$N$28)/1000</f>
        <v>549.2010988799999</v>
      </c>
      <c r="AL13" s="2" cm="1">
        <f t="array" aca="1" ref="AL13" ca="1">_xlfn.XLOOKUP($B13&amp;AL$3,'Scraped data'!$B$4:$B$28&amp;'Scraped data'!$C$4:$C$28,'Scraped data'!$N$4:$N$28)/1000</f>
        <v>537.34039092</v>
      </c>
      <c r="AM13" s="2" cm="1">
        <f t="array" aca="1" ref="AM13" ca="1">_xlfn.XLOOKUP($B13&amp;AM$3,'Scraped data'!$B$4:$B$28&amp;'Scraped data'!$C$4:$C$28,'Scraped data'!$N$4:$N$28)/1000</f>
        <v>557.34034392000001</v>
      </c>
      <c r="AN13" s="2">
        <v>1460.2</v>
      </c>
      <c r="AP13" s="12" t="s">
        <v>36</v>
      </c>
      <c r="AQ13" s="1">
        <v>1.1299999999999999E-2</v>
      </c>
      <c r="AR13" s="3">
        <f ca="1">'low P base C auto'!$M$5*C13+'low P base C auto'!$N$5*K13*1000+'low P base C auto'!$O$5*S13*1000+'low P base C auto'!$Q$5*AA13*1000</f>
        <v>1922.4047863250003</v>
      </c>
      <c r="AS13" s="3">
        <f ca="1">'low P base C auto'!$M$5*D13+'low P base C auto'!$N$5*L13*1000+'low P base C auto'!$O$5*T13*1000+'low P base C auto'!$Q$5*AB13*1000</f>
        <v>1857.5258030500001</v>
      </c>
      <c r="AT13" s="3">
        <f ca="1">'low P base C auto'!$M$5*E13+'low P base C auto'!$N$5*M13*1000+'low P base C auto'!$O$5*U13*1000+'low P base C auto'!$Q$5*AC13*1000</f>
        <v>1906.3737110499999</v>
      </c>
      <c r="AU13" s="3">
        <f ca="1">'low P base C auto'!$M$5*F13+'low P base C auto'!$N$5*N13*1000+'low P base C auto'!$O$5*V13*1000+'low P base C auto'!$Q$5*AD13*1000</f>
        <v>1892.3403073750003</v>
      </c>
      <c r="AV13" s="3">
        <f ca="1">'low P base C auto'!$M$5*G13+'low P base C auto'!$N$5*O13*1000+'low P base C auto'!$O$5*W13*1000+'low P base C auto'!$Q$5*AE13*1000</f>
        <v>1974.4427614000001</v>
      </c>
      <c r="AW13" s="3">
        <f>'low P base C auto'!$M$5*H13+'low P base C auto'!$N$5*P13*1000+'low P base C auto'!$O$5*X13*1000+'low P base C auto'!$Q$5*AF13*1000</f>
        <v>4455.12</v>
      </c>
    </row>
    <row r="14" spans="1:49" ht="14.65" thickBot="1" x14ac:dyDescent="0.5">
      <c r="A14" s="12"/>
      <c r="B14" s="1">
        <v>2.2499999999999999E-2</v>
      </c>
      <c r="C14" cm="1">
        <f t="array" aca="1" ref="C14" ca="1">_xlfn.XLOOKUP($B14&amp;C$3,'Scraped data'!$B$4:$B$28&amp;'Scraped data'!$C$4:$C$28,'Scraped data'!$J$4:$J$28)</f>
        <v>186.291</v>
      </c>
      <c r="D14" cm="1">
        <f t="array" aca="1" ref="D14" ca="1">_xlfn.XLOOKUP($B14&amp;D$3,'Scraped data'!$B$4:$B$28&amp;'Scraped data'!$C$4:$C$28,'Scraped data'!$J$4:$J$28)</f>
        <v>203.191</v>
      </c>
      <c r="E14" cm="1">
        <f t="array" aca="1" ref="E14" ca="1">_xlfn.XLOOKUP($B14&amp;E$3,'Scraped data'!$B$4:$B$28&amp;'Scraped data'!$C$4:$C$28,'Scraped data'!$J$4:$J$28)</f>
        <v>218.49100000000001</v>
      </c>
      <c r="F14" cm="1">
        <f t="array" aca="1" ref="F14" ca="1">_xlfn.XLOOKUP($B14&amp;F$3,'Scraped data'!$B$4:$B$28&amp;'Scraped data'!$C$4:$C$28,'Scraped data'!$J$4:$J$28)</f>
        <v>250.89099999999999</v>
      </c>
      <c r="G14" cm="1">
        <f t="array" aca="1" ref="G14" ca="1">_xlfn.XLOOKUP($B14&amp;G$3,'Scraped data'!$B$4:$B$28&amp;'Scraped data'!$C$4:$C$28,'Scraped data'!$J$4:$J$28)</f>
        <v>276.69100000000003</v>
      </c>
      <c r="I14" s="12"/>
      <c r="J14" s="1">
        <v>2.2499999999999999E-2</v>
      </c>
      <c r="K14" s="2" cm="1">
        <f t="array" aca="1" ref="K14" ca="1">_xlfn.XLOOKUP($B14&amp;K$3,'Scraped data'!$B$4:$B$28&amp;'Scraped data'!$C$4:$C$28,'Scraped data'!$K$4:$K$28)/1000</f>
        <v>11.97826225</v>
      </c>
      <c r="L14" s="2" cm="1">
        <f t="array" aca="1" ref="L14" ca="1">_xlfn.XLOOKUP($B14&amp;L$3,'Scraped data'!$B$4:$B$28&amp;'Scraped data'!$C$4:$C$28,'Scraped data'!$K$4:$K$28)/1000</f>
        <v>12.071858949999999</v>
      </c>
      <c r="M14" s="2" cm="1">
        <f t="array" aca="1" ref="M14" ca="1">_xlfn.XLOOKUP($B14&amp;M$3,'Scraped data'!$B$4:$B$28&amp;'Scraped data'!$C$4:$C$28,'Scraped data'!$K$4:$K$28)/1000</f>
        <v>12.058682874999999</v>
      </c>
      <c r="N14" s="2" cm="1">
        <f t="array" aca="1" ref="N14" ca="1">_xlfn.XLOOKUP($B14&amp;N$3,'Scraped data'!$B$4:$B$28&amp;'Scraped data'!$C$4:$C$28,'Scraped data'!$K$4:$K$28)/1000</f>
        <v>12.031223474999999</v>
      </c>
      <c r="O14" s="2" cm="1">
        <f t="array" aca="1" ref="O14" ca="1">_xlfn.XLOOKUP($B14&amp;O$3,'Scraped data'!$B$4:$B$28&amp;'Scraped data'!$C$4:$C$28,'Scraped data'!$K$4:$K$28)/1000</f>
        <v>12.326034200000002</v>
      </c>
      <c r="Q14" s="12"/>
      <c r="R14" s="1">
        <v>2.2499999999999999E-2</v>
      </c>
      <c r="S14" s="5" cm="1">
        <f t="array" aca="1" ref="S14" ca="1">IF(_xlfn.XLOOKUP($B14&amp;S$3,'Scraped data'!$B$4:$B$28&amp;'Scraped data'!$C$4:$C$28,'Scraped data'!$L$4:$L$28)/1000&lt;600,0,_xlfn.XLOOKUP($B14&amp;S$3,'Scraped data'!$B$4:$B$28&amp;'Scraped data'!$C$4:$C$28,'Scraped data'!$L$4:$L$28)/1000)</f>
        <v>0</v>
      </c>
      <c r="T14" s="5" cm="1">
        <f t="array" aca="1" ref="T14" ca="1">IF(_xlfn.XLOOKUP($B14&amp;T$3,'Scraped data'!$B$4:$B$28&amp;'Scraped data'!$C$4:$C$28,'Scraped data'!$L$4:$L$28)/1000&lt;600,0,_xlfn.XLOOKUP($B14&amp;T$3,'Scraped data'!$B$4:$B$28&amp;'Scraped data'!$C$4:$C$28,'Scraped data'!$L$4:$L$28)/1000)</f>
        <v>0</v>
      </c>
      <c r="U14" s="5" cm="1">
        <f t="array" aca="1" ref="U14" ca="1">IF(_xlfn.XLOOKUP($B14&amp;U$3,'Scraped data'!$B$4:$B$28&amp;'Scraped data'!$C$4:$C$28,'Scraped data'!$L$4:$L$28)/1000&lt;600,0,_xlfn.XLOOKUP($B14&amp;U$3,'Scraped data'!$B$4:$B$28&amp;'Scraped data'!$C$4:$C$28,'Scraped data'!$L$4:$L$28)/1000)</f>
        <v>0</v>
      </c>
      <c r="V14" s="5" cm="1">
        <f t="array" aca="1" ref="V14" ca="1">IF(_xlfn.XLOOKUP($B14&amp;V$3,'Scraped data'!$B$4:$B$28&amp;'Scraped data'!$C$4:$C$28,'Scraped data'!$L$4:$L$28)/1000&lt;600,0,_xlfn.XLOOKUP($B14&amp;V$3,'Scraped data'!$B$4:$B$28&amp;'Scraped data'!$C$4:$C$28,'Scraped data'!$L$4:$L$28)/1000)</f>
        <v>0</v>
      </c>
      <c r="W14" s="5" cm="1">
        <f t="array" aca="1" ref="W14" ca="1">IF(_xlfn.XLOOKUP($B14&amp;W$3,'Scraped data'!$B$4:$B$28&amp;'Scraped data'!$C$4:$C$28,'Scraped data'!$L$4:$L$28)/1000&lt;600,0,_xlfn.XLOOKUP($B14&amp;W$3,'Scraped data'!$B$4:$B$28&amp;'Scraped data'!$C$4:$C$28,'Scraped data'!$L$4:$L$28)/1000)</f>
        <v>0</v>
      </c>
      <c r="Y14" s="12"/>
      <c r="Z14" s="1">
        <v>2.2499999999999999E-2</v>
      </c>
      <c r="AA14" s="2" cm="1">
        <f t="array" aca="1" ref="AA14" ca="1">_xlfn.XLOOKUP($B14&amp;AA$3,'Scraped data'!$B$4:$B$28&amp;'Scraped data'!$C$4:$C$28,'Scraped data'!$M$4:$M$28)/1000</f>
        <v>143.739147</v>
      </c>
      <c r="AB14" s="2" cm="1">
        <f t="array" aca="1" ref="AB14" ca="1">_xlfn.XLOOKUP($B14&amp;AB$3,'Scraped data'!$B$4:$B$28&amp;'Scraped data'!$C$4:$C$28,'Scraped data'!$M$4:$M$28)/1000</f>
        <v>144.86230739999999</v>
      </c>
      <c r="AC14" s="2" cm="1">
        <f t="array" aca="1" ref="AC14" ca="1">_xlfn.XLOOKUP($B14&amp;AC$3,'Scraped data'!$B$4:$B$28&amp;'Scraped data'!$C$4:$C$28,'Scraped data'!$M$4:$M$28)/1000</f>
        <v>144.70419449999997</v>
      </c>
      <c r="AD14" s="2" cm="1">
        <f t="array" aca="1" ref="AD14" ca="1">_xlfn.XLOOKUP($B14&amp;AD$3,'Scraped data'!$B$4:$B$28&amp;'Scraped data'!$C$4:$C$28,'Scraped data'!$M$4:$M$28)/1000</f>
        <v>144.3746817</v>
      </c>
      <c r="AE14" s="2" cm="1">
        <f t="array" aca="1" ref="AE14" ca="1">_xlfn.XLOOKUP($B14&amp;AE$3,'Scraped data'!$B$4:$B$28&amp;'Scraped data'!$C$4:$C$28,'Scraped data'!$M$4:$M$28)/1000</f>
        <v>147.91241040000003</v>
      </c>
      <c r="AG14" s="12"/>
      <c r="AH14" s="1">
        <v>2.2499999999999999E-2</v>
      </c>
      <c r="AI14" s="2" cm="1">
        <f t="array" aca="1" ref="AI14" ca="1">_xlfn.XLOOKUP($B14&amp;AI$3,'Scraped data'!$B$4:$B$28&amp;'Scraped data'!$C$4:$C$28,'Scraped data'!$N$4:$N$28)/1000</f>
        <v>517.46092920000001</v>
      </c>
      <c r="AJ14" s="2" cm="1">
        <f t="array" aca="1" ref="AJ14" ca="1">_xlfn.XLOOKUP($B14&amp;AJ$3,'Scraped data'!$B$4:$B$28&amp;'Scraped data'!$C$4:$C$28,'Scraped data'!$N$4:$N$28)/1000</f>
        <v>521.50430663999998</v>
      </c>
      <c r="AK14" s="2" cm="1">
        <f t="array" aca="1" ref="AK14" ca="1">_xlfn.XLOOKUP($B14&amp;AK$3,'Scraped data'!$B$4:$B$28&amp;'Scraped data'!$C$4:$C$28,'Scraped data'!$N$4:$N$28)/1000</f>
        <v>520.93510019999997</v>
      </c>
      <c r="AL14" s="2" cm="1">
        <f t="array" aca="1" ref="AL14" ca="1">_xlfn.XLOOKUP($B14&amp;AL$3,'Scraped data'!$B$4:$B$28&amp;'Scraped data'!$C$4:$C$28,'Scraped data'!$N$4:$N$28)/1000</f>
        <v>519.74885411999992</v>
      </c>
      <c r="AM14" s="2" cm="1">
        <f t="array" aca="1" ref="AM14" ca="1">_xlfn.XLOOKUP($B14&amp;AM$3,'Scraped data'!$B$4:$B$28&amp;'Scraped data'!$C$4:$C$28,'Scraped data'!$N$4:$N$28)/1000</f>
        <v>532.48467744000016</v>
      </c>
      <c r="AP14" s="12"/>
      <c r="AQ14" s="1">
        <v>2.2499999999999999E-2</v>
      </c>
      <c r="AR14" s="8">
        <f ca="1">'low P base C auto'!$M$5*C14+'low P base C auto'!$N$5*K14*1000+'low P base C auto'!$O$5*S14*1000+'low P base C auto'!$Q$5*AA14*1000</f>
        <v>1503.8998475000001</v>
      </c>
      <c r="AS14" s="3">
        <f ca="1">'low P base C auto'!$M$5*D14+'low P base C auto'!$N$5*L14*1000+'low P base C auto'!$O$5*T14*1000+'low P base C auto'!$Q$5*AB14*1000</f>
        <v>1531.0954845000001</v>
      </c>
      <c r="AT14" s="3">
        <f ca="1">'low P base C auto'!$M$5*E14+'low P base C auto'!$N$5*M14*1000+'low P base C auto'!$O$5*U14*1000+'low P base C auto'!$Q$5*AC14*1000</f>
        <v>1544.9461162499999</v>
      </c>
      <c r="AU14" s="3">
        <f ca="1">'low P base C auto'!$M$5*F14+'low P base C auto'!$N$5*N14*1000+'low P base C auto'!$O$5*V14*1000+'low P base C auto'!$Q$5*AD14*1000</f>
        <v>1574.32558225</v>
      </c>
      <c r="AV14" s="3">
        <f ca="1">'low P base C auto'!$M$5*G14+'low P base C auto'!$N$5*O14*1000+'low P base C auto'!$O$5*W14*1000+'low P base C auto'!$Q$5*AE14*1000</f>
        <v>1632.5547620000002</v>
      </c>
    </row>
    <row r="15" spans="1:49" x14ac:dyDescent="0.45">
      <c r="A15" s="12"/>
      <c r="B15" s="1">
        <v>3.3799999999999997E-2</v>
      </c>
      <c r="C15" cm="1">
        <f t="array" aca="1" ref="C15" ca="1">_xlfn.XLOOKUP($B15&amp;C$3,'Scraped data'!$B$4:$B$28&amp;'Scraped data'!$C$4:$C$28,'Scraped data'!$J$4:$J$28)</f>
        <v>231.89099999999999</v>
      </c>
      <c r="D15" cm="1">
        <f t="array" aca="1" ref="D15" ca="1">_xlfn.XLOOKUP($B15&amp;D$3,'Scraped data'!$B$4:$B$28&amp;'Scraped data'!$C$4:$C$28,'Scraped data'!$J$4:$J$28)</f>
        <v>294.99100000000004</v>
      </c>
      <c r="E15" cm="1">
        <f t="array" aca="1" ref="E15" ca="1">_xlfn.XLOOKUP($B15&amp;E$3,'Scraped data'!$B$4:$B$28&amp;'Scraped data'!$C$4:$C$28,'Scraped data'!$J$4:$J$28)</f>
        <v>366.59100000000001</v>
      </c>
      <c r="F15" cm="1">
        <f t="array" aca="1" ref="F15" ca="1">_xlfn.XLOOKUP($B15&amp;F$3,'Scraped data'!$B$4:$B$28&amp;'Scraped data'!$C$4:$C$28,'Scraped data'!$J$4:$J$28)</f>
        <v>394.19100000000003</v>
      </c>
      <c r="G15" cm="1">
        <f t="array" aca="1" ref="G15" ca="1">_xlfn.XLOOKUP($B15&amp;G$3,'Scraped data'!$B$4:$B$28&amp;'Scraped data'!$C$4:$C$28,'Scraped data'!$J$4:$J$28)</f>
        <v>407.69100000000003</v>
      </c>
      <c r="I15" s="12"/>
      <c r="J15" s="1">
        <v>3.3799999999999997E-2</v>
      </c>
      <c r="K15" s="2" cm="1">
        <f t="array" aca="1" ref="K15" ca="1">_xlfn.XLOOKUP($B15&amp;K$3,'Scraped data'!$B$4:$B$28&amp;'Scraped data'!$C$4:$C$28,'Scraped data'!$K$4:$K$28)/1000</f>
        <v>13.227062174999999</v>
      </c>
      <c r="L15" s="2" cm="1">
        <f t="array" aca="1" ref="L15" ca="1">_xlfn.XLOOKUP($B15&amp;L$3,'Scraped data'!$B$4:$B$28&amp;'Scraped data'!$C$4:$C$28,'Scraped data'!$K$4:$K$28)/1000</f>
        <v>13.67805605</v>
      </c>
      <c r="M15" s="2" cm="1">
        <f t="array" aca="1" ref="M15" ca="1">_xlfn.XLOOKUP($B15&amp;M$3,'Scraped data'!$B$4:$B$28&amp;'Scraped data'!$C$4:$C$28,'Scraped data'!$K$4:$K$28)/1000</f>
        <v>13.1429977</v>
      </c>
      <c r="N15" s="2" cm="1">
        <f t="array" aca="1" ref="N15" ca="1">_xlfn.XLOOKUP($B15&amp;N$3,'Scraped data'!$B$4:$B$28&amp;'Scraped data'!$C$4:$C$28,'Scraped data'!$K$4:$K$28)/1000</f>
        <v>12.970685875000001</v>
      </c>
      <c r="O15" s="2" cm="1">
        <f t="array" aca="1" ref="O15" ca="1">_xlfn.XLOOKUP($B15&amp;O$3,'Scraped data'!$B$4:$B$28&amp;'Scraped data'!$C$4:$C$28,'Scraped data'!$K$4:$K$28)/1000</f>
        <v>13.193551075000002</v>
      </c>
      <c r="Q15" s="12"/>
      <c r="R15" s="1">
        <v>3.3799999999999997E-2</v>
      </c>
      <c r="S15" s="5" cm="1">
        <f t="array" aca="1" ref="S15" ca="1">IF(_xlfn.XLOOKUP($B15&amp;S$3,'Scraped data'!$B$4:$B$28&amp;'Scraped data'!$C$4:$C$28,'Scraped data'!$L$4:$L$28)/1000&lt;600,0,_xlfn.XLOOKUP($B15&amp;S$3,'Scraped data'!$B$4:$B$28&amp;'Scraped data'!$C$4:$C$28,'Scraped data'!$L$4:$L$28)/1000)</f>
        <v>0</v>
      </c>
      <c r="T15" s="5" cm="1">
        <f t="array" aca="1" ref="T15" ca="1">IF(_xlfn.XLOOKUP($B15&amp;T$3,'Scraped data'!$B$4:$B$28&amp;'Scraped data'!$C$4:$C$28,'Scraped data'!$L$4:$L$28)/1000&lt;600,0,_xlfn.XLOOKUP($B15&amp;T$3,'Scraped data'!$B$4:$B$28&amp;'Scraped data'!$C$4:$C$28,'Scraped data'!$L$4:$L$28)/1000)</f>
        <v>0</v>
      </c>
      <c r="U15" s="5" cm="1">
        <f t="array" aca="1" ref="U15" ca="1">IF(_xlfn.XLOOKUP($B15&amp;U$3,'Scraped data'!$B$4:$B$28&amp;'Scraped data'!$C$4:$C$28,'Scraped data'!$L$4:$L$28)/1000&lt;600,0,_xlfn.XLOOKUP($B15&amp;U$3,'Scraped data'!$B$4:$B$28&amp;'Scraped data'!$C$4:$C$28,'Scraped data'!$L$4:$L$28)/1000)</f>
        <v>0</v>
      </c>
      <c r="V15" s="5" cm="1">
        <f t="array" aca="1" ref="V15" ca="1">IF(_xlfn.XLOOKUP($B15&amp;V$3,'Scraped data'!$B$4:$B$28&amp;'Scraped data'!$C$4:$C$28,'Scraped data'!$L$4:$L$28)/1000&lt;600,0,_xlfn.XLOOKUP($B15&amp;V$3,'Scraped data'!$B$4:$B$28&amp;'Scraped data'!$C$4:$C$28,'Scraped data'!$L$4:$L$28)/1000)</f>
        <v>0</v>
      </c>
      <c r="W15" s="5" cm="1">
        <f t="array" aca="1" ref="W15" ca="1">IF(_xlfn.XLOOKUP($B15&amp;W$3,'Scraped data'!$B$4:$B$28&amp;'Scraped data'!$C$4:$C$28,'Scraped data'!$L$4:$L$28)/1000&lt;600,0,_xlfn.XLOOKUP($B15&amp;W$3,'Scraped data'!$B$4:$B$28&amp;'Scraped data'!$C$4:$C$28,'Scraped data'!$L$4:$L$28)/1000)</f>
        <v>0</v>
      </c>
      <c r="Y15" s="12"/>
      <c r="Z15" s="1">
        <v>3.3799999999999997E-2</v>
      </c>
      <c r="AA15" s="2" cm="1">
        <f t="array" aca="1" ref="AA15" ca="1">_xlfn.XLOOKUP($B15&amp;AA$3,'Scraped data'!$B$4:$B$28&amp;'Scraped data'!$C$4:$C$28,'Scraped data'!$M$4:$M$28)/1000</f>
        <v>158.72474609999998</v>
      </c>
      <c r="AB15" s="2" cm="1">
        <f t="array" aca="1" ref="AB15" ca="1">_xlfn.XLOOKUP($B15&amp;AB$3,'Scraped data'!$B$4:$B$28&amp;'Scraped data'!$C$4:$C$28,'Scraped data'!$M$4:$M$28)/1000</f>
        <v>164.13667260000003</v>
      </c>
      <c r="AC15" s="2" cm="1">
        <f t="array" aca="1" ref="AC15" ca="1">_xlfn.XLOOKUP($B15&amp;AC$3,'Scraped data'!$B$4:$B$28&amp;'Scraped data'!$C$4:$C$28,'Scraped data'!$M$4:$M$28)/1000</f>
        <v>157.7159724</v>
      </c>
      <c r="AD15" s="2" cm="1">
        <f t="array" aca="1" ref="AD15" ca="1">_xlfn.XLOOKUP($B15&amp;AD$3,'Scraped data'!$B$4:$B$28&amp;'Scraped data'!$C$4:$C$28,'Scraped data'!$M$4:$M$28)/1000</f>
        <v>155.64823050000001</v>
      </c>
      <c r="AE15" s="2" cm="1">
        <f t="array" aca="1" ref="AE15" ca="1">_xlfn.XLOOKUP($B15&amp;AE$3,'Scraped data'!$B$4:$B$28&amp;'Scraped data'!$C$4:$C$28,'Scraped data'!$M$4:$M$28)/1000</f>
        <v>158.3226129</v>
      </c>
      <c r="AG15" s="12"/>
      <c r="AH15" s="1">
        <v>3.3799999999999997E-2</v>
      </c>
      <c r="AI15" s="2" cm="1">
        <f t="array" aca="1" ref="AI15" ca="1">_xlfn.XLOOKUP($B15&amp;AI$3,'Scraped data'!$B$4:$B$28&amp;'Scraped data'!$C$4:$C$28,'Scraped data'!$N$4:$N$28)/1000</f>
        <v>508.0010014799999</v>
      </c>
      <c r="AJ15" s="2" cm="1">
        <f t="array" aca="1" ref="AJ15" ca="1">_xlfn.XLOOKUP($B15&amp;AJ$3,'Scraped data'!$B$4:$B$28&amp;'Scraped data'!$C$4:$C$28,'Scraped data'!$N$4:$N$28)/1000</f>
        <v>525.41675855999995</v>
      </c>
      <c r="AK15" s="2" cm="1">
        <f t="array" aca="1" ref="AK15" ca="1">_xlfn.XLOOKUP($B15&amp;AK$3,'Scraped data'!$B$4:$B$28&amp;'Scraped data'!$C$4:$C$28,'Scraped data'!$N$4:$N$28)/1000</f>
        <v>504.91121939999994</v>
      </c>
      <c r="AL15" s="2" cm="1">
        <f t="array" aca="1" ref="AL15" ca="1">_xlfn.XLOOKUP($B15&amp;AL$3,'Scraped data'!$B$4:$B$28&amp;'Scraped data'!$C$4:$C$28,'Scraped data'!$N$4:$N$28)/1000</f>
        <v>497.60673840000004</v>
      </c>
      <c r="AM15" s="2" cm="1">
        <f t="array" aca="1" ref="AM15" ca="1">_xlfn.XLOOKUP($B15&amp;AM$3,'Scraped data'!$B$4:$B$28&amp;'Scraped data'!$C$4:$C$28,'Scraped data'!$N$4:$N$28)/1000</f>
        <v>506.10272616000003</v>
      </c>
      <c r="AP15" s="12"/>
      <c r="AQ15" s="1">
        <v>3.3799999999999997E-2</v>
      </c>
      <c r="AR15" s="3">
        <f ca="1">'low P base C auto'!$M$5*C15+'low P base C auto'!$N$5*K15*1000+'low P base C auto'!$O$5*S15*1000+'low P base C auto'!$Q$5*AA15*1000</f>
        <v>1686.8678392499996</v>
      </c>
      <c r="AS15" s="3">
        <f ca="1">'low P base C auto'!$M$5*D15+'low P base C auto'!$N$5*L15*1000+'low P base C auto'!$O$5*T15*1000+'low P base C auto'!$Q$5*AB15*1000</f>
        <v>1799.5771655000001</v>
      </c>
      <c r="AT15" s="3">
        <f ca="1">'low P base C auto'!$M$5*E15+'low P base C auto'!$N$5*M15*1000+'low P base C auto'!$O$5*U15*1000+'low P base C auto'!$Q$5*AC15*1000</f>
        <v>1812.320747</v>
      </c>
      <c r="AU15" s="3">
        <f ca="1">'low P base C auto'!$M$5*F15+'low P base C auto'!$N$5*N15*1000+'low P base C auto'!$O$5*V15*1000+'low P base C auto'!$Q$5*AD15*1000</f>
        <v>1820.9664462500002</v>
      </c>
      <c r="AV15" s="3">
        <f ca="1">'low P base C auto'!$M$5*G15+'low P base C auto'!$N$5*O15*1000+'low P base C auto'!$O$5*W15*1000+'low P base C auto'!$Q$5*AE15*1000</f>
        <v>1858.9816182500001</v>
      </c>
    </row>
    <row r="16" spans="1:49" x14ac:dyDescent="0.45">
      <c r="A16" s="12"/>
      <c r="B16" s="1">
        <v>4.5100000000000001E-2</v>
      </c>
      <c r="C16" cm="1">
        <f t="array" aca="1" ref="C16" ca="1">_xlfn.XLOOKUP($B16&amp;C$3,'Scraped data'!$B$4:$B$28&amp;'Scraped data'!$C$4:$C$28,'Scraped data'!$J$4:$J$28)</f>
        <v>245.691</v>
      </c>
      <c r="D16" cm="1">
        <f t="array" aca="1" ref="D16" ca="1">_xlfn.XLOOKUP($B16&amp;D$3,'Scraped data'!$B$4:$B$28&amp;'Scraped data'!$C$4:$C$28,'Scraped data'!$J$4:$J$28)</f>
        <v>346.59100000000001</v>
      </c>
      <c r="E16" cm="1">
        <f t="array" aca="1" ref="E16" ca="1">_xlfn.XLOOKUP($B16&amp;E$3,'Scraped data'!$B$4:$B$28&amp;'Scraped data'!$C$4:$C$28,'Scraped data'!$J$4:$J$28)</f>
        <v>293.69100000000003</v>
      </c>
      <c r="F16" cm="1">
        <f t="array" aca="1" ref="F16" ca="1">_xlfn.XLOOKUP($B16&amp;F$3,'Scraped data'!$B$4:$B$28&amp;'Scraped data'!$C$4:$C$28,'Scraped data'!$J$4:$J$28)</f>
        <v>528.69099999999992</v>
      </c>
      <c r="G16" cm="1">
        <f t="array" aca="1" ref="G16" ca="1">_xlfn.XLOOKUP($B16&amp;G$3,'Scraped data'!$B$4:$B$28&amp;'Scraped data'!$C$4:$C$28,'Scraped data'!$J$4:$J$28)</f>
        <v>417.291</v>
      </c>
      <c r="I16" s="12"/>
      <c r="J16" s="1">
        <v>4.5100000000000001E-2</v>
      </c>
      <c r="K16" s="2" cm="1">
        <f t="array" aca="1" ref="K16" ca="1">_xlfn.XLOOKUP($B16&amp;K$3,'Scraped data'!$B$4:$B$28&amp;'Scraped data'!$C$4:$C$28,'Scraped data'!$K$4:$K$28)/1000</f>
        <v>11.7446328</v>
      </c>
      <c r="L16" s="2" cm="1">
        <f t="array" aca="1" ref="L16" ca="1">_xlfn.XLOOKUP($B16&amp;L$3,'Scraped data'!$B$4:$B$28&amp;'Scraped data'!$C$4:$C$28,'Scraped data'!$K$4:$K$28)/1000</f>
        <v>11.61615915</v>
      </c>
      <c r="M16" s="2" cm="1">
        <f t="array" aca="1" ref="M16" ca="1">_xlfn.XLOOKUP($B16&amp;M$3,'Scraped data'!$B$4:$B$28&amp;'Scraped data'!$C$4:$C$28,'Scraped data'!$K$4:$K$28)/1000</f>
        <v>11.80231055</v>
      </c>
      <c r="N16" s="2" cm="1">
        <f t="array" aca="1" ref="N16" ca="1">_xlfn.XLOOKUP($B16&amp;N$3,'Scraped data'!$B$4:$B$28&amp;'Scraped data'!$C$4:$C$28,'Scraped data'!$K$4:$K$28)/1000</f>
        <v>12.267364649999998</v>
      </c>
      <c r="O16" s="2" cm="1">
        <f t="array" aca="1" ref="O16" ca="1">_xlfn.XLOOKUP($B16&amp;O$3,'Scraped data'!$B$4:$B$28&amp;'Scraped data'!$C$4:$C$28,'Scraped data'!$K$4:$K$28)/1000</f>
        <v>12.226434000000001</v>
      </c>
      <c r="Q16" s="12"/>
      <c r="R16" s="1">
        <v>4.5100000000000001E-2</v>
      </c>
      <c r="S16" s="5" cm="1">
        <f t="array" aca="1" ref="S16" ca="1">IF(_xlfn.XLOOKUP($B16&amp;S$3,'Scraped data'!$B$4:$B$28&amp;'Scraped data'!$C$4:$C$28,'Scraped data'!$L$4:$L$28)/1000&lt;600,0,_xlfn.XLOOKUP($B16&amp;S$3,'Scraped data'!$B$4:$B$28&amp;'Scraped data'!$C$4:$C$28,'Scraped data'!$L$4:$L$28)/1000)</f>
        <v>0</v>
      </c>
      <c r="T16" s="5" cm="1">
        <f t="array" aca="1" ref="T16" ca="1">IF(_xlfn.XLOOKUP($B16&amp;T$3,'Scraped data'!$B$4:$B$28&amp;'Scraped data'!$C$4:$C$28,'Scraped data'!$L$4:$L$28)/1000&lt;600,0,_xlfn.XLOOKUP($B16&amp;T$3,'Scraped data'!$B$4:$B$28&amp;'Scraped data'!$C$4:$C$28,'Scraped data'!$L$4:$L$28)/1000)</f>
        <v>0</v>
      </c>
      <c r="U16" s="5" cm="1">
        <f t="array" aca="1" ref="U16" ca="1">IF(_xlfn.XLOOKUP($B16&amp;U$3,'Scraped data'!$B$4:$B$28&amp;'Scraped data'!$C$4:$C$28,'Scraped data'!$L$4:$L$28)/1000&lt;600,0,_xlfn.XLOOKUP($B16&amp;U$3,'Scraped data'!$B$4:$B$28&amp;'Scraped data'!$C$4:$C$28,'Scraped data'!$L$4:$L$28)/1000)</f>
        <v>0</v>
      </c>
      <c r="V16" s="5" cm="1">
        <f t="array" aca="1" ref="V16" ca="1">IF(_xlfn.XLOOKUP($B16&amp;V$3,'Scraped data'!$B$4:$B$28&amp;'Scraped data'!$C$4:$C$28,'Scraped data'!$L$4:$L$28)/1000&lt;600,0,_xlfn.XLOOKUP($B16&amp;V$3,'Scraped data'!$B$4:$B$28&amp;'Scraped data'!$C$4:$C$28,'Scraped data'!$L$4:$L$28)/1000)</f>
        <v>0</v>
      </c>
      <c r="W16" s="5" cm="1">
        <f t="array" aca="1" ref="W16" ca="1">IF(_xlfn.XLOOKUP($B16&amp;W$3,'Scraped data'!$B$4:$B$28&amp;'Scraped data'!$C$4:$C$28,'Scraped data'!$L$4:$L$28)/1000&lt;600,0,_xlfn.XLOOKUP($B16&amp;W$3,'Scraped data'!$B$4:$B$28&amp;'Scraped data'!$C$4:$C$28,'Scraped data'!$L$4:$L$28)/1000)</f>
        <v>0</v>
      </c>
      <c r="Y16" s="12"/>
      <c r="Z16" s="1">
        <v>4.5100000000000001E-2</v>
      </c>
      <c r="AA16" s="2" cm="1">
        <f t="array" aca="1" ref="AA16" ca="1">_xlfn.XLOOKUP($B16&amp;AA$3,'Scraped data'!$B$4:$B$28&amp;'Scraped data'!$C$4:$C$28,'Scraped data'!$M$4:$M$28)/1000</f>
        <v>140.9355936</v>
      </c>
      <c r="AB16" s="2" cm="1">
        <f t="array" aca="1" ref="AB16" ca="1">_xlfn.XLOOKUP($B16&amp;AB$3,'Scraped data'!$B$4:$B$28&amp;'Scraped data'!$C$4:$C$28,'Scraped data'!$M$4:$M$28)/1000</f>
        <v>139.39390979999999</v>
      </c>
      <c r="AC16" s="2" cm="1">
        <f t="array" aca="1" ref="AC16" ca="1">_xlfn.XLOOKUP($B16&amp;AC$3,'Scraped data'!$B$4:$B$28&amp;'Scraped data'!$C$4:$C$28,'Scraped data'!$M$4:$M$28)/1000</f>
        <v>141.62772659999999</v>
      </c>
      <c r="AD16" s="2" cm="1">
        <f t="array" aca="1" ref="AD16" ca="1">_xlfn.XLOOKUP($B16&amp;AD$3,'Scraped data'!$B$4:$B$28&amp;'Scraped data'!$C$4:$C$28,'Scraped data'!$M$4:$M$28)/1000</f>
        <v>147.20837579999997</v>
      </c>
      <c r="AE16" s="2" cm="1">
        <f t="array" aca="1" ref="AE16" ca="1">_xlfn.XLOOKUP($B16&amp;AE$3,'Scraped data'!$B$4:$B$28&amp;'Scraped data'!$C$4:$C$28,'Scraped data'!$M$4:$M$28)/1000</f>
        <v>146.717208</v>
      </c>
      <c r="AG16" s="12"/>
      <c r="AH16" s="1">
        <v>4.5100000000000001E-2</v>
      </c>
      <c r="AI16" s="2" cm="1">
        <f t="array" aca="1" ref="AI16" ca="1">_xlfn.XLOOKUP($B16&amp;AI$3,'Scraped data'!$B$4:$B$28&amp;'Scraped data'!$C$4:$C$28,'Scraped data'!$N$4:$N$28)/1000</f>
        <v>507.36813695999996</v>
      </c>
      <c r="AJ16" s="2" cm="1">
        <f t="array" aca="1" ref="AJ16" ca="1">_xlfn.XLOOKUP($B16&amp;AJ$3,'Scraped data'!$B$4:$B$28&amp;'Scraped data'!$C$4:$C$28,'Scraped data'!$N$4:$N$28)/1000</f>
        <v>501.81807528000002</v>
      </c>
      <c r="AK16" s="2" cm="1">
        <f t="array" aca="1" ref="AK16" ca="1">_xlfn.XLOOKUP($B16&amp;AK$3,'Scraped data'!$B$4:$B$28&amp;'Scraped data'!$C$4:$C$28,'Scraped data'!$N$4:$N$28)/1000</f>
        <v>509.85981575999995</v>
      </c>
      <c r="AL16" s="2" cm="1">
        <f t="array" aca="1" ref="AL16" ca="1">_xlfn.XLOOKUP($B16&amp;AL$3,'Scraped data'!$B$4:$B$28&amp;'Scraped data'!$C$4:$C$28,'Scraped data'!$N$4:$N$28)/1000</f>
        <v>529.95015287999991</v>
      </c>
      <c r="AM16" s="2" cm="1">
        <f t="array" aca="1" ref="AM16" ca="1">_xlfn.XLOOKUP($B16&amp;AM$3,'Scraped data'!$B$4:$B$28&amp;'Scraped data'!$C$4:$C$28,'Scraped data'!$N$4:$N$28)/1000</f>
        <v>528.18194879999999</v>
      </c>
      <c r="AP16" s="12"/>
      <c r="AQ16" s="1">
        <v>4.5100000000000001E-2</v>
      </c>
      <c r="AR16" s="3">
        <f ca="1">'low P base C auto'!$M$5*C16+'low P base C auto'!$N$5*K16*1000+'low P base C auto'!$O$5*S16*1000+'low P base C auto'!$Q$5*AA16*1000</f>
        <v>1537.6006080000002</v>
      </c>
      <c r="AS16" s="3">
        <f ca="1">'low P base C auto'!$M$5*D16+'low P base C auto'!$N$5*L16*1000+'low P base C auto'!$O$5*T16*1000+'low P base C auto'!$Q$5*AB16*1000</f>
        <v>1624.3685065</v>
      </c>
      <c r="AT16" s="3">
        <f ca="1">'low P base C auto'!$M$5*E16+'low P base C auto'!$N$5*M16*1000+'low P base C auto'!$O$5*U16*1000+'low P base C auto'!$Q$5*AC16*1000</f>
        <v>1591.9451604999999</v>
      </c>
      <c r="AU16" s="3">
        <f ca="1">'low P base C auto'!$M$5*F16+'low P base C auto'!$N$5*N16*1000+'low P base C auto'!$O$5*V16*1000+'low P base C auto'!$Q$5*AD16*1000</f>
        <v>1878.1011114999997</v>
      </c>
      <c r="AV16" s="3">
        <f ca="1">'low P base C auto'!$M$5*G16+'low P base C auto'!$N$5*O16*1000+'low P base C auto'!$O$5*W16*1000+'low P base C auto'!$Q$5*AE16*1000</f>
        <v>1762.1987400000003</v>
      </c>
      <c r="AW16" s="1" t="s">
        <v>58</v>
      </c>
    </row>
    <row r="17" spans="1:49" x14ac:dyDescent="0.45">
      <c r="A17" s="12"/>
      <c r="B17" s="1">
        <v>9.0200000000000002E-2</v>
      </c>
      <c r="C17" cm="1">
        <f t="array" aca="1" ref="C17" ca="1">_xlfn.XLOOKUP($B17&amp;C$3,'Scraped data'!$B$4:$B$28&amp;'Scraped data'!$C$4:$C$28,'Scraped data'!$J$4:$J$28)</f>
        <v>467.09100000000007</v>
      </c>
      <c r="D17" cm="1">
        <f t="array" aca="1" ref="D17" ca="1">_xlfn.XLOOKUP($B17&amp;D$3,'Scraped data'!$B$4:$B$28&amp;'Scraped data'!$C$4:$C$28,'Scraped data'!$J$4:$J$28)</f>
        <v>544.99099999999999</v>
      </c>
      <c r="E17" cm="1">
        <f t="array" aca="1" ref="E17" ca="1">_xlfn.XLOOKUP($B17&amp;E$3,'Scraped data'!$B$4:$B$28&amp;'Scraped data'!$C$4:$C$28,'Scraped data'!$J$4:$J$28)</f>
        <v>655.29099999999994</v>
      </c>
      <c r="F17" cm="1">
        <f t="array" aca="1" ref="F17" ca="1">_xlfn.XLOOKUP($B17&amp;F$3,'Scraped data'!$B$4:$B$28&amp;'Scraped data'!$C$4:$C$28,'Scraped data'!$J$4:$J$28)</f>
        <v>685.09100000000001</v>
      </c>
      <c r="G17" cm="1">
        <f t="array" aca="1" ref="G17" ca="1">_xlfn.XLOOKUP($B17&amp;G$3,'Scraped data'!$B$4:$B$28&amp;'Scraped data'!$C$4:$C$28,'Scraped data'!$J$4:$J$28)</f>
        <v>687.29099999999994</v>
      </c>
      <c r="I17" s="12"/>
      <c r="J17" s="1">
        <v>9.0200000000000002E-2</v>
      </c>
      <c r="K17" s="2" cm="1">
        <f t="array" aca="1" ref="K17" ca="1">_xlfn.XLOOKUP($B17&amp;K$3,'Scraped data'!$B$4:$B$28&amp;'Scraped data'!$C$4:$C$28,'Scraped data'!$K$4:$K$28)/1000</f>
        <v>11.392505475</v>
      </c>
      <c r="L17" s="2" cm="1">
        <f t="array" aca="1" ref="L17" ca="1">_xlfn.XLOOKUP($B17&amp;L$3,'Scraped data'!$B$4:$B$28&amp;'Scraped data'!$C$4:$C$28,'Scraped data'!$K$4:$K$28)/1000</f>
        <v>11.481880825000001</v>
      </c>
      <c r="M17" s="2" cm="1">
        <f t="array" aca="1" ref="M17" ca="1">_xlfn.XLOOKUP($B17&amp;M$3,'Scraped data'!$B$4:$B$28&amp;'Scraped data'!$C$4:$C$28,'Scraped data'!$K$4:$K$28)/1000</f>
        <v>11.207880725000001</v>
      </c>
      <c r="N17" s="2" cm="1">
        <f t="array" aca="1" ref="N17" ca="1">_xlfn.XLOOKUP($B17&amp;N$3,'Scraped data'!$B$4:$B$28&amp;'Scraped data'!$C$4:$C$28,'Scraped data'!$K$4:$K$28)/1000</f>
        <v>11.933569649999999</v>
      </c>
      <c r="O17" s="2" cm="1">
        <f t="array" aca="1" ref="O17" ca="1">_xlfn.XLOOKUP($B17&amp;O$3,'Scraped data'!$B$4:$B$28&amp;'Scraped data'!$C$4:$C$28,'Scraped data'!$K$4:$K$28)/1000</f>
        <v>11.708906600000001</v>
      </c>
      <c r="Q17" s="12"/>
      <c r="R17" s="1">
        <v>9.0200000000000002E-2</v>
      </c>
      <c r="S17" s="5" cm="1">
        <f t="array" aca="1" ref="S17" ca="1">IF(_xlfn.XLOOKUP($B17&amp;S$3,'Scraped data'!$B$4:$B$28&amp;'Scraped data'!$C$4:$C$28,'Scraped data'!$L$4:$L$28)/1000&lt;600,0,_xlfn.XLOOKUP($B17&amp;S$3,'Scraped data'!$B$4:$B$28&amp;'Scraped data'!$C$4:$C$28,'Scraped data'!$L$4:$L$28)/1000)</f>
        <v>0</v>
      </c>
      <c r="T17" s="5" cm="1">
        <f t="array" aca="1" ref="T17" ca="1">IF(_xlfn.XLOOKUP($B17&amp;T$3,'Scraped data'!$B$4:$B$28&amp;'Scraped data'!$C$4:$C$28,'Scraped data'!$L$4:$L$28)/1000&lt;600,0,_xlfn.XLOOKUP($B17&amp;T$3,'Scraped data'!$B$4:$B$28&amp;'Scraped data'!$C$4:$C$28,'Scraped data'!$L$4:$L$28)/1000)</f>
        <v>0</v>
      </c>
      <c r="U17" s="5" cm="1">
        <f t="array" aca="1" ref="U17" ca="1">IF(_xlfn.XLOOKUP($B17&amp;U$3,'Scraped data'!$B$4:$B$28&amp;'Scraped data'!$C$4:$C$28,'Scraped data'!$L$4:$L$28)/1000&lt;600,0,_xlfn.XLOOKUP($B17&amp;U$3,'Scraped data'!$B$4:$B$28&amp;'Scraped data'!$C$4:$C$28,'Scraped data'!$L$4:$L$28)/1000)</f>
        <v>0</v>
      </c>
      <c r="V17" s="5" cm="1">
        <f t="array" aca="1" ref="V17" ca="1">IF(_xlfn.XLOOKUP($B17&amp;V$3,'Scraped data'!$B$4:$B$28&amp;'Scraped data'!$C$4:$C$28,'Scraped data'!$L$4:$L$28)/1000&lt;600,0,_xlfn.XLOOKUP($B17&amp;V$3,'Scraped data'!$B$4:$B$28&amp;'Scraped data'!$C$4:$C$28,'Scraped data'!$L$4:$L$28)/1000)</f>
        <v>0</v>
      </c>
      <c r="W17" s="5" cm="1">
        <f t="array" aca="1" ref="W17" ca="1">IF(_xlfn.XLOOKUP($B17&amp;W$3,'Scraped data'!$B$4:$B$28&amp;'Scraped data'!$C$4:$C$28,'Scraped data'!$L$4:$L$28)/1000&lt;600,0,_xlfn.XLOOKUP($B17&amp;W$3,'Scraped data'!$B$4:$B$28&amp;'Scraped data'!$C$4:$C$28,'Scraped data'!$L$4:$L$28)/1000)</f>
        <v>0</v>
      </c>
      <c r="Y17" s="12"/>
      <c r="Z17" s="1">
        <v>9.0200000000000002E-2</v>
      </c>
      <c r="AA17" s="2" cm="1">
        <f t="array" aca="1" ref="AA17" ca="1">_xlfn.XLOOKUP($B17&amp;AA$3,'Scraped data'!$B$4:$B$28&amp;'Scraped data'!$C$4:$C$28,'Scraped data'!$M$4:$M$28)/1000</f>
        <v>136.7100657</v>
      </c>
      <c r="AB17" s="2" cm="1">
        <f t="array" aca="1" ref="AB17" ca="1">_xlfn.XLOOKUP($B17&amp;AB$3,'Scraped data'!$B$4:$B$28&amp;'Scraped data'!$C$4:$C$28,'Scraped data'!$M$4:$M$28)/1000</f>
        <v>137.7825699</v>
      </c>
      <c r="AC17" s="2" cm="1">
        <f t="array" aca="1" ref="AC17" ca="1">_xlfn.XLOOKUP($B17&amp;AC$3,'Scraped data'!$B$4:$B$28&amp;'Scraped data'!$C$4:$C$28,'Scraped data'!$M$4:$M$28)/1000</f>
        <v>134.4945687</v>
      </c>
      <c r="AD17" s="2" cm="1">
        <f t="array" aca="1" ref="AD17" ca="1">_xlfn.XLOOKUP($B17&amp;AD$3,'Scraped data'!$B$4:$B$28&amp;'Scraped data'!$C$4:$C$28,'Scraped data'!$M$4:$M$28)/1000</f>
        <v>143.2028358</v>
      </c>
      <c r="AE17" s="2" cm="1">
        <f t="array" aca="1" ref="AE17" ca="1">_xlfn.XLOOKUP($B17&amp;AE$3,'Scraped data'!$B$4:$B$28&amp;'Scraped data'!$C$4:$C$28,'Scraped data'!$M$4:$M$28)/1000</f>
        <v>140.50687919999999</v>
      </c>
      <c r="AG17" s="12"/>
      <c r="AH17" s="1">
        <v>9.0200000000000002E-2</v>
      </c>
      <c r="AI17" s="2" cm="1">
        <f t="array" aca="1" ref="AI17" ca="1">_xlfn.XLOOKUP($B17&amp;AI$3,'Scraped data'!$B$4:$B$28&amp;'Scraped data'!$C$4:$C$28,'Scraped data'!$N$4:$N$28)/1000</f>
        <v>492.15623652000005</v>
      </c>
      <c r="AJ17" s="2" cm="1">
        <f t="array" aca="1" ref="AJ17" ca="1">_xlfn.XLOOKUP($B17&amp;AJ$3,'Scraped data'!$B$4:$B$28&amp;'Scraped data'!$C$4:$C$28,'Scraped data'!$N$4:$N$28)/1000</f>
        <v>496.01725164000004</v>
      </c>
      <c r="AK17" s="2" cm="1">
        <f t="array" aca="1" ref="AK17" ca="1">_xlfn.XLOOKUP($B17&amp;AK$3,'Scraped data'!$B$4:$B$28&amp;'Scraped data'!$C$4:$C$28,'Scraped data'!$N$4:$N$28)/1000</f>
        <v>484.18044732000004</v>
      </c>
      <c r="AL17" s="2" cm="1">
        <f t="array" aca="1" ref="AL17" ca="1">_xlfn.XLOOKUP($B17&amp;AL$3,'Scraped data'!$B$4:$B$28&amp;'Scraped data'!$C$4:$C$28,'Scraped data'!$N$4:$N$28)/1000</f>
        <v>515.53020888000003</v>
      </c>
      <c r="AM17" s="2" cm="1">
        <f t="array" aca="1" ref="AM17" ca="1">_xlfn.XLOOKUP($B17&amp;AM$3,'Scraped data'!$B$4:$B$28&amp;'Scraped data'!$C$4:$C$28,'Scraped data'!$N$4:$N$28)/1000</f>
        <v>505.82476512</v>
      </c>
      <c r="AP17" s="12"/>
      <c r="AQ17" s="1">
        <v>9.0200000000000002E-2</v>
      </c>
      <c r="AR17" s="3">
        <f ca="1">'low P base C auto'!$M$5*C17+'low P base C auto'!$N$5*K17*1000+'low P base C auto'!$O$5*S17*1000+'low P base C auto'!$Q$5*AA17*1000</f>
        <v>1720.26660225</v>
      </c>
      <c r="AS17" s="3">
        <f ca="1">'low P base C auto'!$M$5*D17+'low P base C auto'!$N$5*L17*1000+'low P base C auto'!$O$5*T17*1000+'low P base C auto'!$Q$5*AB17*1000</f>
        <v>1807.9978907499999</v>
      </c>
      <c r="AT17" s="3">
        <f ca="1">'low P base C auto'!$M$5*E17+'low P base C auto'!$N$5*M17*1000+'low P base C auto'!$O$5*U17*1000+'low P base C auto'!$Q$5*AC17*1000</f>
        <v>1888.1578797500001</v>
      </c>
      <c r="AU17" s="3">
        <f ca="1">'low P base C auto'!$M$5*F17+'low P base C auto'!$N$5*N17*1000+'low P base C auto'!$O$5*V17*1000+'low P base C auto'!$Q$5*AD17*1000</f>
        <v>1997.7836614999999</v>
      </c>
      <c r="AV17" s="3">
        <f ca="1">'low P base C auto'!$M$5*G17+'low P base C auto'!$N$5*O17*1000+'low P base C auto'!$O$5*W17*1000+'low P base C auto'!$Q$5*AE17*1000</f>
        <v>1975.2707260000002</v>
      </c>
      <c r="AW17" s="9">
        <f ca="1">1 - MIN(AR13:AV17)/AW13</f>
        <v>0.66243336935929897</v>
      </c>
    </row>
    <row r="19" spans="1:49" x14ac:dyDescent="0.45">
      <c r="A19" s="1" t="s">
        <v>51</v>
      </c>
    </row>
    <row r="20" spans="1:49" x14ac:dyDescent="0.45">
      <c r="A20" s="13" t="s">
        <v>44</v>
      </c>
      <c r="B20" s="13"/>
      <c r="C20" s="11" t="s">
        <v>43</v>
      </c>
      <c r="D20" s="11"/>
      <c r="E20" s="11"/>
      <c r="F20" s="11"/>
      <c r="G20" s="11"/>
      <c r="H20" s="1"/>
      <c r="I20" s="13" t="s">
        <v>46</v>
      </c>
      <c r="J20" s="13"/>
      <c r="K20" s="1" t="s">
        <v>43</v>
      </c>
      <c r="L20" s="1"/>
      <c r="M20" s="1"/>
      <c r="N20" s="1"/>
      <c r="O20" s="1"/>
      <c r="P20" s="1"/>
      <c r="Q20" s="13" t="s">
        <v>45</v>
      </c>
      <c r="R20" s="13"/>
      <c r="S20" s="11" t="s">
        <v>43</v>
      </c>
      <c r="T20" s="11"/>
      <c r="U20" s="11"/>
      <c r="V20" s="11"/>
      <c r="W20" s="11"/>
      <c r="X20" s="1"/>
      <c r="Y20" s="13" t="s">
        <v>47</v>
      </c>
      <c r="Z20" s="13"/>
      <c r="AA20" s="11" t="s">
        <v>43</v>
      </c>
      <c r="AB20" s="11"/>
      <c r="AC20" s="11"/>
      <c r="AD20" s="11"/>
      <c r="AE20" s="11"/>
      <c r="AF20" s="1"/>
      <c r="AG20" s="13" t="s">
        <v>37</v>
      </c>
      <c r="AH20" s="13"/>
      <c r="AI20" s="11" t="s">
        <v>43</v>
      </c>
      <c r="AJ20" s="11"/>
      <c r="AK20" s="11"/>
      <c r="AL20" s="11"/>
      <c r="AM20" s="11"/>
      <c r="AP20" s="13" t="s">
        <v>59</v>
      </c>
      <c r="AQ20" s="13"/>
      <c r="AR20" s="11" t="s">
        <v>43</v>
      </c>
      <c r="AS20" s="11"/>
      <c r="AT20" s="11"/>
      <c r="AU20" s="11"/>
      <c r="AV20" s="11"/>
    </row>
    <row r="21" spans="1:49" x14ac:dyDescent="0.45">
      <c r="A21" s="13"/>
      <c r="B21" s="13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H21" s="1" t="s">
        <v>57</v>
      </c>
      <c r="I21" s="13"/>
      <c r="J21" s="13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P21" s="1" t="s">
        <v>57</v>
      </c>
      <c r="Q21" s="13"/>
      <c r="R21" s="13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X21" s="1" t="s">
        <v>57</v>
      </c>
      <c r="Y21" s="13"/>
      <c r="Z21" s="13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F21" s="1" t="s">
        <v>57</v>
      </c>
      <c r="AG21" s="13"/>
      <c r="AH21" s="13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  <c r="AP21" s="13"/>
      <c r="AQ21" s="13"/>
      <c r="AR21" s="1">
        <v>10</v>
      </c>
      <c r="AS21" s="1">
        <v>15</v>
      </c>
      <c r="AT21" s="1">
        <v>20</v>
      </c>
      <c r="AU21" s="1">
        <v>25</v>
      </c>
      <c r="AV21" s="1">
        <v>30</v>
      </c>
      <c r="AW21" s="1" t="s">
        <v>57</v>
      </c>
    </row>
    <row r="22" spans="1:49" ht="14.65" thickBot="1" x14ac:dyDescent="0.5">
      <c r="A22" s="12" t="s">
        <v>36</v>
      </c>
      <c r="B22" s="1">
        <v>1.1299999999999999E-2</v>
      </c>
      <c r="C22" cm="1">
        <f t="array" aca="1" ref="C22" ca="1">_xlfn.XLOOKUP($B22&amp;C$3,'Scraped data'!$B$4:$B$28&amp;'Scraped data'!$C$4:$C$28,'Scraped data'!$P$4:$P$28)</f>
        <v>130.6</v>
      </c>
      <c r="D22" cm="1">
        <f t="array" aca="1" ref="D22" ca="1">_xlfn.XLOOKUP($B22&amp;D$3,'Scraped data'!$B$4:$B$28&amp;'Scraped data'!$C$4:$C$28,'Scraped data'!$P$4:$P$28)</f>
        <v>81.2</v>
      </c>
      <c r="E22" cm="1">
        <f t="array" aca="1" ref="E22" ca="1">_xlfn.XLOOKUP($B22&amp;E$3,'Scraped data'!$B$4:$B$28&amp;'Scraped data'!$C$4:$C$28,'Scraped data'!$P$4:$P$28)</f>
        <v>107.6</v>
      </c>
      <c r="F22" cm="1">
        <f t="array" aca="1" ref="F22" ca="1">_xlfn.XLOOKUP($B22&amp;F$3,'Scraped data'!$B$4:$B$28&amp;'Scraped data'!$C$4:$C$28,'Scraped data'!$P$4:$P$28)</f>
        <v>174.6</v>
      </c>
      <c r="G22" cm="1">
        <f t="array" aca="1" ref="G22" ca="1">_xlfn.XLOOKUP($B22&amp;G$3,'Scraped data'!$B$4:$B$28&amp;'Scraped data'!$C$4:$C$28,'Scraped data'!$P$4:$P$28)</f>
        <v>143.19999999999999</v>
      </c>
      <c r="H22">
        <v>279</v>
      </c>
      <c r="I22" s="12" t="s">
        <v>36</v>
      </c>
      <c r="J22" s="1">
        <v>1.1299999999999999E-2</v>
      </c>
      <c r="K22" s="2" cm="1">
        <f t="array" aca="1" ref="K22" ca="1">_xlfn.XLOOKUP($B22&amp;K$3,'Scraped data'!$B$4:$B$28&amp;'Scraped data'!$C$4:$C$28,'Scraped data'!$Q$4:$Q$28)/1000</f>
        <v>12.1864335</v>
      </c>
      <c r="L22" s="2" cm="1">
        <f t="array" aca="1" ref="L22" ca="1">_xlfn.XLOOKUP($B22&amp;L$3,'Scraped data'!$B$4:$B$28&amp;'Scraped data'!$C$4:$C$28,'Scraped data'!$Q$4:$Q$28)/1000</f>
        <v>12.3009047875</v>
      </c>
      <c r="M22" s="2" cm="1">
        <f t="array" aca="1" ref="M22" ca="1">_xlfn.XLOOKUP($B22&amp;M$3,'Scraped data'!$B$4:$B$28&amp;'Scraped data'!$C$4:$C$28,'Scraped data'!$Q$4:$Q$28)/1000</f>
        <v>11.863856550000001</v>
      </c>
      <c r="N22" s="2" cm="1">
        <f t="array" aca="1" ref="N22" ca="1">_xlfn.XLOOKUP($B22&amp;N$3,'Scraped data'!$B$4:$B$28&amp;'Scraped data'!$C$4:$C$28,'Scraped data'!$Q$4:$Q$28)/1000</f>
        <v>12.257786212499999</v>
      </c>
      <c r="O22" s="2" cm="1">
        <f t="array" aca="1" ref="O22" ca="1">_xlfn.XLOOKUP($B22&amp;O$3,'Scraped data'!$B$4:$B$28&amp;'Scraped data'!$C$4:$C$28,'Scraped data'!$Q$4:$Q$28)/1000</f>
        <v>12.192330387500002</v>
      </c>
      <c r="P22" s="2">
        <v>32.94</v>
      </c>
      <c r="Q22" s="12" t="s">
        <v>36</v>
      </c>
      <c r="R22" s="1">
        <v>1.1299999999999999E-2</v>
      </c>
      <c r="S22" s="5" cm="1">
        <f t="array" aca="1" ref="S22" ca="1">_xlfn.XLOOKUP($B22&amp;S$3,'Scraped data'!$B$4:$B$28&amp;'Scraped data'!$C$4:$C$28,'Scraped data'!$R$4:$R$28)/1000</f>
        <v>6.8530415000000007</v>
      </c>
      <c r="T22" s="5" cm="1">
        <f t="array" aca="1" ref="T22" ca="1">_xlfn.XLOOKUP($B22&amp;T$3,'Scraped data'!$B$4:$B$28&amp;'Scraped data'!$C$4:$C$28,'Scraped data'!$R$4:$R$28)/1000</f>
        <v>6.4733971000000006</v>
      </c>
      <c r="U22" s="5" cm="1">
        <f t="array" aca="1" ref="U22" ca="1">_xlfn.XLOOKUP($B22&amp;U$3,'Scraped data'!$B$4:$B$28&amp;'Scraped data'!$C$4:$C$28,'Scraped data'!$R$4:$R$28)/1000</f>
        <v>6.2192001000000001</v>
      </c>
      <c r="V22" s="5" cm="1">
        <f t="array" aca="1" ref="V22" ca="1">_xlfn.XLOOKUP($B22&amp;V$3,'Scraped data'!$B$4:$B$28&amp;'Scraped data'!$C$4:$C$28,'Scraped data'!$R$4:$R$28)/1000</f>
        <v>6.3830393000000001</v>
      </c>
      <c r="W22" s="5" cm="1">
        <f t="array" aca="1" ref="W22" ca="1">_xlfn.XLOOKUP($B22&amp;W$3,'Scraped data'!$B$4:$B$28&amp;'Scraped data'!$C$4:$C$28,'Scraped data'!$R$4:$R$28)/1000</f>
        <v>6.4013086000000001</v>
      </c>
      <c r="X22" s="5">
        <v>12.72</v>
      </c>
      <c r="Y22" s="12" t="s">
        <v>36</v>
      </c>
      <c r="Z22" s="1">
        <v>1.1299999999999999E-2</v>
      </c>
      <c r="AA22" s="2" cm="1">
        <f t="array" aca="1" ref="AA22" ca="1">_xlfn.XLOOKUP($B22&amp;AA$3,'Scraped data'!$B$4:$B$28&amp;'Scraped data'!$C$4:$C$28,'Scraped data'!$S$4:$S$28)/1000</f>
        <v>70.028270399999997</v>
      </c>
      <c r="AB22" s="2" cm="1">
        <f t="array" aca="1" ref="AB22" ca="1">_xlfn.XLOOKUP($B22&amp;AB$3,'Scraped data'!$B$4:$B$28&amp;'Scraped data'!$C$4:$C$28,'Scraped data'!$S$4:$S$28)/1000</f>
        <v>71.456321849999995</v>
      </c>
      <c r="AC22" s="2" cm="1">
        <f t="array" aca="1" ref="AC22" ca="1">_xlfn.XLOOKUP($B22&amp;AC$3,'Scraped data'!$B$4:$B$28&amp;'Scraped data'!$C$4:$C$28,'Scraped data'!$S$4:$S$28)/1000</f>
        <v>68.943672599999999</v>
      </c>
      <c r="AD22" s="2" cm="1">
        <f t="array" aca="1" ref="AD22" ca="1">_xlfn.XLOOKUP($B22&amp;AD$3,'Scraped data'!$B$4:$B$28&amp;'Scraped data'!$C$4:$C$28,'Scraped data'!$S$4:$S$28)/1000</f>
        <v>71.609017350000016</v>
      </c>
      <c r="AE22" s="2" cm="1">
        <f t="array" aca="1" ref="AE22" ca="1">_xlfn.XLOOKUP($B22&amp;AE$3,'Scraped data'!$B$4:$B$28&amp;'Scraped data'!$C$4:$C$28,'Scraped data'!$S$4:$S$28)/1000</f>
        <v>70.841122650000003</v>
      </c>
      <c r="AF22" s="2">
        <v>198</v>
      </c>
      <c r="AG22" s="12" t="s">
        <v>36</v>
      </c>
      <c r="AH22" s="1">
        <v>1.1299999999999999E-2</v>
      </c>
      <c r="AI22" s="2" cm="1">
        <f t="array" aca="1" ref="AI22" ca="1">_xlfn.XLOOKUP($B22&amp;AI$3,'Scraped data'!$B$4:$B$28&amp;'Scraped data'!$C$4:$C$28,'Scraped data'!$T$4:$T$28)/1000</f>
        <v>513.27221508000002</v>
      </c>
      <c r="AJ22" s="2" cm="1">
        <f t="array" aca="1" ref="AJ22" ca="1">_xlfn.XLOOKUP($B22&amp;AJ$3,'Scraped data'!$B$4:$B$28&amp;'Scraped data'!$C$4:$C$28,'Scraped data'!$T$4:$T$28)/1000</f>
        <v>523.21852044000002</v>
      </c>
      <c r="AK22" s="2" cm="1">
        <f t="array" aca="1" ref="AK22" ca="1">_xlfn.XLOOKUP($B22&amp;AK$3,'Scraped data'!$B$4:$B$28&amp;'Scraped data'!$C$4:$C$28,'Scraped data'!$T$4:$T$28)/1000</f>
        <v>504.66876660000003</v>
      </c>
      <c r="AL22" s="2" cm="1">
        <f t="array" aca="1" ref="AL22" ca="1">_xlfn.XLOOKUP($B22&amp;AL$3,'Scraped data'!$B$4:$B$28&amp;'Scraped data'!$C$4:$C$28,'Scraped data'!$T$4:$T$28)/1000</f>
        <v>523.06723296000007</v>
      </c>
      <c r="AM22" s="2" cm="1">
        <f t="array" aca="1" ref="AM22" ca="1">_xlfn.XLOOKUP($B22&amp;AM$3,'Scraped data'!$B$4:$B$28&amp;'Scraped data'!$C$4:$C$28,'Scraped data'!$T$4:$T$28)/1000</f>
        <v>518.34129876000009</v>
      </c>
      <c r="AN22" s="2">
        <v>1460.2</v>
      </c>
      <c r="AP22" s="12" t="s">
        <v>36</v>
      </c>
      <c r="AQ22" s="1">
        <v>1.1299999999999999E-2</v>
      </c>
      <c r="AR22" s="3">
        <f ca="1">'base P low C auto'!$M$5*C22+'base P low C auto'!$N$5*K22*1000+'base P low C auto'!$O$5*S22*1000+'base P low C auto'!$Q$5*AA22*1000</f>
        <v>2810.4980559999999</v>
      </c>
      <c r="AS22" s="3">
        <f ca="1">'base P low C auto'!$M$5*D22+'base P low C auto'!$N$5*L22*1000+'base P low C auto'!$O$5*T22*1000+'base P low C auto'!$Q$5*AB22*1000</f>
        <v>2756.8212050874999</v>
      </c>
      <c r="AT22" s="3">
        <f ca="1">'base P low C auto'!$M$5*E22+'base P low C auto'!$N$5*M22*1000+'base P low C auto'!$O$5*U22*1000+'base P low C auto'!$Q$5*AC22*1000</f>
        <v>2686.4729964499998</v>
      </c>
      <c r="AU22" s="3">
        <f ca="1">'base P low C auto'!$M$5*F22+'base P low C auto'!$N$5*N22*1000+'base P low C auto'!$O$5*V22*1000+'base P low C auto'!$Q$5*AD22*1000</f>
        <v>2837.7831799124992</v>
      </c>
      <c r="AV22" s="3">
        <f ca="1">'base P low C auto'!$M$5*G22+'base P low C auto'!$N$5*O22*1000+'base P low C auto'!$O$5*W22*1000+'base P low C auto'!$Q$5*AE22*1000</f>
        <v>2794.1609859875002</v>
      </c>
      <c r="AW22" s="3">
        <f>'base P low C auto'!$M$5*H22+'base P low C auto'!$N$5*P22*1000+'base P low C auto'!$O$5*X22*1000+'base P low C auto'!$Q$5*AF22*1000</f>
        <v>7131.0599999999995</v>
      </c>
    </row>
    <row r="23" spans="1:49" ht="14.65" thickBot="1" x14ac:dyDescent="0.5">
      <c r="A23" s="12"/>
      <c r="B23" s="1">
        <v>2.2499999999999999E-2</v>
      </c>
      <c r="C23" cm="1">
        <f t="array" aca="1" ref="C23" ca="1">_xlfn.XLOOKUP($B23&amp;C$3,'Scraped data'!$B$4:$B$28&amp;'Scraped data'!$C$4:$C$28,'Scraped data'!$P$4:$P$28)</f>
        <v>219.99100000000001</v>
      </c>
      <c r="D23" cm="1">
        <f t="array" aca="1" ref="D23" ca="1">_xlfn.XLOOKUP($B23&amp;D$3,'Scraped data'!$B$4:$B$28&amp;'Scraped data'!$C$4:$C$28,'Scraped data'!$P$4:$P$28)</f>
        <v>228.691</v>
      </c>
      <c r="E23" cm="1">
        <f t="array" aca="1" ref="E23" ca="1">_xlfn.XLOOKUP($B23&amp;E$3,'Scraped data'!$B$4:$B$28&amp;'Scraped data'!$C$4:$C$28,'Scraped data'!$P$4:$P$28)</f>
        <v>269.69100000000003</v>
      </c>
      <c r="F23" cm="1">
        <f t="array" aca="1" ref="F23" ca="1">_xlfn.XLOOKUP($B23&amp;F$3,'Scraped data'!$B$4:$B$28&amp;'Scraped data'!$C$4:$C$28,'Scraped data'!$P$4:$P$28)</f>
        <v>364.19100000000003</v>
      </c>
      <c r="G23" cm="1">
        <f t="array" aca="1" ref="G23" ca="1">_xlfn.XLOOKUP($B23&amp;G$3,'Scraped data'!$B$4:$B$28&amp;'Scraped data'!$C$4:$C$28,'Scraped data'!$P$4:$P$28)</f>
        <v>370.89100000000002</v>
      </c>
      <c r="I23" s="12"/>
      <c r="J23" s="1">
        <v>2.2499999999999999E-2</v>
      </c>
      <c r="K23" s="2" cm="1">
        <f t="array" aca="1" ref="K23" ca="1">_xlfn.XLOOKUP($B23&amp;K$3,'Scraped data'!$B$4:$B$28&amp;'Scraped data'!$C$4:$C$28,'Scraped data'!$Q$4:$Q$28)/1000</f>
        <v>11.684971525000002</v>
      </c>
      <c r="L23" s="2" cm="1">
        <f t="array" aca="1" ref="L23" ca="1">_xlfn.XLOOKUP($B23&amp;L$3,'Scraped data'!$B$4:$B$28&amp;'Scraped data'!$C$4:$C$28,'Scraped data'!$Q$4:$Q$28)/1000</f>
        <v>11.417154775</v>
      </c>
      <c r="M23" s="2" cm="1">
        <f t="array" aca="1" ref="M23" ca="1">_xlfn.XLOOKUP($B23&amp;M$3,'Scraped data'!$B$4:$B$28&amp;'Scraped data'!$C$4:$C$28,'Scraped data'!$Q$4:$Q$28)/1000</f>
        <v>11.533271099999999</v>
      </c>
      <c r="N23" s="2" cm="1">
        <f t="array" aca="1" ref="N23" ca="1">_xlfn.XLOOKUP($B23&amp;N$3,'Scraped data'!$B$4:$B$28&amp;'Scraped data'!$C$4:$C$28,'Scraped data'!$Q$4:$Q$28)/1000</f>
        <v>11.369171425000001</v>
      </c>
      <c r="O23" s="2" cm="1">
        <f t="array" aca="1" ref="O23" ca="1">_xlfn.XLOOKUP($B23&amp;O$3,'Scraped data'!$B$4:$B$28&amp;'Scraped data'!$C$4:$C$28,'Scraped data'!$Q$4:$Q$28)/1000</f>
        <v>11.624834049999999</v>
      </c>
      <c r="Q23" s="12"/>
      <c r="R23" s="1">
        <v>2.2499999999999999E-2</v>
      </c>
      <c r="S23" s="5" cm="1">
        <f t="array" aca="1" ref="S23" ca="1">IF(_xlfn.XLOOKUP($B23&amp;S$3,'Scraped data'!$B$4:$B$28&amp;'Scraped data'!$C$4:$C$28,'Scraped data'!$R$4:$R$28)/1000&lt;600,0,_xlfn.XLOOKUP($B23&amp;S$3,'Scraped data'!$B$4:$B$28&amp;'Scraped data'!$C$4:$C$28,'Scraped data'!$R$4:$R$28)/1000&lt;600)</f>
        <v>0</v>
      </c>
      <c r="T23" s="5" cm="1">
        <f t="array" aca="1" ref="T23" ca="1">IF(_xlfn.XLOOKUP($B23&amp;T$3,'Scraped data'!$B$4:$B$28&amp;'Scraped data'!$C$4:$C$28,'Scraped data'!$R$4:$R$28)/1000&lt;600,0,_xlfn.XLOOKUP($B23&amp;T$3,'Scraped data'!$B$4:$B$28&amp;'Scraped data'!$C$4:$C$28,'Scraped data'!$R$4:$R$28)/1000&lt;600)</f>
        <v>0</v>
      </c>
      <c r="U23" s="5" cm="1">
        <f t="array" aca="1" ref="U23" ca="1">IF(_xlfn.XLOOKUP($B23&amp;U$3,'Scraped data'!$B$4:$B$28&amp;'Scraped data'!$C$4:$C$28,'Scraped data'!$R$4:$R$28)/1000&lt;600,0,_xlfn.XLOOKUP($B23&amp;U$3,'Scraped data'!$B$4:$B$28&amp;'Scraped data'!$C$4:$C$28,'Scraped data'!$R$4:$R$28)/1000&lt;600)</f>
        <v>0</v>
      </c>
      <c r="V23" s="5" cm="1">
        <f t="array" aca="1" ref="V23" ca="1">IF(_xlfn.XLOOKUP($B23&amp;V$3,'Scraped data'!$B$4:$B$28&amp;'Scraped data'!$C$4:$C$28,'Scraped data'!$R$4:$R$28)/1000&lt;600,0,_xlfn.XLOOKUP($B23&amp;V$3,'Scraped data'!$B$4:$B$28&amp;'Scraped data'!$C$4:$C$28,'Scraped data'!$R$4:$R$28)/1000&lt;600)</f>
        <v>0</v>
      </c>
      <c r="W23" s="5" cm="1">
        <f t="array" aca="1" ref="W23" ca="1">IF(_xlfn.XLOOKUP($B23&amp;W$3,'Scraped data'!$B$4:$B$28&amp;'Scraped data'!$C$4:$C$28,'Scraped data'!$R$4:$R$28)/1000&lt;600,0,_xlfn.XLOOKUP($B23&amp;W$3,'Scraped data'!$B$4:$B$28&amp;'Scraped data'!$C$4:$C$28,'Scraped data'!$R$4:$R$28)/1000&lt;600)</f>
        <v>0</v>
      </c>
      <c r="Y23" s="12"/>
      <c r="Z23" s="1">
        <v>2.2499999999999999E-2</v>
      </c>
      <c r="AA23" s="2" cm="1">
        <f t="array" aca="1" ref="AA23" ca="1">_xlfn.XLOOKUP($B23&amp;AA$3,'Scraped data'!$B$4:$B$28&amp;'Scraped data'!$C$4:$C$28,'Scraped data'!$S$4:$S$28)/1000</f>
        <v>140.21965830000002</v>
      </c>
      <c r="AB23" s="2" cm="1">
        <f t="array" aca="1" ref="AB23" ca="1">_xlfn.XLOOKUP($B23&amp;AB$3,'Scraped data'!$B$4:$B$28&amp;'Scraped data'!$C$4:$C$28,'Scraped data'!$S$4:$S$28)/1000</f>
        <v>137.0058573</v>
      </c>
      <c r="AC23" s="2" cm="1">
        <f t="array" aca="1" ref="AC23" ca="1">_xlfn.XLOOKUP($B23&amp;AC$3,'Scraped data'!$B$4:$B$28&amp;'Scraped data'!$C$4:$C$28,'Scraped data'!$S$4:$S$28)/1000</f>
        <v>138.39925319999998</v>
      </c>
      <c r="AD23" s="2" cm="1">
        <f t="array" aca="1" ref="AD23" ca="1">_xlfn.XLOOKUP($B23&amp;AD$3,'Scraped data'!$B$4:$B$28&amp;'Scraped data'!$C$4:$C$28,'Scraped data'!$S$4:$S$28)/1000</f>
        <v>136.4300571</v>
      </c>
      <c r="AE23" s="2" cm="1">
        <f t="array" aca="1" ref="AE23" ca="1">_xlfn.XLOOKUP($B23&amp;AE$3,'Scraped data'!$B$4:$B$28&amp;'Scraped data'!$C$4:$C$28,'Scraped data'!$S$4:$S$28)/1000</f>
        <v>139.49800859999999</v>
      </c>
      <c r="AG23" s="12"/>
      <c r="AH23" s="1">
        <v>2.2499999999999999E-2</v>
      </c>
      <c r="AI23" s="2" cm="1">
        <f t="array" aca="1" ref="AI23" ca="1">_xlfn.XLOOKUP($B23&amp;AI$3,'Scraped data'!$B$4:$B$28&amp;'Scraped data'!$C$4:$C$28,'Scraped data'!$T$4:$T$28)/1000</f>
        <v>504.79076988000003</v>
      </c>
      <c r="AJ23" s="2" cm="1">
        <f t="array" aca="1" ref="AJ23" ca="1">_xlfn.XLOOKUP($B23&amp;AJ$3,'Scraped data'!$B$4:$B$28&amp;'Scraped data'!$C$4:$C$28,'Scraped data'!$T$4:$T$28)/1000</f>
        <v>493.22108628000007</v>
      </c>
      <c r="AK23" s="2" cm="1">
        <f t="array" aca="1" ref="AK23" ca="1">_xlfn.XLOOKUP($B23&amp;AK$3,'Scraped data'!$B$4:$B$28&amp;'Scraped data'!$C$4:$C$28,'Scraped data'!$T$4:$T$28)/1000</f>
        <v>498.23731151999993</v>
      </c>
      <c r="AL23" s="2" cm="1">
        <f t="array" aca="1" ref="AL23" ca="1">_xlfn.XLOOKUP($B23&amp;AL$3,'Scraped data'!$B$4:$B$28&amp;'Scraped data'!$C$4:$C$28,'Scraped data'!$T$4:$T$28)/1000</f>
        <v>491.14820556000001</v>
      </c>
      <c r="AM23" s="2" cm="1">
        <f t="array" aca="1" ref="AM23" ca="1">_xlfn.XLOOKUP($B23&amp;AM$3,'Scraped data'!$B$4:$B$28&amp;'Scraped data'!$C$4:$C$28,'Scraped data'!$T$4:$T$28)/1000</f>
        <v>502.19283095999998</v>
      </c>
      <c r="AP23" s="12"/>
      <c r="AQ23" s="1">
        <v>2.2499999999999999E-2</v>
      </c>
      <c r="AR23" s="3">
        <f ca="1">'base P low C auto'!$M$5*C23+'base P low C auto'!$N$5*K23*1000+'base P low C auto'!$O$5*S23*1000+'base P low C auto'!$Q$5*AA23*1000</f>
        <v>2662.1500487250005</v>
      </c>
      <c r="AS23" s="8">
        <f ca="1">'base P low C auto'!$M$5*D23+'base P low C auto'!$N$5*L23*1000+'base P low C auto'!$O$5*T23*1000+'base P low C auto'!$Q$5*AB23*1000</f>
        <v>2614.876347975</v>
      </c>
      <c r="AT23" s="3">
        <f ca="1">'base P low C auto'!$M$5*E23+'base P low C auto'!$N$5*M23*1000+'base P low C auto'!$O$5*U23*1000+'base P low C auto'!$Q$5*AC23*1000</f>
        <v>2680.1446598999996</v>
      </c>
      <c r="AU23" s="3">
        <f ca="1">'base P low C auto'!$M$5*F23+'base P low C auto'!$N$5*N23*1000+'base P low C auto'!$O$5*V23*1000+'base P low C auto'!$Q$5*AD23*1000</f>
        <v>2740.347827825</v>
      </c>
      <c r="AV23" s="3">
        <f ca="1">'base P low C auto'!$M$5*G23+'base P low C auto'!$N$5*O23*1000+'base P low C auto'!$O$5*W23*1000+'base P low C auto'!$Q$5*AE23*1000</f>
        <v>2800.4813164499997</v>
      </c>
    </row>
    <row r="24" spans="1:49" x14ac:dyDescent="0.45">
      <c r="A24" s="12"/>
      <c r="B24" s="1">
        <v>3.3799999999999997E-2</v>
      </c>
      <c r="C24" cm="1">
        <f t="array" aca="1" ref="C24" ca="1">_xlfn.XLOOKUP($B24&amp;C$3,'Scraped data'!$B$4:$B$28&amp;'Scraped data'!$C$4:$C$28,'Scraped data'!$P$4:$P$28)</f>
        <v>269.09100000000001</v>
      </c>
      <c r="D24" cm="1">
        <f t="array" aca="1" ref="D24" ca="1">_xlfn.XLOOKUP($B24&amp;D$3,'Scraped data'!$B$4:$B$28&amp;'Scraped data'!$C$4:$C$28,'Scraped data'!$P$4:$P$28)</f>
        <v>368.19100000000003</v>
      </c>
      <c r="E24" cm="1">
        <f t="array" aca="1" ref="E24" ca="1">_xlfn.XLOOKUP($B24&amp;E$3,'Scraped data'!$B$4:$B$28&amp;'Scraped data'!$C$4:$C$28,'Scraped data'!$P$4:$P$28)</f>
        <v>405.69100000000003</v>
      </c>
      <c r="F24" cm="1">
        <f t="array" aca="1" ref="F24" ca="1">_xlfn.XLOOKUP($B24&amp;F$3,'Scraped data'!$B$4:$B$28&amp;'Scraped data'!$C$4:$C$28,'Scraped data'!$P$4:$P$28)</f>
        <v>409.59100000000001</v>
      </c>
      <c r="G24" cm="1">
        <f t="array" aca="1" ref="G24" ca="1">_xlfn.XLOOKUP($B24&amp;G$3,'Scraped data'!$B$4:$B$28&amp;'Scraped data'!$C$4:$C$28,'Scraped data'!$P$4:$P$28)</f>
        <v>418.39100000000002</v>
      </c>
      <c r="I24" s="12"/>
      <c r="J24" s="1">
        <v>3.3799999999999997E-2</v>
      </c>
      <c r="K24" s="2" cm="1">
        <f t="array" aca="1" ref="K24" ca="1">_xlfn.XLOOKUP($B24&amp;K$3,'Scraped data'!$B$4:$B$28&amp;'Scraped data'!$C$4:$C$28,'Scraped data'!$Q$4:$Q$28)/1000</f>
        <v>13.270082499999999</v>
      </c>
      <c r="L24" s="2" cm="1">
        <f t="array" aca="1" ref="L24" ca="1">_xlfn.XLOOKUP($B24&amp;L$3,'Scraped data'!$B$4:$B$28&amp;'Scraped data'!$C$4:$C$28,'Scraped data'!$Q$4:$Q$28)/1000</f>
        <v>12.968645400000002</v>
      </c>
      <c r="M24" s="2" cm="1">
        <f t="array" aca="1" ref="M24" ca="1">_xlfn.XLOOKUP($B24&amp;M$3,'Scraped data'!$B$4:$B$28&amp;'Scraped data'!$C$4:$C$28,'Scraped data'!$Q$4:$Q$28)/1000</f>
        <v>13.07875505</v>
      </c>
      <c r="N24" s="2" cm="1">
        <f t="array" aca="1" ref="N24" ca="1">_xlfn.XLOOKUP($B24&amp;N$3,'Scraped data'!$B$4:$B$28&amp;'Scraped data'!$C$4:$C$28,'Scraped data'!$Q$4:$Q$28)/1000</f>
        <v>12.9451319</v>
      </c>
      <c r="O24" s="2" cm="1">
        <f t="array" aca="1" ref="O24" ca="1">_xlfn.XLOOKUP($B24&amp;O$3,'Scraped data'!$B$4:$B$28&amp;'Scraped data'!$C$4:$C$28,'Scraped data'!$Q$4:$Q$28)/1000</f>
        <v>12.625050075000001</v>
      </c>
      <c r="Q24" s="12"/>
      <c r="R24" s="1">
        <v>3.3799999999999997E-2</v>
      </c>
      <c r="S24" s="5" cm="1">
        <f t="array" aca="1" ref="S24" ca="1">IF(_xlfn.XLOOKUP($B24&amp;S$3,'Scraped data'!$B$4:$B$28&amp;'Scraped data'!$C$4:$C$28,'Scraped data'!$R$4:$R$28)/1000&lt;600,0,_xlfn.XLOOKUP($B24&amp;S$3,'Scraped data'!$B$4:$B$28&amp;'Scraped data'!$C$4:$C$28,'Scraped data'!$R$4:$R$28)/1000&lt;600)</f>
        <v>0</v>
      </c>
      <c r="T24" s="5" cm="1">
        <f t="array" aca="1" ref="T24" ca="1">IF(_xlfn.XLOOKUP($B24&amp;T$3,'Scraped data'!$B$4:$B$28&amp;'Scraped data'!$C$4:$C$28,'Scraped data'!$R$4:$R$28)/1000&lt;600,0,_xlfn.XLOOKUP($B24&amp;T$3,'Scraped data'!$B$4:$B$28&amp;'Scraped data'!$C$4:$C$28,'Scraped data'!$R$4:$R$28)/1000&lt;600)</f>
        <v>0</v>
      </c>
      <c r="U24" s="5" cm="1">
        <f t="array" aca="1" ref="U24" ca="1">IF(_xlfn.XLOOKUP($B24&amp;U$3,'Scraped data'!$B$4:$B$28&amp;'Scraped data'!$C$4:$C$28,'Scraped data'!$R$4:$R$28)/1000&lt;600,0,_xlfn.XLOOKUP($B24&amp;U$3,'Scraped data'!$B$4:$B$28&amp;'Scraped data'!$C$4:$C$28,'Scraped data'!$R$4:$R$28)/1000&lt;600)</f>
        <v>0</v>
      </c>
      <c r="V24" s="5" cm="1">
        <f t="array" aca="1" ref="V24" ca="1">IF(_xlfn.XLOOKUP($B24&amp;V$3,'Scraped data'!$B$4:$B$28&amp;'Scraped data'!$C$4:$C$28,'Scraped data'!$R$4:$R$28)/1000&lt;600,0,_xlfn.XLOOKUP($B24&amp;V$3,'Scraped data'!$B$4:$B$28&amp;'Scraped data'!$C$4:$C$28,'Scraped data'!$R$4:$R$28)/1000&lt;600)</f>
        <v>0</v>
      </c>
      <c r="W24" s="5" cm="1">
        <f t="array" aca="1" ref="W24" ca="1">IF(_xlfn.XLOOKUP($B24&amp;W$3,'Scraped data'!$B$4:$B$28&amp;'Scraped data'!$C$4:$C$28,'Scraped data'!$R$4:$R$28)/1000&lt;600,0,_xlfn.XLOOKUP($B24&amp;W$3,'Scraped data'!$B$4:$B$28&amp;'Scraped data'!$C$4:$C$28,'Scraped data'!$R$4:$R$28)/1000&lt;600)</f>
        <v>0</v>
      </c>
      <c r="Y24" s="12"/>
      <c r="Z24" s="1">
        <v>3.3799999999999997E-2</v>
      </c>
      <c r="AA24" s="2" cm="1">
        <f t="array" aca="1" ref="AA24" ca="1">_xlfn.XLOOKUP($B24&amp;AA$3,'Scraped data'!$B$4:$B$28&amp;'Scraped data'!$C$4:$C$28,'Scraped data'!$S$4:$S$28)/1000</f>
        <v>159.24098999999998</v>
      </c>
      <c r="AB24" s="2" cm="1">
        <f t="array" aca="1" ref="AB24" ca="1">_xlfn.XLOOKUP($B24&amp;AB$3,'Scraped data'!$B$4:$B$28&amp;'Scraped data'!$C$4:$C$28,'Scraped data'!$S$4:$S$28)/1000</f>
        <v>155.62374480000003</v>
      </c>
      <c r="AC24" s="2" cm="1">
        <f t="array" aca="1" ref="AC24" ca="1">_xlfn.XLOOKUP($B24&amp;AC$3,'Scraped data'!$B$4:$B$28&amp;'Scraped data'!$C$4:$C$28,'Scraped data'!$S$4:$S$28)/1000</f>
        <v>156.94506060000001</v>
      </c>
      <c r="AD24" s="2" cm="1">
        <f t="array" aca="1" ref="AD24" ca="1">_xlfn.XLOOKUP($B24&amp;AD$3,'Scraped data'!$B$4:$B$28&amp;'Scraped data'!$C$4:$C$28,'Scraped data'!$S$4:$S$28)/1000</f>
        <v>155.3415828</v>
      </c>
      <c r="AE24" s="2" cm="1">
        <f t="array" aca="1" ref="AE24" ca="1">_xlfn.XLOOKUP($B24&amp;AE$3,'Scraped data'!$B$4:$B$28&amp;'Scraped data'!$C$4:$C$28,'Scraped data'!$S$4:$S$28)/1000</f>
        <v>151.50060090000002</v>
      </c>
      <c r="AG24" s="12"/>
      <c r="AH24" s="1">
        <v>3.3799999999999997E-2</v>
      </c>
      <c r="AI24" s="2" cm="1">
        <f t="array" aca="1" ref="AI24" ca="1">_xlfn.XLOOKUP($B24&amp;AI$3,'Scraped data'!$B$4:$B$28&amp;'Scraped data'!$C$4:$C$28,'Scraped data'!$T$4:$T$28)/1000</f>
        <v>509.52653892000001</v>
      </c>
      <c r="AJ24" s="2" cm="1">
        <f t="array" aca="1" ref="AJ24" ca="1">_xlfn.XLOOKUP($B24&amp;AJ$3,'Scraped data'!$B$4:$B$28&amp;'Scraped data'!$C$4:$C$28,'Scraped data'!$T$4:$T$28)/1000</f>
        <v>497.78460036000001</v>
      </c>
      <c r="AK24" s="2" cm="1">
        <f t="array" aca="1" ref="AK24" ca="1">_xlfn.XLOOKUP($B24&amp;AK$3,'Scraped data'!$B$4:$B$28&amp;'Scraped data'!$C$4:$C$28,'Scraped data'!$T$4:$T$28)/1000</f>
        <v>502.28156159999997</v>
      </c>
      <c r="AL24" s="2" cm="1">
        <f t="array" aca="1" ref="AL24" ca="1">_xlfn.XLOOKUP($B24&amp;AL$3,'Scraped data'!$B$4:$B$28&amp;'Scraped data'!$C$4:$C$28,'Scraped data'!$T$4:$T$28)/1000</f>
        <v>496.7679546</v>
      </c>
      <c r="AM24" s="2" cm="1">
        <f t="array" aca="1" ref="AM24" ca="1">_xlfn.XLOOKUP($B24&amp;AM$3,'Scraped data'!$B$4:$B$28&amp;'Scraped data'!$C$4:$C$28,'Scraped data'!$T$4:$T$28)/1000</f>
        <v>483.93104543999999</v>
      </c>
      <c r="AP24" s="12"/>
      <c r="AQ24" s="1">
        <v>3.3799999999999997E-2</v>
      </c>
      <c r="AR24" s="3">
        <f ca="1">'base P low C auto'!$M$5*C24+'base P low C auto'!$N$5*K24*1000+'base P low C auto'!$O$5*S24*1000+'base P low C auto'!$Q$5*AA24*1000</f>
        <v>3042.5382424999993</v>
      </c>
      <c r="AS24" s="3">
        <f ca="1">'base P low C auto'!$M$5*D24+'base P low C auto'!$N$5*L24*1000+'base P low C auto'!$O$5*T24*1000+'base P low C auto'!$Q$5*AB24*1000</f>
        <v>3078.6378886000002</v>
      </c>
      <c r="AT24" s="3">
        <f ca="1">'base P low C auto'!$M$5*E24+'base P low C auto'!$N$5*M24*1000+'base P low C auto'!$O$5*U24*1000+'base P low C auto'!$Q$5*AC24*1000</f>
        <v>3139.15080545</v>
      </c>
      <c r="AU24" s="3">
        <f ca="1">'base P low C auto'!$M$5*F24+'base P low C auto'!$N$5*N24*1000+'base P low C auto'!$O$5*V24*1000+'base P low C auto'!$Q$5*AD24*1000</f>
        <v>3115.1235670999999</v>
      </c>
      <c r="AV24" s="3">
        <f ca="1">'base P low C auto'!$M$5*G24+'base P low C auto'!$N$5*O24*1000+'base P low C auto'!$O$5*W24*1000+'base P low C auto'!$Q$5*AE24*1000</f>
        <v>3057.0264656750001</v>
      </c>
    </row>
    <row r="25" spans="1:49" ht="14.65" thickBot="1" x14ac:dyDescent="0.5">
      <c r="A25" s="12"/>
      <c r="B25" s="1">
        <v>4.5100000000000001E-2</v>
      </c>
      <c r="C25" cm="1">
        <f t="array" aca="1" ref="C25" ca="1">_xlfn.XLOOKUP($B25&amp;C$3,'Scraped data'!$B$4:$B$28&amp;'Scraped data'!$C$4:$C$28,'Scraped data'!$P$4:$P$28)</f>
        <v>310.09100000000001</v>
      </c>
      <c r="D25" cm="1">
        <f t="array" aca="1" ref="D25" ca="1">_xlfn.XLOOKUP($B25&amp;D$3,'Scraped data'!$B$4:$B$28&amp;'Scraped data'!$C$4:$C$28,'Scraped data'!$P$4:$P$28)</f>
        <v>371.791</v>
      </c>
      <c r="E25" cm="1">
        <f t="array" aca="1" ref="E25" ca="1">_xlfn.XLOOKUP($B25&amp;E$3,'Scraped data'!$B$4:$B$28&amp;'Scraped data'!$C$4:$C$28,'Scraped data'!$P$4:$P$28)</f>
        <v>478.89100000000002</v>
      </c>
      <c r="F25" cm="1">
        <f t="array" aca="1" ref="F25" ca="1">_xlfn.XLOOKUP($B25&amp;F$3,'Scraped data'!$B$4:$B$28&amp;'Scraped data'!$C$4:$C$28,'Scraped data'!$P$4:$P$28)</f>
        <v>484.291</v>
      </c>
      <c r="G25" cm="1">
        <f t="array" aca="1" ref="G25" ca="1">_xlfn.XLOOKUP($B25&amp;G$3,'Scraped data'!$B$4:$B$28&amp;'Scraped data'!$C$4:$C$28,'Scraped data'!$P$4:$P$28)</f>
        <v>697.99099999999999</v>
      </c>
      <c r="I25" s="12"/>
      <c r="J25" s="1">
        <v>4.5100000000000001E-2</v>
      </c>
      <c r="K25" s="2" cm="1">
        <f t="array" aca="1" ref="K25" ca="1">_xlfn.XLOOKUP($B25&amp;K$3,'Scraped data'!$B$4:$B$28&amp;'Scraped data'!$C$4:$C$28,'Scraped data'!$Q$4:$Q$28)/1000</f>
        <v>11.215506775</v>
      </c>
      <c r="L25" s="2" cm="1">
        <f t="array" aca="1" ref="L25" ca="1">_xlfn.XLOOKUP($B25&amp;L$3,'Scraped data'!$B$4:$B$28&amp;'Scraped data'!$C$4:$C$28,'Scraped data'!$Q$4:$Q$28)/1000</f>
        <v>11.065290050000002</v>
      </c>
      <c r="M25" s="2" cm="1">
        <f t="array" aca="1" ref="M25" ca="1">_xlfn.XLOOKUP($B25&amp;M$3,'Scraped data'!$B$4:$B$28&amp;'Scraped data'!$C$4:$C$28,'Scraped data'!$Q$4:$Q$28)/1000</f>
        <v>11.491160624999999</v>
      </c>
      <c r="N25" s="2" cm="1">
        <f t="array" aca="1" ref="N25" ca="1">_xlfn.XLOOKUP($B25&amp;N$3,'Scraped data'!$B$4:$B$28&amp;'Scraped data'!$C$4:$C$28,'Scraped data'!$Q$4:$Q$28)/1000</f>
        <v>11.505931524999999</v>
      </c>
      <c r="O25" s="2" cm="1">
        <f t="array" aca="1" ref="O25" ca="1">_xlfn.XLOOKUP($B25&amp;O$3,'Scraped data'!$B$4:$B$28&amp;'Scraped data'!$C$4:$C$28,'Scraped data'!$Q$4:$Q$28)/1000</f>
        <v>11.535883</v>
      </c>
      <c r="Q25" s="12"/>
      <c r="R25" s="1">
        <v>4.5100000000000001E-2</v>
      </c>
      <c r="S25" s="5" cm="1">
        <f t="array" aca="1" ref="S25" ca="1">IF(_xlfn.XLOOKUP($B25&amp;S$3,'Scraped data'!$B$4:$B$28&amp;'Scraped data'!$C$4:$C$28,'Scraped data'!$R$4:$R$28)/1000&lt;600,0,_xlfn.XLOOKUP($B25&amp;S$3,'Scraped data'!$B$4:$B$28&amp;'Scraped data'!$C$4:$C$28,'Scraped data'!$R$4:$R$28)/1000&lt;600)</f>
        <v>0</v>
      </c>
      <c r="T25" s="5" cm="1">
        <f t="array" aca="1" ref="T25" ca="1">IF(_xlfn.XLOOKUP($B25&amp;T$3,'Scraped data'!$B$4:$B$28&amp;'Scraped data'!$C$4:$C$28,'Scraped data'!$R$4:$R$28)/1000&lt;600,0,_xlfn.XLOOKUP($B25&amp;T$3,'Scraped data'!$B$4:$B$28&amp;'Scraped data'!$C$4:$C$28,'Scraped data'!$R$4:$R$28)/1000&lt;600)</f>
        <v>0</v>
      </c>
      <c r="U25" s="5" cm="1">
        <f t="array" aca="1" ref="U25" ca="1">IF(_xlfn.XLOOKUP($B25&amp;U$3,'Scraped data'!$B$4:$B$28&amp;'Scraped data'!$C$4:$C$28,'Scraped data'!$R$4:$R$28)/1000&lt;600,0,_xlfn.XLOOKUP($B25&amp;U$3,'Scraped data'!$B$4:$B$28&amp;'Scraped data'!$C$4:$C$28,'Scraped data'!$R$4:$R$28)/1000&lt;600)</f>
        <v>0</v>
      </c>
      <c r="V25" s="5" cm="1">
        <f t="array" aca="1" ref="V25" ca="1">IF(_xlfn.XLOOKUP($B25&amp;V$3,'Scraped data'!$B$4:$B$28&amp;'Scraped data'!$C$4:$C$28,'Scraped data'!$R$4:$R$28)/1000&lt;600,0,_xlfn.XLOOKUP($B25&amp;V$3,'Scraped data'!$B$4:$B$28&amp;'Scraped data'!$C$4:$C$28,'Scraped data'!$R$4:$R$28)/1000&lt;600)</f>
        <v>0</v>
      </c>
      <c r="W25" s="5" cm="1">
        <f t="array" aca="1" ref="W25" ca="1">IF(_xlfn.XLOOKUP($B25&amp;W$3,'Scraped data'!$B$4:$B$28&amp;'Scraped data'!$C$4:$C$28,'Scraped data'!$R$4:$R$28)/1000&lt;600,0,_xlfn.XLOOKUP($B25&amp;W$3,'Scraped data'!$B$4:$B$28&amp;'Scraped data'!$C$4:$C$28,'Scraped data'!$R$4:$R$28)/1000&lt;600)</f>
        <v>0</v>
      </c>
      <c r="Y25" s="12"/>
      <c r="Z25" s="1">
        <v>4.5100000000000001E-2</v>
      </c>
      <c r="AA25" s="2" cm="1">
        <f t="array" aca="1" ref="AA25" ca="1">_xlfn.XLOOKUP($B25&amp;AA$3,'Scraped data'!$B$4:$B$28&amp;'Scraped data'!$C$4:$C$28,'Scraped data'!$S$4:$S$28)/1000</f>
        <v>134.58608129999999</v>
      </c>
      <c r="AB25" s="2" cm="1">
        <f t="array" aca="1" ref="AB25" ca="1">_xlfn.XLOOKUP($B25&amp;AB$3,'Scraped data'!$B$4:$B$28&amp;'Scraped data'!$C$4:$C$28,'Scraped data'!$S$4:$S$28)/1000</f>
        <v>132.78348060000002</v>
      </c>
      <c r="AC25" s="2" cm="1">
        <f t="array" aca="1" ref="AC25" ca="1">_xlfn.XLOOKUP($B25&amp;AC$3,'Scraped data'!$B$4:$B$28&amp;'Scraped data'!$C$4:$C$28,'Scraped data'!$S$4:$S$28)/1000</f>
        <v>137.89392749999999</v>
      </c>
      <c r="AD25" s="2" cm="1">
        <f t="array" aca="1" ref="AD25" ca="1">_xlfn.XLOOKUP($B25&amp;AD$3,'Scraped data'!$B$4:$B$28&amp;'Scraped data'!$C$4:$C$28,'Scraped data'!$S$4:$S$28)/1000</f>
        <v>138.07117829999999</v>
      </c>
      <c r="AE25" s="2" cm="1">
        <f t="array" aca="1" ref="AE25" ca="1">_xlfn.XLOOKUP($B25&amp;AE$3,'Scraped data'!$B$4:$B$28&amp;'Scraped data'!$C$4:$C$28,'Scraped data'!$S$4:$S$28)/1000</f>
        <v>138.43059599999998</v>
      </c>
      <c r="AG25" s="12"/>
      <c r="AH25" s="1">
        <v>4.5100000000000001E-2</v>
      </c>
      <c r="AI25" s="2" cm="1">
        <f t="array" aca="1" ref="AI25" ca="1">_xlfn.XLOOKUP($B25&amp;AI$3,'Scraped data'!$B$4:$B$28&amp;'Scraped data'!$C$4:$C$28,'Scraped data'!$T$4:$T$28)/1000</f>
        <v>484.50989268000001</v>
      </c>
      <c r="AJ25" s="2" cm="1">
        <f t="array" aca="1" ref="AJ25" ca="1">_xlfn.XLOOKUP($B25&amp;AJ$3,'Scraped data'!$B$4:$B$28&amp;'Scraped data'!$C$4:$C$28,'Scraped data'!$T$4:$T$28)/1000</f>
        <v>478.02053016000002</v>
      </c>
      <c r="AK25" s="2" cm="1">
        <f t="array" aca="1" ref="AK25" ca="1">_xlfn.XLOOKUP($B25&amp;AK$3,'Scraped data'!$B$4:$B$28&amp;'Scraped data'!$C$4:$C$28,'Scraped data'!$T$4:$T$28)/1000</f>
        <v>496.41813899999994</v>
      </c>
      <c r="AL25" s="2" cm="1">
        <f t="array" aca="1" ref="AL25" ca="1">_xlfn.XLOOKUP($B25&amp;AL$3,'Scraped data'!$B$4:$B$28&amp;'Scraped data'!$C$4:$C$28,'Scraped data'!$T$4:$T$28)/1000</f>
        <v>497.05624187999996</v>
      </c>
      <c r="AM25" s="2" cm="1">
        <f t="array" aca="1" ref="AM25" ca="1">_xlfn.XLOOKUP($B25&amp;AM$3,'Scraped data'!$B$4:$B$28&amp;'Scraped data'!$C$4:$C$28,'Scraped data'!$T$4:$T$28)/1000</f>
        <v>498.35014559999996</v>
      </c>
      <c r="AP25" s="12"/>
      <c r="AQ25" s="1">
        <v>4.5100000000000001E-2</v>
      </c>
      <c r="AR25" s="3">
        <f ca="1">'base P low C auto'!$M$5*C25+'base P low C auto'!$N$5*K25*1000+'base P low C auto'!$O$5*S25*1000+'base P low C auto'!$Q$5*AA25*1000</f>
        <v>2654.1319159750001</v>
      </c>
      <c r="AS25" s="3">
        <f ca="1">'base P low C auto'!$M$5*D25+'base P low C auto'!$N$5*L25*1000+'base P low C auto'!$O$5*T25*1000+'base P low C auto'!$Q$5*AB25*1000</f>
        <v>2684.4366204500002</v>
      </c>
      <c r="AT25" s="3">
        <f ca="1">'base P low C auto'!$M$5*E25+'base P low C auto'!$N$5*M25*1000+'base P low C auto'!$O$5*U25*1000+'base P low C auto'!$Q$5*AC25*1000</f>
        <v>2880.5435706249996</v>
      </c>
      <c r="AU25" s="3">
        <f ca="1">'base P low C auto'!$M$5*F25+'base P low C auto'!$N$5*N25*1000+'base P low C auto'!$O$5*V25*1000+'base P low C auto'!$Q$5*AD25*1000</f>
        <v>2889.0306887249999</v>
      </c>
      <c r="AV25" s="3">
        <f ca="1">'base P low C auto'!$M$5*G25+'base P low C auto'!$N$5*O25*1000+'base P low C auto'!$O$5*W25*1000+'base P low C auto'!$Q$5*AE25*1000</f>
        <v>3108.9905469999999</v>
      </c>
      <c r="AW25" s="1" t="s">
        <v>58</v>
      </c>
    </row>
    <row r="26" spans="1:49" ht="14.65" thickBot="1" x14ac:dyDescent="0.5">
      <c r="A26" s="12"/>
      <c r="B26" s="1">
        <v>9.0200000000000002E-2</v>
      </c>
      <c r="C26" cm="1">
        <f t="array" aca="1" ref="C26" ca="1">_xlfn.XLOOKUP($B26&amp;C$3,'Scraped data'!$B$4:$B$28&amp;'Scraped data'!$C$4:$C$28,'Scraped data'!$P$4:$P$28)</f>
        <v>564.09100000000001</v>
      </c>
      <c r="D26" cm="1">
        <f t="array" aca="1" ref="D26" ca="1">_xlfn.XLOOKUP($B26&amp;D$3,'Scraped data'!$B$4:$B$28&amp;'Scraped data'!$C$4:$C$28,'Scraped data'!$P$4:$P$28)</f>
        <v>675.89099999999996</v>
      </c>
      <c r="E26" cm="1">
        <f t="array" aca="1" ref="E26" ca="1">_xlfn.XLOOKUP($B26&amp;E$3,'Scraped data'!$B$4:$B$28&amp;'Scraped data'!$C$4:$C$28,'Scraped data'!$P$4:$P$28)</f>
        <v>629.09100000000001</v>
      </c>
      <c r="F26" cm="1">
        <f t="array" aca="1" ref="F26" ca="1">_xlfn.XLOOKUP($B26&amp;F$3,'Scraped data'!$B$4:$B$28&amp;'Scraped data'!$C$4:$C$28,'Scraped data'!$P$4:$P$28)</f>
        <v>875.39099999999996</v>
      </c>
      <c r="G26" cm="1">
        <f t="array" aca="1" ref="G26" ca="1">_xlfn.XLOOKUP($B26&amp;G$3,'Scraped data'!$B$4:$B$28&amp;'Scraped data'!$C$4:$C$28,'Scraped data'!$P$4:$P$28)</f>
        <v>880.89099999999996</v>
      </c>
      <c r="I26" s="12"/>
      <c r="J26" s="1">
        <v>9.0200000000000002E-2</v>
      </c>
      <c r="K26" s="2" cm="1">
        <f t="array" aca="1" ref="K26" ca="1">_xlfn.XLOOKUP($B26&amp;K$3,'Scraped data'!$B$4:$B$28&amp;'Scraped data'!$C$4:$C$28,'Scraped data'!$Q$4:$Q$28)/1000</f>
        <v>11.065906849999999</v>
      </c>
      <c r="L26" s="2" cm="1">
        <f t="array" aca="1" ref="L26" ca="1">_xlfn.XLOOKUP($B26&amp;L$3,'Scraped data'!$B$4:$B$28&amp;'Scraped data'!$C$4:$C$28,'Scraped data'!$Q$4:$Q$28)/1000</f>
        <v>10.953323425000001</v>
      </c>
      <c r="M26" s="2" cm="1">
        <f t="array" aca="1" ref="M26" ca="1">_xlfn.XLOOKUP($B26&amp;M$3,'Scraped data'!$B$4:$B$28&amp;'Scraped data'!$C$4:$C$28,'Scraped data'!$Q$4:$Q$28)/1000</f>
        <v>10.986269775</v>
      </c>
      <c r="N26" s="2" cm="1">
        <f t="array" aca="1" ref="N26" ca="1">_xlfn.XLOOKUP($B26&amp;N$3,'Scraped data'!$B$4:$B$28&amp;'Scraped data'!$C$4:$C$28,'Scraped data'!$Q$4:$Q$28)/1000</f>
        <v>11.158325075</v>
      </c>
      <c r="O26" s="2" cm="1">
        <f t="array" aca="1" ref="O26" ca="1">_xlfn.XLOOKUP($B26&amp;O$3,'Scraped data'!$B$4:$B$28&amp;'Scraped data'!$C$4:$C$28,'Scraped data'!$Q$4:$Q$28)/1000</f>
        <v>11.123252200000001</v>
      </c>
      <c r="Q26" s="12"/>
      <c r="R26" s="1">
        <v>9.0200000000000002E-2</v>
      </c>
      <c r="S26" s="5" cm="1">
        <f t="array" aca="1" ref="S26" ca="1">IF(_xlfn.XLOOKUP($B26&amp;S$3,'Scraped data'!$B$4:$B$28&amp;'Scraped data'!$C$4:$C$28,'Scraped data'!$R$4:$R$28)/1000&lt;600,0,_xlfn.XLOOKUP($B26&amp;S$3,'Scraped data'!$B$4:$B$28&amp;'Scraped data'!$C$4:$C$28,'Scraped data'!$R$4:$R$28)/1000&lt;600)</f>
        <v>0</v>
      </c>
      <c r="T26" s="5" cm="1">
        <f t="array" aca="1" ref="T26" ca="1">IF(_xlfn.XLOOKUP($B26&amp;T$3,'Scraped data'!$B$4:$B$28&amp;'Scraped data'!$C$4:$C$28,'Scraped data'!$R$4:$R$28)/1000&lt;600,0,_xlfn.XLOOKUP($B26&amp;T$3,'Scraped data'!$B$4:$B$28&amp;'Scraped data'!$C$4:$C$28,'Scraped data'!$R$4:$R$28)/1000&lt;600)</f>
        <v>0</v>
      </c>
      <c r="U26" s="5" cm="1">
        <f t="array" aca="1" ref="U26" ca="1">IF(_xlfn.XLOOKUP($B26&amp;U$3,'Scraped data'!$B$4:$B$28&amp;'Scraped data'!$C$4:$C$28,'Scraped data'!$R$4:$R$28)/1000&lt;600,0,_xlfn.XLOOKUP($B26&amp;U$3,'Scraped data'!$B$4:$B$28&amp;'Scraped data'!$C$4:$C$28,'Scraped data'!$R$4:$R$28)/1000&lt;600)</f>
        <v>0</v>
      </c>
      <c r="V26" s="5" cm="1">
        <f t="array" aca="1" ref="V26" ca="1">IF(_xlfn.XLOOKUP($B26&amp;V$3,'Scraped data'!$B$4:$B$28&amp;'Scraped data'!$C$4:$C$28,'Scraped data'!$R$4:$R$28)/1000&lt;600,0,_xlfn.XLOOKUP($B26&amp;V$3,'Scraped data'!$B$4:$B$28&amp;'Scraped data'!$C$4:$C$28,'Scraped data'!$R$4:$R$28)/1000&lt;600)</f>
        <v>0</v>
      </c>
      <c r="W26" s="5" cm="1">
        <f t="array" aca="1" ref="W26" ca="1">IF(_xlfn.XLOOKUP($B26&amp;W$3,'Scraped data'!$B$4:$B$28&amp;'Scraped data'!$C$4:$C$28,'Scraped data'!$R$4:$R$28)/1000&lt;600,0,_xlfn.XLOOKUP($B26&amp;W$3,'Scraped data'!$B$4:$B$28&amp;'Scraped data'!$C$4:$C$28,'Scraped data'!$R$4:$R$28)/1000&lt;600)</f>
        <v>0</v>
      </c>
      <c r="Y26" s="12"/>
      <c r="Z26" s="1">
        <v>9.0200000000000002E-2</v>
      </c>
      <c r="AA26" s="2" cm="1">
        <f t="array" aca="1" ref="AA26" ca="1">_xlfn.XLOOKUP($B26&amp;AA$3,'Scraped data'!$B$4:$B$28&amp;'Scraped data'!$C$4:$C$28,'Scraped data'!$S$4:$S$28)/1000</f>
        <v>132.7908822</v>
      </c>
      <c r="AB26" s="2" cm="1">
        <f t="array" aca="1" ref="AB26" ca="1">_xlfn.XLOOKUP($B26&amp;AB$3,'Scraped data'!$B$4:$B$28&amp;'Scraped data'!$C$4:$C$28,'Scraped data'!$S$4:$S$28)/1000</f>
        <v>131.43988110000001</v>
      </c>
      <c r="AC26" s="2" cm="1">
        <f t="array" aca="1" ref="AC26" ca="1">_xlfn.XLOOKUP($B26&amp;AC$3,'Scraped data'!$B$4:$B$28&amp;'Scraped data'!$C$4:$C$28,'Scraped data'!$S$4:$S$28)/1000</f>
        <v>131.83523730000002</v>
      </c>
      <c r="AD26" s="2" cm="1">
        <f t="array" aca="1" ref="AD26" ca="1">_xlfn.XLOOKUP($B26&amp;AD$3,'Scraped data'!$B$4:$B$28&amp;'Scraped data'!$C$4:$C$28,'Scraped data'!$S$4:$S$28)/1000</f>
        <v>133.89990090000001</v>
      </c>
      <c r="AE26" s="2" cm="1">
        <f t="array" aca="1" ref="AE26" ca="1">_xlfn.XLOOKUP($B26&amp;AE$3,'Scraped data'!$B$4:$B$28&amp;'Scraped data'!$C$4:$C$28,'Scraped data'!$S$4:$S$28)/1000</f>
        <v>133.47902640000001</v>
      </c>
      <c r="AG26" s="12"/>
      <c r="AH26" s="1">
        <v>9.0200000000000002E-2</v>
      </c>
      <c r="AI26" s="2" cm="1">
        <f t="array" aca="1" ref="AI26" ca="1">_xlfn.XLOOKUP($B26&amp;AI$3,'Scraped data'!$B$4:$B$28&amp;'Scraped data'!$C$4:$C$28,'Scraped data'!$T$4:$T$28)/1000</f>
        <v>478.04717592000003</v>
      </c>
      <c r="AJ26" s="6" cm="1">
        <f t="array" aca="1" ref="AJ26" ca="1">_xlfn.XLOOKUP($B26&amp;AJ$3,'Scraped data'!$B$4:$B$28&amp;'Scraped data'!$C$4:$C$28,'Scraped data'!$T$4:$T$28)/1000</f>
        <v>473.18357196000005</v>
      </c>
      <c r="AK26" s="2" cm="1">
        <f t="array" aca="1" ref="AK26" ca="1">_xlfn.XLOOKUP($B26&amp;AK$3,'Scraped data'!$B$4:$B$28&amp;'Scraped data'!$C$4:$C$28,'Scraped data'!$T$4:$T$28)/1000</f>
        <v>474.60685428000005</v>
      </c>
      <c r="AL26" s="2" cm="1">
        <f t="array" aca="1" ref="AL26" ca="1">_xlfn.XLOOKUP($B26&amp;AL$3,'Scraped data'!$B$4:$B$28&amp;'Scraped data'!$C$4:$C$28,'Scraped data'!$T$4:$T$28)/1000</f>
        <v>482.03964324000009</v>
      </c>
      <c r="AM26" s="2" cm="1">
        <f t="array" aca="1" ref="AM26" ca="1">_xlfn.XLOOKUP($B26&amp;AM$3,'Scraped data'!$B$4:$B$28&amp;'Scraped data'!$C$4:$C$28,'Scraped data'!$T$4:$T$28)/1000</f>
        <v>480.52449504000003</v>
      </c>
      <c r="AP26" s="12"/>
      <c r="AQ26" s="1">
        <v>9.0200000000000002E-2</v>
      </c>
      <c r="AR26" s="3">
        <f ca="1">'base P low C auto'!$M$5*C26+'base P low C auto'!$N$5*K26*1000+'base P low C auto'!$O$5*S26*1000+'base P low C auto'!$Q$5*AA26*1000</f>
        <v>2876.8655316499999</v>
      </c>
      <c r="AS26" s="3">
        <f ca="1">'base P low C auto'!$M$5*D26+'base P low C auto'!$N$5*L26*1000+'base P low C auto'!$O$5*T26*1000+'base P low C auto'!$Q$5*AB26*1000</f>
        <v>2965.1355958250001</v>
      </c>
      <c r="AT26" s="3">
        <f ca="1">'base P low C auto'!$M$5*E26+'base P low C auto'!$N$5*M26*1000+'base P low C auto'!$O$5*U26*1000+'base P low C auto'!$Q$5*AC26*1000</f>
        <v>2925.2213829749999</v>
      </c>
      <c r="AU26" s="3">
        <f ca="1">'base P low C auto'!$M$5*F26+'base P low C auto'!$N$5*N26*1000+'base P low C auto'!$O$5*V26*1000+'base P low C auto'!$Q$5*AD26*1000</f>
        <v>3207.4809406750001</v>
      </c>
      <c r="AV26" s="3">
        <f ca="1">'base P low C auto'!$M$5*G26+'base P low C auto'!$N$5*O26*1000+'base P low C auto'!$O$5*W26*1000+'base P low C auto'!$Q$5*AE26*1000</f>
        <v>3205.6507098000002</v>
      </c>
      <c r="AW26" s="9">
        <f ca="1">1 - MIN(AR22:AV26)/AW22</f>
        <v>0.63331168886883571</v>
      </c>
    </row>
    <row r="28" spans="1:49" x14ac:dyDescent="0.45">
      <c r="A28" s="1" t="s">
        <v>52</v>
      </c>
    </row>
    <row r="29" spans="1:49" x14ac:dyDescent="0.45">
      <c r="A29" s="13" t="s">
        <v>44</v>
      </c>
      <c r="B29" s="13"/>
      <c r="C29" s="11" t="s">
        <v>43</v>
      </c>
      <c r="D29" s="11"/>
      <c r="E29" s="11"/>
      <c r="F29" s="11"/>
      <c r="G29" s="11"/>
      <c r="H29" s="1"/>
      <c r="I29" s="13" t="s">
        <v>46</v>
      </c>
      <c r="J29" s="13"/>
      <c r="K29" s="1" t="s">
        <v>43</v>
      </c>
      <c r="L29" s="1"/>
      <c r="M29" s="1"/>
      <c r="N29" s="1"/>
      <c r="O29" s="1"/>
      <c r="P29" s="1"/>
      <c r="Q29" s="13" t="s">
        <v>45</v>
      </c>
      <c r="R29" s="13"/>
      <c r="S29" s="11" t="s">
        <v>43</v>
      </c>
      <c r="T29" s="11"/>
      <c r="U29" s="11"/>
      <c r="V29" s="11"/>
      <c r="W29" s="11"/>
      <c r="X29" s="1"/>
      <c r="Y29" s="13" t="s">
        <v>47</v>
      </c>
      <c r="Z29" s="13"/>
      <c r="AA29" s="11" t="s">
        <v>43</v>
      </c>
      <c r="AB29" s="11"/>
      <c r="AC29" s="11"/>
      <c r="AD29" s="11"/>
      <c r="AE29" s="11"/>
      <c r="AF29" s="1"/>
      <c r="AG29" s="13" t="s">
        <v>37</v>
      </c>
      <c r="AH29" s="13"/>
      <c r="AI29" s="11" t="s">
        <v>43</v>
      </c>
      <c r="AJ29" s="11"/>
      <c r="AK29" s="11"/>
      <c r="AL29" s="11"/>
      <c r="AM29" s="11"/>
      <c r="AP29" s="13" t="s">
        <v>59</v>
      </c>
      <c r="AQ29" s="13"/>
      <c r="AR29" s="11" t="s">
        <v>43</v>
      </c>
      <c r="AS29" s="11"/>
      <c r="AT29" s="11"/>
      <c r="AU29" s="11"/>
      <c r="AV29" s="11"/>
    </row>
    <row r="30" spans="1:49" ht="14.65" thickBot="1" x14ac:dyDescent="0.5">
      <c r="A30" s="13"/>
      <c r="B30" s="13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H30" s="1" t="s">
        <v>57</v>
      </c>
      <c r="I30" s="13"/>
      <c r="J30" s="13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P30" s="1" t="s">
        <v>57</v>
      </c>
      <c r="Q30" s="13"/>
      <c r="R30" s="13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X30" s="1" t="s">
        <v>57</v>
      </c>
      <c r="Y30" s="13"/>
      <c r="Z30" s="13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F30" s="1" t="s">
        <v>57</v>
      </c>
      <c r="AG30" s="13"/>
      <c r="AH30" s="13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  <c r="AP30" s="13"/>
      <c r="AQ30" s="13"/>
      <c r="AR30" s="1">
        <v>10</v>
      </c>
      <c r="AS30" s="1">
        <v>15</v>
      </c>
      <c r="AT30" s="1">
        <v>20</v>
      </c>
      <c r="AU30" s="1">
        <v>25</v>
      </c>
      <c r="AV30" s="1">
        <v>30</v>
      </c>
      <c r="AW30" s="1" t="s">
        <v>57</v>
      </c>
    </row>
    <row r="31" spans="1:49" ht="14.65" thickBot="1" x14ac:dyDescent="0.5">
      <c r="A31" s="12" t="s">
        <v>36</v>
      </c>
      <c r="B31" s="1">
        <v>1.1299999999999999E-2</v>
      </c>
      <c r="C31" cm="1">
        <f t="array" aca="1" ref="C31" ca="1">_xlfn.XLOOKUP($B31&amp;C$3,'Scraped data'!$B$4:$B$28&amp;'Scraped data'!$C$4:$C$28,'Scraped data'!$V$4:$V$28)</f>
        <v>85.6</v>
      </c>
      <c r="D31" cm="1">
        <f t="array" aca="1" ref="D31" ca="1">_xlfn.XLOOKUP($B31&amp;D$3,'Scraped data'!$B$4:$B$28&amp;'Scraped data'!$C$4:$C$28,'Scraped data'!$V$4:$V$28)</f>
        <v>87</v>
      </c>
      <c r="E31" cm="1">
        <f t="array" aca="1" ref="E31" ca="1">_xlfn.XLOOKUP($B31&amp;E$3,'Scraped data'!$B$4:$B$28&amp;'Scraped data'!$C$4:$C$28,'Scraped data'!$V$4:$V$28)</f>
        <v>80</v>
      </c>
      <c r="F31" cm="1">
        <f t="array" aca="1" ref="F31" ca="1">_xlfn.XLOOKUP($B31&amp;F$3,'Scraped data'!$B$4:$B$28&amp;'Scraped data'!$C$4:$C$28,'Scraped data'!$V$4:$V$28)</f>
        <v>77.099999999999994</v>
      </c>
      <c r="G31" cm="1">
        <f t="array" aca="1" ref="G31" ca="1">_xlfn.XLOOKUP($B31&amp;G$3,'Scraped data'!$B$4:$B$28&amp;'Scraped data'!$C$4:$C$28,'Scraped data'!$V$4:$V$28)</f>
        <v>95.6</v>
      </c>
      <c r="H31">
        <v>279</v>
      </c>
      <c r="I31" s="12" t="s">
        <v>36</v>
      </c>
      <c r="J31" s="1">
        <v>1.1299999999999999E-2</v>
      </c>
      <c r="K31" s="2" cm="1">
        <f t="array" aca="1" ref="K31" ca="1">_xlfn.XLOOKUP($B31&amp;K$3,'Scraped data'!$B$4:$B$28&amp;'Scraped data'!$C$4:$C$28,'Scraped data'!$W$4:$W$28)/1000</f>
        <v>12.637619087499999</v>
      </c>
      <c r="L31" s="2" cm="1">
        <f t="array" aca="1" ref="L31" ca="1">_xlfn.XLOOKUP($B31&amp;L$3,'Scraped data'!$B$4:$B$28&amp;'Scraped data'!$C$4:$C$28,'Scraped data'!$W$4:$W$28)/1000</f>
        <v>12.424974774999999</v>
      </c>
      <c r="M31" s="2" cm="1">
        <f t="array" aca="1" ref="M31" ca="1">_xlfn.XLOOKUP($B31&amp;M$3,'Scraped data'!$B$4:$B$28&amp;'Scraped data'!$C$4:$C$28,'Scraped data'!$W$4:$W$28)/1000</f>
        <v>12.863774274999999</v>
      </c>
      <c r="N31" s="2" cm="1">
        <f t="array" aca="1" ref="N31" ca="1">_xlfn.XLOOKUP($B31&amp;N$3,'Scraped data'!$B$4:$B$28&amp;'Scraped data'!$C$4:$C$28,'Scraped data'!$W$4:$W$28)/1000</f>
        <v>12.870961887499998</v>
      </c>
      <c r="O31" s="2" cm="1">
        <f t="array" aca="1" ref="O31" ca="1">_xlfn.XLOOKUP($B31&amp;O$3,'Scraped data'!$B$4:$B$28&amp;'Scraped data'!$C$4:$C$28,'Scraped data'!$W$4:$W$28)/1000</f>
        <v>13.414348712499999</v>
      </c>
      <c r="P31" s="2">
        <v>32.94</v>
      </c>
      <c r="Q31" s="12" t="s">
        <v>36</v>
      </c>
      <c r="R31" s="1">
        <v>1.1299999999999999E-2</v>
      </c>
      <c r="S31" s="5" cm="1">
        <f t="array" aca="1" ref="S31" ca="1">_xlfn.XLOOKUP($B31&amp;S$3,'Scraped data'!$B$4:$B$28&amp;'Scraped data'!$C$4:$C$28,'Scraped data'!$X$4:$X$28)/1000</f>
        <v>6.9123118999999997</v>
      </c>
      <c r="T31" s="5" cm="1">
        <f t="array" aca="1" ref="T31" ca="1">_xlfn.XLOOKUP($B31&amp;T$3,'Scraped data'!$B$4:$B$28&amp;'Scraped data'!$C$4:$C$28,'Scraped data'!$X$4:$X$28)/1000</f>
        <v>6.5115518000000003</v>
      </c>
      <c r="U31" s="5" cm="1">
        <f t="array" aca="1" ref="U31" ca="1">_xlfn.XLOOKUP($B31&amp;U$3,'Scraped data'!$B$4:$B$28&amp;'Scraped data'!$C$4:$C$28,'Scraped data'!$X$4:$X$28)/1000</f>
        <v>6.6675768</v>
      </c>
      <c r="V31" s="5" cm="1">
        <f t="array" aca="1" ref="V31" ca="1">_xlfn.XLOOKUP($B31&amp;V$3,'Scraped data'!$B$4:$B$28&amp;'Scraped data'!$C$4:$C$28,'Scraped data'!$X$4:$X$28)/1000</f>
        <v>6.7672599</v>
      </c>
      <c r="W31" s="5" cm="1">
        <f t="array" aca="1" ref="W31" ca="1">_xlfn.XLOOKUP($B31&amp;W$3,'Scraped data'!$B$4:$B$28&amp;'Scraped data'!$C$4:$C$28,'Scraped data'!$X$4:$X$28)/1000</f>
        <v>7.0176461000000003</v>
      </c>
      <c r="X31" s="5">
        <v>12.72</v>
      </c>
      <c r="Y31" s="12" t="s">
        <v>36</v>
      </c>
      <c r="Z31" s="1">
        <v>1.1299999999999999E-2</v>
      </c>
      <c r="AA31" s="2" cm="1">
        <f t="array" aca="1" ref="AA31" ca="1">_xlfn.XLOOKUP($B31&amp;AA$3,'Scraped data'!$B$4:$B$28&amp;'Scraped data'!$C$4:$C$28,'Scraped data'!$Y$4:$Y$28)/1000</f>
        <v>73.758385050000001</v>
      </c>
      <c r="AB31" s="2" cm="1">
        <f t="array" aca="1" ref="AB31" ca="1">_xlfn.XLOOKUP($B31&amp;AB$3,'Scraped data'!$B$4:$B$28&amp;'Scraped data'!$C$4:$C$28,'Scraped data'!$Y$4:$Y$28)/1000</f>
        <v>72.275859299999993</v>
      </c>
      <c r="AC31" s="2" cm="1">
        <f t="array" aca="1" ref="AC31" ca="1">_xlfn.XLOOKUP($B31&amp;AC$3,'Scraped data'!$B$4:$B$28&amp;'Scraped data'!$C$4:$C$28,'Scraped data'!$Y$4:$Y$28)/1000</f>
        <v>75.281640899999999</v>
      </c>
      <c r="AD31" s="2" cm="1">
        <f t="array" aca="1" ref="AD31" ca="1">_xlfn.XLOOKUP($B31&amp;AD$3,'Scraped data'!$B$4:$B$28&amp;'Scraped data'!$C$4:$C$28,'Scraped data'!$Y$4:$Y$28)/1000</f>
        <v>74.553591449999999</v>
      </c>
      <c r="AE31" s="2" cm="1">
        <f t="array" aca="1" ref="AE31" ca="1">_xlfn.XLOOKUP($B31&amp;AE$3,'Scraped data'!$B$4:$B$28&amp;'Scraped data'!$C$4:$C$28,'Scraped data'!$Y$4:$Y$28)/1000</f>
        <v>78.018912149999991</v>
      </c>
      <c r="AF31" s="2">
        <v>198</v>
      </c>
      <c r="AG31" s="12" t="s">
        <v>36</v>
      </c>
      <c r="AH31" s="1">
        <v>1.1299999999999999E-2</v>
      </c>
      <c r="AI31" s="2" cm="1">
        <f t="array" aca="1" ref="AI31" ca="1">_xlfn.XLOOKUP($B31&amp;AI$3,'Scraped data'!$B$4:$B$28&amp;'Scraped data'!$C$4:$C$28,'Scraped data'!$Z$4:$Z$28)/1000</f>
        <v>538.79996664000009</v>
      </c>
      <c r="AJ31" s="2" cm="1">
        <f t="array" aca="1" ref="AJ31" ca="1">_xlfn.XLOOKUP($B31&amp;AJ$3,'Scraped data'!$B$4:$B$28&amp;'Scraped data'!$C$4:$C$28,'Scraped data'!$Z$4:$Z$28)/1000</f>
        <v>528.37306344000001</v>
      </c>
      <c r="AK31" s="2" cm="1">
        <f t="array" aca="1" ref="AK31" ca="1">_xlfn.XLOOKUP($B31&amp;AK$3,'Scraped data'!$B$4:$B$28&amp;'Scraped data'!$C$4:$C$28,'Scraped data'!$Z$4:$Z$28)/1000</f>
        <v>549.2010988799999</v>
      </c>
      <c r="AL31" s="2" cm="1">
        <f t="array" aca="1" ref="AL31" ca="1">_xlfn.XLOOKUP($B31&amp;AL$3,'Scraped data'!$B$4:$B$28&amp;'Scraped data'!$C$4:$C$28,'Scraped data'!$Z$4:$Z$28)/1000</f>
        <v>546.47762832000001</v>
      </c>
      <c r="AM31" s="2" cm="1">
        <f t="array" aca="1" ref="AM31" ca="1">_xlfn.XLOOKUP($B31&amp;AM$3,'Scraped data'!$B$4:$B$28&amp;'Scraped data'!$C$4:$C$28,'Scraped data'!$Z$4:$Z$28)/1000</f>
        <v>570.79364471999997</v>
      </c>
      <c r="AN31" s="2">
        <v>1460.2</v>
      </c>
      <c r="AP31" s="12" t="s">
        <v>36</v>
      </c>
      <c r="AQ31" s="1">
        <v>1.1299999999999999E-2</v>
      </c>
      <c r="AR31" s="3">
        <f ca="1">'low P low C auto'!$M$5*C31+'low P low C auto'!$N$5*K31*1000+'low P low C auto'!$O$5*S31*1000+'low P low C auto'!$Q$5*AA31*1000</f>
        <v>1604.6962721249997</v>
      </c>
      <c r="AS31" s="8">
        <f ca="1">'low P low C auto'!$M$5*D31+'low P low C auto'!$N$5*L31*1000+'low P low C auto'!$O$5*T31*1000+'low P low C auto'!$Q$5*AB31*1000</f>
        <v>1557.9944202500001</v>
      </c>
      <c r="AT31" s="3">
        <f ca="1">'low P low C auto'!$M$5*E31+'low P low C auto'!$N$5*M31*1000+'low P low C auto'!$O$5*U31*1000+'low P low C auto'!$Q$5*AC31*1000</f>
        <v>1599.6651782499998</v>
      </c>
      <c r="AU31" s="3">
        <f ca="1">'low P low C auto'!$M$5*F31+'low P low C auto'!$N$5*N31*1000+'low P low C auto'!$O$5*V31*1000+'low P low C auto'!$Q$5*AD31*1000</f>
        <v>1600.9605441250001</v>
      </c>
      <c r="AV31" s="3">
        <f ca="1">'low P low C auto'!$M$5*G31+'low P low C auto'!$N$5*O31*1000+'low P low C auto'!$O$5*W31*1000+'low P low C auto'!$Q$5*AE31*1000</f>
        <v>1682.7354538750001</v>
      </c>
      <c r="AW31" s="3">
        <f>'low P low C auto'!$M$5*H31+'low P low C auto'!$N$5*P31*1000+'low P low C auto'!$O$5*X31*1000+'low P low C auto'!$Q$5*AF31*1000</f>
        <v>3870</v>
      </c>
    </row>
    <row r="32" spans="1:49" x14ac:dyDescent="0.45">
      <c r="A32" s="12"/>
      <c r="B32" s="1">
        <v>2.2499999999999999E-2</v>
      </c>
      <c r="C32" cm="1">
        <f t="array" aca="1" ref="C32" ca="1">_xlfn.XLOOKUP($B32&amp;C$3,'Scraped data'!$B$4:$B$28&amp;'Scraped data'!$C$4:$C$28,'Scraped data'!$V$4:$V$28)</f>
        <v>186.291</v>
      </c>
      <c r="D32" cm="1">
        <f t="array" aca="1" ref="D32" ca="1">_xlfn.XLOOKUP($B32&amp;D$3,'Scraped data'!$B$4:$B$28&amp;'Scraped data'!$C$4:$C$28,'Scraped data'!$V$4:$V$28)</f>
        <v>203.191</v>
      </c>
      <c r="E32" cm="1">
        <f t="array" aca="1" ref="E32" ca="1">_xlfn.XLOOKUP($B32&amp;E$3,'Scraped data'!$B$4:$B$28&amp;'Scraped data'!$C$4:$C$28,'Scraped data'!$V$4:$V$28)</f>
        <v>205.89099999999999</v>
      </c>
      <c r="F32" cm="1">
        <f t="array" aca="1" ref="F32" ca="1">_xlfn.XLOOKUP($B32&amp;F$3,'Scraped data'!$B$4:$B$28&amp;'Scraped data'!$C$4:$C$28,'Scraped data'!$V$4:$V$28)</f>
        <v>230.79099999999997</v>
      </c>
      <c r="G32" cm="1">
        <f t="array" aca="1" ref="G32" ca="1">_xlfn.XLOOKUP($B32&amp;G$3,'Scraped data'!$B$4:$B$28&amp;'Scraped data'!$C$4:$C$28,'Scraped data'!$V$4:$V$28)</f>
        <v>259.49100000000004</v>
      </c>
      <c r="I32" s="12"/>
      <c r="J32" s="1">
        <v>2.2499999999999999E-2</v>
      </c>
      <c r="K32" s="2" cm="1">
        <f t="array" aca="1" ref="K32" ca="1">_xlfn.XLOOKUP($B32&amp;K$3,'Scraped data'!$B$4:$B$28&amp;'Scraped data'!$C$4:$C$28,'Scraped data'!$W$4:$W$28)/1000</f>
        <v>11.97826225</v>
      </c>
      <c r="L32" s="2" cm="1">
        <f t="array" aca="1" ref="L32" ca="1">_xlfn.XLOOKUP($B32&amp;L$3,'Scraped data'!$B$4:$B$28&amp;'Scraped data'!$C$4:$C$28,'Scraped data'!$W$4:$W$28)/1000</f>
        <v>12.071858949999999</v>
      </c>
      <c r="M32" s="2" cm="1">
        <f t="array" aca="1" ref="M32" ca="1">_xlfn.XLOOKUP($B32&amp;M$3,'Scraped data'!$B$4:$B$28&amp;'Scraped data'!$C$4:$C$28,'Scraped data'!$W$4:$W$28)/1000</f>
        <v>12.145646149999999</v>
      </c>
      <c r="N32" s="2" cm="1">
        <f t="array" aca="1" ref="N32" ca="1">_xlfn.XLOOKUP($B32&amp;N$3,'Scraped data'!$B$4:$B$28&amp;'Scraped data'!$C$4:$C$28,'Scraped data'!$W$4:$W$28)/1000</f>
        <v>12.36600765</v>
      </c>
      <c r="O32" s="2" cm="1">
        <f t="array" aca="1" ref="O32" ca="1">_xlfn.XLOOKUP($B32&amp;O$3,'Scraped data'!$B$4:$B$28&amp;'Scraped data'!$C$4:$C$28,'Scraped data'!$W$4:$W$28)/1000</f>
        <v>12.677765525</v>
      </c>
      <c r="Q32" s="12"/>
      <c r="R32" s="1">
        <v>2.2499999999999999E-2</v>
      </c>
      <c r="S32" s="5" cm="1">
        <f t="array" aca="1" ref="S32" ca="1">IF(_xlfn.XLOOKUP($B32&amp;S$3,'Scraped data'!$B$4:$B$28&amp;'Scraped data'!$C$4:$C$28,'Scraped data'!$X$4:$X$28)/1000&lt;600, 0, _xlfn.XLOOKUP($B32&amp;S$3,'Scraped data'!$B$4:$B$28&amp;'Scraped data'!$C$4:$C$28,'Scraped data'!$X$4:$X$28)/1000)</f>
        <v>0</v>
      </c>
      <c r="T32" s="5" cm="1">
        <f t="array" aca="1" ref="T32" ca="1">IF(_xlfn.XLOOKUP($B32&amp;T$3,'Scraped data'!$B$4:$B$28&amp;'Scraped data'!$C$4:$C$28,'Scraped data'!$X$4:$X$28)/1000&lt;600, 0, _xlfn.XLOOKUP($B32&amp;T$3,'Scraped data'!$B$4:$B$28&amp;'Scraped data'!$C$4:$C$28,'Scraped data'!$X$4:$X$28)/1000)</f>
        <v>0</v>
      </c>
      <c r="U32" s="5" cm="1">
        <f t="array" aca="1" ref="U32" ca="1">IF(_xlfn.XLOOKUP($B32&amp;U$3,'Scraped data'!$B$4:$B$28&amp;'Scraped data'!$C$4:$C$28,'Scraped data'!$X$4:$X$28)/1000&lt;600, 0, _xlfn.XLOOKUP($B32&amp;U$3,'Scraped data'!$B$4:$B$28&amp;'Scraped data'!$C$4:$C$28,'Scraped data'!$X$4:$X$28)/1000)</f>
        <v>0</v>
      </c>
      <c r="V32" s="5" cm="1">
        <f t="array" aca="1" ref="V32" ca="1">IF(_xlfn.XLOOKUP($B32&amp;V$3,'Scraped data'!$B$4:$B$28&amp;'Scraped data'!$C$4:$C$28,'Scraped data'!$X$4:$X$28)/1000&lt;600, 0, _xlfn.XLOOKUP($B32&amp;V$3,'Scraped data'!$B$4:$B$28&amp;'Scraped data'!$C$4:$C$28,'Scraped data'!$X$4:$X$28)/1000)</f>
        <v>0</v>
      </c>
      <c r="W32" s="5" cm="1">
        <f t="array" aca="1" ref="W32" ca="1">IF(_xlfn.XLOOKUP($B32&amp;W$3,'Scraped data'!$B$4:$B$28&amp;'Scraped data'!$C$4:$C$28,'Scraped data'!$X$4:$X$28)/1000&lt;600, 0, _xlfn.XLOOKUP($B32&amp;W$3,'Scraped data'!$B$4:$B$28&amp;'Scraped data'!$C$4:$C$28,'Scraped data'!$X$4:$X$28)/1000)</f>
        <v>0</v>
      </c>
      <c r="Y32" s="12"/>
      <c r="Z32" s="1">
        <v>2.2499999999999999E-2</v>
      </c>
      <c r="AA32" s="2" cm="1">
        <f t="array" aca="1" ref="AA32" ca="1">_xlfn.XLOOKUP($B32&amp;AA$3,'Scraped data'!$B$4:$B$28&amp;'Scraped data'!$C$4:$C$28,'Scraped data'!$Y$4:$Y$28)/1000</f>
        <v>143.739147</v>
      </c>
      <c r="AB32" s="2" cm="1">
        <f t="array" aca="1" ref="AB32" ca="1">_xlfn.XLOOKUP($B32&amp;AB$3,'Scraped data'!$B$4:$B$28&amp;'Scraped data'!$C$4:$C$28,'Scraped data'!$Y$4:$Y$28)/1000</f>
        <v>144.86230739999999</v>
      </c>
      <c r="AC32" s="2" cm="1">
        <f t="array" aca="1" ref="AC32" ca="1">_xlfn.XLOOKUP($B32&amp;AC$3,'Scraped data'!$B$4:$B$28&amp;'Scraped data'!$C$4:$C$28,'Scraped data'!$Y$4:$Y$28)/1000</f>
        <v>145.74775379999997</v>
      </c>
      <c r="AD32" s="2" cm="1">
        <f t="array" aca="1" ref="AD32" ca="1">_xlfn.XLOOKUP($B32&amp;AD$3,'Scraped data'!$B$4:$B$28&amp;'Scraped data'!$C$4:$C$28,'Scraped data'!$Y$4:$Y$28)/1000</f>
        <v>148.3920918</v>
      </c>
      <c r="AE32" s="2" cm="1">
        <f t="array" aca="1" ref="AE32" ca="1">_xlfn.XLOOKUP($B32&amp;AE$3,'Scraped data'!$B$4:$B$28&amp;'Scraped data'!$C$4:$C$28,'Scraped data'!$Y$4:$Y$28)/1000</f>
        <v>152.13318630000001</v>
      </c>
      <c r="AG32" s="12"/>
      <c r="AH32" s="1">
        <v>2.2499999999999999E-2</v>
      </c>
      <c r="AI32" s="2" cm="1">
        <f t="array" aca="1" ref="AI32" ca="1">_xlfn.XLOOKUP($B32&amp;AI$3,'Scraped data'!$B$4:$B$28&amp;'Scraped data'!$C$4:$C$28,'Scraped data'!$Z$4:$Z$28)/1000</f>
        <v>517.46092920000001</v>
      </c>
      <c r="AJ32" s="2" cm="1">
        <f t="array" aca="1" ref="AJ32" ca="1">_xlfn.XLOOKUP($B32&amp;AJ$3,'Scraped data'!$B$4:$B$28&amp;'Scraped data'!$C$4:$C$28,'Scraped data'!$Z$4:$Z$28)/1000</f>
        <v>521.50430663999998</v>
      </c>
      <c r="AK32" s="2" cm="1">
        <f t="array" aca="1" ref="AK32" ca="1">_xlfn.XLOOKUP($B32&amp;AK$3,'Scraped data'!$B$4:$B$28&amp;'Scraped data'!$C$4:$C$28,'Scraped data'!$Z$4:$Z$28)/1000</f>
        <v>524.69191367999986</v>
      </c>
      <c r="AL32" s="2" cm="1">
        <f t="array" aca="1" ref="AL32" ca="1">_xlfn.XLOOKUP($B32&amp;AL$3,'Scraped data'!$B$4:$B$28&amp;'Scraped data'!$C$4:$C$28,'Scraped data'!$Z$4:$Z$28)/1000</f>
        <v>534.21153047999996</v>
      </c>
      <c r="AM32" s="2" cm="1">
        <f t="array" aca="1" ref="AM32" ca="1">_xlfn.XLOOKUP($B32&amp;AM$3,'Scraped data'!$B$4:$B$28&amp;'Scraped data'!$C$4:$C$28,'Scraped data'!$Z$4:$Z$28)/1000</f>
        <v>547.67947068000001</v>
      </c>
      <c r="AP32" s="12"/>
      <c r="AQ32" s="1">
        <v>2.2499999999999999E-2</v>
      </c>
      <c r="AR32" s="3">
        <f ca="1">'low P low C auto'!$M$5*C32+'low P low C auto'!$N$5*K32*1000+'low P low C auto'!$O$5*S32*1000+'low P low C auto'!$Q$5*AA32*1000</f>
        <v>1503.8998475000001</v>
      </c>
      <c r="AS32" s="3">
        <f ca="1">'low P low C auto'!$M$5*D32+'low P low C auto'!$N$5*L32*1000+'low P low C auto'!$O$5*T32*1000+'low P low C auto'!$Q$5*AB32*1000</f>
        <v>1531.0954845000001</v>
      </c>
      <c r="AT32" s="3">
        <f ca="1">'low P low C auto'!$M$5*E32+'low P low C auto'!$N$5*M32*1000+'low P low C auto'!$O$5*U32*1000+'low P low C auto'!$Q$5*AC32*1000</f>
        <v>1541.9120764999998</v>
      </c>
      <c r="AU32" s="3">
        <f ca="1">'low P low C auto'!$M$5*F32+'low P low C auto'!$N$5*N32*1000+'low P low C auto'!$O$5*V32*1000+'low P low C auto'!$Q$5*AD32*1000</f>
        <v>1591.0518415000001</v>
      </c>
      <c r="AV32" s="3">
        <f ca="1">'low P low C auto'!$M$5*G32+'low P low C auto'!$N$5*O32*1000+'low P low C auto'!$O$5*W32*1000+'low P low C auto'!$Q$5*AE32*1000</f>
        <v>1654.0452077499999</v>
      </c>
    </row>
    <row r="33" spans="1:49" x14ac:dyDescent="0.45">
      <c r="A33" s="12"/>
      <c r="B33" s="1">
        <v>3.3799999999999997E-2</v>
      </c>
      <c r="C33" cm="1">
        <f t="array" aca="1" ref="C33" ca="1">_xlfn.XLOOKUP($B33&amp;C$3,'Scraped data'!$B$4:$B$28&amp;'Scraped data'!$C$4:$C$28,'Scraped data'!$V$4:$V$28)</f>
        <v>231.89099999999999</v>
      </c>
      <c r="D33" cm="1">
        <f t="array" aca="1" ref="D33" ca="1">_xlfn.XLOOKUP($B33&amp;D$3,'Scraped data'!$B$4:$B$28&amp;'Scraped data'!$C$4:$C$28,'Scraped data'!$V$4:$V$28)</f>
        <v>294.99100000000004</v>
      </c>
      <c r="E33" cm="1">
        <f t="array" aca="1" ref="E33" ca="1">_xlfn.XLOOKUP($B33&amp;E$3,'Scraped data'!$B$4:$B$28&amp;'Scraped data'!$C$4:$C$28,'Scraped data'!$V$4:$V$28)</f>
        <v>268.49100000000004</v>
      </c>
      <c r="F33" cm="1">
        <f t="array" aca="1" ref="F33" ca="1">_xlfn.XLOOKUP($B33&amp;F$3,'Scraped data'!$B$4:$B$28&amp;'Scraped data'!$C$4:$C$28,'Scraped data'!$V$4:$V$28)</f>
        <v>392.09100000000001</v>
      </c>
      <c r="G33" cm="1">
        <f t="array" aca="1" ref="G33" ca="1">_xlfn.XLOOKUP($B33&amp;G$3,'Scraped data'!$B$4:$B$28&amp;'Scraped data'!$C$4:$C$28,'Scraped data'!$V$4:$V$28)</f>
        <v>374.19100000000003</v>
      </c>
      <c r="I33" s="12"/>
      <c r="J33" s="1">
        <v>3.3799999999999997E-2</v>
      </c>
      <c r="K33" s="2" cm="1">
        <f t="array" aca="1" ref="K33" ca="1">_xlfn.XLOOKUP($B33&amp;K$3,'Scraped data'!$B$4:$B$28&amp;'Scraped data'!$C$4:$C$28,'Scraped data'!$W$4:$W$28)/1000</f>
        <v>13.227062174999999</v>
      </c>
      <c r="L33" s="2" cm="1">
        <f t="array" aca="1" ref="L33" ca="1">_xlfn.XLOOKUP($B33&amp;L$3,'Scraped data'!$B$4:$B$28&amp;'Scraped data'!$C$4:$C$28,'Scraped data'!$W$4:$W$28)/1000</f>
        <v>13.67805605</v>
      </c>
      <c r="M33" s="2" cm="1">
        <f t="array" aca="1" ref="M33" ca="1">_xlfn.XLOOKUP($B33&amp;M$3,'Scraped data'!$B$4:$B$28&amp;'Scraped data'!$C$4:$C$28,'Scraped data'!$W$4:$W$28)/1000</f>
        <v>13.541718150000001</v>
      </c>
      <c r="N33" s="2" cm="1">
        <f t="array" aca="1" ref="N33" ca="1">_xlfn.XLOOKUP($B33&amp;N$3,'Scraped data'!$B$4:$B$28&amp;'Scraped data'!$C$4:$C$28,'Scraped data'!$W$4:$W$28)/1000</f>
        <v>12.872111175000004</v>
      </c>
      <c r="O33" s="2" cm="1">
        <f t="array" aca="1" ref="O33" ca="1">_xlfn.XLOOKUP($B33&amp;O$3,'Scraped data'!$B$4:$B$28&amp;'Scraped data'!$C$4:$C$28,'Scraped data'!$W$4:$W$28)/1000</f>
        <v>13.361993099999999</v>
      </c>
      <c r="Q33" s="12"/>
      <c r="R33" s="1">
        <v>3.3799999999999997E-2</v>
      </c>
      <c r="S33" s="5" cm="1">
        <f t="array" aca="1" ref="S33" ca="1">IF(_xlfn.XLOOKUP($B33&amp;S$3,'Scraped data'!$B$4:$B$28&amp;'Scraped data'!$C$4:$C$28,'Scraped data'!$X$4:$X$28)/1000&lt;600, 0, _xlfn.XLOOKUP($B33&amp;S$3,'Scraped data'!$B$4:$B$28&amp;'Scraped data'!$C$4:$C$28,'Scraped data'!$X$4:$X$28)/1000)</f>
        <v>0</v>
      </c>
      <c r="T33" s="5" cm="1">
        <f t="array" aca="1" ref="T33" ca="1">IF(_xlfn.XLOOKUP($B33&amp;T$3,'Scraped data'!$B$4:$B$28&amp;'Scraped data'!$C$4:$C$28,'Scraped data'!$X$4:$X$28)/1000&lt;600, 0, _xlfn.XLOOKUP($B33&amp;T$3,'Scraped data'!$B$4:$B$28&amp;'Scraped data'!$C$4:$C$28,'Scraped data'!$X$4:$X$28)/1000)</f>
        <v>0</v>
      </c>
      <c r="U33" s="5" cm="1">
        <f t="array" aca="1" ref="U33" ca="1">IF(_xlfn.XLOOKUP($B33&amp;U$3,'Scraped data'!$B$4:$B$28&amp;'Scraped data'!$C$4:$C$28,'Scraped data'!$X$4:$X$28)/1000&lt;600, 0, _xlfn.XLOOKUP($B33&amp;U$3,'Scraped data'!$B$4:$B$28&amp;'Scraped data'!$C$4:$C$28,'Scraped data'!$X$4:$X$28)/1000)</f>
        <v>0</v>
      </c>
      <c r="V33" s="5" cm="1">
        <f t="array" aca="1" ref="V33" ca="1">IF(_xlfn.XLOOKUP($B33&amp;V$3,'Scraped data'!$B$4:$B$28&amp;'Scraped data'!$C$4:$C$28,'Scraped data'!$X$4:$X$28)/1000&lt;600, 0, _xlfn.XLOOKUP($B33&amp;V$3,'Scraped data'!$B$4:$B$28&amp;'Scraped data'!$C$4:$C$28,'Scraped data'!$X$4:$X$28)/1000)</f>
        <v>0</v>
      </c>
      <c r="W33" s="5" cm="1">
        <f t="array" aca="1" ref="W33" ca="1">IF(_xlfn.XLOOKUP($B33&amp;W$3,'Scraped data'!$B$4:$B$28&amp;'Scraped data'!$C$4:$C$28,'Scraped data'!$X$4:$X$28)/1000&lt;600, 0, _xlfn.XLOOKUP($B33&amp;W$3,'Scraped data'!$B$4:$B$28&amp;'Scraped data'!$C$4:$C$28,'Scraped data'!$X$4:$X$28)/1000)</f>
        <v>0</v>
      </c>
      <c r="Y33" s="12"/>
      <c r="Z33" s="1">
        <v>3.3799999999999997E-2</v>
      </c>
      <c r="AA33" s="2" cm="1">
        <f t="array" aca="1" ref="AA33" ca="1">_xlfn.XLOOKUP($B33&amp;AA$3,'Scraped data'!$B$4:$B$28&amp;'Scraped data'!$C$4:$C$28,'Scraped data'!$Y$4:$Y$28)/1000</f>
        <v>158.72474609999998</v>
      </c>
      <c r="AB33" s="2" cm="1">
        <f t="array" aca="1" ref="AB33" ca="1">_xlfn.XLOOKUP($B33&amp;AB$3,'Scraped data'!$B$4:$B$28&amp;'Scraped data'!$C$4:$C$28,'Scraped data'!$Y$4:$Y$28)/1000</f>
        <v>164.13667260000003</v>
      </c>
      <c r="AC33" s="2" cm="1">
        <f t="array" aca="1" ref="AC33" ca="1">_xlfn.XLOOKUP($B33&amp;AC$3,'Scraped data'!$B$4:$B$28&amp;'Scraped data'!$C$4:$C$28,'Scraped data'!$Y$4:$Y$28)/1000</f>
        <v>162.50061780000001</v>
      </c>
      <c r="AD33" s="2" cm="1">
        <f t="array" aca="1" ref="AD33" ca="1">_xlfn.XLOOKUP($B33&amp;AD$3,'Scraped data'!$B$4:$B$28&amp;'Scraped data'!$C$4:$C$28,'Scraped data'!$Y$4:$Y$28)/1000</f>
        <v>154.46533410000004</v>
      </c>
      <c r="AE33" s="2" cm="1">
        <f t="array" aca="1" ref="AE33" ca="1">_xlfn.XLOOKUP($B33&amp;AE$3,'Scraped data'!$B$4:$B$28&amp;'Scraped data'!$C$4:$C$28,'Scraped data'!$Y$4:$Y$28)/1000</f>
        <v>160.34391719999999</v>
      </c>
      <c r="AG33" s="12"/>
      <c r="AH33" s="1">
        <v>3.3799999999999997E-2</v>
      </c>
      <c r="AI33" s="2" cm="1">
        <f t="array" aca="1" ref="AI33" ca="1">_xlfn.XLOOKUP($B33&amp;AI$3,'Scraped data'!$B$4:$B$28&amp;'Scraped data'!$C$4:$C$28,'Scraped data'!$Z$4:$Z$28)/1000</f>
        <v>508.0010014799999</v>
      </c>
      <c r="AJ33" s="2" cm="1">
        <f t="array" aca="1" ref="AJ33" ca="1">_xlfn.XLOOKUP($B33&amp;AJ$3,'Scraped data'!$B$4:$B$28&amp;'Scraped data'!$C$4:$C$28,'Scraped data'!$Z$4:$Z$28)/1000</f>
        <v>525.41675855999995</v>
      </c>
      <c r="AK33" s="2" cm="1">
        <f t="array" aca="1" ref="AK33" ca="1">_xlfn.XLOOKUP($B33&amp;AK$3,'Scraped data'!$B$4:$B$28&amp;'Scraped data'!$C$4:$C$28,'Scraped data'!$Z$4:$Z$28)/1000</f>
        <v>520.46841168000003</v>
      </c>
      <c r="AL33" s="2" cm="1">
        <f t="array" aca="1" ref="AL33" ca="1">_xlfn.XLOOKUP($B33&amp;AL$3,'Scraped data'!$B$4:$B$28&amp;'Scraped data'!$C$4:$C$28,'Scraped data'!$Z$4:$Z$28)/1000</f>
        <v>494.10810288000005</v>
      </c>
      <c r="AM33" s="2" cm="1">
        <f t="array" aca="1" ref="AM33" ca="1">_xlfn.XLOOKUP($B33&amp;AM$3,'Scraped data'!$B$4:$B$28&amp;'Scraped data'!$C$4:$C$28,'Scraped data'!$Z$4:$Z$28)/1000</f>
        <v>512.57128067999986</v>
      </c>
      <c r="AP33" s="12"/>
      <c r="AQ33" s="1">
        <v>3.3799999999999997E-2</v>
      </c>
      <c r="AR33" s="3">
        <f ca="1">'low P low C auto'!$M$5*C33+'low P low C auto'!$N$5*K33*1000+'low P low C auto'!$O$5*S33*1000+'low P low C auto'!$Q$5*AA33*1000</f>
        <v>1686.8678392499996</v>
      </c>
      <c r="AS33" s="3">
        <f ca="1">'low P low C auto'!$M$5*D33+'low P low C auto'!$N$5*L33*1000+'low P low C auto'!$O$5*T33*1000+'low P low C auto'!$Q$5*AB33*1000</f>
        <v>1799.5771655000001</v>
      </c>
      <c r="AT33" s="3">
        <f ca="1">'low P low C auto'!$M$5*E33+'low P low C auto'!$N$5*M33*1000+'low P low C auto'!$O$5*U33*1000+'low P low C auto'!$Q$5*AC33*1000</f>
        <v>1758.0799965000001</v>
      </c>
      <c r="AU33" s="3">
        <f ca="1">'low P low C auto'!$M$5*F33+'low P low C auto'!$N$5*N33*1000+'low P low C auto'!$O$5*V33*1000+'low P low C auto'!$Q$5*AD33*1000</f>
        <v>1808.0232292500004</v>
      </c>
      <c r="AV33" s="3">
        <f ca="1">'low P low C auto'!$M$5*G33+'low P low C auto'!$N$5*O33*1000+'low P low C auto'!$O$5*W33*1000+'low P low C auto'!$Q$5*AE33*1000</f>
        <v>1844.010241</v>
      </c>
    </row>
    <row r="34" spans="1:49" x14ac:dyDescent="0.45">
      <c r="A34" s="12"/>
      <c r="B34" s="1">
        <v>4.5100000000000001E-2</v>
      </c>
      <c r="C34" cm="1">
        <f t="array" aca="1" ref="C34" ca="1">_xlfn.XLOOKUP($B34&amp;C$3,'Scraped data'!$B$4:$B$28&amp;'Scraped data'!$C$4:$C$28,'Scraped data'!$V$4:$V$28)</f>
        <v>245.691</v>
      </c>
      <c r="D34" cm="1">
        <f t="array" aca="1" ref="D34" ca="1">_xlfn.XLOOKUP($B34&amp;D$3,'Scraped data'!$B$4:$B$28&amp;'Scraped data'!$C$4:$C$28,'Scraped data'!$V$4:$V$28)</f>
        <v>346.59100000000001</v>
      </c>
      <c r="E34" cm="1">
        <f t="array" aca="1" ref="E34" ca="1">_xlfn.XLOOKUP($B34&amp;E$3,'Scraped data'!$B$4:$B$28&amp;'Scraped data'!$C$4:$C$28,'Scraped data'!$V$4:$V$28)</f>
        <v>375.99100000000004</v>
      </c>
      <c r="F34" cm="1">
        <f t="array" aca="1" ref="F34" ca="1">_xlfn.XLOOKUP($B34&amp;F$3,'Scraped data'!$B$4:$B$28&amp;'Scraped data'!$C$4:$C$28,'Scraped data'!$V$4:$V$28)</f>
        <v>474.39100000000002</v>
      </c>
      <c r="G34" cm="1">
        <f t="array" aca="1" ref="G34" ca="1">_xlfn.XLOOKUP($B34&amp;G$3,'Scraped data'!$B$4:$B$28&amp;'Scraped data'!$C$4:$C$28,'Scraped data'!$V$4:$V$28)</f>
        <v>369.39100000000002</v>
      </c>
      <c r="I34" s="12"/>
      <c r="J34" s="1">
        <v>4.5100000000000001E-2</v>
      </c>
      <c r="K34" s="2" cm="1">
        <f t="array" aca="1" ref="K34" ca="1">_xlfn.XLOOKUP($B34&amp;K$3,'Scraped data'!$B$4:$B$28&amp;'Scraped data'!$C$4:$C$28,'Scraped data'!$W$4:$W$28)/1000</f>
        <v>11.7446328</v>
      </c>
      <c r="L34" s="2" cm="1">
        <f t="array" aca="1" ref="L34" ca="1">_xlfn.XLOOKUP($B34&amp;L$3,'Scraped data'!$B$4:$B$28&amp;'Scraped data'!$C$4:$C$28,'Scraped data'!$W$4:$W$28)/1000</f>
        <v>11.61615915</v>
      </c>
      <c r="M34" s="2" cm="1">
        <f t="array" aca="1" ref="M34" ca="1">_xlfn.XLOOKUP($B34&amp;M$3,'Scraped data'!$B$4:$B$28&amp;'Scraped data'!$C$4:$C$28,'Scraped data'!$W$4:$W$28)/1000</f>
        <v>11.661507275000002</v>
      </c>
      <c r="N34" s="2" cm="1">
        <f t="array" aca="1" ref="N34" ca="1">_xlfn.XLOOKUP($B34&amp;N$3,'Scraped data'!$B$4:$B$28&amp;'Scraped data'!$C$4:$C$28,'Scraped data'!$W$4:$W$28)/1000</f>
        <v>12.383063650000002</v>
      </c>
      <c r="O34" s="2" cm="1">
        <f t="array" aca="1" ref="O34" ca="1">_xlfn.XLOOKUP($B34&amp;O$3,'Scraped data'!$B$4:$B$28&amp;'Scraped data'!$C$4:$C$28,'Scraped data'!$W$4:$W$28)/1000</f>
        <v>11.992827125000002</v>
      </c>
      <c r="Q34" s="12"/>
      <c r="R34" s="1">
        <v>4.5100000000000001E-2</v>
      </c>
      <c r="S34" s="5" cm="1">
        <f t="array" aca="1" ref="S34" ca="1">IF(_xlfn.XLOOKUP($B34&amp;S$3,'Scraped data'!$B$4:$B$28&amp;'Scraped data'!$C$4:$C$28,'Scraped data'!$X$4:$X$28)/1000&lt;600, 0, _xlfn.XLOOKUP($B34&amp;S$3,'Scraped data'!$B$4:$B$28&amp;'Scraped data'!$C$4:$C$28,'Scraped data'!$X$4:$X$28)/1000)</f>
        <v>0</v>
      </c>
      <c r="T34" s="5" cm="1">
        <f t="array" aca="1" ref="T34" ca="1">IF(_xlfn.XLOOKUP($B34&amp;T$3,'Scraped data'!$B$4:$B$28&amp;'Scraped data'!$C$4:$C$28,'Scraped data'!$X$4:$X$28)/1000&lt;600, 0, _xlfn.XLOOKUP($B34&amp;T$3,'Scraped data'!$B$4:$B$28&amp;'Scraped data'!$C$4:$C$28,'Scraped data'!$X$4:$X$28)/1000)</f>
        <v>0</v>
      </c>
      <c r="U34" s="5" cm="1">
        <f t="array" aca="1" ref="U34" ca="1">IF(_xlfn.XLOOKUP($B34&amp;U$3,'Scraped data'!$B$4:$B$28&amp;'Scraped data'!$C$4:$C$28,'Scraped data'!$X$4:$X$28)/1000&lt;600, 0, _xlfn.XLOOKUP($B34&amp;U$3,'Scraped data'!$B$4:$B$28&amp;'Scraped data'!$C$4:$C$28,'Scraped data'!$X$4:$X$28)/1000)</f>
        <v>0</v>
      </c>
      <c r="V34" s="5" cm="1">
        <f t="array" aca="1" ref="V34" ca="1">IF(_xlfn.XLOOKUP($B34&amp;V$3,'Scraped data'!$B$4:$B$28&amp;'Scraped data'!$C$4:$C$28,'Scraped data'!$X$4:$X$28)/1000&lt;600, 0, _xlfn.XLOOKUP($B34&amp;V$3,'Scraped data'!$B$4:$B$28&amp;'Scraped data'!$C$4:$C$28,'Scraped data'!$X$4:$X$28)/1000)</f>
        <v>0</v>
      </c>
      <c r="W34" s="5" cm="1">
        <f t="array" aca="1" ref="W34" ca="1">IF(_xlfn.XLOOKUP($B34&amp;W$3,'Scraped data'!$B$4:$B$28&amp;'Scraped data'!$C$4:$C$28,'Scraped data'!$X$4:$X$28)/1000&lt;600, 0, _xlfn.XLOOKUP($B34&amp;W$3,'Scraped data'!$B$4:$B$28&amp;'Scraped data'!$C$4:$C$28,'Scraped data'!$X$4:$X$28)/1000)</f>
        <v>0</v>
      </c>
      <c r="Y34" s="12"/>
      <c r="Z34" s="1">
        <v>4.5100000000000001E-2</v>
      </c>
      <c r="AA34" s="2" cm="1">
        <f t="array" aca="1" ref="AA34" ca="1">_xlfn.XLOOKUP($B34&amp;AA$3,'Scraped data'!$B$4:$B$28&amp;'Scraped data'!$C$4:$C$28,'Scraped data'!$Y$4:$Y$28)/1000</f>
        <v>140.9355936</v>
      </c>
      <c r="AB34" s="2" cm="1">
        <f t="array" aca="1" ref="AB34" ca="1">_xlfn.XLOOKUP($B34&amp;AB$3,'Scraped data'!$B$4:$B$28&amp;'Scraped data'!$C$4:$C$28,'Scraped data'!$Y$4:$Y$28)/1000</f>
        <v>139.39390979999999</v>
      </c>
      <c r="AC34" s="2" cm="1">
        <f t="array" aca="1" ref="AC34" ca="1">_xlfn.XLOOKUP($B34&amp;AC$3,'Scraped data'!$B$4:$B$28&amp;'Scraped data'!$C$4:$C$28,'Scraped data'!$Y$4:$Y$28)/1000</f>
        <v>139.93808730000001</v>
      </c>
      <c r="AD34" s="2" cm="1">
        <f t="array" aca="1" ref="AD34" ca="1">_xlfn.XLOOKUP($B34&amp;AD$3,'Scraped data'!$B$4:$B$28&amp;'Scraped data'!$C$4:$C$28,'Scraped data'!$Y$4:$Y$28)/1000</f>
        <v>148.59676380000002</v>
      </c>
      <c r="AE34" s="2" cm="1">
        <f t="array" aca="1" ref="AE34" ca="1">_xlfn.XLOOKUP($B34&amp;AE$3,'Scraped data'!$B$4:$B$28&amp;'Scraped data'!$C$4:$C$28,'Scraped data'!$Y$4:$Y$28)/1000</f>
        <v>143.9139255</v>
      </c>
      <c r="AG34" s="12"/>
      <c r="AH34" s="1">
        <v>4.5100000000000001E-2</v>
      </c>
      <c r="AI34" s="2" cm="1">
        <f t="array" aca="1" ref="AI34" ca="1">_xlfn.XLOOKUP($B34&amp;AI$3,'Scraped data'!$B$4:$B$28&amp;'Scraped data'!$C$4:$C$28,'Scraped data'!$Z$4:$Z$28)/1000</f>
        <v>507.36813695999996</v>
      </c>
      <c r="AJ34" s="2" cm="1">
        <f t="array" aca="1" ref="AJ34" ca="1">_xlfn.XLOOKUP($B34&amp;AJ$3,'Scraped data'!$B$4:$B$28&amp;'Scraped data'!$C$4:$C$28,'Scraped data'!$Z$4:$Z$28)/1000</f>
        <v>501.81807528000002</v>
      </c>
      <c r="AK34" s="2" cm="1">
        <f t="array" aca="1" ref="AK34" ca="1">_xlfn.XLOOKUP($B34&amp;AK$3,'Scraped data'!$B$4:$B$28&amp;'Scraped data'!$C$4:$C$28,'Scraped data'!$Z$4:$Z$28)/1000</f>
        <v>503.77711428000003</v>
      </c>
      <c r="AL34" s="2" cm="1">
        <f t="array" aca="1" ref="AL34" ca="1">_xlfn.XLOOKUP($B34&amp;AL$3,'Scraped data'!$B$4:$B$28&amp;'Scraped data'!$C$4:$C$28,'Scraped data'!$Z$4:$Z$28)/1000</f>
        <v>534.94834968000009</v>
      </c>
      <c r="AM34" s="2" cm="1">
        <f t="array" aca="1" ref="AM34" ca="1">_xlfn.XLOOKUP($B34&amp;AM$3,'Scraped data'!$B$4:$B$28&amp;'Scraped data'!$C$4:$C$28,'Scraped data'!$Z$4:$Z$28)/1000</f>
        <v>518.09013179999999</v>
      </c>
      <c r="AP34" s="12"/>
      <c r="AQ34" s="1">
        <v>4.5100000000000001E-2</v>
      </c>
      <c r="AR34" s="3">
        <f ca="1">'low P low C auto'!$M$5*C34+'low P low C auto'!$N$5*K34*1000+'low P low C auto'!$O$5*S34*1000+'low P low C auto'!$Q$5*AA34*1000</f>
        <v>1537.6006080000002</v>
      </c>
      <c r="AS34" s="3">
        <f ca="1">'low P low C auto'!$M$5*D34+'low P low C auto'!$N$5*L34*1000+'low P low C auto'!$O$5*T34*1000+'low P low C auto'!$Q$5*AB34*1000</f>
        <v>1624.3685065</v>
      </c>
      <c r="AT34" s="3">
        <f ca="1">'low P low C auto'!$M$5*E34+'low P low C auto'!$N$5*M34*1000+'low P low C auto'!$O$5*U34*1000+'low P low C auto'!$Q$5*AC34*1000</f>
        <v>1658.7568002500002</v>
      </c>
      <c r="AU34" s="3">
        <f ca="1">'low P low C auto'!$M$5*F34+'low P low C auto'!$N$5*N34*1000+'low P low C auto'!$O$5*V34*1000+'low P low C auto'!$Q$5*AD34*1000</f>
        <v>1836.5280015000003</v>
      </c>
      <c r="AV34" s="3">
        <f ca="1">'low P low C auto'!$M$5*G34+'low P low C auto'!$N$5*O34*1000+'low P low C auto'!$O$5*W34*1000+'low P low C auto'!$Q$5*AE34*1000</f>
        <v>1688.6019837500003</v>
      </c>
      <c r="AW34" s="1" t="s">
        <v>58</v>
      </c>
    </row>
    <row r="35" spans="1:49" x14ac:dyDescent="0.45">
      <c r="A35" s="12"/>
      <c r="B35" s="1">
        <v>9.0200000000000002E-2</v>
      </c>
      <c r="C35" cm="1">
        <f t="array" aca="1" ref="C35" ca="1">_xlfn.XLOOKUP($B35&amp;C$3,'Scraped data'!$B$4:$B$28&amp;'Scraped data'!$C$4:$C$28,'Scraped data'!$V$4:$V$28)</f>
        <v>467.09100000000007</v>
      </c>
      <c r="D35" cm="1">
        <f t="array" aca="1" ref="D35" ca="1">_xlfn.XLOOKUP($B35&amp;D$3,'Scraped data'!$B$4:$B$28&amp;'Scraped data'!$C$4:$C$28,'Scraped data'!$V$4:$V$28)</f>
        <v>496.49100000000004</v>
      </c>
      <c r="E35" cm="1">
        <f t="array" aca="1" ref="E35" ca="1">_xlfn.XLOOKUP($B35&amp;E$3,'Scraped data'!$B$4:$B$28&amp;'Scraped data'!$C$4:$C$28,'Scraped data'!$V$4:$V$28)</f>
        <v>489.49100000000004</v>
      </c>
      <c r="F35" cm="1">
        <f t="array" aca="1" ref="F35" ca="1">_xlfn.XLOOKUP($B35&amp;F$3,'Scraped data'!$B$4:$B$28&amp;'Scraped data'!$C$4:$C$28,'Scraped data'!$V$4:$V$28)</f>
        <v>656.89099999999996</v>
      </c>
      <c r="G35" cm="1">
        <f t="array" aca="1" ref="G35" ca="1">_xlfn.XLOOKUP($B35&amp;G$3,'Scraped data'!$B$4:$B$28&amp;'Scraped data'!$C$4:$C$28,'Scraped data'!$V$4:$V$28)</f>
        <v>687.29099999999994</v>
      </c>
      <c r="I35" s="12"/>
      <c r="J35" s="1">
        <v>9.0200000000000002E-2</v>
      </c>
      <c r="K35" s="2" cm="1">
        <f t="array" aca="1" ref="K35" ca="1">_xlfn.XLOOKUP($B35&amp;K$3,'Scraped data'!$B$4:$B$28&amp;'Scraped data'!$C$4:$C$28,'Scraped data'!$W$4:$W$28)/1000</f>
        <v>11.392505475</v>
      </c>
      <c r="L35" s="2" cm="1">
        <f t="array" aca="1" ref="L35" ca="1">_xlfn.XLOOKUP($B35&amp;L$3,'Scraped data'!$B$4:$B$28&amp;'Scraped data'!$C$4:$C$28,'Scraped data'!$W$4:$W$28)/1000</f>
        <v>11.497513225000001</v>
      </c>
      <c r="M35" s="2" cm="1">
        <f t="array" aca="1" ref="M35" ca="1">_xlfn.XLOOKUP($B35&amp;M$3,'Scraped data'!$B$4:$B$28&amp;'Scraped data'!$C$4:$C$28,'Scraped data'!$W$4:$W$28)/1000</f>
        <v>11.519165274999999</v>
      </c>
      <c r="N35" s="2" cm="1">
        <f t="array" aca="1" ref="N35" ca="1">_xlfn.XLOOKUP($B35&amp;N$3,'Scraped data'!$B$4:$B$28&amp;'Scraped data'!$C$4:$C$28,'Scraped data'!$W$4:$W$28)/1000</f>
        <v>12.069124050000001</v>
      </c>
      <c r="O35" s="2" cm="1">
        <f t="array" aca="1" ref="O35" ca="1">_xlfn.XLOOKUP($B35&amp;O$3,'Scraped data'!$B$4:$B$28&amp;'Scraped data'!$C$4:$C$28,'Scraped data'!$W$4:$W$28)/1000</f>
        <v>11.708906600000001</v>
      </c>
      <c r="Q35" s="12"/>
      <c r="R35" s="1">
        <v>9.0200000000000002E-2</v>
      </c>
      <c r="S35" s="5" cm="1">
        <f t="array" aca="1" ref="S35" ca="1">IF(_xlfn.XLOOKUP($B35&amp;S$3,'Scraped data'!$B$4:$B$28&amp;'Scraped data'!$C$4:$C$28,'Scraped data'!$X$4:$X$28)/1000&lt;600, 0, _xlfn.XLOOKUP($B35&amp;S$3,'Scraped data'!$B$4:$B$28&amp;'Scraped data'!$C$4:$C$28,'Scraped data'!$X$4:$X$28)/1000)</f>
        <v>0</v>
      </c>
      <c r="T35" s="5" cm="1">
        <f t="array" aca="1" ref="T35" ca="1">IF(_xlfn.XLOOKUP($B35&amp;T$3,'Scraped data'!$B$4:$B$28&amp;'Scraped data'!$C$4:$C$28,'Scraped data'!$X$4:$X$28)/1000&lt;600, 0, _xlfn.XLOOKUP($B35&amp;T$3,'Scraped data'!$B$4:$B$28&amp;'Scraped data'!$C$4:$C$28,'Scraped data'!$X$4:$X$28)/1000)</f>
        <v>0</v>
      </c>
      <c r="U35" s="5" cm="1">
        <f t="array" aca="1" ref="U35" ca="1">IF(_xlfn.XLOOKUP($B35&amp;U$3,'Scraped data'!$B$4:$B$28&amp;'Scraped data'!$C$4:$C$28,'Scraped data'!$X$4:$X$28)/1000&lt;600, 0, _xlfn.XLOOKUP($B35&amp;U$3,'Scraped data'!$B$4:$B$28&amp;'Scraped data'!$C$4:$C$28,'Scraped data'!$X$4:$X$28)/1000)</f>
        <v>0</v>
      </c>
      <c r="V35" s="5" cm="1">
        <f t="array" aca="1" ref="V35" ca="1">IF(_xlfn.XLOOKUP($B35&amp;V$3,'Scraped data'!$B$4:$B$28&amp;'Scraped data'!$C$4:$C$28,'Scraped data'!$X$4:$X$28)/1000&lt;600, 0, _xlfn.XLOOKUP($B35&amp;V$3,'Scraped data'!$B$4:$B$28&amp;'Scraped data'!$C$4:$C$28,'Scraped data'!$X$4:$X$28)/1000)</f>
        <v>0</v>
      </c>
      <c r="W35" s="5" cm="1">
        <f t="array" aca="1" ref="W35" ca="1">IF(_xlfn.XLOOKUP($B35&amp;W$3,'Scraped data'!$B$4:$B$28&amp;'Scraped data'!$C$4:$C$28,'Scraped data'!$X$4:$X$28)/1000&lt;600, 0, _xlfn.XLOOKUP($B35&amp;W$3,'Scraped data'!$B$4:$B$28&amp;'Scraped data'!$C$4:$C$28,'Scraped data'!$X$4:$X$28)/1000)</f>
        <v>0</v>
      </c>
      <c r="Y35" s="12"/>
      <c r="Z35" s="1">
        <v>9.0200000000000002E-2</v>
      </c>
      <c r="AA35" s="2" cm="1">
        <f t="array" aca="1" ref="AA35" ca="1">_xlfn.XLOOKUP($B35&amp;AA$3,'Scraped data'!$B$4:$B$28&amp;'Scraped data'!$C$4:$C$28,'Scraped data'!$Y$4:$Y$28)/1000</f>
        <v>136.7100657</v>
      </c>
      <c r="AB35" s="2" cm="1">
        <f t="array" aca="1" ref="AB35" ca="1">_xlfn.XLOOKUP($B35&amp;AB$3,'Scraped data'!$B$4:$B$28&amp;'Scraped data'!$C$4:$C$28,'Scraped data'!$Y$4:$Y$28)/1000</f>
        <v>137.97015870000001</v>
      </c>
      <c r="AC35" s="2" cm="1">
        <f t="array" aca="1" ref="AC35" ca="1">_xlfn.XLOOKUP($B35&amp;AC$3,'Scraped data'!$B$4:$B$28&amp;'Scraped data'!$C$4:$C$28,'Scraped data'!$Y$4:$Y$28)/1000</f>
        <v>138.22998329999999</v>
      </c>
      <c r="AD35" s="2" cm="1">
        <f t="array" aca="1" ref="AD35" ca="1">_xlfn.XLOOKUP($B35&amp;AD$3,'Scraped data'!$B$4:$B$28&amp;'Scraped data'!$C$4:$C$28,'Scraped data'!$Y$4:$Y$28)/1000</f>
        <v>144.82948860000002</v>
      </c>
      <c r="AE35" s="2" cm="1">
        <f t="array" aca="1" ref="AE35" ca="1">_xlfn.XLOOKUP($B35&amp;AE$3,'Scraped data'!$B$4:$B$28&amp;'Scraped data'!$C$4:$C$28,'Scraped data'!$Y$4:$Y$28)/1000</f>
        <v>140.50687919999999</v>
      </c>
      <c r="AG35" s="12"/>
      <c r="AH35" s="1">
        <v>9.0200000000000002E-2</v>
      </c>
      <c r="AI35" s="2" cm="1">
        <f t="array" aca="1" ref="AI35" ca="1">_xlfn.XLOOKUP($B35&amp;AI$3,'Scraped data'!$B$4:$B$28&amp;'Scraped data'!$C$4:$C$28,'Scraped data'!$Z$4:$Z$28)/1000</f>
        <v>492.15623652000005</v>
      </c>
      <c r="AJ35" s="2" cm="1">
        <f t="array" aca="1" ref="AJ35" ca="1">_xlfn.XLOOKUP($B35&amp;AJ$3,'Scraped data'!$B$4:$B$28&amp;'Scraped data'!$C$4:$C$28,'Scraped data'!$Z$4:$Z$28)/1000</f>
        <v>496.69257132000001</v>
      </c>
      <c r="AK35" s="2" cm="1">
        <f t="array" aca="1" ref="AK35" ca="1">_xlfn.XLOOKUP($B35&amp;AK$3,'Scraped data'!$B$4:$B$28&amp;'Scraped data'!$C$4:$C$28,'Scraped data'!$Z$4:$Z$28)/1000</f>
        <v>497.62793987999999</v>
      </c>
      <c r="AL35" s="2" cm="1">
        <f t="array" aca="1" ref="AL35" ca="1">_xlfn.XLOOKUP($B35&amp;AL$3,'Scraped data'!$B$4:$B$28&amp;'Scraped data'!$C$4:$C$28,'Scraped data'!$Z$4:$Z$28)/1000</f>
        <v>521.38615895999999</v>
      </c>
      <c r="AM35" s="2" cm="1">
        <f t="array" aca="1" ref="AM35" ca="1">_xlfn.XLOOKUP($B35&amp;AM$3,'Scraped data'!$B$4:$B$28&amp;'Scraped data'!$C$4:$C$28,'Scraped data'!$Z$4:$Z$28)/1000</f>
        <v>505.82476512</v>
      </c>
      <c r="AP35" s="12"/>
      <c r="AQ35" s="1">
        <v>9.0200000000000002E-2</v>
      </c>
      <c r="AR35" s="3">
        <f ca="1">'low P low C auto'!$M$5*C35+'low P low C auto'!$N$5*K35*1000+'low P low C auto'!$O$5*S35*1000+'low P low C auto'!$Q$5*AA35*1000</f>
        <v>1720.26660225</v>
      </c>
      <c r="AS35" s="3">
        <f ca="1">'low P low C auto'!$M$5*D35+'low P low C auto'!$N$5*L35*1000+'low P low C auto'!$O$5*T35*1000+'low P low C auto'!$Q$5*AB35*1000</f>
        <v>1761.2174547500003</v>
      </c>
      <c r="AT35" s="3">
        <f ca="1">'low P low C auto'!$M$5*E35+'low P low C auto'!$N$5*M35*1000+'low P low C auto'!$O$5*U35*1000+'low P low C auto'!$Q$5*AC35*1000</f>
        <v>1756.5991802499998</v>
      </c>
      <c r="AU35" s="3">
        <f ca="1">'low P low C auto'!$M$5*F35+'low P low C auto'!$N$5*N35*1000+'low P low C auto'!$O$5*V35*1000+'low P low C auto'!$Q$5*AD35*1000</f>
        <v>1984.4946455000002</v>
      </c>
      <c r="AV35" s="3">
        <f ca="1">'low P low C auto'!$M$5*G35+'low P low C auto'!$N$5*O35*1000+'low P low C auto'!$O$5*W35*1000+'low P low C auto'!$Q$5*AE35*1000</f>
        <v>1975.2707260000002</v>
      </c>
      <c r="AW35" s="9">
        <f ca="1">1 - MIN(AR31:AV35)/AW31</f>
        <v>0.61139538824289397</v>
      </c>
    </row>
  </sheetData>
  <mergeCells count="69">
    <mergeCell ref="AR2:AV2"/>
    <mergeCell ref="A2:B3"/>
    <mergeCell ref="C2:G2"/>
    <mergeCell ref="I2:J3"/>
    <mergeCell ref="K2:O2"/>
    <mergeCell ref="Q2:R3"/>
    <mergeCell ref="S2:W2"/>
    <mergeCell ref="AG4:AG8"/>
    <mergeCell ref="AP4:AP8"/>
    <mergeCell ref="Y2:Z3"/>
    <mergeCell ref="AA2:AE2"/>
    <mergeCell ref="AG2:AH3"/>
    <mergeCell ref="AI2:AM2"/>
    <mergeCell ref="AP2:AQ3"/>
    <mergeCell ref="Y11:Z12"/>
    <mergeCell ref="A4:A8"/>
    <mergeCell ref="I4:I8"/>
    <mergeCell ref="Q4:Q8"/>
    <mergeCell ref="Y4:Y8"/>
    <mergeCell ref="A11:B12"/>
    <mergeCell ref="C11:G11"/>
    <mergeCell ref="I11:J12"/>
    <mergeCell ref="Q11:R12"/>
    <mergeCell ref="S11:W11"/>
    <mergeCell ref="AA11:AE11"/>
    <mergeCell ref="AG11:AH12"/>
    <mergeCell ref="AI11:AM11"/>
    <mergeCell ref="AP11:AQ12"/>
    <mergeCell ref="AR11:AV11"/>
    <mergeCell ref="AP13:AP17"/>
    <mergeCell ref="A20:B21"/>
    <mergeCell ref="C20:G20"/>
    <mergeCell ref="I20:J21"/>
    <mergeCell ref="Q20:R21"/>
    <mergeCell ref="S20:W20"/>
    <mergeCell ref="Y20:Z21"/>
    <mergeCell ref="AA20:AE20"/>
    <mergeCell ref="AG20:AH21"/>
    <mergeCell ref="AI20:AM20"/>
    <mergeCell ref="A13:A17"/>
    <mergeCell ref="I13:I17"/>
    <mergeCell ref="Q13:Q17"/>
    <mergeCell ref="Y13:Y17"/>
    <mergeCell ref="AG13:AG17"/>
    <mergeCell ref="AP20:AQ21"/>
    <mergeCell ref="AR29:AV29"/>
    <mergeCell ref="A29:B30"/>
    <mergeCell ref="C29:G29"/>
    <mergeCell ref="I29:J30"/>
    <mergeCell ref="Q29:R30"/>
    <mergeCell ref="S29:W29"/>
    <mergeCell ref="Y29:Z30"/>
    <mergeCell ref="AR20:AV20"/>
    <mergeCell ref="A22:A26"/>
    <mergeCell ref="I22:I26"/>
    <mergeCell ref="Q22:Q26"/>
    <mergeCell ref="Y22:Y26"/>
    <mergeCell ref="AG22:AG26"/>
    <mergeCell ref="AP22:AP26"/>
    <mergeCell ref="AP31:AP35"/>
    <mergeCell ref="AA29:AE29"/>
    <mergeCell ref="AG29:AH30"/>
    <mergeCell ref="A31:A35"/>
    <mergeCell ref="I31:I35"/>
    <mergeCell ref="Q31:Q35"/>
    <mergeCell ref="Y31:Y35"/>
    <mergeCell ref="AG31:AG35"/>
    <mergeCell ref="AI29:AM29"/>
    <mergeCell ref="AP29:AQ30"/>
  </mergeCells>
  <conditionalFormatting sqref="C4:G8 H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 H1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 H22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 H31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 P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 P13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 P2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 P3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 X4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 X13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 X22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 X3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 AF4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 AF13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 AF22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 AF3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1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3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4:AV8 AW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13:AV17 AW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2:AV26 AW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31:AV35 AW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481C-B9F6-4D8D-9342-779623CCBDB3}">
  <dimension ref="A1:AN45"/>
  <sheetViews>
    <sheetView topLeftCell="I1" workbookViewId="0">
      <selection activeCell="AJ5" sqref="AJ5"/>
    </sheetView>
  </sheetViews>
  <sheetFormatPr defaultRowHeight="14.25" x14ac:dyDescent="0.45"/>
  <cols>
    <col min="1" max="7" width="6.59765625" customWidth="1"/>
    <col min="8" max="8" width="3.59765625" customWidth="1"/>
    <col min="9" max="15" width="6.59765625" customWidth="1"/>
    <col min="16" max="16" width="3.59765625" customWidth="1"/>
    <col min="17" max="23" width="6.59765625" customWidth="1"/>
    <col min="24" max="24" width="3.59765625" customWidth="1"/>
    <col min="25" max="31" width="6.59765625" customWidth="1"/>
    <col min="32" max="32" width="3.59765625" customWidth="1"/>
    <col min="33" max="40" width="6.59765625" customWidth="1"/>
  </cols>
  <sheetData>
    <row r="1" spans="1:40" x14ac:dyDescent="0.45">
      <c r="A1" s="1" t="s">
        <v>35</v>
      </c>
      <c r="B1" s="1"/>
      <c r="I1" s="1"/>
      <c r="J1" s="1"/>
    </row>
    <row r="2" spans="1:40" ht="14.25" customHeight="1" x14ac:dyDescent="0.45">
      <c r="A2" s="13" t="s">
        <v>44</v>
      </c>
      <c r="B2" s="13"/>
      <c r="C2" s="11" t="s">
        <v>43</v>
      </c>
      <c r="D2" s="11"/>
      <c r="E2" s="11"/>
      <c r="F2" s="11"/>
      <c r="G2" s="11"/>
      <c r="I2" s="13" t="s">
        <v>46</v>
      </c>
      <c r="J2" s="13"/>
      <c r="K2" s="11" t="s">
        <v>43</v>
      </c>
      <c r="L2" s="11"/>
      <c r="M2" s="11"/>
      <c r="N2" s="11"/>
      <c r="O2" s="11"/>
      <c r="Q2" s="13" t="s">
        <v>45</v>
      </c>
      <c r="R2" s="13"/>
      <c r="S2" s="11" t="s">
        <v>43</v>
      </c>
      <c r="T2" s="11"/>
      <c r="U2" s="11"/>
      <c r="V2" s="11"/>
      <c r="W2" s="11"/>
      <c r="Y2" s="13" t="s">
        <v>47</v>
      </c>
      <c r="Z2" s="13"/>
      <c r="AA2" s="11" t="s">
        <v>43</v>
      </c>
      <c r="AB2" s="11"/>
      <c r="AC2" s="11"/>
      <c r="AD2" s="11"/>
      <c r="AE2" s="11"/>
      <c r="AG2" s="13" t="s">
        <v>31</v>
      </c>
      <c r="AH2" s="13"/>
      <c r="AI2" s="11" t="s">
        <v>43</v>
      </c>
      <c r="AJ2" s="11"/>
      <c r="AK2" s="11"/>
      <c r="AL2" s="11"/>
      <c r="AM2" s="11"/>
    </row>
    <row r="3" spans="1:40" x14ac:dyDescent="0.45">
      <c r="A3" s="13"/>
      <c r="B3" s="13"/>
      <c r="C3" s="1">
        <v>10</v>
      </c>
      <c r="D3" s="1">
        <v>15</v>
      </c>
      <c r="E3" s="1">
        <v>20</v>
      </c>
      <c r="F3" s="1">
        <v>25</v>
      </c>
      <c r="G3" s="1">
        <v>30</v>
      </c>
      <c r="I3" s="13"/>
      <c r="J3" s="13"/>
      <c r="K3" s="1">
        <v>10</v>
      </c>
      <c r="L3" s="1">
        <v>15</v>
      </c>
      <c r="M3" s="1">
        <v>20</v>
      </c>
      <c r="N3" s="1">
        <v>25</v>
      </c>
      <c r="O3" s="1">
        <v>30</v>
      </c>
      <c r="Q3" s="13"/>
      <c r="R3" s="13"/>
      <c r="S3" s="1">
        <v>10</v>
      </c>
      <c r="T3" s="1">
        <v>15</v>
      </c>
      <c r="U3" s="1">
        <v>20</v>
      </c>
      <c r="V3" s="1">
        <v>25</v>
      </c>
      <c r="W3" s="1">
        <v>30</v>
      </c>
      <c r="Y3" s="13"/>
      <c r="Z3" s="13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G3" s="13"/>
      <c r="AH3" s="13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</row>
    <row r="4" spans="1:40" ht="14.65" thickBot="1" x14ac:dyDescent="0.5">
      <c r="A4" s="12" t="s">
        <v>36</v>
      </c>
      <c r="B4" s="1">
        <v>1.1299999999999999E-2</v>
      </c>
      <c r="C4">
        <f ca="1">'CAC-only comparison'!C4+IF($B4=0.0113,$C$41,$B$41)</f>
        <v>18274.599999999999</v>
      </c>
      <c r="D4">
        <f ca="1">'CAC-only comparison'!D4+IF($B4=0.0113,$C$41,$B$41)</f>
        <v>18260.8</v>
      </c>
      <c r="E4">
        <f ca="1">'CAC-only comparison'!E4+IF($B4=0.0113,$C$41,$B$41)</f>
        <v>18251.599999999999</v>
      </c>
      <c r="F4">
        <f ca="1">'CAC-only comparison'!F4+IF($B4=0.0113,$C$41,$B$41)</f>
        <v>18289.8</v>
      </c>
      <c r="G4">
        <f ca="1">'CAC-only comparison'!G4+IF($B4=0.0113,$C$41,$B$41)</f>
        <v>18281.900000000001</v>
      </c>
      <c r="H4">
        <f>235.5+$C$41</f>
        <v>18379.5</v>
      </c>
      <c r="I4" s="12" t="s">
        <v>36</v>
      </c>
      <c r="J4" s="1">
        <v>1.1299999999999999E-2</v>
      </c>
      <c r="K4" s="5">
        <f ca="1">'CAC-only comparison'!K4+(IF($J4=0.0113,$C$42,$B$42)/1000)</f>
        <v>1509.1530451250001</v>
      </c>
      <c r="L4" s="5">
        <f ca="1">'CAC-only comparison'!L4+(IF($J4=0.0113,$C$42,$B$42)/1000)</f>
        <v>1509.1425263250001</v>
      </c>
      <c r="M4" s="5">
        <f ca="1">'CAC-only comparison'!M4+(IF($J4=0.0113,$C$42,$B$42)/1000)</f>
        <v>1508.86385655</v>
      </c>
      <c r="N4" s="5">
        <f ca="1">'CAC-only comparison'!N4+(IF($J4=0.0113,$C$42,$B$42)/1000)</f>
        <v>1509.0852815124999</v>
      </c>
      <c r="O4" s="5">
        <f ca="1">'CAC-only comparison'!O4+(IF($J4=0.0113,$C$42,$B$42)/1000)</f>
        <v>1509.1275797124999</v>
      </c>
      <c r="P4">
        <f>33+$C$42/1000</f>
        <v>1530</v>
      </c>
      <c r="Q4" s="12" t="s">
        <v>36</v>
      </c>
      <c r="R4" s="1">
        <v>1.1299999999999999E-2</v>
      </c>
      <c r="S4" s="5">
        <f ca="1">'CAC-only comparison'!S4+(IF($R4=0.0113,$C$43,$B$43)/1000)</f>
        <v>469.25279239999998</v>
      </c>
      <c r="T4" s="5">
        <f ca="1">'CAC-only comparison'!T4+(IF($R4=0.0113,$C$43,$B$43)/1000)</f>
        <v>468.6855228</v>
      </c>
      <c r="U4" s="5">
        <f ca="1">'CAC-only comparison'!U4+(IF($R4=0.0113,$C$43,$B$43)/1000)</f>
        <v>468.6192001</v>
      </c>
      <c r="V4" s="5">
        <f ca="1">'CAC-only comparison'!V4+(IF($R4=0.0113,$C$43,$B$43)/1000)</f>
        <v>468.72256199999998</v>
      </c>
      <c r="W4" s="5">
        <f ca="1">'CAC-only comparison'!W4+(IF($R4=0.0113,$C$43,$B$43)/1000)</f>
        <v>468.77174719999999</v>
      </c>
      <c r="X4">
        <f>13.68+$C$43/1000</f>
        <v>476.08</v>
      </c>
      <c r="Y4" s="12" t="s">
        <v>36</v>
      </c>
      <c r="Z4" s="1">
        <v>1.1299999999999999E-2</v>
      </c>
      <c r="AA4" s="5">
        <f ca="1">'CAC-only comparison'!AA4+(IF($Z4=0.0113,$C$44,$B$44))</f>
        <v>9050.6289562999991</v>
      </c>
      <c r="AB4" s="5">
        <f ca="1">'CAC-only comparison'!AB4+(IF($Z4=0.0113,$C$44,$B$44))</f>
        <v>9051.8624087000007</v>
      </c>
      <c r="AC4" s="5">
        <f ca="1">'CAC-only comparison'!AC4+(IF($Z4=0.0113,$C$44,$B$44))</f>
        <v>9049.9436726000004</v>
      </c>
      <c r="AD4" s="5">
        <f ca="1">'CAC-only comparison'!AD4+(IF($Z4=0.0113,$C$44,$B$44))</f>
        <v>9051.3229485499996</v>
      </c>
      <c r="AE4" s="5">
        <f ca="1">'CAC-only comparison'!AE4+(IF($Z4=0.0113,$C$44,$B$44))</f>
        <v>9051.4162665500007</v>
      </c>
      <c r="AF4">
        <f>198+$C$44</f>
        <v>9179</v>
      </c>
      <c r="AG4" s="12" t="s">
        <v>36</v>
      </c>
      <c r="AH4" s="1">
        <v>1.1299999999999999E-2</v>
      </c>
      <c r="AI4" s="3">
        <f ca="1">'base P base C auto'!$M$5*C4+'base P base C auto'!$N$5*K4*1000+'base P base C auto'!$O$5*S4*1000+'base P base C auto'!$Q$5*AA4*1000</f>
        <v>345171.13638552499</v>
      </c>
      <c r="AJ4" s="3">
        <f ca="1">'base P base C auto'!$M$5*D4+'base P base C auto'!$N$5*L4*1000+'base P base C auto'!$O$5*T4*1000+'base P base C auto'!$Q$5*AB4*1000</f>
        <v>345093.29672472505</v>
      </c>
      <c r="AK4" s="3">
        <f ca="1">'base P base C auto'!$M$5*E4+'base P base C auto'!$N$5*M4*1000+'base P base C auto'!$O$5*U4*1000+'base P base C auto'!$Q$5*AC4*1000</f>
        <v>345024.95620105002</v>
      </c>
      <c r="AL4" s="3">
        <f ca="1">'base P base C auto'!$M$5*F4+'base P base C auto'!$N$5*N4*1000+'base P base C auto'!$O$5*V4*1000+'base P base C auto'!$Q$5*AD4*1000</f>
        <v>345115.55169011251</v>
      </c>
      <c r="AM4" s="3">
        <f ca="1">'base P base C auto'!$M$5*G4+'base P base C auto'!$N$5*O4*1000+'base P base C auto'!$O$5*W4*1000+'base P base C auto'!$Q$5*AE4*1000</f>
        <v>345120.37212111242</v>
      </c>
      <c r="AN4" s="3">
        <f>'base P base C auto'!$M$5*H4+'base P base C auto'!$N$5*P4*1000+'base P base C auto'!$O$5*X4*1000+'base P base C auto'!$Q$5*AF4*1000</f>
        <v>349850.18</v>
      </c>
    </row>
    <row r="5" spans="1:40" ht="14.65" thickBot="1" x14ac:dyDescent="0.5">
      <c r="A5" s="12"/>
      <c r="B5" s="1">
        <v>2.2499999999999999E-2</v>
      </c>
      <c r="C5">
        <f ca="1">'CAC-only comparison'!C5+IF($B5=0.0113,$C$41,$B$41)</f>
        <v>18397.891</v>
      </c>
      <c r="D5">
        <f ca="1">'CAC-only comparison'!D5+IF($B5=0.0113,$C$41,$B$41)</f>
        <v>18372.690999999999</v>
      </c>
      <c r="E5">
        <f ca="1">'CAC-only comparison'!E5+IF($B5=0.0113,$C$41,$B$41)</f>
        <v>18413.690999999999</v>
      </c>
      <c r="F5">
        <f ca="1">'CAC-only comparison'!F5+IF($B5=0.0113,$C$41,$B$41)</f>
        <v>18486.690999999999</v>
      </c>
      <c r="G5">
        <f ca="1">'CAC-only comparison'!G5+IF($B5=0.0113,$C$41,$B$41)</f>
        <v>18522.591</v>
      </c>
      <c r="I5" s="12"/>
      <c r="J5" s="1">
        <v>2.2499999999999999E-2</v>
      </c>
      <c r="K5" s="5">
        <f ca="1">'CAC-only comparison'!K5+(IF($J5=0.0113,$C$42,$B$42)/1000)</f>
        <v>1286.5946039</v>
      </c>
      <c r="L5" s="5">
        <f ca="1">'CAC-only comparison'!L5+(IF($J5=0.0113,$C$42,$B$42)/1000)</f>
        <v>1286.417154775</v>
      </c>
      <c r="M5" s="5">
        <f ca="1">'CAC-only comparison'!M5+(IF($J5=0.0113,$C$42,$B$42)/1000)</f>
        <v>1286.5332711000001</v>
      </c>
      <c r="N5" s="5">
        <f ca="1">'CAC-only comparison'!N5+(IF($J5=0.0113,$C$42,$B$42)/1000)</f>
        <v>1286.670805625</v>
      </c>
      <c r="O5" s="5">
        <f ca="1">'CAC-only comparison'!O5+(IF($J5=0.0113,$C$42,$B$42)/1000)</f>
        <v>1286.4857402</v>
      </c>
      <c r="Q5" s="12"/>
      <c r="R5" s="1">
        <v>2.2499999999999999E-2</v>
      </c>
      <c r="S5" s="5">
        <f ca="1">'CAC-only comparison'!S5+(IF($R5=0.0113,$C$43,$B$43)/1000)</f>
        <v>371.06217889999999</v>
      </c>
      <c r="T5" s="5">
        <f ca="1">'CAC-only comparison'!T5+(IF($R5=0.0113,$C$43,$B$43)/1000)</f>
        <v>370.59473350000002</v>
      </c>
      <c r="U5" s="5">
        <f ca="1">'CAC-only comparison'!U5+(IF($R5=0.0113,$C$43,$B$43)/1000)</f>
        <v>370.82774610000001</v>
      </c>
      <c r="V5" s="5">
        <f ca="1">'CAC-only comparison'!V5+(IF($R5=0.0113,$C$43,$B$43)/1000)</f>
        <v>370.8148698</v>
      </c>
      <c r="W5" s="5">
        <f ca="1">'CAC-only comparison'!W5+(IF($R5=0.0113,$C$43,$B$43)/1000)</f>
        <v>370.70174750000001</v>
      </c>
      <c r="Y5" s="12"/>
      <c r="Z5" s="1">
        <v>2.2499999999999999E-2</v>
      </c>
      <c r="AA5" s="5">
        <f ca="1">'CAC-only comparison'!AA5+(IF($Z5=0.0113,$C$44,$B$44))</f>
        <v>7789.1352468000005</v>
      </c>
      <c r="AB5" s="5">
        <f ca="1">'CAC-only comparison'!AB5+(IF($Z5=0.0113,$C$44,$B$44))</f>
        <v>7787.0058572999997</v>
      </c>
      <c r="AC5" s="5">
        <f ca="1">'CAC-only comparison'!AC5+(IF($Z5=0.0113,$C$44,$B$44))</f>
        <v>7788.3992532000002</v>
      </c>
      <c r="AD5" s="5">
        <f ca="1">'CAC-only comparison'!AD5+(IF($Z5=0.0113,$C$44,$B$44))</f>
        <v>7790.0496675000004</v>
      </c>
      <c r="AE5" s="5">
        <f ca="1">'CAC-only comparison'!AE5+(IF($Z5=0.0113,$C$44,$B$44))</f>
        <v>7787.8288824000001</v>
      </c>
      <c r="AG5" s="12"/>
      <c r="AH5" s="1">
        <v>2.2499999999999999E-2</v>
      </c>
      <c r="AI5" s="3">
        <f ca="1">'base P base C auto'!$M$5*C5+'base P base C auto'!$N$5*K5*1000+'base P base C auto'!$O$5*S5*1000+'base P base C auto'!$Q$5*AA5*1000</f>
        <v>293944.68686199997</v>
      </c>
      <c r="AJ5" s="8">
        <f ca="1">'base P base C auto'!$M$5*D5+'base P base C auto'!$N$5*L5*1000+'base P base C auto'!$O$5*T5*1000+'base P base C auto'!$Q$5*AB5*1000</f>
        <v>293825.83910147496</v>
      </c>
      <c r="AK5" s="3">
        <f ca="1">'base P base C auto'!$M$5*E5+'base P base C auto'!$N$5*M5*1000+'base P base C auto'!$O$5*U5*1000+'base P base C auto'!$Q$5*AC5*1000</f>
        <v>293919.30193800002</v>
      </c>
      <c r="AL5" s="3">
        <f ca="1">'base P base C auto'!$M$5*F5+'base P base C auto'!$N$5*N5*1000+'base P base C auto'!$O$5*V5*1000+'base P base C auto'!$Q$5*AD5*1000</f>
        <v>294019.488621425</v>
      </c>
      <c r="AM5" s="3">
        <f ca="1">'base P base C auto'!$M$5*G5+'base P base C auto'!$N$5*O5*1000+'base P base C auto'!$O$5*W5*1000+'base P base C auto'!$Q$5*AE5*1000</f>
        <v>294003.02214930003</v>
      </c>
    </row>
    <row r="6" spans="1:40" x14ac:dyDescent="0.45">
      <c r="A6" s="12"/>
      <c r="B6" s="1">
        <v>3.3799999999999997E-2</v>
      </c>
      <c r="C6">
        <f ca="1">'CAC-only comparison'!C6+IF($B6=0.0113,$C$41,$B$41)</f>
        <v>18413.091</v>
      </c>
      <c r="D6">
        <f ca="1">'CAC-only comparison'!D6+IF($B6=0.0113,$C$41,$B$41)</f>
        <v>18544.690999999999</v>
      </c>
      <c r="E6">
        <f ca="1">'CAC-only comparison'!E6+IF($B6=0.0113,$C$41,$B$41)</f>
        <v>18549.690999999999</v>
      </c>
      <c r="F6">
        <f ca="1">'CAC-only comparison'!F6+IF($B6=0.0113,$C$41,$B$41)</f>
        <v>18553.690999999999</v>
      </c>
      <c r="G6">
        <f ca="1">'CAC-only comparison'!G6+IF($B6=0.0113,$C$41,$B$41)</f>
        <v>18590.690999999999</v>
      </c>
      <c r="I6" s="12"/>
      <c r="J6" s="1">
        <v>3.3799999999999997E-2</v>
      </c>
      <c r="K6" s="5">
        <f ca="1">'CAC-only comparison'!K6+(IF($J6=0.0113,$C$42,$B$42)/1000)</f>
        <v>1288.2700824999999</v>
      </c>
      <c r="L6" s="5">
        <f ca="1">'CAC-only comparison'!L6+(IF($J6=0.0113,$C$42,$B$42)/1000)</f>
        <v>1287.7890962250001</v>
      </c>
      <c r="M6" s="5">
        <f ca="1">'CAC-only comparison'!M6+(IF($J6=0.0113,$C$42,$B$42)/1000)</f>
        <v>1288.0787550499999</v>
      </c>
      <c r="N6" s="5">
        <f ca="1">'CAC-only comparison'!N6+(IF($J6=0.0113,$C$42,$B$42)/1000)</f>
        <v>1287.8429283749999</v>
      </c>
      <c r="O6" s="5">
        <f ca="1">'CAC-only comparison'!O6+(IF($J6=0.0113,$C$42,$B$42)/1000)</f>
        <v>1287.55947595</v>
      </c>
      <c r="Q6" s="12"/>
      <c r="R6" s="1">
        <v>3.3799999999999997E-2</v>
      </c>
      <c r="S6" s="5">
        <f ca="1">'CAC-only comparison'!S6+(IF($R6=0.0113,$C$43,$B$43)/1000)</f>
        <v>380.16720329999998</v>
      </c>
      <c r="T6" s="5">
        <f ca="1">'CAC-only comparison'!T6+(IF($R6=0.0113,$C$43,$B$43)/1000)</f>
        <v>379.7127605</v>
      </c>
      <c r="U6" s="5">
        <f ca="1">'CAC-only comparison'!U6+(IF($R6=0.0113,$C$43,$B$43)/1000)</f>
        <v>379.8835785</v>
      </c>
      <c r="V6" s="5">
        <f ca="1">'CAC-only comparison'!V6+(IF($R6=0.0113,$C$43,$B$43)/1000)</f>
        <v>379.57295019999998</v>
      </c>
      <c r="W6" s="5">
        <f ca="1">'CAC-only comparison'!W6+(IF($R6=0.0113,$C$43,$B$43)/1000)</f>
        <v>379.25352629999998</v>
      </c>
      <c r="Y6" s="12"/>
      <c r="Z6" s="1">
        <v>3.3799999999999997E-2</v>
      </c>
      <c r="AA6" s="5">
        <f ca="1">'CAC-only comparison'!AA6+(IF($Z6=0.0113,$C$44,$B$44))</f>
        <v>7809.2409900000002</v>
      </c>
      <c r="AB6" s="5">
        <f ca="1">'CAC-only comparison'!AB6+(IF($Z6=0.0113,$C$44,$B$44))</f>
        <v>7803.4691547000002</v>
      </c>
      <c r="AC6" s="5">
        <f ca="1">'CAC-only comparison'!AC6+(IF($Z6=0.0113,$C$44,$B$44))</f>
        <v>7806.9450606</v>
      </c>
      <c r="AD6" s="5">
        <f ca="1">'CAC-only comparison'!AD6+(IF($Z6=0.0113,$C$44,$B$44))</f>
        <v>7804.1151405000001</v>
      </c>
      <c r="AE6" s="5">
        <f ca="1">'CAC-only comparison'!AE6+(IF($Z6=0.0113,$C$44,$B$44))</f>
        <v>7800.7137113999997</v>
      </c>
      <c r="AG6" s="12"/>
      <c r="AH6" s="1">
        <v>3.3799999999999997E-2</v>
      </c>
      <c r="AI6" s="3">
        <f ca="1">'base P base C auto'!$M$5*C6+'base P base C auto'!$N$5*K6*1000+'base P base C auto'!$O$5*S6*1000+'base P base C auto'!$Q$5*AA6*1000</f>
        <v>295411.76984179998</v>
      </c>
      <c r="AJ6" s="3">
        <f ca="1">'base P base C auto'!$M$5*D6+'base P base C auto'!$N$5*L6*1000+'base P base C auto'!$O$5*T6*1000+'base P base C auto'!$Q$5*AB6*1000</f>
        <v>295387.85613152501</v>
      </c>
      <c r="AK6" s="3">
        <f ca="1">'base P base C auto'!$M$5*E6+'base P base C auto'!$N$5*M6*1000+'base P base C auto'!$O$5*U6*1000+'base P base C auto'!$Q$5*AC6*1000</f>
        <v>295474.06380394998</v>
      </c>
      <c r="AL6" s="3">
        <f ca="1">'base P base C auto'!$M$5*F6+'base P base C auto'!$N$5*N6*1000+'base P base C auto'!$O$5*V6*1000+'base P base C auto'!$Q$5*AD6*1000</f>
        <v>295391.19000457495</v>
      </c>
      <c r="AM6" s="3">
        <f ca="1">'base P base C auto'!$M$5*G6+'base P base C auto'!$N$5*O6*1000+'base P base C auto'!$O$5*W6*1000+'base P base C auto'!$Q$5*AE6*1000</f>
        <v>295330.29815584997</v>
      </c>
    </row>
    <row r="7" spans="1:40" x14ac:dyDescent="0.45">
      <c r="A7" s="12"/>
      <c r="B7" s="1">
        <v>4.5100000000000001E-2</v>
      </c>
      <c r="C7">
        <f ca="1">'CAC-only comparison'!C7+IF($B7=0.0113,$C$41,$B$41)</f>
        <v>18487.491000000002</v>
      </c>
      <c r="D7">
        <f ca="1">'CAC-only comparison'!D7+IF($B7=0.0113,$C$41,$B$41)</f>
        <v>18515.791000000001</v>
      </c>
      <c r="E7">
        <f ca="1">'CAC-only comparison'!E7+IF($B7=0.0113,$C$41,$B$41)</f>
        <v>18685.791000000001</v>
      </c>
      <c r="F7">
        <f ca="1">'CAC-only comparison'!F7+IF($B7=0.0113,$C$41,$B$41)</f>
        <v>18631.091</v>
      </c>
      <c r="G7">
        <f ca="1">'CAC-only comparison'!G7+IF($B7=0.0113,$C$41,$B$41)</f>
        <v>18875.491000000002</v>
      </c>
      <c r="I7" s="12"/>
      <c r="J7" s="1">
        <v>4.5100000000000001E-2</v>
      </c>
      <c r="K7" s="5">
        <f ca="1">'CAC-only comparison'!K7+(IF($J7=0.0113,$C$42,$B$42)/1000)</f>
        <v>1286.1533383000001</v>
      </c>
      <c r="L7" s="5">
        <f ca="1">'CAC-only comparison'!L7+(IF($J7=0.0113,$C$42,$B$42)/1000)</f>
        <v>1286.0652900499999</v>
      </c>
      <c r="M7" s="5">
        <f ca="1">'CAC-only comparison'!M7+(IF($J7=0.0113,$C$42,$B$42)/1000)</f>
        <v>1286.4151136749999</v>
      </c>
      <c r="N7" s="5">
        <f ca="1">'CAC-only comparison'!N7+(IF($J7=0.0113,$C$42,$B$42)/1000)</f>
        <v>1286.5066605500001</v>
      </c>
      <c r="O7" s="5">
        <f ca="1">'CAC-only comparison'!O7+(IF($J7=0.0113,$C$42,$B$42)/1000)</f>
        <v>1286.5746800750001</v>
      </c>
      <c r="Q7" s="12"/>
      <c r="R7" s="1">
        <v>4.5100000000000001E-2</v>
      </c>
      <c r="S7" s="5">
        <f ca="1">'CAC-only comparison'!S7+(IF($R7=0.0113,$C$43,$B$43)/1000)</f>
        <v>388.18206409999999</v>
      </c>
      <c r="T7" s="5">
        <f ca="1">'CAC-only comparison'!T7+(IF($R7=0.0113,$C$43,$B$43)/1000)</f>
        <v>388.1158246</v>
      </c>
      <c r="U7" s="5">
        <f ca="1">'CAC-only comparison'!U7+(IF($R7=0.0113,$C$43,$B$43)/1000)</f>
        <v>388.65644099999997</v>
      </c>
      <c r="V7" s="5">
        <f ca="1">'CAC-only comparison'!V7+(IF($R7=0.0113,$C$43,$B$43)/1000)</f>
        <v>388.80422829999998</v>
      </c>
      <c r="W7" s="5">
        <f ca="1">'CAC-only comparison'!W7+(IF($R7=0.0113,$C$43,$B$43)/1000)</f>
        <v>388.96814319999999</v>
      </c>
      <c r="Y7" s="12"/>
      <c r="Z7" s="1">
        <v>4.5100000000000001E-2</v>
      </c>
      <c r="AA7" s="5">
        <f ca="1">'CAC-only comparison'!AA7+(IF($Z7=0.0113,$C$44,$B$44))</f>
        <v>7783.8400596000001</v>
      </c>
      <c r="AB7" s="5">
        <f ca="1">'CAC-only comparison'!AB7+(IF($Z7=0.0113,$C$44,$B$44))</f>
        <v>7782.7834806000001</v>
      </c>
      <c r="AC7" s="5">
        <f ca="1">'CAC-only comparison'!AC7+(IF($Z7=0.0113,$C$44,$B$44))</f>
        <v>7786.9813641000001</v>
      </c>
      <c r="AD7" s="5">
        <f ca="1">'CAC-only comparison'!AD7+(IF($Z7=0.0113,$C$44,$B$44))</f>
        <v>7788.0799266000004</v>
      </c>
      <c r="AE7" s="5">
        <f ca="1">'CAC-only comparison'!AE7+(IF($Z7=0.0113,$C$44,$B$44))</f>
        <v>7788.8961608999998</v>
      </c>
      <c r="AG7" s="12"/>
      <c r="AH7" s="1">
        <v>4.5100000000000001E-2</v>
      </c>
      <c r="AI7" s="3">
        <f ca="1">'base P base C auto'!$M$5*C7+'base P base C auto'!$N$5*K7*1000+'base P base C auto'!$O$5*S7*1000+'base P base C auto'!$Q$5*AA7*1000</f>
        <v>296013.56846080004</v>
      </c>
      <c r="AJ7" s="3">
        <f ca="1">'base P base C auto'!$M$5*D7+'base P base C auto'!$N$5*L7*1000+'base P base C auto'!$O$5*T7*1000+'base P base C auto'!$Q$5*AB7*1000</f>
        <v>296015.45139704994</v>
      </c>
      <c r="AK7" s="3">
        <f ca="1">'base P base C auto'!$M$5*E7+'base P base C auto'!$N$5*M7*1000+'base P base C auto'!$O$5*U7*1000+'base P base C auto'!$Q$5*AC7*1000</f>
        <v>296323.97911907494</v>
      </c>
      <c r="AL7" s="3">
        <f ca="1">'base P base C auto'!$M$5*F7+'base P base C auto'!$N$5*N7*1000+'base P base C auto'!$O$5*V7*1000+'base P base C auto'!$Q$5*AD7*1000</f>
        <v>296306.29467924999</v>
      </c>
      <c r="AM7" s="3">
        <f ca="1">'base P base C auto'!$M$5*G7+'base P base C auto'!$N$5*O7*1000+'base P base C auto'!$O$5*W7*1000+'base P base C auto'!$Q$5*AE7*1000</f>
        <v>296584.74446287501</v>
      </c>
      <c r="AN7" s="1" t="s">
        <v>58</v>
      </c>
    </row>
    <row r="8" spans="1:40" x14ac:dyDescent="0.45">
      <c r="A8" s="12"/>
      <c r="B8" s="1">
        <v>9.0200000000000002E-2</v>
      </c>
      <c r="C8">
        <f ca="1">'CAC-only comparison'!C8+IF($B8=0.0113,$C$41,$B$41)</f>
        <v>18708.091</v>
      </c>
      <c r="D8">
        <f ca="1">'CAC-only comparison'!D8+IF($B8=0.0113,$C$41,$B$41)</f>
        <v>18819.891</v>
      </c>
      <c r="E8">
        <f ca="1">'CAC-only comparison'!E8+IF($B8=0.0113,$C$41,$B$41)</f>
        <v>18790.791000000001</v>
      </c>
      <c r="F8">
        <f ca="1">'CAC-only comparison'!F8+IF($B8=0.0113,$C$41,$B$41)</f>
        <v>19019.391</v>
      </c>
      <c r="G8">
        <f ca="1">'CAC-only comparison'!G8+IF($B8=0.0113,$C$41,$B$41)</f>
        <v>19018.791000000001</v>
      </c>
      <c r="I8" s="12"/>
      <c r="J8" s="1">
        <v>9.0200000000000002E-2</v>
      </c>
      <c r="K8" s="5">
        <f ca="1">'CAC-only comparison'!K8+(IF($J8=0.0113,$C$42,$B$42)/1000)</f>
        <v>1286.0659068499999</v>
      </c>
      <c r="L8" s="5">
        <f ca="1">'CAC-only comparison'!L8+(IF($J8=0.0113,$C$42,$B$42)/1000)</f>
        <v>1285.953323425</v>
      </c>
      <c r="M8" s="5">
        <f ca="1">'CAC-only comparison'!M8+(IF($J8=0.0113,$C$42,$B$42)/1000)</f>
        <v>1285.9538409500001</v>
      </c>
      <c r="N8" s="5">
        <f ca="1">'CAC-only comparison'!N8+(IF($J8=0.0113,$C$42,$B$42)/1000)</f>
        <v>1286.158325075</v>
      </c>
      <c r="O8" s="5">
        <f ca="1">'CAC-only comparison'!O8+(IF($J8=0.0113,$C$42,$B$42)/1000)</f>
        <v>1286.0773548249999</v>
      </c>
      <c r="Q8" s="12"/>
      <c r="R8" s="1">
        <v>9.0200000000000002E-2</v>
      </c>
      <c r="S8" s="5">
        <f ca="1">'CAC-only comparison'!S8+(IF($R8=0.0113,$C$43,$B$43)/1000)</f>
        <v>424.27931269999999</v>
      </c>
      <c r="T8" s="5">
        <f ca="1">'CAC-only comparison'!T8+(IF($R8=0.0113,$C$43,$B$43)/1000)</f>
        <v>423.73208239999997</v>
      </c>
      <c r="U8" s="5">
        <f ca="1">'CAC-only comparison'!U8+(IF($R8=0.0113,$C$43,$B$43)/1000)</f>
        <v>423.51801820000003</v>
      </c>
      <c r="V8" s="5">
        <f ca="1">'CAC-only comparison'!V8+(IF($R8=0.0113,$C$43,$B$43)/1000)</f>
        <v>424.24479789999998</v>
      </c>
      <c r="W8" s="5">
        <f ca="1">'CAC-only comparison'!W8+(IF($R8=0.0113,$C$43,$B$43)/1000)</f>
        <v>423.85309189999998</v>
      </c>
      <c r="Y8" s="12"/>
      <c r="Z8" s="1">
        <v>9.0200000000000002E-2</v>
      </c>
      <c r="AA8" s="5">
        <f ca="1">'CAC-only comparison'!AA8+(IF($Z8=0.0113,$C$44,$B$44))</f>
        <v>7782.7908821999999</v>
      </c>
      <c r="AB8" s="5">
        <f ca="1">'CAC-only comparison'!AB8+(IF($Z8=0.0113,$C$44,$B$44))</f>
        <v>7781.4398811000001</v>
      </c>
      <c r="AC8" s="5">
        <f ca="1">'CAC-only comparison'!AC8+(IF($Z8=0.0113,$C$44,$B$44))</f>
        <v>7781.4460914000001</v>
      </c>
      <c r="AD8" s="5">
        <f ca="1">'CAC-only comparison'!AD8+(IF($Z8=0.0113,$C$44,$B$44))</f>
        <v>7783.8999008999999</v>
      </c>
      <c r="AE8" s="5">
        <f ca="1">'CAC-only comparison'!AE8+(IF($Z8=0.0113,$C$44,$B$44))</f>
        <v>7782.9282579000001</v>
      </c>
      <c r="AG8" s="12"/>
      <c r="AH8" s="1">
        <v>9.0200000000000002E-2</v>
      </c>
      <c r="AI8" s="3">
        <f ca="1">'base P base C auto'!$M$5*C8+'base P base C auto'!$N$5*K8*1000+'base P base C auto'!$O$5*S8*1000+'base P base C auto'!$Q$5*AA8*1000</f>
        <v>300583.66236835002</v>
      </c>
      <c r="AJ8" s="3">
        <f ca="1">'base P base C auto'!$M$5*D8+'base P base C auto'!$N$5*L8*1000+'base P base C auto'!$O$5*T8*1000+'base P base C auto'!$Q$5*AB8*1000</f>
        <v>300605.71756622498</v>
      </c>
      <c r="AK8" s="3">
        <f ca="1">'base P base C auto'!$M$5*E8+'base P base C auto'!$N$5*M8*1000+'base P base C auto'!$O$5*U8*1000+'base P base C auto'!$Q$5*AC8*1000</f>
        <v>300550.82396075001</v>
      </c>
      <c r="AL8" s="3">
        <f ca="1">'base P base C auto'!$M$5*F8+'base P base C auto'!$N$5*N8*1000+'base P base C auto'!$O$5*V8*1000+'base P base C auto'!$Q$5*AD8*1000</f>
        <v>300910.10148657497</v>
      </c>
      <c r="AM8" s="3">
        <f ca="1">'base P base C auto'!$M$5*G8+'base P base C auto'!$N$5*O8*1000+'base P base C auto'!$O$5*W8*1000+'base P base C auto'!$Q$5*AE8*1000</f>
        <v>300845.18227832497</v>
      </c>
      <c r="AN8" s="9">
        <f ca="1">1 - MIN(AI4:AM8)/AN4</f>
        <v>0.16013809367920018</v>
      </c>
    </row>
    <row r="11" spans="1:40" ht="14.25" customHeight="1" x14ac:dyDescent="0.45">
      <c r="A11" s="13" t="s">
        <v>44</v>
      </c>
      <c r="B11" s="13"/>
      <c r="C11" s="11" t="s">
        <v>43</v>
      </c>
      <c r="D11" s="11"/>
      <c r="E11" s="11"/>
      <c r="F11" s="11"/>
      <c r="G11" s="11"/>
      <c r="I11" s="13" t="s">
        <v>46</v>
      </c>
      <c r="J11" s="13"/>
      <c r="K11" s="11" t="s">
        <v>43</v>
      </c>
      <c r="L11" s="11"/>
      <c r="M11" s="11"/>
      <c r="N11" s="11"/>
      <c r="O11" s="11"/>
      <c r="Q11" s="13" t="s">
        <v>45</v>
      </c>
      <c r="R11" s="13"/>
      <c r="S11" s="11" t="s">
        <v>43</v>
      </c>
      <c r="T11" s="11"/>
      <c r="U11" s="11"/>
      <c r="V11" s="11"/>
      <c r="W11" s="11"/>
      <c r="Y11" s="13" t="s">
        <v>47</v>
      </c>
      <c r="Z11" s="13"/>
      <c r="AA11" s="11" t="s">
        <v>43</v>
      </c>
      <c r="AB11" s="11"/>
      <c r="AC11" s="11"/>
      <c r="AD11" s="11"/>
      <c r="AE11" s="11"/>
      <c r="AG11" s="13" t="s">
        <v>31</v>
      </c>
      <c r="AH11" s="13"/>
      <c r="AI11" s="11" t="s">
        <v>43</v>
      </c>
      <c r="AJ11" s="11"/>
      <c r="AK11" s="11"/>
      <c r="AL11" s="11"/>
      <c r="AM11" s="11"/>
    </row>
    <row r="12" spans="1:40" x14ac:dyDescent="0.45">
      <c r="A12" s="13"/>
      <c r="B12" s="13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I12" s="13"/>
      <c r="J12" s="13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Q12" s="13"/>
      <c r="R12" s="13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Y12" s="13"/>
      <c r="Z12" s="13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G12" s="13"/>
      <c r="AH12" s="13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</row>
    <row r="13" spans="1:40" ht="14.65" thickBot="1" x14ac:dyDescent="0.5">
      <c r="A13" s="12" t="s">
        <v>36</v>
      </c>
      <c r="B13" s="1">
        <v>1.1299999999999999E-2</v>
      </c>
      <c r="C13">
        <f ca="1">'CAC-only comparison'!C13+IF($B13=0.0113,$C$41,$B$41)</f>
        <v>18205.400000000001</v>
      </c>
      <c r="D13">
        <f ca="1">'CAC-only comparison'!D13+IF($B13=0.0113,$C$41,$B$41)</f>
        <v>18231</v>
      </c>
      <c r="E13">
        <f ca="1">'CAC-only comparison'!E13+IF($B13=0.0113,$C$41,$B$41)</f>
        <v>18224</v>
      </c>
      <c r="F13">
        <f ca="1">'CAC-only comparison'!F13+IF($B13=0.0113,$C$41,$B$41)</f>
        <v>18233</v>
      </c>
      <c r="G13">
        <f ca="1">'CAC-only comparison'!G13+IF($B13=0.0113,$C$41,$B$41)</f>
        <v>18252.099999999999</v>
      </c>
      <c r="H13">
        <f>235.5+$C$41</f>
        <v>18379.5</v>
      </c>
      <c r="I13" s="12" t="s">
        <v>36</v>
      </c>
      <c r="J13" s="1">
        <v>1.1299999999999999E-2</v>
      </c>
      <c r="K13" s="5">
        <f ca="1">'CAC-only comparison'!K13+(IF($J13=0.0113,$C$42,$B$42)/1000)</f>
        <v>1509.8011476375</v>
      </c>
      <c r="L13" s="5">
        <f ca="1">'CAC-only comparison'!L13+(IF($J13=0.0113,$C$42,$B$42)/1000)</f>
        <v>1509.424974775</v>
      </c>
      <c r="M13" s="5">
        <f ca="1">'CAC-only comparison'!M13+(IF($J13=0.0113,$C$42,$B$42)/1000)</f>
        <v>1509.863774275</v>
      </c>
      <c r="N13" s="5">
        <f ca="1">'CAC-only comparison'!N13+(IF($J13=0.0113,$C$42,$B$42)/1000)</f>
        <v>1509.6455841625</v>
      </c>
      <c r="O13" s="5">
        <f ca="1">'CAC-only comparison'!O13+(IF($J13=0.0113,$C$42,$B$42)/1000)</f>
        <v>1510.1036729499999</v>
      </c>
      <c r="P13">
        <f>33+$C$42/1000</f>
        <v>1530</v>
      </c>
      <c r="Q13" s="12" t="s">
        <v>36</v>
      </c>
      <c r="R13" s="1">
        <v>1.1299999999999999E-2</v>
      </c>
      <c r="S13" s="5">
        <f ca="1">'CAC-only comparison'!S13+(IF($R13=0.0113,$C$43,$B$43)/1000)</f>
        <v>469.40868219999999</v>
      </c>
      <c r="T13" s="5">
        <f ca="1">'CAC-only comparison'!T13+(IF($R13=0.0113,$C$43,$B$43)/1000)</f>
        <v>468.91155179999998</v>
      </c>
      <c r="U13" s="5">
        <f ca="1">'CAC-only comparison'!U13+(IF($R13=0.0113,$C$43,$B$43)/1000)</f>
        <v>469.06757679999998</v>
      </c>
      <c r="V13" s="5">
        <f ca="1">'CAC-only comparison'!V13+(IF($R13=0.0113,$C$43,$B$43)/1000)</f>
        <v>469.04603949999995</v>
      </c>
      <c r="W13" s="5">
        <f ca="1">'CAC-only comparison'!W13+(IF($R13=0.0113,$C$43,$B$43)/1000)</f>
        <v>469.26280489999999</v>
      </c>
      <c r="X13">
        <f>13.68+$C$43/1000</f>
        <v>476.08</v>
      </c>
      <c r="Y13" s="12" t="s">
        <v>36</v>
      </c>
      <c r="Z13" s="1">
        <v>1.1299999999999999E-2</v>
      </c>
      <c r="AA13" s="5">
        <f ca="1">'CAC-only comparison'!AA13+(IF($Z13=0.0113,$C$44,$B$44))</f>
        <v>9055.5793716499993</v>
      </c>
      <c r="AB13" s="5">
        <f ca="1">'CAC-only comparison'!AB13+(IF($Z13=0.0113,$C$44,$B$44))</f>
        <v>9053.2758592999999</v>
      </c>
      <c r="AC13" s="5">
        <f ca="1">'CAC-only comparison'!AC13+(IF($Z13=0.0113,$C$44,$B$44))</f>
        <v>9056.2816409000006</v>
      </c>
      <c r="AD13" s="5">
        <f ca="1">'CAC-only comparison'!AD13+(IF($Z13=0.0113,$C$44,$B$44))</f>
        <v>9054.3780639500001</v>
      </c>
      <c r="AE13" s="5">
        <f ca="1">'CAC-only comparison'!AE13+(IF($Z13=0.0113,$C$44,$B$44))</f>
        <v>9057.1519442000008</v>
      </c>
      <c r="AF13">
        <f>198+$C$44</f>
        <v>9179</v>
      </c>
      <c r="AG13" s="12" t="s">
        <v>36</v>
      </c>
      <c r="AH13" s="1">
        <v>1.1299999999999999E-2</v>
      </c>
      <c r="AI13" s="3">
        <f ca="1">'low P base C auto'!$M$5*C13+'low P base C auto'!$N$5*K13*1000+'low P base C auto'!$O$5*S13*1000+'low P base C auto'!$Q$5*AA13*1000</f>
        <v>195771.804786325</v>
      </c>
      <c r="AJ13" s="3">
        <f ca="1">'low P base C auto'!$M$5*D13+'low P base C auto'!$N$5*L13*1000+'low P base C auto'!$O$5*T13*1000+'low P base C auto'!$Q$5*AB13*1000</f>
        <v>195706.92580304999</v>
      </c>
      <c r="AK13" s="3">
        <f ca="1">'low P base C auto'!$M$5*E13+'low P base C auto'!$N$5*M13*1000+'low P base C auto'!$O$5*U13*1000+'low P base C auto'!$Q$5*AC13*1000</f>
        <v>195755.77371105002</v>
      </c>
      <c r="AL13" s="3">
        <f ca="1">'low P base C auto'!$M$5*F13+'low P base C auto'!$N$5*N13*1000+'low P base C auto'!$O$5*V13*1000+'low P base C auto'!$Q$5*AD13*1000</f>
        <v>195741.740307375</v>
      </c>
      <c r="AM13" s="3">
        <f ca="1">'low P base C auto'!$M$5*G13+'low P base C auto'!$N$5*O13*1000+'low P base C auto'!$O$5*W13*1000+'low P base C auto'!$Q$5*AE13*1000</f>
        <v>195823.84276140001</v>
      </c>
      <c r="AN13" s="3">
        <f>'low P base C auto'!$M$5*H13+'low P base C auto'!$N$5*P13*1000+'low P base C auto'!$O$5*X13*1000+'low P base C auto'!$Q$5*AF13*1000</f>
        <v>198380.18</v>
      </c>
    </row>
    <row r="14" spans="1:40" ht="14.65" thickBot="1" x14ac:dyDescent="0.5">
      <c r="A14" s="12"/>
      <c r="B14" s="1">
        <v>2.2499999999999999E-2</v>
      </c>
      <c r="C14">
        <f ca="1">'CAC-only comparison'!C14+IF($B14=0.0113,$C$41,$B$41)</f>
        <v>18330.291000000001</v>
      </c>
      <c r="D14">
        <f ca="1">'CAC-only comparison'!D14+IF($B14=0.0113,$C$41,$B$41)</f>
        <v>18347.190999999999</v>
      </c>
      <c r="E14">
        <f ca="1">'CAC-only comparison'!E14+IF($B14=0.0113,$C$41,$B$41)</f>
        <v>18362.491000000002</v>
      </c>
      <c r="F14">
        <f ca="1">'CAC-only comparison'!F14+IF($B14=0.0113,$C$41,$B$41)</f>
        <v>18394.891</v>
      </c>
      <c r="G14">
        <f ca="1">'CAC-only comparison'!G14+IF($B14=0.0113,$C$41,$B$41)</f>
        <v>18420.690999999999</v>
      </c>
      <c r="I14" s="12"/>
      <c r="J14" s="1">
        <v>2.2499999999999999E-2</v>
      </c>
      <c r="K14" s="5">
        <f ca="1">'CAC-only comparison'!K14+(IF($J14=0.0113,$C$42,$B$42)/1000)</f>
        <v>1286.9782622499999</v>
      </c>
      <c r="L14" s="5">
        <f ca="1">'CAC-only comparison'!L14+(IF($J14=0.0113,$C$42,$B$42)/1000)</f>
        <v>1287.07185895</v>
      </c>
      <c r="M14" s="5">
        <f ca="1">'CAC-only comparison'!M14+(IF($J14=0.0113,$C$42,$B$42)/1000)</f>
        <v>1287.0586828749999</v>
      </c>
      <c r="N14" s="5">
        <f ca="1">'CAC-only comparison'!N14+(IF($J14=0.0113,$C$42,$B$42)/1000)</f>
        <v>1287.0312234749999</v>
      </c>
      <c r="O14" s="5">
        <f ca="1">'CAC-only comparison'!O14+(IF($J14=0.0113,$C$42,$B$42)/1000)</f>
        <v>1287.3260342000001</v>
      </c>
      <c r="Q14" s="12"/>
      <c r="R14" s="1">
        <v>2.2499999999999999E-2</v>
      </c>
      <c r="S14" s="5">
        <f ca="1">'CAC-only comparison'!S14+(IF($R14=0.0113,$C$43,$B$43)/1000)</f>
        <v>371.17324450000001</v>
      </c>
      <c r="T14" s="5">
        <f ca="1">'CAC-only comparison'!T14+(IF($R14=0.0113,$C$43,$B$43)/1000)</f>
        <v>371.49362969999999</v>
      </c>
      <c r="U14" s="5">
        <f ca="1">'CAC-only comparison'!U14+(IF($R14=0.0113,$C$43,$B$43)/1000)</f>
        <v>371.47714359999998</v>
      </c>
      <c r="V14" s="5">
        <f ca="1">'CAC-only comparison'!V14+(IF($R14=0.0113,$C$43,$B$43)/1000)</f>
        <v>371.29123119999997</v>
      </c>
      <c r="W14" s="5">
        <f ca="1">'CAC-only comparison'!W14+(IF($R14=0.0113,$C$43,$B$43)/1000)</f>
        <v>371.52165819999999</v>
      </c>
      <c r="Y14" s="12"/>
      <c r="Z14" s="1">
        <v>2.2499999999999999E-2</v>
      </c>
      <c r="AA14" s="5">
        <f ca="1">'CAC-only comparison'!AA14+(IF($Z14=0.0113,$C$44,$B$44))</f>
        <v>7793.7391470000002</v>
      </c>
      <c r="AB14" s="5">
        <f ca="1">'CAC-only comparison'!AB14+(IF($Z14=0.0113,$C$44,$B$44))</f>
        <v>7794.8623073999997</v>
      </c>
      <c r="AC14" s="5">
        <f ca="1">'CAC-only comparison'!AC14+(IF($Z14=0.0113,$C$44,$B$44))</f>
        <v>7794.7041945000001</v>
      </c>
      <c r="AD14" s="5">
        <f ca="1">'CAC-only comparison'!AD14+(IF($Z14=0.0113,$C$44,$B$44))</f>
        <v>7794.3746817000001</v>
      </c>
      <c r="AE14" s="5">
        <f ca="1">'CAC-only comparison'!AE14+(IF($Z14=0.0113,$C$44,$B$44))</f>
        <v>7797.9124104000002</v>
      </c>
      <c r="AG14" s="12"/>
      <c r="AH14" s="1">
        <v>2.2499999999999999E-2</v>
      </c>
      <c r="AI14" s="8">
        <f ca="1">'low P base C auto'!$M$5*C14+'low P base C auto'!$N$5*K14*1000+'low P base C auto'!$O$5*S14*1000+'low P base C auto'!$Q$5*AA14*1000</f>
        <v>166559.86243199999</v>
      </c>
      <c r="AJ14" s="3">
        <f ca="1">'low P base C auto'!$M$5*D14+'low P base C auto'!$N$5*L14*1000+'low P base C auto'!$O$5*T14*1000+'low P base C auto'!$Q$5*AB14*1000</f>
        <v>166625.82467820001</v>
      </c>
      <c r="AK14" s="3">
        <f ca="1">'low P base C auto'!$M$5*E14+'low P base C auto'!$N$5*M14*1000+'low P base C auto'!$O$5*U14*1000+'low P base C auto'!$Q$5*AC14*1000</f>
        <v>166637.68049185001</v>
      </c>
      <c r="AL14" s="3">
        <f ca="1">'low P base C auto'!$M$5*F14+'low P base C auto'!$N$5*N14*1000+'low P base C auto'!$O$5*V14*1000+'low P base C auto'!$Q$5*AD14*1000</f>
        <v>166644.56455745001</v>
      </c>
      <c r="AM14" s="3">
        <f ca="1">'low P base C auto'!$M$5*G14+'low P base C auto'!$N$5*O14*1000+'low P base C auto'!$O$5*W14*1000+'low P base C auto'!$Q$5*AE14*1000</f>
        <v>166730.67540419998</v>
      </c>
    </row>
    <row r="15" spans="1:40" x14ac:dyDescent="0.45">
      <c r="A15" s="12"/>
      <c r="B15" s="1">
        <v>3.3799999999999997E-2</v>
      </c>
      <c r="C15">
        <f ca="1">'CAC-only comparison'!C15+IF($B15=0.0113,$C$41,$B$41)</f>
        <v>18375.891</v>
      </c>
      <c r="D15">
        <f ca="1">'CAC-only comparison'!D15+IF($B15=0.0113,$C$41,$B$41)</f>
        <v>18438.991000000002</v>
      </c>
      <c r="E15">
        <f ca="1">'CAC-only comparison'!E15+IF($B15=0.0113,$C$41,$B$41)</f>
        <v>18510.591</v>
      </c>
      <c r="F15">
        <f ca="1">'CAC-only comparison'!F15+IF($B15=0.0113,$C$41,$B$41)</f>
        <v>18538.190999999999</v>
      </c>
      <c r="G15">
        <f ca="1">'CAC-only comparison'!G15+IF($B15=0.0113,$C$41,$B$41)</f>
        <v>18551.690999999999</v>
      </c>
      <c r="I15" s="12"/>
      <c r="J15" s="1">
        <v>3.3799999999999997E-2</v>
      </c>
      <c r="K15" s="5">
        <f ca="1">'CAC-only comparison'!K15+(IF($J15=0.0113,$C$42,$B$42)/1000)</f>
        <v>1288.2270621749999</v>
      </c>
      <c r="L15" s="5">
        <f ca="1">'CAC-only comparison'!L15+(IF($J15=0.0113,$C$42,$B$42)/1000)</f>
        <v>1288.6780560499999</v>
      </c>
      <c r="M15" s="5">
        <f ca="1">'CAC-only comparison'!M15+(IF($J15=0.0113,$C$42,$B$42)/1000)</f>
        <v>1288.1429977</v>
      </c>
      <c r="N15" s="5">
        <f ca="1">'CAC-only comparison'!N15+(IF($J15=0.0113,$C$42,$B$42)/1000)</f>
        <v>1287.9706858750001</v>
      </c>
      <c r="O15" s="5">
        <f ca="1">'CAC-only comparison'!O15+(IF($J15=0.0113,$C$42,$B$42)/1000)</f>
        <v>1288.193551075</v>
      </c>
      <c r="Q15" s="12"/>
      <c r="R15" s="1">
        <v>3.3799999999999997E-2</v>
      </c>
      <c r="S15" s="5">
        <f ca="1">'CAC-only comparison'!S15+(IF($R15=0.0113,$C$43,$B$43)/1000)</f>
        <v>379.99555140000001</v>
      </c>
      <c r="T15" s="5">
        <f ca="1">'CAC-only comparison'!T15+(IF($R15=0.0113,$C$43,$B$43)/1000)</f>
        <v>380.58651250000003</v>
      </c>
      <c r="U15" s="5">
        <f ca="1">'CAC-only comparison'!U15+(IF($R15=0.0113,$C$43,$B$43)/1000)</f>
        <v>379.90023430000002</v>
      </c>
      <c r="V15" s="5">
        <f ca="1">'CAC-only comparison'!V15+(IF($R15=0.0113,$C$43,$B$43)/1000)</f>
        <v>379.73080679999998</v>
      </c>
      <c r="W15" s="5">
        <f ca="1">'CAC-only comparison'!W15+(IF($R15=0.0113,$C$43,$B$43)/1000)</f>
        <v>380.01110599999998</v>
      </c>
      <c r="Y15" s="12"/>
      <c r="Z15" s="1">
        <v>3.3799999999999997E-2</v>
      </c>
      <c r="AA15" s="5">
        <f ca="1">'CAC-only comparison'!AA15+(IF($Z15=0.0113,$C$44,$B$44))</f>
        <v>7808.7247460999997</v>
      </c>
      <c r="AB15" s="5">
        <f ca="1">'CAC-only comparison'!AB15+(IF($Z15=0.0113,$C$44,$B$44))</f>
        <v>7814.1366725999997</v>
      </c>
      <c r="AC15" s="5">
        <f ca="1">'CAC-only comparison'!AC15+(IF($Z15=0.0113,$C$44,$B$44))</f>
        <v>7807.7159724000003</v>
      </c>
      <c r="AD15" s="5">
        <f ca="1">'CAC-only comparison'!AD15+(IF($Z15=0.0113,$C$44,$B$44))</f>
        <v>7805.6482305</v>
      </c>
      <c r="AE15" s="5">
        <f ca="1">'CAC-only comparison'!AE15+(IF($Z15=0.0113,$C$44,$B$44))</f>
        <v>7808.3226129000004</v>
      </c>
      <c r="AG15" s="12"/>
      <c r="AH15" s="1">
        <v>3.3799999999999997E-2</v>
      </c>
      <c r="AI15" s="3">
        <f ca="1">'low P base C auto'!$M$5*C15+'low P base C auto'!$N$5*K15*1000+'low P base C auto'!$O$5*S15*1000+'low P base C auto'!$Q$5*AA15*1000</f>
        <v>167810.32955865</v>
      </c>
      <c r="AJ15" s="3">
        <f ca="1">'low P base C auto'!$M$5*D15+'low P base C auto'!$N$5*L15*1000+'low P base C auto'!$O$5*T15*1000+'low P base C auto'!$Q$5*AB15*1000</f>
        <v>167994.545178</v>
      </c>
      <c r="AK15" s="3">
        <f ca="1">'low P base C auto'!$M$5*E15+'low P base C auto'!$N$5*M15*1000+'low P base C auto'!$O$5*U15*1000+'low P base C auto'!$Q$5*AC15*1000</f>
        <v>167924.24909729999</v>
      </c>
      <c r="AL15" s="3">
        <f ca="1">'low P base C auto'!$M$5*F15+'low P base C auto'!$N$5*N15*1000+'low P base C auto'!$O$5*V15*1000+'low P base C auto'!$Q$5*AD15*1000</f>
        <v>167912.39406905</v>
      </c>
      <c r="AM15" s="3">
        <f ca="1">'low P base C auto'!$M$5*G15+'low P base C auto'!$N$5*O15*1000+'low P base C auto'!$O$5*W15*1000+'low P base C auto'!$Q$5*AE15*1000</f>
        <v>167984.32544425002</v>
      </c>
    </row>
    <row r="16" spans="1:40" x14ac:dyDescent="0.45">
      <c r="A16" s="12"/>
      <c r="B16" s="1">
        <v>4.5100000000000001E-2</v>
      </c>
      <c r="C16">
        <f ca="1">'CAC-only comparison'!C16+IF($B16=0.0113,$C$41,$B$41)</f>
        <v>18389.690999999999</v>
      </c>
      <c r="D16">
        <f ca="1">'CAC-only comparison'!D16+IF($B16=0.0113,$C$41,$B$41)</f>
        <v>18490.591</v>
      </c>
      <c r="E16">
        <f ca="1">'CAC-only comparison'!E16+IF($B16=0.0113,$C$41,$B$41)</f>
        <v>18437.690999999999</v>
      </c>
      <c r="F16">
        <f ca="1">'CAC-only comparison'!F16+IF($B16=0.0113,$C$41,$B$41)</f>
        <v>18672.690999999999</v>
      </c>
      <c r="G16">
        <f ca="1">'CAC-only comparison'!G16+IF($B16=0.0113,$C$41,$B$41)</f>
        <v>18561.291000000001</v>
      </c>
      <c r="I16" s="12"/>
      <c r="J16" s="1">
        <v>4.5100000000000001E-2</v>
      </c>
      <c r="K16" s="5">
        <f ca="1">'CAC-only comparison'!K16+(IF($J16=0.0113,$C$42,$B$42)/1000)</f>
        <v>1286.7446328000001</v>
      </c>
      <c r="L16" s="5">
        <f ca="1">'CAC-only comparison'!L16+(IF($J16=0.0113,$C$42,$B$42)/1000)</f>
        <v>1286.6161591499999</v>
      </c>
      <c r="M16" s="5">
        <f ca="1">'CAC-only comparison'!M16+(IF($J16=0.0113,$C$42,$B$42)/1000)</f>
        <v>1286.8023105499999</v>
      </c>
      <c r="N16" s="5">
        <f ca="1">'CAC-only comparison'!N16+(IF($J16=0.0113,$C$42,$B$42)/1000)</f>
        <v>1287.26736465</v>
      </c>
      <c r="O16" s="5">
        <f ca="1">'CAC-only comparison'!O16+(IF($J16=0.0113,$C$42,$B$42)/1000)</f>
        <v>1287.2264339999999</v>
      </c>
      <c r="Q16" s="12"/>
      <c r="R16" s="1">
        <v>4.5100000000000001E-2</v>
      </c>
      <c r="S16" s="5">
        <f ca="1">'CAC-only comparison'!S16+(IF($R16=0.0113,$C$43,$B$43)/1000)</f>
        <v>389.50798220000001</v>
      </c>
      <c r="T16" s="5">
        <f ca="1">'CAC-only comparison'!T16+(IF($R16=0.0113,$C$43,$B$43)/1000)</f>
        <v>389.34433100000001</v>
      </c>
      <c r="U16" s="5">
        <f ca="1">'CAC-only comparison'!U16+(IF($R16=0.0113,$C$43,$B$43)/1000)</f>
        <v>389.509638</v>
      </c>
      <c r="V16" s="5">
        <f ca="1">'CAC-only comparison'!V16+(IF($R16=0.0113,$C$43,$B$43)/1000)</f>
        <v>390.33447649999999</v>
      </c>
      <c r="W16" s="5">
        <f ca="1">'CAC-only comparison'!W16+(IF($R16=0.0113,$C$43,$B$43)/1000)</f>
        <v>390.30258630000003</v>
      </c>
      <c r="Y16" s="12"/>
      <c r="Z16" s="1">
        <v>4.5100000000000001E-2</v>
      </c>
      <c r="AA16" s="5">
        <f ca="1">'CAC-only comparison'!AA16+(IF($Z16=0.0113,$C$44,$B$44))</f>
        <v>7790.9355936000002</v>
      </c>
      <c r="AB16" s="5">
        <f ca="1">'CAC-only comparison'!AB16+(IF($Z16=0.0113,$C$44,$B$44))</f>
        <v>7789.3939098000001</v>
      </c>
      <c r="AC16" s="5">
        <f ca="1">'CAC-only comparison'!AC16+(IF($Z16=0.0113,$C$44,$B$44))</f>
        <v>7791.6277265999997</v>
      </c>
      <c r="AD16" s="5">
        <f ca="1">'CAC-only comparison'!AD16+(IF($Z16=0.0113,$C$44,$B$44))</f>
        <v>7797.2083757999999</v>
      </c>
      <c r="AE16" s="5">
        <f ca="1">'CAC-only comparison'!AE16+(IF($Z16=0.0113,$C$44,$B$44))</f>
        <v>7796.717208</v>
      </c>
      <c r="AG16" s="12"/>
      <c r="AH16" s="1">
        <v>4.5100000000000001E-2</v>
      </c>
      <c r="AI16" s="3">
        <f ca="1">'low P base C auto'!$M$5*C16+'low P base C auto'!$N$5*K16*1000+'low P base C auto'!$O$5*S16*1000+'low P base C auto'!$Q$5*AA16*1000</f>
        <v>168812.06645420002</v>
      </c>
      <c r="AJ16" s="3">
        <f ca="1">'low P base C auto'!$M$5*D16+'low P base C auto'!$N$5*L16*1000+'low P base C auto'!$O$5*T16*1000+'low P base C auto'!$Q$5*AB16*1000</f>
        <v>168879.0325575</v>
      </c>
      <c r="AK16" s="3">
        <f ca="1">'low P base C auto'!$M$5*E16+'low P base C auto'!$N$5*M16*1000+'low P base C auto'!$O$5*U16*1000+'low P base C auto'!$Q$5*AC16*1000</f>
        <v>168866.6113585</v>
      </c>
      <c r="AL16" s="3">
        <f ca="1">'low P base C auto'!$M$5*F16+'low P base C auto'!$N$5*N16*1000+'low P base C auto'!$O$5*V16*1000+'low P base C auto'!$Q$5*AD16*1000</f>
        <v>169252.57276800001</v>
      </c>
      <c r="AM16" s="3">
        <f ca="1">'low P base C auto'!$M$5*G16+'low P base C auto'!$N$5*O16*1000+'low P base C auto'!$O$5*W16*1000+'low P base C auto'!$Q$5*AE16*1000</f>
        <v>169132.8116823</v>
      </c>
      <c r="AN16" s="1" t="s">
        <v>58</v>
      </c>
    </row>
    <row r="17" spans="1:40" x14ac:dyDescent="0.45">
      <c r="A17" s="12"/>
      <c r="B17" s="1">
        <v>9.0200000000000002E-2</v>
      </c>
      <c r="C17">
        <f ca="1">'CAC-only comparison'!C17+IF($B17=0.0113,$C$41,$B$41)</f>
        <v>18611.091</v>
      </c>
      <c r="D17">
        <f ca="1">'CAC-only comparison'!D17+IF($B17=0.0113,$C$41,$B$41)</f>
        <v>18688.991000000002</v>
      </c>
      <c r="E17">
        <f ca="1">'CAC-only comparison'!E17+IF($B17=0.0113,$C$41,$B$41)</f>
        <v>18799.291000000001</v>
      </c>
      <c r="F17">
        <f ca="1">'CAC-only comparison'!F17+IF($B17=0.0113,$C$41,$B$41)</f>
        <v>18829.091</v>
      </c>
      <c r="G17">
        <f ca="1">'CAC-only comparison'!G17+IF($B17=0.0113,$C$41,$B$41)</f>
        <v>18831.291000000001</v>
      </c>
      <c r="I17" s="12"/>
      <c r="J17" s="1">
        <v>9.0200000000000002E-2</v>
      </c>
      <c r="K17" s="5">
        <f ca="1">'CAC-only comparison'!K17+(IF($J17=0.0113,$C$42,$B$42)/1000)</f>
        <v>1286.392505475</v>
      </c>
      <c r="L17" s="5">
        <f ca="1">'CAC-only comparison'!L17+(IF($J17=0.0113,$C$42,$B$42)/1000)</f>
        <v>1286.481880825</v>
      </c>
      <c r="M17" s="5">
        <f ca="1">'CAC-only comparison'!M17+(IF($J17=0.0113,$C$42,$B$42)/1000)</f>
        <v>1286.207880725</v>
      </c>
      <c r="N17" s="5">
        <f ca="1">'CAC-only comparison'!N17+(IF($J17=0.0113,$C$42,$B$42)/1000)</f>
        <v>1286.93356965</v>
      </c>
      <c r="O17" s="5">
        <f ca="1">'CAC-only comparison'!O17+(IF($J17=0.0113,$C$42,$B$42)/1000)</f>
        <v>1286.7089066000001</v>
      </c>
      <c r="Q17" s="12"/>
      <c r="R17" s="1">
        <v>9.0200000000000002E-2</v>
      </c>
      <c r="S17" s="5">
        <f ca="1">'CAC-only comparison'!S17+(IF($R17=0.0113,$C$43,$B$43)/1000)</f>
        <v>425.55593979999998</v>
      </c>
      <c r="T17" s="5">
        <f ca="1">'CAC-only comparison'!T17+(IF($R17=0.0113,$C$43,$B$43)/1000)</f>
        <v>425.921538</v>
      </c>
      <c r="U17" s="5">
        <f ca="1">'CAC-only comparison'!U17+(IF($R17=0.0113,$C$43,$B$43)/1000)</f>
        <v>424.56729000000001</v>
      </c>
      <c r="V17" s="5">
        <f ca="1">'CAC-only comparison'!V17+(IF($R17=0.0113,$C$43,$B$43)/1000)</f>
        <v>427.30317819999999</v>
      </c>
      <c r="W17" s="5">
        <f ca="1">'CAC-only comparison'!W17+(IF($R17=0.0113,$C$43,$B$43)/1000)</f>
        <v>426.36064220000003</v>
      </c>
      <c r="Y17" s="12"/>
      <c r="Z17" s="1">
        <v>9.0200000000000002E-2</v>
      </c>
      <c r="AA17" s="5">
        <f ca="1">'CAC-only comparison'!AA17+(IF($Z17=0.0113,$C$44,$B$44))</f>
        <v>7786.7100657000001</v>
      </c>
      <c r="AB17" s="5">
        <f ca="1">'CAC-only comparison'!AB17+(IF($Z17=0.0113,$C$44,$B$44))</f>
        <v>7787.7825699000005</v>
      </c>
      <c r="AC17" s="5">
        <f ca="1">'CAC-only comparison'!AC17+(IF($Z17=0.0113,$C$44,$B$44))</f>
        <v>7784.4945686999999</v>
      </c>
      <c r="AD17" s="5">
        <f ca="1">'CAC-only comparison'!AD17+(IF($Z17=0.0113,$C$44,$B$44))</f>
        <v>7793.2028357999998</v>
      </c>
      <c r="AE17" s="5">
        <f ca="1">'CAC-only comparison'!AE17+(IF($Z17=0.0113,$C$44,$B$44))</f>
        <v>7790.5068792000002</v>
      </c>
      <c r="AG17" s="12"/>
      <c r="AH17" s="1">
        <v>9.0200000000000002E-2</v>
      </c>
      <c r="AI17" s="3">
        <f ca="1">'low P base C auto'!$M$5*C17+'low P base C auto'!$N$5*K17*1000+'low P base C auto'!$O$5*S17*1000+'low P base C auto'!$Q$5*AA17*1000</f>
        <v>173356.53531805001</v>
      </c>
      <c r="AJ17" s="3">
        <f ca="1">'low P base C auto'!$M$5*D17+'low P base C auto'!$N$5*L17*1000+'low P base C auto'!$O$5*T17*1000+'low P base C auto'!$Q$5*AB17*1000</f>
        <v>173488.50398875005</v>
      </c>
      <c r="AK17" s="3">
        <f ca="1">'low P base C auto'!$M$5*E17+'low P base C auto'!$N$5*M17*1000+'low P base C auto'!$O$5*U17*1000+'low P base C auto'!$Q$5*AC17*1000</f>
        <v>173404.79996974999</v>
      </c>
      <c r="AL17" s="3">
        <f ca="1">'low P base C auto'!$M$5*F17+'low P base C auto'!$N$5*N17*1000+'low P base C auto'!$O$5*V17*1000+'low P base C auto'!$Q$5*AD17*1000</f>
        <v>173845.46822370001</v>
      </c>
      <c r="AM17" s="3">
        <f ca="1">'low P base C auto'!$M$5*G17+'low P base C auto'!$N$5*O17*1000+'low P base C auto'!$O$5*W17*1000+'low P base C auto'!$Q$5*AE17*1000</f>
        <v>173708.90843220003</v>
      </c>
      <c r="AN17" s="9">
        <f ca="1">1 - MIN(AI13:AM17)/AN13</f>
        <v>0.16040068906077209</v>
      </c>
    </row>
    <row r="20" spans="1:40" ht="14.25" customHeight="1" x14ac:dyDescent="0.45">
      <c r="A20" s="13" t="s">
        <v>44</v>
      </c>
      <c r="B20" s="13"/>
      <c r="C20" s="11" t="s">
        <v>43</v>
      </c>
      <c r="D20" s="11"/>
      <c r="E20" s="11"/>
      <c r="F20" s="11"/>
      <c r="G20" s="11"/>
      <c r="I20" s="13" t="s">
        <v>46</v>
      </c>
      <c r="J20" s="13"/>
      <c r="K20" s="11" t="s">
        <v>43</v>
      </c>
      <c r="L20" s="11"/>
      <c r="M20" s="11"/>
      <c r="N20" s="11"/>
      <c r="O20" s="11"/>
      <c r="Q20" s="13" t="s">
        <v>45</v>
      </c>
      <c r="R20" s="13"/>
      <c r="S20" s="11" t="s">
        <v>43</v>
      </c>
      <c r="T20" s="11"/>
      <c r="U20" s="11"/>
      <c r="V20" s="11"/>
      <c r="W20" s="11"/>
      <c r="Y20" s="13" t="s">
        <v>47</v>
      </c>
      <c r="Z20" s="13"/>
      <c r="AA20" s="11" t="s">
        <v>43</v>
      </c>
      <c r="AB20" s="11"/>
      <c r="AC20" s="11"/>
      <c r="AD20" s="11"/>
      <c r="AE20" s="11"/>
      <c r="AG20" s="13" t="s">
        <v>31</v>
      </c>
      <c r="AH20" s="13"/>
      <c r="AI20" s="11" t="s">
        <v>43</v>
      </c>
      <c r="AJ20" s="11"/>
      <c r="AK20" s="11"/>
      <c r="AL20" s="11"/>
      <c r="AM20" s="11"/>
    </row>
    <row r="21" spans="1:40" x14ac:dyDescent="0.45">
      <c r="A21" s="13"/>
      <c r="B21" s="13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I21" s="13"/>
      <c r="J21" s="13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Q21" s="13"/>
      <c r="R21" s="13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Y21" s="13"/>
      <c r="Z21" s="13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G21" s="13"/>
      <c r="AH21" s="13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</row>
    <row r="22" spans="1:40" ht="14.65" thickBot="1" x14ac:dyDescent="0.5">
      <c r="A22" s="12" t="s">
        <v>36</v>
      </c>
      <c r="B22" s="1">
        <v>1.1299999999999999E-2</v>
      </c>
      <c r="C22">
        <f ca="1">'CAC-only comparison'!C22+IF($B22=0.0113,$C$41,$B$41)</f>
        <v>18274.599999999999</v>
      </c>
      <c r="D22">
        <f ca="1">'CAC-only comparison'!D22+IF($B22=0.0113,$C$41,$B$41)</f>
        <v>18225.2</v>
      </c>
      <c r="E22">
        <f ca="1">'CAC-only comparison'!E22+IF($B22=0.0113,$C$41,$B$41)</f>
        <v>18251.599999999999</v>
      </c>
      <c r="F22">
        <f ca="1">'CAC-only comparison'!F22+IF($B22=0.0113,$C$41,$B$41)</f>
        <v>18318.599999999999</v>
      </c>
      <c r="G22">
        <f ca="1">'CAC-only comparison'!G22+IF($B22=0.0113,$C$41,$B$41)</f>
        <v>18287.2</v>
      </c>
      <c r="H22">
        <f>235.5+$C$41</f>
        <v>18379.5</v>
      </c>
      <c r="I22" s="12" t="s">
        <v>36</v>
      </c>
      <c r="J22" s="1">
        <v>1.1299999999999999E-2</v>
      </c>
      <c r="K22" s="5">
        <f ca="1">'CAC-only comparison'!K22+(IF($J22=0.0113,$C$42,$B$42)/1000)</f>
        <v>1509.1864335</v>
      </c>
      <c r="L22" s="5">
        <f ca="1">'CAC-only comparison'!L22+(IF($J22=0.0113,$C$42,$B$42)/1000)</f>
        <v>1509.3009047875</v>
      </c>
      <c r="M22" s="5">
        <f ca="1">'CAC-only comparison'!M22+(IF($J22=0.0113,$C$42,$B$42)/1000)</f>
        <v>1508.86385655</v>
      </c>
      <c r="N22" s="5">
        <f ca="1">'CAC-only comparison'!N22+(IF($J22=0.0113,$C$42,$B$42)/1000)</f>
        <v>1509.2577862124999</v>
      </c>
      <c r="O22" s="5">
        <f ca="1">'CAC-only comparison'!O22+(IF($J22=0.0113,$C$42,$B$42)/1000)</f>
        <v>1509.1923303875001</v>
      </c>
      <c r="P22">
        <f>33+$C$42/1000</f>
        <v>1530</v>
      </c>
      <c r="Q22" s="12" t="s">
        <v>36</v>
      </c>
      <c r="R22" s="1">
        <v>1.1299999999999999E-2</v>
      </c>
      <c r="S22" s="5">
        <f ca="1">'CAC-only comparison'!S22+(IF($R22=0.0113,$C$43,$B$43)/1000)</f>
        <v>469.25304149999999</v>
      </c>
      <c r="T22" s="5">
        <f ca="1">'CAC-only comparison'!T22+(IF($R22=0.0113,$C$43,$B$43)/1000)</f>
        <v>468.87339709999998</v>
      </c>
      <c r="U22" s="5">
        <f ca="1">'CAC-only comparison'!U22+(IF($R22=0.0113,$C$43,$B$43)/1000)</f>
        <v>468.6192001</v>
      </c>
      <c r="V22" s="5">
        <f ca="1">'CAC-only comparison'!V22+(IF($R22=0.0113,$C$43,$B$43)/1000)</f>
        <v>468.78303929999998</v>
      </c>
      <c r="W22" s="5">
        <f ca="1">'CAC-only comparison'!W22+(IF($R22=0.0113,$C$43,$B$43)/1000)</f>
        <v>468.80130859999997</v>
      </c>
      <c r="X22">
        <f>13.68+$C$43/1000</f>
        <v>476.08</v>
      </c>
      <c r="Y22" s="12" t="s">
        <v>36</v>
      </c>
      <c r="Z22" s="1">
        <v>1.1299999999999999E-2</v>
      </c>
      <c r="AA22" s="5">
        <f ca="1">'CAC-only comparison'!AA22+(IF($Z22=0.0113,$C$44,$B$44))</f>
        <v>9051.0282704000001</v>
      </c>
      <c r="AB22" s="5">
        <f ca="1">'CAC-only comparison'!AB22+(IF($Z22=0.0113,$C$44,$B$44))</f>
        <v>9052.4563218500007</v>
      </c>
      <c r="AC22" s="5">
        <f ca="1">'CAC-only comparison'!AC22+(IF($Z22=0.0113,$C$44,$B$44))</f>
        <v>9049.9436726000004</v>
      </c>
      <c r="AD22" s="5">
        <f ca="1">'CAC-only comparison'!AD22+(IF($Z22=0.0113,$C$44,$B$44))</f>
        <v>9052.6090173499997</v>
      </c>
      <c r="AE22" s="5">
        <f ca="1">'CAC-only comparison'!AE22+(IF($Z22=0.0113,$C$44,$B$44))</f>
        <v>9051.8411226499993</v>
      </c>
      <c r="AF22">
        <f>198+$C$44</f>
        <v>9179</v>
      </c>
      <c r="AG22" s="12" t="s">
        <v>36</v>
      </c>
      <c r="AH22" s="1">
        <v>1.1299999999999999E-2</v>
      </c>
      <c r="AI22" s="3">
        <f ca="1">'base P low C auto'!$M$5*C22+'base P low C auto'!$N$5*K22*1000+'base P low C auto'!$O$5*S22*1000+'base P low C auto'!$Q$5*AA22*1000</f>
        <v>323592.49805599998</v>
      </c>
      <c r="AJ22" s="3">
        <f ca="1">'base P low C auto'!$M$5*D22+'base P low C auto'!$N$5*L22*1000+'base P low C auto'!$O$5*T22*1000+'base P low C auto'!$Q$5*AB22*1000</f>
        <v>323538.82120508747</v>
      </c>
      <c r="AK22" s="3">
        <f ca="1">'base P low C auto'!$M$5*E22+'base P low C auto'!$N$5*M22*1000+'base P low C auto'!$O$5*U22*1000+'base P low C auto'!$Q$5*AC22*1000</f>
        <v>323468.47299645003</v>
      </c>
      <c r="AL22" s="3">
        <f ca="1">'base P low C auto'!$M$5*F22+'base P low C auto'!$N$5*N22*1000+'base P low C auto'!$O$5*V22*1000+'base P low C auto'!$Q$5*AD22*1000</f>
        <v>323619.78317991248</v>
      </c>
      <c r="AM22" s="3">
        <f ca="1">'base P low C auto'!$M$5*G22+'base P low C auto'!$N$5*O22*1000+'base P low C auto'!$O$5*W22*1000+'base P low C auto'!$Q$5*AE22*1000</f>
        <v>323576.16098598746</v>
      </c>
      <c r="AN22" s="3">
        <f>'base P low C auto'!$M$5*H22+'base P low C auto'!$N$5*P22*1000+'base P low C auto'!$O$5*X22*1000+'base P low C auto'!$Q$5*AF22*1000</f>
        <v>327950.5</v>
      </c>
    </row>
    <row r="23" spans="1:40" ht="14.65" thickBot="1" x14ac:dyDescent="0.5">
      <c r="A23" s="12"/>
      <c r="B23" s="1">
        <v>2.2499999999999999E-2</v>
      </c>
      <c r="C23">
        <f ca="1">'CAC-only comparison'!C23+IF($B23=0.0113,$C$41,$B$41)</f>
        <v>18363.991000000002</v>
      </c>
      <c r="D23">
        <f ca="1">'CAC-only comparison'!D23+IF($B23=0.0113,$C$41,$B$41)</f>
        <v>18372.690999999999</v>
      </c>
      <c r="E23">
        <f ca="1">'CAC-only comparison'!E23+IF($B23=0.0113,$C$41,$B$41)</f>
        <v>18413.690999999999</v>
      </c>
      <c r="F23">
        <f ca="1">'CAC-only comparison'!F23+IF($B23=0.0113,$C$41,$B$41)</f>
        <v>18508.190999999999</v>
      </c>
      <c r="G23">
        <f ca="1">'CAC-only comparison'!G23+IF($B23=0.0113,$C$41,$B$41)</f>
        <v>18514.891</v>
      </c>
      <c r="I23" s="12"/>
      <c r="J23" s="1">
        <v>2.2499999999999999E-2</v>
      </c>
      <c r="K23" s="5">
        <f ca="1">'CAC-only comparison'!K23+(IF($J23=0.0113,$C$42,$B$42)/1000)</f>
        <v>1286.684971525</v>
      </c>
      <c r="L23" s="5">
        <f ca="1">'CAC-only comparison'!L23+(IF($J23=0.0113,$C$42,$B$42)/1000)</f>
        <v>1286.417154775</v>
      </c>
      <c r="M23" s="5">
        <f ca="1">'CAC-only comparison'!M23+(IF($J23=0.0113,$C$42,$B$42)/1000)</f>
        <v>1286.5332711000001</v>
      </c>
      <c r="N23" s="5">
        <f ca="1">'CAC-only comparison'!N23+(IF($J23=0.0113,$C$42,$B$42)/1000)</f>
        <v>1286.3691714250001</v>
      </c>
      <c r="O23" s="5">
        <f ca="1">'CAC-only comparison'!O23+(IF($J23=0.0113,$C$42,$B$42)/1000)</f>
        <v>1286.6248340499999</v>
      </c>
      <c r="Q23" s="12"/>
      <c r="R23" s="1">
        <v>2.2499999999999999E-2</v>
      </c>
      <c r="S23" s="5">
        <f ca="1">'CAC-only comparison'!S23+(IF($R23=0.0113,$C$43,$B$43)/1000)</f>
        <v>371.10251030000001</v>
      </c>
      <c r="T23" s="5">
        <f ca="1">'CAC-only comparison'!T23+(IF($R23=0.0113,$C$43,$B$43)/1000)</f>
        <v>370.59473350000002</v>
      </c>
      <c r="U23" s="5">
        <f ca="1">'CAC-only comparison'!U23+(IF($R23=0.0113,$C$43,$B$43)/1000)</f>
        <v>370.82774610000001</v>
      </c>
      <c r="V23" s="5">
        <f ca="1">'CAC-only comparison'!V23+(IF($R23=0.0113,$C$43,$B$43)/1000)</f>
        <v>370.59705400000001</v>
      </c>
      <c r="W23" s="5">
        <f ca="1">'CAC-only comparison'!W23+(IF($R23=0.0113,$C$43,$B$43)/1000)</f>
        <v>370.83561529999997</v>
      </c>
      <c r="Y23" s="12"/>
      <c r="Z23" s="1">
        <v>2.2499999999999999E-2</v>
      </c>
      <c r="AA23" s="5">
        <f ca="1">'CAC-only comparison'!AA23+(IF($Z23=0.0113,$C$44,$B$44))</f>
        <v>7790.2196583000004</v>
      </c>
      <c r="AB23" s="5">
        <f ca="1">'CAC-only comparison'!AB23+(IF($Z23=0.0113,$C$44,$B$44))</f>
        <v>7787.0058572999997</v>
      </c>
      <c r="AC23" s="5">
        <f ca="1">'CAC-only comparison'!AC23+(IF($Z23=0.0113,$C$44,$B$44))</f>
        <v>7788.3992532000002</v>
      </c>
      <c r="AD23" s="5">
        <f ca="1">'CAC-only comparison'!AD23+(IF($Z23=0.0113,$C$44,$B$44))</f>
        <v>7786.4300571000003</v>
      </c>
      <c r="AE23" s="5">
        <f ca="1">'CAC-only comparison'!AE23+(IF($Z23=0.0113,$C$44,$B$44))</f>
        <v>7789.4980085999996</v>
      </c>
      <c r="AG23" s="12"/>
      <c r="AH23" s="1">
        <v>2.2499999999999999E-2</v>
      </c>
      <c r="AI23" s="3">
        <f ca="1">'base P low C auto'!$M$5*C23+'base P low C auto'!$N$5*K23*1000+'base P low C auto'!$O$5*S23*1000+'base P low C auto'!$Q$5*AA23*1000</f>
        <v>276863.83832122502</v>
      </c>
      <c r="AJ23" s="8">
        <f ca="1">'base P low C auto'!$M$5*D23+'base P low C auto'!$N$5*L23*1000+'base P low C auto'!$O$5*T23*1000+'base P low C auto'!$Q$5*AB23*1000</f>
        <v>276778.48136047495</v>
      </c>
      <c r="AK23" s="3">
        <f ca="1">'base P low C auto'!$M$5*E23+'base P low C auto'!$N$5*M23*1000+'base P low C auto'!$O$5*U23*1000+'base P low C auto'!$Q$5*AC23*1000</f>
        <v>276861.22561740002</v>
      </c>
      <c r="AL23" s="3">
        <f ca="1">'base P low C auto'!$M$5*F23+'base P low C auto'!$N$5*N23*1000+'base P low C auto'!$O$5*V23*1000+'base P low C auto'!$Q$5*AD23*1000</f>
        <v>276904.12687782501</v>
      </c>
      <c r="AM23" s="3">
        <f ca="1">'base P low C auto'!$M$5*G23+'base P low C auto'!$N$5*O23*1000+'base P low C auto'!$O$5*W23*1000+'base P low C auto'!$Q$5*AE23*1000</f>
        <v>276982.15246394998</v>
      </c>
    </row>
    <row r="24" spans="1:40" x14ac:dyDescent="0.45">
      <c r="A24" s="12"/>
      <c r="B24" s="1">
        <v>3.3799999999999997E-2</v>
      </c>
      <c r="C24">
        <f ca="1">'CAC-only comparison'!C24+IF($B24=0.0113,$C$41,$B$41)</f>
        <v>18413.091</v>
      </c>
      <c r="D24">
        <f ca="1">'CAC-only comparison'!D24+IF($B24=0.0113,$C$41,$B$41)</f>
        <v>18512.190999999999</v>
      </c>
      <c r="E24">
        <f ca="1">'CAC-only comparison'!E24+IF($B24=0.0113,$C$41,$B$41)</f>
        <v>18549.690999999999</v>
      </c>
      <c r="F24">
        <f ca="1">'CAC-only comparison'!F24+IF($B24=0.0113,$C$41,$B$41)</f>
        <v>18553.591</v>
      </c>
      <c r="G24">
        <f ca="1">'CAC-only comparison'!G24+IF($B24=0.0113,$C$41,$B$41)</f>
        <v>18562.391</v>
      </c>
      <c r="I24" s="12"/>
      <c r="J24" s="1">
        <v>3.3799999999999997E-2</v>
      </c>
      <c r="K24" s="5">
        <f ca="1">'CAC-only comparison'!K24+(IF($J24=0.0113,$C$42,$B$42)/1000)</f>
        <v>1288.2700824999999</v>
      </c>
      <c r="L24" s="5">
        <f ca="1">'CAC-only comparison'!L24+(IF($J24=0.0113,$C$42,$B$42)/1000)</f>
        <v>1287.9686454</v>
      </c>
      <c r="M24" s="5">
        <f ca="1">'CAC-only comparison'!M24+(IF($J24=0.0113,$C$42,$B$42)/1000)</f>
        <v>1288.0787550499999</v>
      </c>
      <c r="N24" s="5">
        <f ca="1">'CAC-only comparison'!N24+(IF($J24=0.0113,$C$42,$B$42)/1000)</f>
        <v>1287.9451319</v>
      </c>
      <c r="O24" s="5">
        <f ca="1">'CAC-only comparison'!O24+(IF($J24=0.0113,$C$42,$B$42)/1000)</f>
        <v>1287.625050075</v>
      </c>
      <c r="Q24" s="12"/>
      <c r="R24" s="1">
        <v>3.3799999999999997E-2</v>
      </c>
      <c r="S24" s="5">
        <f ca="1">'CAC-only comparison'!S24+(IF($R24=0.0113,$C$43,$B$43)/1000)</f>
        <v>380.16720329999998</v>
      </c>
      <c r="T24" s="5">
        <f ca="1">'CAC-only comparison'!T24+(IF($R24=0.0113,$C$43,$B$43)/1000)</f>
        <v>379.83727570000002</v>
      </c>
      <c r="U24" s="5">
        <f ca="1">'CAC-only comparison'!U24+(IF($R24=0.0113,$C$43,$B$43)/1000)</f>
        <v>379.8835785</v>
      </c>
      <c r="V24" s="5">
        <f ca="1">'CAC-only comparison'!V24+(IF($R24=0.0113,$C$43,$B$43)/1000)</f>
        <v>379.68008959999997</v>
      </c>
      <c r="W24" s="5">
        <f ca="1">'CAC-only comparison'!W24+(IF($R24=0.0113,$C$43,$B$43)/1000)</f>
        <v>379.33103949999997</v>
      </c>
      <c r="Y24" s="12"/>
      <c r="Z24" s="1">
        <v>3.3799999999999997E-2</v>
      </c>
      <c r="AA24" s="5">
        <f ca="1">'CAC-only comparison'!AA24+(IF($Z24=0.0113,$C$44,$B$44))</f>
        <v>7809.2409900000002</v>
      </c>
      <c r="AB24" s="5">
        <f ca="1">'CAC-only comparison'!AB24+(IF($Z24=0.0113,$C$44,$B$44))</f>
        <v>7805.6237448000002</v>
      </c>
      <c r="AC24" s="5">
        <f ca="1">'CAC-only comparison'!AC24+(IF($Z24=0.0113,$C$44,$B$44))</f>
        <v>7806.9450606</v>
      </c>
      <c r="AD24" s="5">
        <f ca="1">'CAC-only comparison'!AD24+(IF($Z24=0.0113,$C$44,$B$44))</f>
        <v>7805.3415827999997</v>
      </c>
      <c r="AE24" s="5">
        <f ca="1">'CAC-only comparison'!AE24+(IF($Z24=0.0113,$C$44,$B$44))</f>
        <v>7801.5006008999999</v>
      </c>
      <c r="AG24" s="12"/>
      <c r="AH24" s="1">
        <v>3.3799999999999997E-2</v>
      </c>
      <c r="AI24" s="3">
        <f ca="1">'base P low C auto'!$M$5*C24+'base P low C auto'!$N$5*K24*1000+'base P low C auto'!$O$5*S24*1000+'base P low C auto'!$Q$5*AA24*1000</f>
        <v>277924.07848999999</v>
      </c>
      <c r="AJ24" s="3">
        <f ca="1">'base P low C auto'!$M$5*D24+'base P low C auto'!$N$5*L24*1000+'base P low C auto'!$O$5*T24*1000+'base P low C auto'!$Q$5*AB24*1000</f>
        <v>277935.43356609996</v>
      </c>
      <c r="AK24" s="3">
        <f ca="1">'base P low C auto'!$M$5*E24+'base P low C auto'!$N$5*M24*1000+'base P low C auto'!$O$5*U24*1000+'base P low C auto'!$Q$5*AC24*1000</f>
        <v>277999.41919294995</v>
      </c>
      <c r="AL24" s="3">
        <f ca="1">'base P low C auto'!$M$5*F24+'base P low C auto'!$N$5*N24*1000+'base P low C auto'!$O$5*V24*1000+'base P low C auto'!$Q$5*AD24*1000</f>
        <v>277960.13028709998</v>
      </c>
      <c r="AM24" s="3">
        <f ca="1">'base P low C auto'!$M$5*G24+'base P low C auto'!$N$5*O24*1000+'base P low C auto'!$O$5*W24*1000+'base P low C auto'!$Q$5*AE24*1000</f>
        <v>277875.85442817496</v>
      </c>
    </row>
    <row r="25" spans="1:40" x14ac:dyDescent="0.45">
      <c r="A25" s="12"/>
      <c r="B25" s="1">
        <v>4.5100000000000001E-2</v>
      </c>
      <c r="C25">
        <f ca="1">'CAC-only comparison'!C25+IF($B25=0.0113,$C$41,$B$41)</f>
        <v>18454.091</v>
      </c>
      <c r="D25">
        <f ca="1">'CAC-only comparison'!D25+IF($B25=0.0113,$C$41,$B$41)</f>
        <v>18515.791000000001</v>
      </c>
      <c r="E25">
        <f ca="1">'CAC-only comparison'!E25+IF($B25=0.0113,$C$41,$B$41)</f>
        <v>18622.891</v>
      </c>
      <c r="F25">
        <f ca="1">'CAC-only comparison'!F25+IF($B25=0.0113,$C$41,$B$41)</f>
        <v>18628.291000000001</v>
      </c>
      <c r="G25">
        <f ca="1">'CAC-only comparison'!G25+IF($B25=0.0113,$C$41,$B$41)</f>
        <v>18841.991000000002</v>
      </c>
      <c r="I25" s="12"/>
      <c r="J25" s="1">
        <v>4.5100000000000001E-2</v>
      </c>
      <c r="K25" s="5">
        <f ca="1">'CAC-only comparison'!K25+(IF($J25=0.0113,$C$42,$B$42)/1000)</f>
        <v>1286.215506775</v>
      </c>
      <c r="L25" s="5">
        <f ca="1">'CAC-only comparison'!L25+(IF($J25=0.0113,$C$42,$B$42)/1000)</f>
        <v>1286.0652900499999</v>
      </c>
      <c r="M25" s="5">
        <f ca="1">'CAC-only comparison'!M25+(IF($J25=0.0113,$C$42,$B$42)/1000)</f>
        <v>1286.491160625</v>
      </c>
      <c r="N25" s="5">
        <f ca="1">'CAC-only comparison'!N25+(IF($J25=0.0113,$C$42,$B$42)/1000)</f>
        <v>1286.5059315250001</v>
      </c>
      <c r="O25" s="5">
        <f ca="1">'CAC-only comparison'!O25+(IF($J25=0.0113,$C$42,$B$42)/1000)</f>
        <v>1286.535883</v>
      </c>
      <c r="Q25" s="12"/>
      <c r="R25" s="1">
        <v>4.5100000000000001E-2</v>
      </c>
      <c r="S25" s="5">
        <f ca="1">'CAC-only comparison'!S25+(IF($R25=0.0113,$C$43,$B$43)/1000)</f>
        <v>388.30633890000001</v>
      </c>
      <c r="T25" s="5">
        <f ca="1">'CAC-only comparison'!T25+(IF($R25=0.0113,$C$43,$B$43)/1000)</f>
        <v>388.1158246</v>
      </c>
      <c r="U25" s="5">
        <f ca="1">'CAC-only comparison'!U25+(IF($R25=0.0113,$C$43,$B$43)/1000)</f>
        <v>388.89283449999999</v>
      </c>
      <c r="V25" s="5">
        <f ca="1">'CAC-only comparison'!V25+(IF($R25=0.0113,$C$43,$B$43)/1000)</f>
        <v>388.83835579999999</v>
      </c>
      <c r="W25" s="5">
        <f ca="1">'CAC-only comparison'!W25+(IF($R25=0.0113,$C$43,$B$43)/1000)</f>
        <v>388.84179779999999</v>
      </c>
      <c r="Y25" s="12"/>
      <c r="Z25" s="1">
        <v>4.5100000000000001E-2</v>
      </c>
      <c r="AA25" s="5">
        <f ca="1">'CAC-only comparison'!AA25+(IF($Z25=0.0113,$C$44,$B$44))</f>
        <v>7784.5860812999999</v>
      </c>
      <c r="AB25" s="5">
        <f ca="1">'CAC-only comparison'!AB25+(IF($Z25=0.0113,$C$44,$B$44))</f>
        <v>7782.7834806000001</v>
      </c>
      <c r="AC25" s="5">
        <f ca="1">'CAC-only comparison'!AC25+(IF($Z25=0.0113,$C$44,$B$44))</f>
        <v>7787.8939275000002</v>
      </c>
      <c r="AD25" s="5">
        <f ca="1">'CAC-only comparison'!AD25+(IF($Z25=0.0113,$C$44,$B$44))</f>
        <v>7788.0711782999997</v>
      </c>
      <c r="AE25" s="5">
        <f ca="1">'CAC-only comparison'!AE25+(IF($Z25=0.0113,$C$44,$B$44))</f>
        <v>7788.4305960000002</v>
      </c>
      <c r="AG25" s="12"/>
      <c r="AH25" s="1">
        <v>4.5100000000000001E-2</v>
      </c>
      <c r="AI25" s="3">
        <f ca="1">'base P low C auto'!$M$5*C25+'base P low C auto'!$N$5*K25*1000+'base P low C auto'!$O$5*S25*1000+'base P low C auto'!$Q$5*AA25*1000</f>
        <v>278146.10733347503</v>
      </c>
      <c r="AJ25" s="3">
        <f ca="1">'base P low C auto'!$M$5*D25+'base P low C auto'!$N$5*L25*1000+'base P low C auto'!$O$5*T25*1000+'base P low C auto'!$Q$5*AB25*1000</f>
        <v>278162.12346544996</v>
      </c>
      <c r="AK25" s="3">
        <f ca="1">'base P low C auto'!$M$5*E25+'base P low C auto'!$N$5*M25*1000+'base P low C auto'!$O$5*U25*1000+'base P low C auto'!$Q$5*AC25*1000</f>
        <v>278416.506158125</v>
      </c>
      <c r="AL25" s="3">
        <f ca="1">'base P low C auto'!$M$5*F25+'base P low C auto'!$N$5*N25*1000+'base P low C auto'!$O$5*V25*1000+'base P low C auto'!$Q$5*AD25*1000</f>
        <v>278420.90737372497</v>
      </c>
      <c r="AM25" s="3">
        <f ca="1">'base P low C auto'!$M$5*G25+'base P low C auto'!$N$5*O25*1000+'base P low C auto'!$O$5*W25*1000+'base P low C auto'!$Q$5*AE25*1000</f>
        <v>278641.125382</v>
      </c>
      <c r="AN25" s="1" t="s">
        <v>58</v>
      </c>
    </row>
    <row r="26" spans="1:40" x14ac:dyDescent="0.45">
      <c r="A26" s="12"/>
      <c r="B26" s="1">
        <v>9.0200000000000002E-2</v>
      </c>
      <c r="C26">
        <f ca="1">'CAC-only comparison'!C26+IF($B26=0.0113,$C$41,$B$41)</f>
        <v>18708.091</v>
      </c>
      <c r="D26">
        <f ca="1">'CAC-only comparison'!D26+IF($B26=0.0113,$C$41,$B$41)</f>
        <v>18819.891</v>
      </c>
      <c r="E26">
        <f ca="1">'CAC-only comparison'!E26+IF($B26=0.0113,$C$41,$B$41)</f>
        <v>18773.091</v>
      </c>
      <c r="F26">
        <f ca="1">'CAC-only comparison'!F26+IF($B26=0.0113,$C$41,$B$41)</f>
        <v>19019.391</v>
      </c>
      <c r="G26">
        <f ca="1">'CAC-only comparison'!G26+IF($B26=0.0113,$C$41,$B$41)</f>
        <v>19024.891</v>
      </c>
      <c r="I26" s="12"/>
      <c r="J26" s="1">
        <v>9.0200000000000002E-2</v>
      </c>
      <c r="K26" s="5">
        <f ca="1">'CAC-only comparison'!K26+(IF($J26=0.0113,$C$42,$B$42)/1000)</f>
        <v>1286.0659068499999</v>
      </c>
      <c r="L26" s="5">
        <f ca="1">'CAC-only comparison'!L26+(IF($J26=0.0113,$C$42,$B$42)/1000)</f>
        <v>1285.953323425</v>
      </c>
      <c r="M26" s="5">
        <f ca="1">'CAC-only comparison'!M26+(IF($J26=0.0113,$C$42,$B$42)/1000)</f>
        <v>1285.986269775</v>
      </c>
      <c r="N26" s="5">
        <f ca="1">'CAC-only comparison'!N26+(IF($J26=0.0113,$C$42,$B$42)/1000)</f>
        <v>1286.158325075</v>
      </c>
      <c r="O26" s="5">
        <f ca="1">'CAC-only comparison'!O26+(IF($J26=0.0113,$C$42,$B$42)/1000)</f>
        <v>1286.1232522</v>
      </c>
      <c r="Q26" s="12"/>
      <c r="R26" s="1">
        <v>9.0200000000000002E-2</v>
      </c>
      <c r="S26" s="5">
        <f ca="1">'CAC-only comparison'!S26+(IF($R26=0.0113,$C$43,$B$43)/1000)</f>
        <v>424.27931269999999</v>
      </c>
      <c r="T26" s="5">
        <f ca="1">'CAC-only comparison'!T26+(IF($R26=0.0113,$C$43,$B$43)/1000)</f>
        <v>423.73208239999997</v>
      </c>
      <c r="U26" s="5">
        <f ca="1">'CAC-only comparison'!U26+(IF($R26=0.0113,$C$43,$B$43)/1000)</f>
        <v>423.66883200000001</v>
      </c>
      <c r="V26" s="5">
        <f ca="1">'CAC-only comparison'!V26+(IF($R26=0.0113,$C$43,$B$43)/1000)</f>
        <v>424.24479789999998</v>
      </c>
      <c r="W26" s="5">
        <f ca="1">'CAC-only comparison'!W26+(IF($R26=0.0113,$C$43,$B$43)/1000)</f>
        <v>424.02708150000001</v>
      </c>
      <c r="Y26" s="12"/>
      <c r="Z26" s="1">
        <v>9.0200000000000002E-2</v>
      </c>
      <c r="AA26" s="5">
        <f ca="1">'CAC-only comparison'!AA26+(IF($Z26=0.0113,$C$44,$B$44))</f>
        <v>7782.7908821999999</v>
      </c>
      <c r="AB26" s="5">
        <f ca="1">'CAC-only comparison'!AB26+(IF($Z26=0.0113,$C$44,$B$44))</f>
        <v>7781.4398811000001</v>
      </c>
      <c r="AC26" s="5">
        <f ca="1">'CAC-only comparison'!AC26+(IF($Z26=0.0113,$C$44,$B$44))</f>
        <v>7781.8352372999998</v>
      </c>
      <c r="AD26" s="5">
        <f ca="1">'CAC-only comparison'!AD26+(IF($Z26=0.0113,$C$44,$B$44))</f>
        <v>7783.8999008999999</v>
      </c>
      <c r="AE26" s="5">
        <f ca="1">'CAC-only comparison'!AE26+(IF($Z26=0.0113,$C$44,$B$44))</f>
        <v>7783.4790264000003</v>
      </c>
      <c r="AG26" s="12"/>
      <c r="AH26" s="1">
        <v>9.0200000000000002E-2</v>
      </c>
      <c r="AI26" s="3">
        <f ca="1">'base P low C auto'!$M$5*C26+'base P low C auto'!$N$5*K26*1000+'base P low C auto'!$O$5*S26*1000+'base P low C auto'!$Q$5*AA26*1000</f>
        <v>281066.81398415001</v>
      </c>
      <c r="AJ26" s="3">
        <f ca="1">'base P low C auto'!$M$5*D26+'base P low C auto'!$N$5*L26*1000+'base P low C auto'!$O$5*T26*1000+'base P low C auto'!$Q$5*AB26*1000</f>
        <v>281114.04177582497</v>
      </c>
      <c r="AK26" s="3">
        <f ca="1">'base P low C auto'!$M$5*E26+'base P low C auto'!$N$5*M26*1000+'base P low C auto'!$O$5*U26*1000+'base P low C auto'!$Q$5*AC26*1000</f>
        <v>281069.38378297503</v>
      </c>
      <c r="AL26" s="3">
        <f ca="1">'base P low C auto'!$M$5*F26+'base P low C auto'!$N$5*N26*1000+'base P low C auto'!$O$5*V26*1000+'base P low C auto'!$Q$5*AD26*1000</f>
        <v>281394.84078317502</v>
      </c>
      <c r="AM26" s="3">
        <f ca="1">'base P low C auto'!$M$5*G26+'base P low C auto'!$N$5*O26*1000+'base P low C auto'!$O$5*W26*1000+'base P low C auto'!$Q$5*AE26*1000</f>
        <v>281376.68182229996</v>
      </c>
      <c r="AN26" s="9">
        <f ca="1">1 - MIN(AI22:AM26)/AN22</f>
        <v>0.15603580003544759</v>
      </c>
    </row>
    <row r="29" spans="1:40" ht="14.25" customHeight="1" x14ac:dyDescent="0.45">
      <c r="A29" s="13" t="s">
        <v>44</v>
      </c>
      <c r="B29" s="13"/>
      <c r="C29" s="11" t="s">
        <v>43</v>
      </c>
      <c r="D29" s="11"/>
      <c r="E29" s="11"/>
      <c r="F29" s="11"/>
      <c r="G29" s="11"/>
      <c r="I29" s="13" t="s">
        <v>46</v>
      </c>
      <c r="J29" s="13"/>
      <c r="K29" s="11" t="s">
        <v>43</v>
      </c>
      <c r="L29" s="11"/>
      <c r="M29" s="11"/>
      <c r="N29" s="11"/>
      <c r="O29" s="11"/>
      <c r="Q29" s="13" t="s">
        <v>45</v>
      </c>
      <c r="R29" s="13"/>
      <c r="S29" s="11" t="s">
        <v>43</v>
      </c>
      <c r="T29" s="11"/>
      <c r="U29" s="11"/>
      <c r="V29" s="11"/>
      <c r="W29" s="11"/>
      <c r="Y29" s="13" t="s">
        <v>47</v>
      </c>
      <c r="Z29" s="13"/>
      <c r="AA29" s="11" t="s">
        <v>43</v>
      </c>
      <c r="AB29" s="11"/>
      <c r="AC29" s="11"/>
      <c r="AD29" s="11"/>
      <c r="AE29" s="11"/>
      <c r="AG29" s="13" t="s">
        <v>31</v>
      </c>
      <c r="AH29" s="13"/>
      <c r="AI29" s="11" t="s">
        <v>43</v>
      </c>
      <c r="AJ29" s="11"/>
      <c r="AK29" s="11"/>
      <c r="AL29" s="11"/>
      <c r="AM29" s="11"/>
    </row>
    <row r="30" spans="1:40" x14ac:dyDescent="0.45">
      <c r="A30" s="13"/>
      <c r="B30" s="13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I30" s="13"/>
      <c r="J30" s="13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Q30" s="13"/>
      <c r="R30" s="13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Y30" s="13"/>
      <c r="Z30" s="13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G30" s="13"/>
      <c r="AH30" s="13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</row>
    <row r="31" spans="1:40" ht="14.65" thickBot="1" x14ac:dyDescent="0.5">
      <c r="A31" s="12" t="s">
        <v>36</v>
      </c>
      <c r="B31" s="1">
        <v>1.1299999999999999E-2</v>
      </c>
      <c r="C31">
        <f ca="1">'CAC-only comparison'!C31+IF($B31=0.0113,$C$41,$B$41)</f>
        <v>18229.599999999999</v>
      </c>
      <c r="D31">
        <f ca="1">'CAC-only comparison'!D31+IF($B31=0.0113,$C$41,$B$41)</f>
        <v>18231</v>
      </c>
      <c r="E31">
        <f ca="1">'CAC-only comparison'!E31+IF($B31=0.0113,$C$41,$B$41)</f>
        <v>18224</v>
      </c>
      <c r="F31">
        <f ca="1">'CAC-only comparison'!F31+IF($B31=0.0113,$C$41,$B$41)</f>
        <v>18221.099999999999</v>
      </c>
      <c r="G31">
        <f ca="1">'CAC-only comparison'!G31+IF($B31=0.0113,$C$41,$B$41)</f>
        <v>18239.599999999999</v>
      </c>
      <c r="H31">
        <f>235.5+$C$41</f>
        <v>18379.5</v>
      </c>
      <c r="I31" s="12" t="s">
        <v>36</v>
      </c>
      <c r="J31" s="1">
        <v>1.1299999999999999E-2</v>
      </c>
      <c r="K31" s="5">
        <f ca="1">'CAC-only comparison'!K31+(IF($J31=0.0113,$C$42,$B$42)/1000)</f>
        <v>1509.6376190875001</v>
      </c>
      <c r="L31" s="5">
        <f ca="1">'CAC-only comparison'!L31+(IF($J31=0.0113,$C$42,$B$42)/1000)</f>
        <v>1509.424974775</v>
      </c>
      <c r="M31" s="5">
        <f ca="1">'CAC-only comparison'!M31+(IF($J31=0.0113,$C$42,$B$42)/1000)</f>
        <v>1509.863774275</v>
      </c>
      <c r="N31" s="5">
        <f ca="1">'CAC-only comparison'!N31+(IF($J31=0.0113,$C$42,$B$42)/1000)</f>
        <v>1509.8709618875</v>
      </c>
      <c r="O31" s="5">
        <f ca="1">'CAC-only comparison'!O31+(IF($J31=0.0113,$C$42,$B$42)/1000)</f>
        <v>1510.4143487125</v>
      </c>
      <c r="P31">
        <f>33+$C$42/1000</f>
        <v>1530</v>
      </c>
      <c r="Q31" s="12" t="s">
        <v>36</v>
      </c>
      <c r="R31" s="1">
        <v>1.1299999999999999E-2</v>
      </c>
      <c r="S31" s="5">
        <f ca="1">'CAC-only comparison'!S31+(IF($R31=0.0113,$C$43,$B$43)/1000)</f>
        <v>469.3123119</v>
      </c>
      <c r="T31" s="5">
        <f ca="1">'CAC-only comparison'!T31+(IF($R31=0.0113,$C$43,$B$43)/1000)</f>
        <v>468.91155179999998</v>
      </c>
      <c r="U31" s="5">
        <f ca="1">'CAC-only comparison'!U31+(IF($R31=0.0113,$C$43,$B$43)/1000)</f>
        <v>469.06757679999998</v>
      </c>
      <c r="V31" s="5">
        <f ca="1">'CAC-only comparison'!V31+(IF($R31=0.0113,$C$43,$B$43)/1000)</f>
        <v>469.16725989999998</v>
      </c>
      <c r="W31" s="5">
        <f ca="1">'CAC-only comparison'!W31+(IF($R31=0.0113,$C$43,$B$43)/1000)</f>
        <v>469.41764609999996</v>
      </c>
      <c r="X31">
        <f>13.68+$C$43/1000</f>
        <v>476.08</v>
      </c>
      <c r="Y31" s="12" t="s">
        <v>36</v>
      </c>
      <c r="Z31" s="1">
        <v>1.1299999999999999E-2</v>
      </c>
      <c r="AA31" s="5">
        <f ca="1">'CAC-only comparison'!AA31+(IF($Z31=0.0113,$C$44,$B$44))</f>
        <v>9054.7583850499996</v>
      </c>
      <c r="AB31" s="5">
        <f ca="1">'CAC-only comparison'!AB31+(IF($Z31=0.0113,$C$44,$B$44))</f>
        <v>9053.2758592999999</v>
      </c>
      <c r="AC31" s="5">
        <f ca="1">'CAC-only comparison'!AC31+(IF($Z31=0.0113,$C$44,$B$44))</f>
        <v>9056.2816409000006</v>
      </c>
      <c r="AD31" s="5">
        <f ca="1">'CAC-only comparison'!AD31+(IF($Z31=0.0113,$C$44,$B$44))</f>
        <v>9055.5535914499997</v>
      </c>
      <c r="AE31" s="5">
        <f ca="1">'CAC-only comparison'!AE31+(IF($Z31=0.0113,$C$44,$B$44))</f>
        <v>9059.0189121500007</v>
      </c>
      <c r="AF31">
        <f>198+$C$44</f>
        <v>9179</v>
      </c>
      <c r="AG31" s="12" t="s">
        <v>36</v>
      </c>
      <c r="AH31" s="1">
        <v>1.1299999999999999E-2</v>
      </c>
      <c r="AI31" s="3">
        <f ca="1">'low P low C auto'!$M$5*C31+'low P low C auto'!$N$5*K31*1000+'low P low C auto'!$O$5*S31*1000+'low P low C auto'!$Q$5*AA31*1000</f>
        <v>174183.696272125</v>
      </c>
      <c r="AJ31" s="3">
        <f ca="1">'low P low C auto'!$M$5*D31+'low P low C auto'!$N$5*L31*1000+'low P low C auto'!$O$5*T31*1000+'low P low C auto'!$Q$5*AB31*1000</f>
        <v>174136.99442025</v>
      </c>
      <c r="AK31" s="3">
        <f ca="1">'low P low C auto'!$M$5*E31+'low P low C auto'!$N$5*M31*1000+'low P low C auto'!$O$5*U31*1000+'low P low C auto'!$Q$5*AC31*1000</f>
        <v>174178.66517825</v>
      </c>
      <c r="AL31" s="3">
        <f ca="1">'low P low C auto'!$M$5*F31+'low P low C auto'!$N$5*N31*1000+'low P low C auto'!$O$5*V31*1000+'low P low C auto'!$Q$5*AD31*1000</f>
        <v>174179.960544125</v>
      </c>
      <c r="AM31" s="3">
        <f ca="1">'low P low C auto'!$M$5*G31+'low P low C auto'!$N$5*O31*1000+'low P low C auto'!$O$5*W31*1000+'low P low C auto'!$Q$5*AE31*1000</f>
        <v>174261.73545387501</v>
      </c>
      <c r="AN31" s="3">
        <f>'low P low C auto'!$M$5*H31+'low P low C auto'!$N$5*P31*1000+'low P low C auto'!$O$5*X31*1000+'low P low C auto'!$Q$5*AF31*1000</f>
        <v>176480.5</v>
      </c>
    </row>
    <row r="32" spans="1:40" ht="14.65" thickBot="1" x14ac:dyDescent="0.5">
      <c r="A32" s="12"/>
      <c r="B32" s="1">
        <v>2.2499999999999999E-2</v>
      </c>
      <c r="C32">
        <f ca="1">'CAC-only comparison'!C32+IF($B32=0.0113,$C$41,$B$41)</f>
        <v>18330.291000000001</v>
      </c>
      <c r="D32">
        <f ca="1">'CAC-only comparison'!D32+IF($B32=0.0113,$C$41,$B$41)</f>
        <v>18347.190999999999</v>
      </c>
      <c r="E32">
        <f ca="1">'CAC-only comparison'!E32+IF($B32=0.0113,$C$41,$B$41)</f>
        <v>18349.891</v>
      </c>
      <c r="F32">
        <f ca="1">'CAC-only comparison'!F32+IF($B32=0.0113,$C$41,$B$41)</f>
        <v>18374.791000000001</v>
      </c>
      <c r="G32">
        <f ca="1">'CAC-only comparison'!G32+IF($B32=0.0113,$C$41,$B$41)</f>
        <v>18403.491000000002</v>
      </c>
      <c r="I32" s="12"/>
      <c r="J32" s="1">
        <v>2.2499999999999999E-2</v>
      </c>
      <c r="K32" s="5">
        <f ca="1">'CAC-only comparison'!K32+(IF($J32=0.0113,$C$42,$B$42)/1000)</f>
        <v>1286.9782622499999</v>
      </c>
      <c r="L32" s="5">
        <f ca="1">'CAC-only comparison'!L32+(IF($J32=0.0113,$C$42,$B$42)/1000)</f>
        <v>1287.07185895</v>
      </c>
      <c r="M32" s="5">
        <f ca="1">'CAC-only comparison'!M32+(IF($J32=0.0113,$C$42,$B$42)/1000)</f>
        <v>1287.1456461499999</v>
      </c>
      <c r="N32" s="5">
        <f ca="1">'CAC-only comparison'!N32+(IF($J32=0.0113,$C$42,$B$42)/1000)</f>
        <v>1287.36600765</v>
      </c>
      <c r="O32" s="5">
        <f ca="1">'CAC-only comparison'!O32+(IF($J32=0.0113,$C$42,$B$42)/1000)</f>
        <v>1287.677765525</v>
      </c>
      <c r="Q32" s="12"/>
      <c r="R32" s="1">
        <v>2.2499999999999999E-2</v>
      </c>
      <c r="S32" s="5">
        <f ca="1">'CAC-only comparison'!S32+(IF($R32=0.0113,$C$43,$B$43)/1000)</f>
        <v>371.17324450000001</v>
      </c>
      <c r="T32" s="5">
        <f ca="1">'CAC-only comparison'!T32+(IF($R32=0.0113,$C$43,$B$43)/1000)</f>
        <v>371.49362969999999</v>
      </c>
      <c r="U32" s="5">
        <f ca="1">'CAC-only comparison'!U32+(IF($R32=0.0113,$C$43,$B$43)/1000)</f>
        <v>371.4309963</v>
      </c>
      <c r="V32" s="5">
        <f ca="1">'CAC-only comparison'!V32+(IF($R32=0.0113,$C$43,$B$43)/1000)</f>
        <v>371.56183720000001</v>
      </c>
      <c r="W32" s="5">
        <f ca="1">'CAC-only comparison'!W32+(IF($R32=0.0113,$C$43,$B$43)/1000)</f>
        <v>371.94628160000002</v>
      </c>
      <c r="Y32" s="12"/>
      <c r="Z32" s="1">
        <v>2.2499999999999999E-2</v>
      </c>
      <c r="AA32" s="5">
        <f ca="1">'CAC-only comparison'!AA32+(IF($Z32=0.0113,$C$44,$B$44))</f>
        <v>7793.7391470000002</v>
      </c>
      <c r="AB32" s="5">
        <f ca="1">'CAC-only comparison'!AB32+(IF($Z32=0.0113,$C$44,$B$44))</f>
        <v>7794.8623073999997</v>
      </c>
      <c r="AC32" s="5">
        <f ca="1">'CAC-only comparison'!AC32+(IF($Z32=0.0113,$C$44,$B$44))</f>
        <v>7795.7477538000003</v>
      </c>
      <c r="AD32" s="5">
        <f ca="1">'CAC-only comparison'!AD32+(IF($Z32=0.0113,$C$44,$B$44))</f>
        <v>7798.3920918000003</v>
      </c>
      <c r="AE32" s="5">
        <f ca="1">'CAC-only comparison'!AE32+(IF($Z32=0.0113,$C$44,$B$44))</f>
        <v>7802.1331862999996</v>
      </c>
      <c r="AG32" s="12"/>
      <c r="AH32" s="1">
        <v>2.2499999999999999E-2</v>
      </c>
      <c r="AI32" s="8">
        <f ca="1">'low P low C auto'!$M$5*C32+'low P low C auto'!$N$5*K32*1000+'low P low C auto'!$O$5*S32*1000+'low P low C auto'!$Q$5*AA32*1000</f>
        <v>149485.89318499999</v>
      </c>
      <c r="AJ32" s="3">
        <f ca="1">'low P low C auto'!$M$5*D32+'low P low C auto'!$N$5*L32*1000+'low P low C auto'!$O$5*T32*1000+'low P low C auto'!$Q$5*AB32*1000</f>
        <v>149537.11771199998</v>
      </c>
      <c r="AK32" s="3">
        <f ca="1">'low P low C auto'!$M$5*E32+'low P low C auto'!$N$5*M32*1000+'low P low C auto'!$O$5*U32*1000+'low P low C auto'!$Q$5*AC32*1000</f>
        <v>149543.23679900001</v>
      </c>
      <c r="AL32" s="3">
        <f ca="1">'low P low C auto'!$M$5*F32+'low P low C auto'!$N$5*N32*1000+'low P low C auto'!$O$5*V32*1000+'low P low C auto'!$Q$5*AD32*1000</f>
        <v>149602.18963150002</v>
      </c>
      <c r="AM32" s="3">
        <f ca="1">'low P low C auto'!$M$5*G32+'low P low C auto'!$N$5*O32*1000+'low P low C auto'!$O$5*W32*1000+'low P low C auto'!$Q$5*AE32*1000</f>
        <v>149694.01632775</v>
      </c>
    </row>
    <row r="33" spans="1:40" x14ac:dyDescent="0.45">
      <c r="A33" s="12"/>
      <c r="B33" s="1">
        <v>3.3799999999999997E-2</v>
      </c>
      <c r="C33">
        <f ca="1">'CAC-only comparison'!C33+IF($B33=0.0113,$C$41,$B$41)</f>
        <v>18375.891</v>
      </c>
      <c r="D33">
        <f ca="1">'CAC-only comparison'!D33+IF($B33=0.0113,$C$41,$B$41)</f>
        <v>18438.991000000002</v>
      </c>
      <c r="E33">
        <f ca="1">'CAC-only comparison'!E33+IF($B33=0.0113,$C$41,$B$41)</f>
        <v>18412.491000000002</v>
      </c>
      <c r="F33">
        <f ca="1">'CAC-only comparison'!F33+IF($B33=0.0113,$C$41,$B$41)</f>
        <v>18536.091</v>
      </c>
      <c r="G33">
        <f ca="1">'CAC-only comparison'!G33+IF($B33=0.0113,$C$41,$B$41)</f>
        <v>18518.190999999999</v>
      </c>
      <c r="I33" s="12"/>
      <c r="J33" s="1">
        <v>3.3799999999999997E-2</v>
      </c>
      <c r="K33" s="5">
        <f ca="1">'CAC-only comparison'!K33+(IF($J33=0.0113,$C$42,$B$42)/1000)</f>
        <v>1288.2270621749999</v>
      </c>
      <c r="L33" s="5">
        <f ca="1">'CAC-only comparison'!L33+(IF($J33=0.0113,$C$42,$B$42)/1000)</f>
        <v>1288.6780560499999</v>
      </c>
      <c r="M33" s="5">
        <f ca="1">'CAC-only comparison'!M33+(IF($J33=0.0113,$C$42,$B$42)/1000)</f>
        <v>1288.54171815</v>
      </c>
      <c r="N33" s="5">
        <f ca="1">'CAC-only comparison'!N33+(IF($J33=0.0113,$C$42,$B$42)/1000)</f>
        <v>1287.8721111750001</v>
      </c>
      <c r="O33" s="5">
        <f ca="1">'CAC-only comparison'!O33+(IF($J33=0.0113,$C$42,$B$42)/1000)</f>
        <v>1288.3619931000001</v>
      </c>
      <c r="Q33" s="12"/>
      <c r="R33" s="1">
        <v>3.3799999999999997E-2</v>
      </c>
      <c r="S33" s="5">
        <f ca="1">'CAC-only comparison'!S33+(IF($R33=0.0113,$C$43,$B$43)/1000)</f>
        <v>379.99555140000001</v>
      </c>
      <c r="T33" s="5">
        <f ca="1">'CAC-only comparison'!T33+(IF($R33=0.0113,$C$43,$B$43)/1000)</f>
        <v>380.58651250000003</v>
      </c>
      <c r="U33" s="5">
        <f ca="1">'CAC-only comparison'!U33+(IF($R33=0.0113,$C$43,$B$43)/1000)</f>
        <v>380.48534119999999</v>
      </c>
      <c r="V33" s="5">
        <f ca="1">'CAC-only comparison'!V33+(IF($R33=0.0113,$C$43,$B$43)/1000)</f>
        <v>379.51066420000001</v>
      </c>
      <c r="W33" s="5">
        <f ca="1">'CAC-only comparison'!W33+(IF($R33=0.0113,$C$43,$B$43)/1000)</f>
        <v>380.23660230000002</v>
      </c>
      <c r="Y33" s="12"/>
      <c r="Z33" s="1">
        <v>3.3799999999999997E-2</v>
      </c>
      <c r="AA33" s="5">
        <f ca="1">'CAC-only comparison'!AA33+(IF($Z33=0.0113,$C$44,$B$44))</f>
        <v>7808.7247460999997</v>
      </c>
      <c r="AB33" s="5">
        <f ca="1">'CAC-only comparison'!AB33+(IF($Z33=0.0113,$C$44,$B$44))</f>
        <v>7814.1366725999997</v>
      </c>
      <c r="AC33" s="5">
        <f ca="1">'CAC-only comparison'!AC33+(IF($Z33=0.0113,$C$44,$B$44))</f>
        <v>7812.5006178000003</v>
      </c>
      <c r="AD33" s="5">
        <f ca="1">'CAC-only comparison'!AD33+(IF($Z33=0.0113,$C$44,$B$44))</f>
        <v>7804.4653341000003</v>
      </c>
      <c r="AE33" s="5">
        <f ca="1">'CAC-only comparison'!AE33+(IF($Z33=0.0113,$C$44,$B$44))</f>
        <v>7810.3439171999999</v>
      </c>
      <c r="AG33" s="12"/>
      <c r="AH33" s="1">
        <v>3.3799999999999997E-2</v>
      </c>
      <c r="AI33" s="3">
        <f ca="1">'low P low C auto'!$M$5*C33+'low P low C auto'!$N$5*K33*1000+'low P low C auto'!$O$5*S33*1000+'low P low C auto'!$Q$5*AA33*1000</f>
        <v>150330.53419424998</v>
      </c>
      <c r="AJ33" s="3">
        <f ca="1">'low P low C auto'!$M$5*D33+'low P low C auto'!$N$5*L33*1000+'low P low C auto'!$O$5*T33*1000+'low P low C auto'!$Q$5*AB33*1000</f>
        <v>150487.565603</v>
      </c>
      <c r="AK33" s="3">
        <f ca="1">'low P low C auto'!$M$5*E33+'low P low C auto'!$N$5*M33*1000+'low P low C auto'!$O$5*U33*1000+'low P low C auto'!$Q$5*AC33*1000</f>
        <v>150438.48058650002</v>
      </c>
      <c r="AL33" s="3">
        <f ca="1">'low P low C auto'!$M$5*F33+'low P low C auto'!$N$5*N33*1000+'low P low C auto'!$O$5*V33*1000+'low P low C auto'!$Q$5*AD33*1000</f>
        <v>150415.32304425002</v>
      </c>
      <c r="AM33" s="3">
        <f ca="1">'low P low C auto'!$M$5*G33+'low P low C auto'!$N$5*O33*1000+'low P low C auto'!$O$5*W33*1000+'low P low C auto'!$Q$5*AE33*1000</f>
        <v>150505.75541350001</v>
      </c>
    </row>
    <row r="34" spans="1:40" x14ac:dyDescent="0.45">
      <c r="A34" s="12"/>
      <c r="B34" s="1">
        <v>4.5100000000000001E-2</v>
      </c>
      <c r="C34">
        <f ca="1">'CAC-only comparison'!C34+IF($B34=0.0113,$C$41,$B$41)</f>
        <v>18389.690999999999</v>
      </c>
      <c r="D34">
        <f ca="1">'CAC-only comparison'!D34+IF($B34=0.0113,$C$41,$B$41)</f>
        <v>18490.591</v>
      </c>
      <c r="E34">
        <f ca="1">'CAC-only comparison'!E34+IF($B34=0.0113,$C$41,$B$41)</f>
        <v>18519.991000000002</v>
      </c>
      <c r="F34">
        <f ca="1">'CAC-only comparison'!F34+IF($B34=0.0113,$C$41,$B$41)</f>
        <v>18618.391</v>
      </c>
      <c r="G34">
        <f ca="1">'CAC-only comparison'!G34+IF($B34=0.0113,$C$41,$B$41)</f>
        <v>18513.391</v>
      </c>
      <c r="I34" s="12"/>
      <c r="J34" s="1">
        <v>4.5100000000000001E-2</v>
      </c>
      <c r="K34" s="5">
        <f ca="1">'CAC-only comparison'!K34+(IF($J34=0.0113,$C$42,$B$42)/1000)</f>
        <v>1286.7446328000001</v>
      </c>
      <c r="L34" s="5">
        <f ca="1">'CAC-only comparison'!L34+(IF($J34=0.0113,$C$42,$B$42)/1000)</f>
        <v>1286.6161591499999</v>
      </c>
      <c r="M34" s="5">
        <f ca="1">'CAC-only comparison'!M34+(IF($J34=0.0113,$C$42,$B$42)/1000)</f>
        <v>1286.6615072750001</v>
      </c>
      <c r="N34" s="5">
        <f ca="1">'CAC-only comparison'!N34+(IF($J34=0.0113,$C$42,$B$42)/1000)</f>
        <v>1287.3830636499999</v>
      </c>
      <c r="O34" s="5">
        <f ca="1">'CAC-only comparison'!O34+(IF($J34=0.0113,$C$42,$B$42)/1000)</f>
        <v>1286.9928271250001</v>
      </c>
      <c r="Q34" s="12"/>
      <c r="R34" s="1">
        <v>4.5100000000000001E-2</v>
      </c>
      <c r="S34" s="5">
        <f ca="1">'CAC-only comparison'!S34+(IF($R34=0.0113,$C$43,$B$43)/1000)</f>
        <v>389.50798220000001</v>
      </c>
      <c r="T34" s="5">
        <f ca="1">'CAC-only comparison'!T34+(IF($R34=0.0113,$C$43,$B$43)/1000)</f>
        <v>389.34433100000001</v>
      </c>
      <c r="U34" s="5">
        <f ca="1">'CAC-only comparison'!U34+(IF($R34=0.0113,$C$43,$B$43)/1000)</f>
        <v>389.2273027</v>
      </c>
      <c r="V34" s="5">
        <f ca="1">'CAC-only comparison'!V34+(IF($R34=0.0113,$C$43,$B$43)/1000)</f>
        <v>390.5833877</v>
      </c>
      <c r="W34" s="5">
        <f ca="1">'CAC-only comparison'!W34+(IF($R34=0.0113,$C$43,$B$43)/1000)</f>
        <v>389.76880080000001</v>
      </c>
      <c r="Y34" s="12"/>
      <c r="Z34" s="1">
        <v>4.5100000000000001E-2</v>
      </c>
      <c r="AA34" s="5">
        <f ca="1">'CAC-only comparison'!AA34+(IF($Z34=0.0113,$C$44,$B$44))</f>
        <v>7790.9355936000002</v>
      </c>
      <c r="AB34" s="5">
        <f ca="1">'CAC-only comparison'!AB34+(IF($Z34=0.0113,$C$44,$B$44))</f>
        <v>7789.3939098000001</v>
      </c>
      <c r="AC34" s="5">
        <f ca="1">'CAC-only comparison'!AC34+(IF($Z34=0.0113,$C$44,$B$44))</f>
        <v>7789.9380873</v>
      </c>
      <c r="AD34" s="5">
        <f ca="1">'CAC-only comparison'!AD34+(IF($Z34=0.0113,$C$44,$B$44))</f>
        <v>7798.5967638000002</v>
      </c>
      <c r="AE34" s="5">
        <f ca="1">'CAC-only comparison'!AE34+(IF($Z34=0.0113,$C$44,$B$44))</f>
        <v>7793.9139255</v>
      </c>
      <c r="AG34" s="12"/>
      <c r="AH34" s="1">
        <v>4.5100000000000001E-2</v>
      </c>
      <c r="AI34" s="3">
        <f ca="1">'low P low C auto'!$M$5*C34+'low P low C auto'!$N$5*K34*1000+'low P low C auto'!$O$5*S34*1000+'low P low C auto'!$Q$5*AA34*1000</f>
        <v>150894.69927300001</v>
      </c>
      <c r="AJ34" s="3">
        <f ca="1">'low P low C auto'!$M$5*D34+'low P low C auto'!$N$5*L34*1000+'low P low C auto'!$O$5*T34*1000+'low P low C auto'!$Q$5*AB34*1000</f>
        <v>150969.19333149999</v>
      </c>
      <c r="AK34" s="3">
        <f ca="1">'low P low C auto'!$M$5*E34+'low P low C auto'!$N$5*M34*1000+'low P low C auto'!$O$5*U34*1000+'low P low C auto'!$Q$5*AC34*1000</f>
        <v>150994.80450275002</v>
      </c>
      <c r="AL34" s="3">
        <f ca="1">'low P low C auto'!$M$5*F34+'low P low C auto'!$N$5*N34*1000+'low P low C auto'!$O$5*V34*1000+'low P low C auto'!$Q$5*AD34*1000</f>
        <v>151274.282079</v>
      </c>
      <c r="AM34" s="3">
        <f ca="1">'low P low C auto'!$M$5*G34+'low P low C auto'!$N$5*O34*1000+'low P low C auto'!$O$5*W34*1000+'low P low C auto'!$Q$5*AE34*1000</f>
        <v>151065.26204375</v>
      </c>
      <c r="AN34" s="1" t="s">
        <v>58</v>
      </c>
    </row>
    <row r="35" spans="1:40" x14ac:dyDescent="0.45">
      <c r="A35" s="12"/>
      <c r="B35" s="1">
        <v>9.0200000000000002E-2</v>
      </c>
      <c r="C35">
        <f ca="1">'CAC-only comparison'!C35+IF($B35=0.0113,$C$41,$B$41)</f>
        <v>18611.091</v>
      </c>
      <c r="D35">
        <f ca="1">'CAC-only comparison'!D35+IF($B35=0.0113,$C$41,$B$41)</f>
        <v>18640.491000000002</v>
      </c>
      <c r="E35">
        <f ca="1">'CAC-only comparison'!E35+IF($B35=0.0113,$C$41,$B$41)</f>
        <v>18633.491000000002</v>
      </c>
      <c r="F35">
        <f ca="1">'CAC-only comparison'!F35+IF($B35=0.0113,$C$41,$B$41)</f>
        <v>18800.891</v>
      </c>
      <c r="G35">
        <f ca="1">'CAC-only comparison'!G35+IF($B35=0.0113,$C$41,$B$41)</f>
        <v>18831.291000000001</v>
      </c>
      <c r="I35" s="12"/>
      <c r="J35" s="1">
        <v>9.0200000000000002E-2</v>
      </c>
      <c r="K35" s="5">
        <f ca="1">'CAC-only comparison'!K35+(IF($J35=0.0113,$C$42,$B$42)/1000)</f>
        <v>1286.392505475</v>
      </c>
      <c r="L35" s="5">
        <f ca="1">'CAC-only comparison'!L35+(IF($J35=0.0113,$C$42,$B$42)/1000)</f>
        <v>1286.4975132249999</v>
      </c>
      <c r="M35" s="5">
        <f ca="1">'CAC-only comparison'!M35+(IF($J35=0.0113,$C$42,$B$42)/1000)</f>
        <v>1286.519165275</v>
      </c>
      <c r="N35" s="5">
        <f ca="1">'CAC-only comparison'!N35+(IF($J35=0.0113,$C$42,$B$42)/1000)</f>
        <v>1287.06912405</v>
      </c>
      <c r="O35" s="5">
        <f ca="1">'CAC-only comparison'!O35+(IF($J35=0.0113,$C$42,$B$42)/1000)</f>
        <v>1286.7089066000001</v>
      </c>
      <c r="Q35" s="12"/>
      <c r="R35" s="1">
        <v>9.0200000000000002E-2</v>
      </c>
      <c r="S35" s="5">
        <f ca="1">'CAC-only comparison'!S35+(IF($R35=0.0113,$C$43,$B$43)/1000)</f>
        <v>425.55593979999998</v>
      </c>
      <c r="T35" s="5">
        <f ca="1">'CAC-only comparison'!T35+(IF($R35=0.0113,$C$43,$B$43)/1000)</f>
        <v>425.98558850000001</v>
      </c>
      <c r="U35" s="5">
        <f ca="1">'CAC-only comparison'!U35+(IF($R35=0.0113,$C$43,$B$43)/1000)</f>
        <v>425.842915</v>
      </c>
      <c r="V35" s="5">
        <f ca="1">'CAC-only comparison'!V35+(IF($R35=0.0113,$C$43,$B$43)/1000)</f>
        <v>427.84082749999999</v>
      </c>
      <c r="W35" s="5">
        <f ca="1">'CAC-only comparison'!W35+(IF($R35=0.0113,$C$43,$B$43)/1000)</f>
        <v>426.36064220000003</v>
      </c>
      <c r="Y35" s="12"/>
      <c r="Z35" s="1">
        <v>9.0200000000000002E-2</v>
      </c>
      <c r="AA35" s="5">
        <f ca="1">'CAC-only comparison'!AA35+(IF($Z35=0.0113,$C$44,$B$44))</f>
        <v>7786.7100657000001</v>
      </c>
      <c r="AB35" s="5">
        <f ca="1">'CAC-only comparison'!AB35+(IF($Z35=0.0113,$C$44,$B$44))</f>
        <v>7787.9701587</v>
      </c>
      <c r="AC35" s="5">
        <f ca="1">'CAC-only comparison'!AC35+(IF($Z35=0.0113,$C$44,$B$44))</f>
        <v>7788.2299832999997</v>
      </c>
      <c r="AD35" s="5">
        <f ca="1">'CAC-only comparison'!AD35+(IF($Z35=0.0113,$C$44,$B$44))</f>
        <v>7794.8294886000003</v>
      </c>
      <c r="AE35" s="5">
        <f ca="1">'CAC-only comparison'!AE35+(IF($Z35=0.0113,$C$44,$B$44))</f>
        <v>7790.5068792000002</v>
      </c>
      <c r="AG35" s="12"/>
      <c r="AH35" s="1">
        <v>9.0200000000000002E-2</v>
      </c>
      <c r="AI35" s="3">
        <f ca="1">'low P low C auto'!$M$5*C35+'low P low C auto'!$N$5*K35*1000+'low P low C auto'!$O$5*S35*1000+'low P low C auto'!$Q$5*AA35*1000</f>
        <v>153780.96208725002</v>
      </c>
      <c r="AJ35" s="3">
        <f ca="1">'low P low C auto'!$M$5*D35+'low P low C auto'!$N$5*L35*1000+'low P low C auto'!$O$5*T35*1000+'low P low C auto'!$Q$5*AB35*1000</f>
        <v>153854.13659225</v>
      </c>
      <c r="AK35" s="3">
        <f ca="1">'low P low C auto'!$M$5*E35+'low P low C auto'!$N$5*M35*1000+'low P low C auto'!$O$5*U35*1000+'low P low C auto'!$Q$5*AC35*1000</f>
        <v>153838.81780525</v>
      </c>
      <c r="AL35" s="3">
        <f ca="1">'low P low C auto'!$M$5*F35+'low P low C auto'!$N$5*N35*1000+'low P low C auto'!$O$5*V35*1000+'low P low C auto'!$Q$5*AD35*1000</f>
        <v>154216.55670799999</v>
      </c>
      <c r="AM35" s="3">
        <f ca="1">'low P low C auto'!$M$5*G35+'low P low C auto'!$N$5*O35*1000+'low P low C auto'!$O$5*W35*1000+'low P low C auto'!$Q$5*AE35*1000</f>
        <v>154096.318891</v>
      </c>
      <c r="AN35" s="9">
        <f ca="1">1 - MIN(AI31:AM35)/AN31</f>
        <v>0.152960847317409</v>
      </c>
    </row>
    <row r="40" spans="1:40" x14ac:dyDescent="0.45">
      <c r="B40" t="s">
        <v>54</v>
      </c>
      <c r="C40" t="s">
        <v>55</v>
      </c>
    </row>
    <row r="41" spans="1:40" x14ac:dyDescent="0.45">
      <c r="A41" t="s">
        <v>15</v>
      </c>
      <c r="B41">
        <v>18144</v>
      </c>
      <c r="C41">
        <v>18144</v>
      </c>
      <c r="E41">
        <f>B41</f>
        <v>18144</v>
      </c>
      <c r="F41">
        <f>C41</f>
        <v>18144</v>
      </c>
    </row>
    <row r="42" spans="1:40" x14ac:dyDescent="0.45">
      <c r="A42" t="s">
        <v>18</v>
      </c>
      <c r="B42">
        <v>1275000</v>
      </c>
      <c r="C42">
        <v>1497000</v>
      </c>
      <c r="E42">
        <f>B42*0.149</f>
        <v>189975</v>
      </c>
      <c r="F42">
        <f>C42*0.149</f>
        <v>223053</v>
      </c>
    </row>
    <row r="43" spans="1:40" x14ac:dyDescent="0.45">
      <c r="A43" t="s">
        <v>19</v>
      </c>
      <c r="B43">
        <v>351500</v>
      </c>
      <c r="C43">
        <v>462400</v>
      </c>
      <c r="E43">
        <f>B43*0.121</f>
        <v>42531.5</v>
      </c>
      <c r="F43">
        <f>C43*0.121</f>
        <v>55950.400000000001</v>
      </c>
    </row>
    <row r="44" spans="1:40" x14ac:dyDescent="0.45">
      <c r="A44" t="s">
        <v>53</v>
      </c>
      <c r="B44">
        <v>7650</v>
      </c>
      <c r="C44">
        <v>8981</v>
      </c>
      <c r="E44">
        <f>B44*5</f>
        <v>38250</v>
      </c>
      <c r="F44">
        <f>C44*5</f>
        <v>44905</v>
      </c>
    </row>
    <row r="45" spans="1:40" x14ac:dyDescent="0.45">
      <c r="E45">
        <f>SUM(E41:E44)</f>
        <v>288900.5</v>
      </c>
      <c r="F45">
        <f>SUM(F41:F44)</f>
        <v>342052.4</v>
      </c>
      <c r="G45">
        <f>F45-E45</f>
        <v>53151.900000000023</v>
      </c>
    </row>
  </sheetData>
  <mergeCells count="60">
    <mergeCell ref="AA29:AE29"/>
    <mergeCell ref="AG29:AH30"/>
    <mergeCell ref="AI29:AM29"/>
    <mergeCell ref="A31:A35"/>
    <mergeCell ref="I31:I35"/>
    <mergeCell ref="Q31:Q35"/>
    <mergeCell ref="Y31:Y35"/>
    <mergeCell ref="AG31:AG35"/>
    <mergeCell ref="C29:G29"/>
    <mergeCell ref="I29:J30"/>
    <mergeCell ref="K29:O29"/>
    <mergeCell ref="Q29:R30"/>
    <mergeCell ref="S29:W29"/>
    <mergeCell ref="Y29:Z30"/>
    <mergeCell ref="A29:B30"/>
    <mergeCell ref="AA20:AE20"/>
    <mergeCell ref="AG20:AH21"/>
    <mergeCell ref="AI20:AM20"/>
    <mergeCell ref="A22:A26"/>
    <mergeCell ref="I22:I26"/>
    <mergeCell ref="Q22:Q26"/>
    <mergeCell ref="Y22:Y26"/>
    <mergeCell ref="AG22:AG26"/>
    <mergeCell ref="C20:G20"/>
    <mergeCell ref="I20:J21"/>
    <mergeCell ref="K20:O20"/>
    <mergeCell ref="Q20:R21"/>
    <mergeCell ref="S20:W20"/>
    <mergeCell ref="Y20:Z21"/>
    <mergeCell ref="A20:B21"/>
    <mergeCell ref="AG11:AH12"/>
    <mergeCell ref="AI11:AM11"/>
    <mergeCell ref="A13:A17"/>
    <mergeCell ref="I13:I17"/>
    <mergeCell ref="Q13:Q17"/>
    <mergeCell ref="Y13:Y17"/>
    <mergeCell ref="AG13:AG17"/>
    <mergeCell ref="I11:J12"/>
    <mergeCell ref="K11:O11"/>
    <mergeCell ref="Q11:R12"/>
    <mergeCell ref="S11:W11"/>
    <mergeCell ref="Y11:Z12"/>
    <mergeCell ref="AA11:AE11"/>
    <mergeCell ref="A11:B12"/>
    <mergeCell ref="C11:G11"/>
    <mergeCell ref="AG2:AH3"/>
    <mergeCell ref="AI2:AM2"/>
    <mergeCell ref="AG4:AG8"/>
    <mergeCell ref="Q2:R3"/>
    <mergeCell ref="S2:W2"/>
    <mergeCell ref="Q4:Q8"/>
    <mergeCell ref="Y2:Z3"/>
    <mergeCell ref="AA2:AE2"/>
    <mergeCell ref="Y4:Y8"/>
    <mergeCell ref="A2:B3"/>
    <mergeCell ref="C2:G2"/>
    <mergeCell ref="A4:A8"/>
    <mergeCell ref="I2:J3"/>
    <mergeCell ref="K2:O2"/>
    <mergeCell ref="I4:I8"/>
  </mergeCells>
  <conditionalFormatting sqref="C4:G8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 AN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 AN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 AN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6B12-DFFF-482C-8EAC-3C5DE65011F4}">
  <dimension ref="A1:AN44"/>
  <sheetViews>
    <sheetView topLeftCell="T1" workbookViewId="0">
      <selection activeCell="AO4" sqref="AO4"/>
    </sheetView>
  </sheetViews>
  <sheetFormatPr defaultRowHeight="14.25" x14ac:dyDescent="0.45"/>
  <cols>
    <col min="1" max="7" width="6.59765625" customWidth="1"/>
    <col min="8" max="8" width="3.59765625" customWidth="1"/>
    <col min="9" max="15" width="6.59765625" customWidth="1"/>
    <col min="16" max="16" width="3.59765625" customWidth="1"/>
    <col min="17" max="23" width="6.59765625" customWidth="1"/>
    <col min="24" max="24" width="3.59765625" customWidth="1"/>
    <col min="25" max="31" width="6.59765625" customWidth="1"/>
    <col min="32" max="32" width="3.59765625" customWidth="1"/>
    <col min="33" max="40" width="6.59765625" customWidth="1"/>
  </cols>
  <sheetData>
    <row r="1" spans="1:40" x14ac:dyDescent="0.45">
      <c r="A1" s="1" t="s">
        <v>35</v>
      </c>
      <c r="B1" s="1"/>
      <c r="I1" s="1"/>
      <c r="J1" s="1"/>
    </row>
    <row r="2" spans="1:40" ht="14.25" customHeight="1" x14ac:dyDescent="0.45">
      <c r="A2" s="13" t="s">
        <v>44</v>
      </c>
      <c r="B2" s="13"/>
      <c r="C2" s="11" t="s">
        <v>43</v>
      </c>
      <c r="D2" s="11"/>
      <c r="E2" s="11"/>
      <c r="F2" s="11"/>
      <c r="G2" s="11"/>
      <c r="I2" s="13" t="s">
        <v>46</v>
      </c>
      <c r="J2" s="13"/>
      <c r="K2" s="11" t="s">
        <v>43</v>
      </c>
      <c r="L2" s="11"/>
      <c r="M2" s="11"/>
      <c r="N2" s="11"/>
      <c r="O2" s="11"/>
      <c r="Q2" s="13" t="s">
        <v>45</v>
      </c>
      <c r="R2" s="13"/>
      <c r="S2" s="11" t="s">
        <v>43</v>
      </c>
      <c r="T2" s="11"/>
      <c r="U2" s="11"/>
      <c r="V2" s="11"/>
      <c r="W2" s="11"/>
      <c r="Y2" s="13" t="s">
        <v>47</v>
      </c>
      <c r="Z2" s="13"/>
      <c r="AA2" s="11" t="s">
        <v>43</v>
      </c>
      <c r="AB2" s="11"/>
      <c r="AC2" s="11"/>
      <c r="AD2" s="11"/>
      <c r="AE2" s="11"/>
      <c r="AG2" s="13" t="s">
        <v>31</v>
      </c>
      <c r="AH2" s="13"/>
      <c r="AI2" s="11" t="s">
        <v>43</v>
      </c>
      <c r="AJ2" s="11"/>
      <c r="AK2" s="11"/>
      <c r="AL2" s="11"/>
      <c r="AM2" s="11"/>
    </row>
    <row r="3" spans="1:40" x14ac:dyDescent="0.45">
      <c r="A3" s="13"/>
      <c r="B3" s="13"/>
      <c r="C3" s="1">
        <v>10</v>
      </c>
      <c r="D3" s="1">
        <v>15</v>
      </c>
      <c r="E3" s="1">
        <v>20</v>
      </c>
      <c r="F3" s="1">
        <v>25</v>
      </c>
      <c r="G3" s="1">
        <v>30</v>
      </c>
      <c r="I3" s="13"/>
      <c r="J3" s="13"/>
      <c r="K3" s="1">
        <v>10</v>
      </c>
      <c r="L3" s="1">
        <v>15</v>
      </c>
      <c r="M3" s="1">
        <v>20</v>
      </c>
      <c r="N3" s="1">
        <v>25</v>
      </c>
      <c r="O3" s="1">
        <v>30</v>
      </c>
      <c r="Q3" s="13"/>
      <c r="R3" s="13"/>
      <c r="S3" s="1">
        <v>10</v>
      </c>
      <c r="T3" s="1">
        <v>15</v>
      </c>
      <c r="U3" s="1">
        <v>20</v>
      </c>
      <c r="V3" s="1">
        <v>25</v>
      </c>
      <c r="W3" s="1">
        <v>30</v>
      </c>
      <c r="Y3" s="13"/>
      <c r="Z3" s="13"/>
      <c r="AA3" s="1">
        <v>10</v>
      </c>
      <c r="AB3" s="1">
        <v>15</v>
      </c>
      <c r="AC3" s="1">
        <v>20</v>
      </c>
      <c r="AD3" s="1">
        <v>25</v>
      </c>
      <c r="AE3" s="1">
        <v>30</v>
      </c>
      <c r="AG3" s="13"/>
      <c r="AH3" s="13"/>
      <c r="AI3" s="1">
        <v>10</v>
      </c>
      <c r="AJ3" s="1">
        <v>15</v>
      </c>
      <c r="AK3" s="1">
        <v>20</v>
      </c>
      <c r="AL3" s="1">
        <v>25</v>
      </c>
      <c r="AM3" s="1">
        <v>30</v>
      </c>
      <c r="AN3" s="1" t="s">
        <v>57</v>
      </c>
    </row>
    <row r="4" spans="1:40" ht="14.65" thickBot="1" x14ac:dyDescent="0.5">
      <c r="A4" s="12" t="s">
        <v>36</v>
      </c>
      <c r="B4" s="1">
        <v>1.1299999999999999E-2</v>
      </c>
      <c r="C4">
        <f ca="1">'CAC-only better cool'!C4+IF($B4=0.0113,$C$41,$B$41)</f>
        <v>18274.599999999999</v>
      </c>
      <c r="D4">
        <f ca="1">'CAC-only better cool'!D4+IF($B4=0.0113,$C$41,$B$41)</f>
        <v>18260.8</v>
      </c>
      <c r="E4">
        <f ca="1">'CAC-only better cool'!E4+IF($B4=0.0113,$C$41,$B$41)</f>
        <v>18251.599999999999</v>
      </c>
      <c r="F4">
        <f ca="1">'CAC-only better cool'!F4+IF($B4=0.0113,$C$41,$B$41)</f>
        <v>18289.8</v>
      </c>
      <c r="G4">
        <f ca="1">'CAC-only better cool'!G4+IF($B4=0.0113,$C$41,$B$41)</f>
        <v>18281.900000000001</v>
      </c>
      <c r="H4">
        <f>235.5+$C$41</f>
        <v>18379.5</v>
      </c>
      <c r="I4" s="12" t="s">
        <v>36</v>
      </c>
      <c r="J4" s="1">
        <v>1.1299999999999999E-2</v>
      </c>
      <c r="K4" s="5">
        <f ca="1">'CAC-only better cool'!K4+(IF($J4=0.0113,$C$42,$B$42)/1000)</f>
        <v>1509.1530451250001</v>
      </c>
      <c r="L4" s="5">
        <f ca="1">'CAC-only better cool'!L4+(IF($J4=0.0113,$C$42,$B$42)/1000)</f>
        <v>1509.1425263250001</v>
      </c>
      <c r="M4" s="5">
        <f ca="1">'CAC-only better cool'!M4+(IF($J4=0.0113,$C$42,$B$42)/1000)</f>
        <v>1508.86385655</v>
      </c>
      <c r="N4" s="5">
        <f ca="1">'CAC-only better cool'!N4+(IF($J4=0.0113,$C$42,$B$42)/1000)</f>
        <v>1509.0852815124999</v>
      </c>
      <c r="O4" s="5">
        <f ca="1">'CAC-only better cool'!O4+(IF($J4=0.0113,$C$42,$B$42)/1000)</f>
        <v>1509.1275797124999</v>
      </c>
      <c r="P4">
        <f>33+$C$42/1000</f>
        <v>1530</v>
      </c>
      <c r="Q4" s="12" t="s">
        <v>36</v>
      </c>
      <c r="R4" s="1">
        <v>1.1299999999999999E-2</v>
      </c>
      <c r="S4" s="5">
        <f ca="1">'CAC-only better cool'!S4+(IF($R4=0.0113,$C$43,$B$43)/1000)</f>
        <v>469.25279239999998</v>
      </c>
      <c r="T4" s="5">
        <f ca="1">'CAC-only better cool'!T4+(IF($R4=0.0113,$C$43,$B$43)/1000)</f>
        <v>468.6855228</v>
      </c>
      <c r="U4" s="5">
        <f ca="1">'CAC-only better cool'!U4+(IF($R4=0.0113,$C$43,$B$43)/1000)</f>
        <v>468.6192001</v>
      </c>
      <c r="V4" s="5">
        <f ca="1">'CAC-only better cool'!V4+(IF($R4=0.0113,$C$43,$B$43)/1000)</f>
        <v>468.72256199999998</v>
      </c>
      <c r="W4" s="5">
        <f ca="1">'CAC-only better cool'!W4+(IF($R4=0.0113,$C$43,$B$43)/1000)</f>
        <v>468.77174719999999</v>
      </c>
      <c r="X4">
        <f>13.68+$C$43/1000</f>
        <v>476.08</v>
      </c>
      <c r="Y4" s="12" t="s">
        <v>36</v>
      </c>
      <c r="Z4" s="1">
        <v>1.1299999999999999E-2</v>
      </c>
      <c r="AA4" s="5">
        <f ca="1">'CAC-only better cool'!AA4+(IF($Z4=0.0113,$C$44,$B$44))</f>
        <v>9050.6289562999991</v>
      </c>
      <c r="AB4" s="5">
        <f ca="1">'CAC-only better cool'!AB4+(IF($Z4=0.0113,$C$44,$B$44))</f>
        <v>9051.8624087000007</v>
      </c>
      <c r="AC4" s="5">
        <f ca="1">'CAC-only better cool'!AC4+(IF($Z4=0.0113,$C$44,$B$44))</f>
        <v>9049.9436726000004</v>
      </c>
      <c r="AD4" s="5">
        <f ca="1">'CAC-only better cool'!AD4+(IF($Z4=0.0113,$C$44,$B$44))</f>
        <v>9051.3229485499996</v>
      </c>
      <c r="AE4" s="5">
        <f ca="1">'CAC-only better cool'!AE4+(IF($Z4=0.0113,$C$44,$B$44))</f>
        <v>9051.4162665500007</v>
      </c>
      <c r="AF4">
        <f>198+$C$44</f>
        <v>9179</v>
      </c>
      <c r="AG4" s="12" t="s">
        <v>36</v>
      </c>
      <c r="AH4" s="1">
        <v>1.1299999999999999E-2</v>
      </c>
      <c r="AI4" s="3">
        <f ca="1">'base P base C auto'!$M$5*C4+'base P base C auto'!$N$5*K4*1000+'base P base C auto'!$O$5*S4*1000+'base P base C auto'!$Q$5*AA4*1000</f>
        <v>345171.13638552499</v>
      </c>
      <c r="AJ4" s="3">
        <f ca="1">'base P base C auto'!$M$5*D4+'base P base C auto'!$N$5*L4*1000+'base P base C auto'!$O$5*T4*1000+'base P base C auto'!$Q$5*AB4*1000</f>
        <v>345093.29672472505</v>
      </c>
      <c r="AK4" s="3">
        <f ca="1">'base P base C auto'!$M$5*E4+'base P base C auto'!$N$5*M4*1000+'base P base C auto'!$O$5*U4*1000+'base P base C auto'!$Q$5*AC4*1000</f>
        <v>345024.95620105002</v>
      </c>
      <c r="AL4" s="3">
        <f ca="1">'base P base C auto'!$M$5*F4+'base P base C auto'!$N$5*N4*1000+'base P base C auto'!$O$5*V4*1000+'base P base C auto'!$Q$5*AD4*1000</f>
        <v>345115.55169011251</v>
      </c>
      <c r="AM4" s="3">
        <f ca="1">'base P base C auto'!$M$5*G4+'base P base C auto'!$N$5*O4*1000+'base P base C auto'!$O$5*W4*1000+'base P base C auto'!$Q$5*AE4*1000</f>
        <v>345120.37212111242</v>
      </c>
      <c r="AN4" s="3">
        <f>'base P base C auto'!$M$5*H4+'base P base C auto'!$N$5*P4*1000+'base P base C auto'!$O$5*X4*1000+'base P base C auto'!$Q$5*AF4*1000</f>
        <v>349850.18</v>
      </c>
    </row>
    <row r="5" spans="1:40" ht="14.65" thickBot="1" x14ac:dyDescent="0.5">
      <c r="A5" s="12"/>
      <c r="B5" s="1">
        <v>2.2499999999999999E-2</v>
      </c>
      <c r="C5">
        <f ca="1">'CAC-only better cool'!C5+IF($B5=0.0113,$C$41,$B$41)</f>
        <v>18397.891</v>
      </c>
      <c r="D5">
        <f ca="1">'CAC-only better cool'!D5+IF($B5=0.0113,$C$41,$B$41)</f>
        <v>18372.690999999999</v>
      </c>
      <c r="E5">
        <f ca="1">'CAC-only better cool'!E5+IF($B5=0.0113,$C$41,$B$41)</f>
        <v>18413.690999999999</v>
      </c>
      <c r="F5">
        <f ca="1">'CAC-only better cool'!F5+IF($B5=0.0113,$C$41,$B$41)</f>
        <v>18486.690999999999</v>
      </c>
      <c r="G5">
        <f ca="1">'CAC-only better cool'!G5+IF($B5=0.0113,$C$41,$B$41)</f>
        <v>18522.591</v>
      </c>
      <c r="I5" s="12"/>
      <c r="J5" s="1">
        <v>2.2499999999999999E-2</v>
      </c>
      <c r="K5" s="5">
        <f ca="1">'CAC-only better cool'!K5+(IF($J5=0.0113,$C$42,$B$42)/1000)</f>
        <v>1286.5946039</v>
      </c>
      <c r="L5" s="5">
        <f ca="1">'CAC-only better cool'!L5+(IF($J5=0.0113,$C$42,$B$42)/1000)</f>
        <v>1286.417154775</v>
      </c>
      <c r="M5" s="5">
        <f ca="1">'CAC-only better cool'!M5+(IF($J5=0.0113,$C$42,$B$42)/1000)</f>
        <v>1286.5332711000001</v>
      </c>
      <c r="N5" s="5">
        <f ca="1">'CAC-only better cool'!N5+(IF($J5=0.0113,$C$42,$B$42)/1000)</f>
        <v>1286.670805625</v>
      </c>
      <c r="O5" s="5">
        <f ca="1">'CAC-only better cool'!O5+(IF($J5=0.0113,$C$42,$B$42)/1000)</f>
        <v>1286.4857402</v>
      </c>
      <c r="Q5" s="12"/>
      <c r="R5" s="1">
        <v>2.2499999999999999E-2</v>
      </c>
      <c r="S5" s="5">
        <f ca="1">'CAC-only better cool'!S5+(IF($R5=0.0113,$C$43,$B$43)/1000)</f>
        <v>351.5</v>
      </c>
      <c r="T5" s="5">
        <f ca="1">'CAC-only better cool'!T5+(IF($R5=0.0113,$C$43,$B$43)/1000)</f>
        <v>351.5</v>
      </c>
      <c r="U5" s="5">
        <f ca="1">'CAC-only better cool'!U5+(IF($R5=0.0113,$C$43,$B$43)/1000)</f>
        <v>351.5</v>
      </c>
      <c r="V5" s="5">
        <f ca="1">'CAC-only better cool'!V5+(IF($R5=0.0113,$C$43,$B$43)/1000)</f>
        <v>351.5</v>
      </c>
      <c r="W5" s="5">
        <f ca="1">'CAC-only better cool'!W5+(IF($R5=0.0113,$C$43,$B$43)/1000)</f>
        <v>351.5</v>
      </c>
      <c r="Y5" s="12"/>
      <c r="Z5" s="1">
        <v>2.2499999999999999E-2</v>
      </c>
      <c r="AA5" s="5">
        <f ca="1">'CAC-only better cool'!AA5+(IF($Z5=0.0113,$C$44,$B$44))</f>
        <v>7789.1352468000005</v>
      </c>
      <c r="AB5" s="5">
        <f ca="1">'CAC-only better cool'!AB5+(IF($Z5=0.0113,$C$44,$B$44))</f>
        <v>7787.0058572999997</v>
      </c>
      <c r="AC5" s="5">
        <f ca="1">'CAC-only better cool'!AC5+(IF($Z5=0.0113,$C$44,$B$44))</f>
        <v>7788.3992532000002</v>
      </c>
      <c r="AD5" s="5">
        <f ca="1">'CAC-only better cool'!AD5+(IF($Z5=0.0113,$C$44,$B$44))</f>
        <v>7790.0496675000004</v>
      </c>
      <c r="AE5" s="5">
        <f ca="1">'CAC-only better cool'!AE5+(IF($Z5=0.0113,$C$44,$B$44))</f>
        <v>7787.8288824000001</v>
      </c>
      <c r="AG5" s="12"/>
      <c r="AH5" s="1">
        <v>2.2499999999999999E-2</v>
      </c>
      <c r="AI5" s="3">
        <f ca="1">'base P base C auto'!$M$5*C5+'base P base C auto'!$N$5*K5*1000+'base P base C auto'!$O$5*S5*1000+'base P base C auto'!$Q$5*AA5*1000</f>
        <v>291577.66321510001</v>
      </c>
      <c r="AJ5" s="8">
        <f ca="1">'base P base C auto'!$M$5*D5+'base P base C auto'!$N$5*L5*1000+'base P base C auto'!$O$5*T5*1000+'base P base C auto'!$Q$5*AB5*1000</f>
        <v>291515.37634797499</v>
      </c>
      <c r="AK5" s="3">
        <f ca="1">'base P base C auto'!$M$5*E5+'base P base C auto'!$N$5*M5*1000+'base P base C auto'!$O$5*U5*1000+'base P base C auto'!$Q$5*AC5*1000</f>
        <v>291580.64465989999</v>
      </c>
      <c r="AL5" s="3">
        <f ca="1">'base P base C auto'!$M$5*F5+'base P base C auto'!$N$5*N5*1000+'base P base C auto'!$O$5*V5*1000+'base P base C auto'!$Q$5*AD5*1000</f>
        <v>291682.38937562495</v>
      </c>
      <c r="AM5" s="3">
        <f ca="1">'base P base C auto'!$M$5*G5+'base P base C auto'!$N$5*O5*1000+'base P base C auto'!$O$5*W5*1000+'base P base C auto'!$Q$5*AE5*1000</f>
        <v>291679.61070180003</v>
      </c>
    </row>
    <row r="6" spans="1:40" x14ac:dyDescent="0.45">
      <c r="A6" s="12"/>
      <c r="B6" s="1">
        <v>3.3799999999999997E-2</v>
      </c>
      <c r="C6">
        <f ca="1">'CAC-only better cool'!C6+IF($B6=0.0113,$C$41,$B$41)</f>
        <v>18413.091</v>
      </c>
      <c r="D6">
        <f ca="1">'CAC-only better cool'!D6+IF($B6=0.0113,$C$41,$B$41)</f>
        <v>18544.690999999999</v>
      </c>
      <c r="E6">
        <f ca="1">'CAC-only better cool'!E6+IF($B6=0.0113,$C$41,$B$41)</f>
        <v>18549.690999999999</v>
      </c>
      <c r="F6">
        <f ca="1">'CAC-only better cool'!F6+IF($B6=0.0113,$C$41,$B$41)</f>
        <v>18553.690999999999</v>
      </c>
      <c r="G6">
        <f ca="1">'CAC-only better cool'!G6+IF($B6=0.0113,$C$41,$B$41)</f>
        <v>18590.690999999999</v>
      </c>
      <c r="I6" s="12"/>
      <c r="J6" s="1">
        <v>3.3799999999999997E-2</v>
      </c>
      <c r="K6" s="5">
        <f ca="1">'CAC-only better cool'!K6+(IF($J6=0.0113,$C$42,$B$42)/1000)</f>
        <v>1288.2700824999999</v>
      </c>
      <c r="L6" s="5">
        <f ca="1">'CAC-only better cool'!L6+(IF($J6=0.0113,$C$42,$B$42)/1000)</f>
        <v>1287.7890962250001</v>
      </c>
      <c r="M6" s="5">
        <f ca="1">'CAC-only better cool'!M6+(IF($J6=0.0113,$C$42,$B$42)/1000)</f>
        <v>1288.0787550499999</v>
      </c>
      <c r="N6" s="5">
        <f ca="1">'CAC-only better cool'!N6+(IF($J6=0.0113,$C$42,$B$42)/1000)</f>
        <v>1287.8429283749999</v>
      </c>
      <c r="O6" s="5">
        <f ca="1">'CAC-only better cool'!O6+(IF($J6=0.0113,$C$42,$B$42)/1000)</f>
        <v>1287.55947595</v>
      </c>
      <c r="Q6" s="12"/>
      <c r="R6" s="1">
        <v>3.3799999999999997E-2</v>
      </c>
      <c r="S6" s="5">
        <f ca="1">'CAC-only better cool'!S6+(IF($R6=0.0113,$C$43,$B$43)/1000)</f>
        <v>351.5</v>
      </c>
      <c r="T6" s="5">
        <f ca="1">'CAC-only better cool'!T6+(IF($R6=0.0113,$C$43,$B$43)/1000)</f>
        <v>351.5</v>
      </c>
      <c r="U6" s="5">
        <f ca="1">'CAC-only better cool'!U6+(IF($R6=0.0113,$C$43,$B$43)/1000)</f>
        <v>351.5</v>
      </c>
      <c r="V6" s="5">
        <f ca="1">'CAC-only better cool'!V6+(IF($R6=0.0113,$C$43,$B$43)/1000)</f>
        <v>351.5</v>
      </c>
      <c r="W6" s="5">
        <f ca="1">'CAC-only better cool'!W6+(IF($R6=0.0113,$C$43,$B$43)/1000)</f>
        <v>351.5</v>
      </c>
      <c r="Y6" s="12"/>
      <c r="Z6" s="1">
        <v>3.3799999999999997E-2</v>
      </c>
      <c r="AA6" s="5">
        <f ca="1">'CAC-only better cool'!AA6+(IF($Z6=0.0113,$C$44,$B$44))</f>
        <v>7809.2409900000002</v>
      </c>
      <c r="AB6" s="5">
        <f ca="1">'CAC-only better cool'!AB6+(IF($Z6=0.0113,$C$44,$B$44))</f>
        <v>7803.4691547000002</v>
      </c>
      <c r="AC6" s="5">
        <f ca="1">'CAC-only better cool'!AC6+(IF($Z6=0.0113,$C$44,$B$44))</f>
        <v>7806.9450606</v>
      </c>
      <c r="AD6" s="5">
        <f ca="1">'CAC-only better cool'!AD6+(IF($Z6=0.0113,$C$44,$B$44))</f>
        <v>7804.1151405000001</v>
      </c>
      <c r="AE6" s="5">
        <f ca="1">'CAC-only better cool'!AE6+(IF($Z6=0.0113,$C$44,$B$44))</f>
        <v>7800.7137113999997</v>
      </c>
      <c r="AG6" s="12"/>
      <c r="AH6" s="1">
        <v>3.3799999999999997E-2</v>
      </c>
      <c r="AI6" s="3">
        <f ca="1">'base P base C auto'!$M$5*C6+'base P base C auto'!$N$5*K6*1000+'base P base C auto'!$O$5*S6*1000+'base P base C auto'!$Q$5*AA6*1000</f>
        <v>291943.03824249998</v>
      </c>
      <c r="AJ6" s="3">
        <f ca="1">'base P base C auto'!$M$5*D6+'base P base C auto'!$N$5*L6*1000+'base P base C auto'!$O$5*T6*1000+'base P base C auto'!$Q$5*AB6*1000</f>
        <v>291974.11211102502</v>
      </c>
      <c r="AK6" s="3">
        <f ca="1">'base P base C auto'!$M$5*E6+'base P base C auto'!$N$5*M6*1000+'base P base C auto'!$O$5*U6*1000+'base P base C auto'!$Q$5*AC6*1000</f>
        <v>292039.65080544999</v>
      </c>
      <c r="AL6" s="3">
        <f ca="1">'base P base C auto'!$M$5*F6+'base P base C auto'!$N$5*N6*1000+'base P base C auto'!$O$5*V6*1000+'base P base C auto'!$Q$5*AD6*1000</f>
        <v>291994.36303037498</v>
      </c>
      <c r="AM6" s="3">
        <f ca="1">'base P base C auto'!$M$5*G6+'base P base C auto'!$N$5*O6*1000+'base P base C auto'!$O$5*W6*1000+'base P base C auto'!$Q$5*AE6*1000</f>
        <v>291972.12147354998</v>
      </c>
    </row>
    <row r="7" spans="1:40" x14ac:dyDescent="0.45">
      <c r="A7" s="12"/>
      <c r="B7" s="1">
        <v>4.5100000000000001E-2</v>
      </c>
      <c r="C7">
        <f ca="1">'CAC-only better cool'!C7+IF($B7=0.0113,$C$41,$B$41)</f>
        <v>18487.491000000002</v>
      </c>
      <c r="D7">
        <f ca="1">'CAC-only better cool'!D7+IF($B7=0.0113,$C$41,$B$41)</f>
        <v>18515.791000000001</v>
      </c>
      <c r="E7">
        <f ca="1">'CAC-only better cool'!E7+IF($B7=0.0113,$C$41,$B$41)</f>
        <v>18685.791000000001</v>
      </c>
      <c r="F7">
        <f ca="1">'CAC-only better cool'!F7+IF($B7=0.0113,$C$41,$B$41)</f>
        <v>18631.091</v>
      </c>
      <c r="G7">
        <f ca="1">'CAC-only better cool'!G7+IF($B7=0.0113,$C$41,$B$41)</f>
        <v>18875.491000000002</v>
      </c>
      <c r="I7" s="12"/>
      <c r="J7" s="1">
        <v>4.5100000000000001E-2</v>
      </c>
      <c r="K7" s="5">
        <f ca="1">'CAC-only better cool'!K7+(IF($J7=0.0113,$C$42,$B$42)/1000)</f>
        <v>1286.1533383000001</v>
      </c>
      <c r="L7" s="5">
        <f ca="1">'CAC-only better cool'!L7+(IF($J7=0.0113,$C$42,$B$42)/1000)</f>
        <v>1286.0652900499999</v>
      </c>
      <c r="M7" s="5">
        <f ca="1">'CAC-only better cool'!M7+(IF($J7=0.0113,$C$42,$B$42)/1000)</f>
        <v>1286.4151136749999</v>
      </c>
      <c r="N7" s="5">
        <f ca="1">'CAC-only better cool'!N7+(IF($J7=0.0113,$C$42,$B$42)/1000)</f>
        <v>1286.5066605500001</v>
      </c>
      <c r="O7" s="5">
        <f ca="1">'CAC-only better cool'!O7+(IF($J7=0.0113,$C$42,$B$42)/1000)</f>
        <v>1286.5746800750001</v>
      </c>
      <c r="Q7" s="12"/>
      <c r="R7" s="1">
        <v>4.5100000000000001E-2</v>
      </c>
      <c r="S7" s="5">
        <f ca="1">'CAC-only better cool'!S7+(IF($R7=0.0113,$C$43,$B$43)/1000)</f>
        <v>351.5</v>
      </c>
      <c r="T7" s="5">
        <f ca="1">'CAC-only better cool'!T7+(IF($R7=0.0113,$C$43,$B$43)/1000)</f>
        <v>351.5</v>
      </c>
      <c r="U7" s="5">
        <f ca="1">'CAC-only better cool'!U7+(IF($R7=0.0113,$C$43,$B$43)/1000)</f>
        <v>351.5</v>
      </c>
      <c r="V7" s="5">
        <f ca="1">'CAC-only better cool'!V7+(IF($R7=0.0113,$C$43,$B$43)/1000)</f>
        <v>351.5</v>
      </c>
      <c r="W7" s="5">
        <f ca="1">'CAC-only better cool'!W7+(IF($R7=0.0113,$C$43,$B$43)/1000)</f>
        <v>351.5</v>
      </c>
      <c r="Y7" s="12"/>
      <c r="Z7" s="1">
        <v>4.5100000000000001E-2</v>
      </c>
      <c r="AA7" s="5">
        <f ca="1">'CAC-only better cool'!AA7+(IF($Z7=0.0113,$C$44,$B$44))</f>
        <v>7783.8400596000001</v>
      </c>
      <c r="AB7" s="5">
        <f ca="1">'CAC-only better cool'!AB7+(IF($Z7=0.0113,$C$44,$B$44))</f>
        <v>7782.7834806000001</v>
      </c>
      <c r="AC7" s="5">
        <f ca="1">'CAC-only better cool'!AC7+(IF($Z7=0.0113,$C$44,$B$44))</f>
        <v>7786.9813641000001</v>
      </c>
      <c r="AD7" s="5">
        <f ca="1">'CAC-only better cool'!AD7+(IF($Z7=0.0113,$C$44,$B$44))</f>
        <v>7788.0799266000004</v>
      </c>
      <c r="AE7" s="5">
        <f ca="1">'CAC-only better cool'!AE7+(IF($Z7=0.0113,$C$44,$B$44))</f>
        <v>7788.8961608999998</v>
      </c>
      <c r="AG7" s="12"/>
      <c r="AH7" s="1">
        <v>4.5100000000000001E-2</v>
      </c>
      <c r="AI7" s="3">
        <f ca="1">'base P base C auto'!$M$5*C7+'base P base C auto'!$N$5*K7*1000+'base P base C auto'!$O$5*S7*1000+'base P base C auto'!$Q$5*AA7*1000</f>
        <v>291575.03870470001</v>
      </c>
      <c r="AJ7" s="3">
        <f ca="1">'base P base C auto'!$M$5*D7+'base P base C auto'!$N$5*L7*1000+'base P base C auto'!$O$5*T7*1000+'base P base C auto'!$Q$5*AB7*1000</f>
        <v>291584.93662045</v>
      </c>
      <c r="AK7" s="3">
        <f ca="1">'base P base C auto'!$M$5*E7+'base P base C auto'!$N$5*M7*1000+'base P base C auto'!$O$5*U7*1000+'base P base C auto'!$Q$5*AC7*1000</f>
        <v>291828.04975807498</v>
      </c>
      <c r="AL7" s="3">
        <f ca="1">'base P base C auto'!$M$5*F7+'base P base C auto'!$N$5*N7*1000+'base P base C auto'!$O$5*V7*1000+'base P base C auto'!$Q$5*AD7*1000</f>
        <v>291792.48305495002</v>
      </c>
      <c r="AM7" s="3">
        <f ca="1">'base P base C auto'!$M$5*G7+'base P base C auto'!$N$5*O7*1000+'base P base C auto'!$O$5*W7*1000+'base P base C auto'!$Q$5*AE7*1000</f>
        <v>292051.099135675</v>
      </c>
      <c r="AN7" s="1" t="s">
        <v>58</v>
      </c>
    </row>
    <row r="8" spans="1:40" x14ac:dyDescent="0.45">
      <c r="A8" s="12"/>
      <c r="B8" s="1">
        <v>9.0200000000000002E-2</v>
      </c>
      <c r="C8">
        <f ca="1">'CAC-only better cool'!C8+IF($B8=0.0113,$C$41,$B$41)</f>
        <v>18708.091</v>
      </c>
      <c r="D8">
        <f ca="1">'CAC-only better cool'!D8+IF($B8=0.0113,$C$41,$B$41)</f>
        <v>18819.891</v>
      </c>
      <c r="E8">
        <f ca="1">'CAC-only better cool'!E8+IF($B8=0.0113,$C$41,$B$41)</f>
        <v>18790.791000000001</v>
      </c>
      <c r="F8">
        <f ca="1">'CAC-only better cool'!F8+IF($B8=0.0113,$C$41,$B$41)</f>
        <v>19019.391</v>
      </c>
      <c r="G8">
        <f ca="1">'CAC-only better cool'!G8+IF($B8=0.0113,$C$41,$B$41)</f>
        <v>19018.791000000001</v>
      </c>
      <c r="I8" s="12"/>
      <c r="J8" s="1">
        <v>9.0200000000000002E-2</v>
      </c>
      <c r="K8" s="5">
        <f ca="1">'CAC-only better cool'!K8+(IF($J8=0.0113,$C$42,$B$42)/1000)</f>
        <v>1286.0659068499999</v>
      </c>
      <c r="L8" s="5">
        <f ca="1">'CAC-only better cool'!L8+(IF($J8=0.0113,$C$42,$B$42)/1000)</f>
        <v>1285.953323425</v>
      </c>
      <c r="M8" s="5">
        <f ca="1">'CAC-only better cool'!M8+(IF($J8=0.0113,$C$42,$B$42)/1000)</f>
        <v>1285.9538409500001</v>
      </c>
      <c r="N8" s="5">
        <f ca="1">'CAC-only better cool'!N8+(IF($J8=0.0113,$C$42,$B$42)/1000)</f>
        <v>1286.158325075</v>
      </c>
      <c r="O8" s="5">
        <f ca="1">'CAC-only better cool'!O8+(IF($J8=0.0113,$C$42,$B$42)/1000)</f>
        <v>1286.0773548249999</v>
      </c>
      <c r="Q8" s="12"/>
      <c r="R8" s="1">
        <v>9.0200000000000002E-2</v>
      </c>
      <c r="S8" s="5">
        <f ca="1">'CAC-only better cool'!S8+(IF($R8=0.0113,$C$43,$B$43)/1000)</f>
        <v>351.5</v>
      </c>
      <c r="T8" s="5">
        <f ca="1">'CAC-only better cool'!T8+(IF($R8=0.0113,$C$43,$B$43)/1000)</f>
        <v>351.5</v>
      </c>
      <c r="U8" s="5">
        <f ca="1">'CAC-only better cool'!U8+(IF($R8=0.0113,$C$43,$B$43)/1000)</f>
        <v>351.5</v>
      </c>
      <c r="V8" s="5">
        <f ca="1">'CAC-only better cool'!V8+(IF($R8=0.0113,$C$43,$B$43)/1000)</f>
        <v>351.5</v>
      </c>
      <c r="W8" s="5">
        <f ca="1">'CAC-only better cool'!W8+(IF($R8=0.0113,$C$43,$B$43)/1000)</f>
        <v>351.5</v>
      </c>
      <c r="Y8" s="12"/>
      <c r="Z8" s="1">
        <v>9.0200000000000002E-2</v>
      </c>
      <c r="AA8" s="5">
        <f ca="1">'CAC-only better cool'!AA8+(IF($Z8=0.0113,$C$44,$B$44))</f>
        <v>7782.7908821999999</v>
      </c>
      <c r="AB8" s="5">
        <f ca="1">'CAC-only better cool'!AB8+(IF($Z8=0.0113,$C$44,$B$44))</f>
        <v>7781.4398811000001</v>
      </c>
      <c r="AC8" s="5">
        <f ca="1">'CAC-only better cool'!AC8+(IF($Z8=0.0113,$C$44,$B$44))</f>
        <v>7781.4460914000001</v>
      </c>
      <c r="AD8" s="5">
        <f ca="1">'CAC-only better cool'!AD8+(IF($Z8=0.0113,$C$44,$B$44))</f>
        <v>7783.8999008999999</v>
      </c>
      <c r="AE8" s="5">
        <f ca="1">'CAC-only better cool'!AE8+(IF($Z8=0.0113,$C$44,$B$44))</f>
        <v>7782.9282579000001</v>
      </c>
      <c r="AG8" s="12"/>
      <c r="AH8" s="1">
        <v>9.0200000000000002E-2</v>
      </c>
      <c r="AI8" s="3">
        <f ca="1">'base P base C auto'!$M$5*C8+'base P base C auto'!$N$5*K8*1000+'base P base C auto'!$O$5*S8*1000+'base P base C auto'!$Q$5*AA8*1000</f>
        <v>291777.36553165002</v>
      </c>
      <c r="AJ8" s="3">
        <f ca="1">'base P base C auto'!$M$5*D8+'base P base C auto'!$N$5*L8*1000+'base P base C auto'!$O$5*T8*1000+'base P base C auto'!$Q$5*AB8*1000</f>
        <v>291865.63559582498</v>
      </c>
      <c r="AK8" s="3">
        <f ca="1">'base P base C auto'!$M$5*E8+'base P base C auto'!$N$5*M8*1000+'base P base C auto'!$O$5*U8*1000+'base P base C auto'!$Q$5*AC8*1000</f>
        <v>291836.64375855</v>
      </c>
      <c r="AL8" s="3">
        <f ca="1">'base P base C auto'!$M$5*F8+'base P base C auto'!$N$5*N8*1000+'base P base C auto'!$O$5*V8*1000+'base P base C auto'!$Q$5*AD8*1000</f>
        <v>292107.98094067501</v>
      </c>
      <c r="AM8" s="3">
        <f ca="1">'base P base C auto'!$M$5*G8+'base P base C auto'!$N$5*O8*1000+'base P base C auto'!$O$5*W8*1000+'base P base C auto'!$Q$5*AE8*1000</f>
        <v>292090.458158425</v>
      </c>
      <c r="AN8" s="9">
        <f ca="1">1 - MIN(AI4:AM8)/AN4</f>
        <v>0.16674224278525451</v>
      </c>
    </row>
    <row r="11" spans="1:40" ht="14.25" customHeight="1" x14ac:dyDescent="0.45">
      <c r="A11" s="13" t="s">
        <v>44</v>
      </c>
      <c r="B11" s="13"/>
      <c r="C11" s="11" t="s">
        <v>43</v>
      </c>
      <c r="D11" s="11"/>
      <c r="E11" s="11"/>
      <c r="F11" s="11"/>
      <c r="G11" s="11"/>
      <c r="I11" s="13" t="s">
        <v>46</v>
      </c>
      <c r="J11" s="13"/>
      <c r="K11" s="11" t="s">
        <v>43</v>
      </c>
      <c r="L11" s="11"/>
      <c r="M11" s="11"/>
      <c r="N11" s="11"/>
      <c r="O11" s="11"/>
      <c r="Q11" s="13" t="s">
        <v>45</v>
      </c>
      <c r="R11" s="13"/>
      <c r="S11" s="11" t="s">
        <v>43</v>
      </c>
      <c r="T11" s="11"/>
      <c r="U11" s="11"/>
      <c r="V11" s="11"/>
      <c r="W11" s="11"/>
      <c r="Y11" s="13" t="s">
        <v>47</v>
      </c>
      <c r="Z11" s="13"/>
      <c r="AA11" s="11" t="s">
        <v>43</v>
      </c>
      <c r="AB11" s="11"/>
      <c r="AC11" s="11"/>
      <c r="AD11" s="11"/>
      <c r="AE11" s="11"/>
      <c r="AG11" s="13" t="s">
        <v>31</v>
      </c>
      <c r="AH11" s="13"/>
      <c r="AI11" s="11" t="s">
        <v>43</v>
      </c>
      <c r="AJ11" s="11"/>
      <c r="AK11" s="11"/>
      <c r="AL11" s="11"/>
      <c r="AM11" s="11"/>
    </row>
    <row r="12" spans="1:40" x14ac:dyDescent="0.45">
      <c r="A12" s="13"/>
      <c r="B12" s="13"/>
      <c r="C12" s="1">
        <v>10</v>
      </c>
      <c r="D12" s="1">
        <v>15</v>
      </c>
      <c r="E12" s="1">
        <v>20</v>
      </c>
      <c r="F12" s="1">
        <v>25</v>
      </c>
      <c r="G12" s="1">
        <v>30</v>
      </c>
      <c r="I12" s="13"/>
      <c r="J12" s="13"/>
      <c r="K12" s="1">
        <v>10</v>
      </c>
      <c r="L12" s="1">
        <v>15</v>
      </c>
      <c r="M12" s="1">
        <v>20</v>
      </c>
      <c r="N12" s="1">
        <v>25</v>
      </c>
      <c r="O12" s="1">
        <v>30</v>
      </c>
      <c r="Q12" s="13"/>
      <c r="R12" s="13"/>
      <c r="S12" s="1">
        <v>10</v>
      </c>
      <c r="T12" s="1">
        <v>15</v>
      </c>
      <c r="U12" s="1">
        <v>20</v>
      </c>
      <c r="V12" s="1">
        <v>25</v>
      </c>
      <c r="W12" s="1">
        <v>30</v>
      </c>
      <c r="Y12" s="13"/>
      <c r="Z12" s="13"/>
      <c r="AA12" s="1">
        <v>10</v>
      </c>
      <c r="AB12" s="1">
        <v>15</v>
      </c>
      <c r="AC12" s="1">
        <v>20</v>
      </c>
      <c r="AD12" s="1">
        <v>25</v>
      </c>
      <c r="AE12" s="1">
        <v>30</v>
      </c>
      <c r="AG12" s="13"/>
      <c r="AH12" s="13"/>
      <c r="AI12" s="1">
        <v>10</v>
      </c>
      <c r="AJ12" s="1">
        <v>15</v>
      </c>
      <c r="AK12" s="1">
        <v>20</v>
      </c>
      <c r="AL12" s="1">
        <v>25</v>
      </c>
      <c r="AM12" s="1">
        <v>30</v>
      </c>
      <c r="AN12" s="1" t="s">
        <v>57</v>
      </c>
    </row>
    <row r="13" spans="1:40" ht="14.65" thickBot="1" x14ac:dyDescent="0.5">
      <c r="A13" s="12" t="s">
        <v>36</v>
      </c>
      <c r="B13" s="1">
        <v>1.1299999999999999E-2</v>
      </c>
      <c r="C13">
        <f ca="1">'CAC-only better cool'!C13+IF($B13=0.0113,$C$41,$B$41)</f>
        <v>18205.400000000001</v>
      </c>
      <c r="D13">
        <f ca="1">'CAC-only better cool'!D13+IF($B13=0.0113,$C$41,$B$41)</f>
        <v>18231</v>
      </c>
      <c r="E13">
        <f ca="1">'CAC-only better cool'!E13+IF($B13=0.0113,$C$41,$B$41)</f>
        <v>18224</v>
      </c>
      <c r="F13">
        <f ca="1">'CAC-only better cool'!F13+IF($B13=0.0113,$C$41,$B$41)</f>
        <v>18233</v>
      </c>
      <c r="G13">
        <f ca="1">'CAC-only better cool'!G13+IF($B13=0.0113,$C$41,$B$41)</f>
        <v>18252.099999999999</v>
      </c>
      <c r="H13">
        <f>235.5+$C$41</f>
        <v>18379.5</v>
      </c>
      <c r="I13" s="12" t="s">
        <v>36</v>
      </c>
      <c r="J13" s="1">
        <v>1.1299999999999999E-2</v>
      </c>
      <c r="K13" s="5">
        <f ca="1">'CAC-only better cool'!K13+(IF($J13=0.0113,$C$42,$B$42)/1000)</f>
        <v>1509.8011476375</v>
      </c>
      <c r="L13" s="5">
        <f ca="1">'CAC-only better cool'!L13+(IF($J13=0.0113,$C$42,$B$42)/1000)</f>
        <v>1509.424974775</v>
      </c>
      <c r="M13" s="5">
        <f ca="1">'CAC-only better cool'!M13+(IF($J13=0.0113,$C$42,$B$42)/1000)</f>
        <v>1509.863774275</v>
      </c>
      <c r="N13" s="5">
        <f ca="1">'CAC-only better cool'!N13+(IF($J13=0.0113,$C$42,$B$42)/1000)</f>
        <v>1509.6455841625</v>
      </c>
      <c r="O13" s="5">
        <f ca="1">'CAC-only better cool'!O13+(IF($J13=0.0113,$C$42,$B$42)/1000)</f>
        <v>1510.1036729499999</v>
      </c>
      <c r="P13">
        <f>33+$C$42/1000</f>
        <v>1530</v>
      </c>
      <c r="Q13" s="12" t="s">
        <v>36</v>
      </c>
      <c r="R13" s="1">
        <v>1.1299999999999999E-2</v>
      </c>
      <c r="S13" s="5">
        <f ca="1">'CAC-only better cool'!S13+(IF($R13=0.0113,$C$43,$B$43)/1000)</f>
        <v>469.40868219999999</v>
      </c>
      <c r="T13" s="5">
        <f ca="1">'CAC-only better cool'!T13+(IF($R13=0.0113,$C$43,$B$43)/1000)</f>
        <v>468.91155179999998</v>
      </c>
      <c r="U13" s="5">
        <f ca="1">'CAC-only better cool'!U13+(IF($R13=0.0113,$C$43,$B$43)/1000)</f>
        <v>469.06757679999998</v>
      </c>
      <c r="V13" s="5">
        <f ca="1">'CAC-only better cool'!V13+(IF($R13=0.0113,$C$43,$B$43)/1000)</f>
        <v>469.04603949999995</v>
      </c>
      <c r="W13" s="5">
        <f ca="1">'CAC-only better cool'!W13+(IF($R13=0.0113,$C$43,$B$43)/1000)</f>
        <v>469.26280489999999</v>
      </c>
      <c r="X13">
        <f>13.68+$C$43/1000</f>
        <v>476.08</v>
      </c>
      <c r="Y13" s="12" t="s">
        <v>36</v>
      </c>
      <c r="Z13" s="1">
        <v>1.1299999999999999E-2</v>
      </c>
      <c r="AA13" s="5">
        <f ca="1">'CAC-only comparison'!AA13+(IF($Z13=0.0113,$C$44,$B$44))</f>
        <v>9055.5793716499993</v>
      </c>
      <c r="AB13" s="5">
        <f ca="1">'CAC-only comparison'!AB13+(IF($Z13=0.0113,$C$44,$B$44))</f>
        <v>9053.2758592999999</v>
      </c>
      <c r="AC13" s="5">
        <f ca="1">'CAC-only comparison'!AC13+(IF($Z13=0.0113,$C$44,$B$44))</f>
        <v>9056.2816409000006</v>
      </c>
      <c r="AD13" s="5">
        <f ca="1">'CAC-only comparison'!AD13+(IF($Z13=0.0113,$C$44,$B$44))</f>
        <v>9054.3780639500001</v>
      </c>
      <c r="AE13" s="5">
        <f ca="1">'CAC-only comparison'!AE13+(IF($Z13=0.0113,$C$44,$B$44))</f>
        <v>9057.1519442000008</v>
      </c>
      <c r="AF13">
        <f>198+$C$44</f>
        <v>9179</v>
      </c>
      <c r="AG13" s="12" t="s">
        <v>36</v>
      </c>
      <c r="AH13" s="1">
        <v>1.1299999999999999E-2</v>
      </c>
      <c r="AI13" s="3">
        <f ca="1">'low P base C auto'!$M$5*C13+'low P base C auto'!$N$5*K13*1000+'low P base C auto'!$O$5*S13*1000+'low P base C auto'!$Q$5*AA13*1000</f>
        <v>195771.804786325</v>
      </c>
      <c r="AJ13" s="3">
        <f ca="1">'low P base C auto'!$M$5*D13+'low P base C auto'!$N$5*L13*1000+'low P base C auto'!$O$5*T13*1000+'low P base C auto'!$Q$5*AB13*1000</f>
        <v>195706.92580304999</v>
      </c>
      <c r="AK13" s="3">
        <f ca="1">'low P base C auto'!$M$5*E13+'low P base C auto'!$N$5*M13*1000+'low P base C auto'!$O$5*U13*1000+'low P base C auto'!$Q$5*AC13*1000</f>
        <v>195755.77371105002</v>
      </c>
      <c r="AL13" s="3">
        <f ca="1">'low P base C auto'!$M$5*F13+'low P base C auto'!$N$5*N13*1000+'low P base C auto'!$O$5*V13*1000+'low P base C auto'!$Q$5*AD13*1000</f>
        <v>195741.740307375</v>
      </c>
      <c r="AM13" s="3">
        <f ca="1">'low P base C auto'!$M$5*G13+'low P base C auto'!$N$5*O13*1000+'low P base C auto'!$O$5*W13*1000+'low P base C auto'!$Q$5*AE13*1000</f>
        <v>195823.84276140001</v>
      </c>
      <c r="AN13" s="3">
        <f>'low P base C auto'!$M$5*H13+'low P base C auto'!$N$5*P13*1000+'low P base C auto'!$O$5*X13*1000+'low P base C auto'!$Q$5*AF13*1000</f>
        <v>198380.18</v>
      </c>
    </row>
    <row r="14" spans="1:40" ht="14.65" thickBot="1" x14ac:dyDescent="0.5">
      <c r="A14" s="12"/>
      <c r="B14" s="1">
        <v>2.2499999999999999E-2</v>
      </c>
      <c r="C14">
        <f ca="1">'CAC-only better cool'!C14+IF($B14=0.0113,$C$41,$B$41)</f>
        <v>18330.291000000001</v>
      </c>
      <c r="D14">
        <f ca="1">'CAC-only better cool'!D14+IF($B14=0.0113,$C$41,$B$41)</f>
        <v>18347.190999999999</v>
      </c>
      <c r="E14">
        <f ca="1">'CAC-only better cool'!E14+IF($B14=0.0113,$C$41,$B$41)</f>
        <v>18362.491000000002</v>
      </c>
      <c r="F14">
        <f ca="1">'CAC-only better cool'!F14+IF($B14=0.0113,$C$41,$B$41)</f>
        <v>18394.891</v>
      </c>
      <c r="G14">
        <f ca="1">'CAC-only better cool'!G14+IF($B14=0.0113,$C$41,$B$41)</f>
        <v>18420.690999999999</v>
      </c>
      <c r="I14" s="12"/>
      <c r="J14" s="1">
        <v>2.2499999999999999E-2</v>
      </c>
      <c r="K14" s="5">
        <f ca="1">'CAC-only better cool'!K14+(IF($J14=0.0113,$C$42,$B$42)/1000)</f>
        <v>1286.9782622499999</v>
      </c>
      <c r="L14" s="5">
        <f ca="1">'CAC-only better cool'!L14+(IF($J14=0.0113,$C$42,$B$42)/1000)</f>
        <v>1287.07185895</v>
      </c>
      <c r="M14" s="5">
        <f ca="1">'CAC-only better cool'!M14+(IF($J14=0.0113,$C$42,$B$42)/1000)</f>
        <v>1287.0586828749999</v>
      </c>
      <c r="N14" s="5">
        <f ca="1">'CAC-only better cool'!N14+(IF($J14=0.0113,$C$42,$B$42)/1000)</f>
        <v>1287.0312234749999</v>
      </c>
      <c r="O14" s="5">
        <f ca="1">'CAC-only better cool'!O14+(IF($J14=0.0113,$C$42,$B$42)/1000)</f>
        <v>1287.3260342000001</v>
      </c>
      <c r="Q14" s="12"/>
      <c r="R14" s="1">
        <v>2.2499999999999999E-2</v>
      </c>
      <c r="S14" s="5">
        <f ca="1">'CAC-only better cool'!S14+(IF($R14=0.0113,$C$43,$B$43)/1000)</f>
        <v>351.5</v>
      </c>
      <c r="T14" s="5">
        <f ca="1">'CAC-only better cool'!T14+(IF($R14=0.0113,$C$43,$B$43)/1000)</f>
        <v>351.5</v>
      </c>
      <c r="U14" s="5">
        <f ca="1">'CAC-only better cool'!U14+(IF($R14=0.0113,$C$43,$B$43)/1000)</f>
        <v>351.5</v>
      </c>
      <c r="V14" s="5">
        <f ca="1">'CAC-only better cool'!V14+(IF($R14=0.0113,$C$43,$B$43)/1000)</f>
        <v>351.5</v>
      </c>
      <c r="W14" s="5">
        <f ca="1">'CAC-only better cool'!W14+(IF($R14=0.0113,$C$43,$B$43)/1000)</f>
        <v>351.5</v>
      </c>
      <c r="Y14" s="12"/>
      <c r="Z14" s="1">
        <v>2.2499999999999999E-2</v>
      </c>
      <c r="AA14" s="5">
        <f ca="1">'CAC-only comparison'!AA14+(IF($Z14=0.0113,$C$44,$B$44))</f>
        <v>7793.7391470000002</v>
      </c>
      <c r="AB14" s="5">
        <f ca="1">'CAC-only comparison'!AB14+(IF($Z14=0.0113,$C$44,$B$44))</f>
        <v>7794.8623073999997</v>
      </c>
      <c r="AC14" s="5">
        <f ca="1">'CAC-only comparison'!AC14+(IF($Z14=0.0113,$C$44,$B$44))</f>
        <v>7794.7041945000001</v>
      </c>
      <c r="AD14" s="5">
        <f ca="1">'CAC-only comparison'!AD14+(IF($Z14=0.0113,$C$44,$B$44))</f>
        <v>7794.3746817000001</v>
      </c>
      <c r="AE14" s="5">
        <f ca="1">'CAC-only comparison'!AE14+(IF($Z14=0.0113,$C$44,$B$44))</f>
        <v>7797.9124104000002</v>
      </c>
      <c r="AG14" s="12"/>
      <c r="AH14" s="1">
        <v>2.2499999999999999E-2</v>
      </c>
      <c r="AI14" s="8">
        <f ca="1">'low P base C auto'!$M$5*C14+'low P base C auto'!$N$5*K14*1000+'low P base C auto'!$O$5*S14*1000+'low P base C auto'!$Q$5*AA14*1000</f>
        <v>164179.3998475</v>
      </c>
      <c r="AJ14" s="3">
        <f ca="1">'low P base C auto'!$M$5*D14+'low P base C auto'!$N$5*L14*1000+'low P base C auto'!$O$5*T14*1000+'low P base C auto'!$Q$5*AB14*1000</f>
        <v>164206.59548449999</v>
      </c>
      <c r="AK14" s="3">
        <f ca="1">'low P base C auto'!$M$5*E14+'low P base C auto'!$N$5*M14*1000+'low P base C auto'!$O$5*U14*1000+'low P base C auto'!$Q$5*AC14*1000</f>
        <v>164220.44611625001</v>
      </c>
      <c r="AL14" s="3">
        <f ca="1">'low P base C auto'!$M$5*F14+'low P base C auto'!$N$5*N14*1000+'low P base C auto'!$O$5*V14*1000+'low P base C auto'!$Q$5*AD14*1000</f>
        <v>164249.82558225002</v>
      </c>
      <c r="AM14" s="3">
        <f ca="1">'low P base C auto'!$M$5*G14+'low P base C auto'!$N$5*O14*1000+'low P base C auto'!$O$5*W14*1000+'low P base C auto'!$Q$5*AE14*1000</f>
        <v>164308.05476199999</v>
      </c>
    </row>
    <row r="15" spans="1:40" x14ac:dyDescent="0.45">
      <c r="A15" s="12"/>
      <c r="B15" s="1">
        <v>3.3799999999999997E-2</v>
      </c>
      <c r="C15">
        <f ca="1">'CAC-only better cool'!C15+IF($B15=0.0113,$C$41,$B$41)</f>
        <v>18375.891</v>
      </c>
      <c r="D15">
        <f ca="1">'CAC-only better cool'!D15+IF($B15=0.0113,$C$41,$B$41)</f>
        <v>18438.991000000002</v>
      </c>
      <c r="E15">
        <f ca="1">'CAC-only better cool'!E15+IF($B15=0.0113,$C$41,$B$41)</f>
        <v>18510.591</v>
      </c>
      <c r="F15">
        <f ca="1">'CAC-only better cool'!F15+IF($B15=0.0113,$C$41,$B$41)</f>
        <v>18538.190999999999</v>
      </c>
      <c r="G15">
        <f ca="1">'CAC-only better cool'!G15+IF($B15=0.0113,$C$41,$B$41)</f>
        <v>18551.690999999999</v>
      </c>
      <c r="I15" s="12"/>
      <c r="J15" s="1">
        <v>3.3799999999999997E-2</v>
      </c>
      <c r="K15" s="5">
        <f ca="1">'CAC-only better cool'!K15+(IF($J15=0.0113,$C$42,$B$42)/1000)</f>
        <v>1288.2270621749999</v>
      </c>
      <c r="L15" s="5">
        <f ca="1">'CAC-only better cool'!L15+(IF($J15=0.0113,$C$42,$B$42)/1000)</f>
        <v>1288.6780560499999</v>
      </c>
      <c r="M15" s="5">
        <f ca="1">'CAC-only better cool'!M15+(IF($J15=0.0113,$C$42,$B$42)/1000)</f>
        <v>1288.1429977</v>
      </c>
      <c r="N15" s="5">
        <f ca="1">'CAC-only better cool'!N15+(IF($J15=0.0113,$C$42,$B$42)/1000)</f>
        <v>1287.9706858750001</v>
      </c>
      <c r="O15" s="5">
        <f ca="1">'CAC-only better cool'!O15+(IF($J15=0.0113,$C$42,$B$42)/1000)</f>
        <v>1288.193551075</v>
      </c>
      <c r="Q15" s="12"/>
      <c r="R15" s="1">
        <v>3.3799999999999997E-2</v>
      </c>
      <c r="S15" s="5">
        <f ca="1">'CAC-only better cool'!S15+(IF($R15=0.0113,$C$43,$B$43)/1000)</f>
        <v>351.5</v>
      </c>
      <c r="T15" s="5">
        <f ca="1">'CAC-only better cool'!T15+(IF($R15=0.0113,$C$43,$B$43)/1000)</f>
        <v>351.5</v>
      </c>
      <c r="U15" s="5">
        <f ca="1">'CAC-only better cool'!U15+(IF($R15=0.0113,$C$43,$B$43)/1000)</f>
        <v>351.5</v>
      </c>
      <c r="V15" s="5">
        <f ca="1">'CAC-only better cool'!V15+(IF($R15=0.0113,$C$43,$B$43)/1000)</f>
        <v>351.5</v>
      </c>
      <c r="W15" s="5">
        <f ca="1">'CAC-only better cool'!W15+(IF($R15=0.0113,$C$43,$B$43)/1000)</f>
        <v>351.5</v>
      </c>
      <c r="Y15" s="12"/>
      <c r="Z15" s="1">
        <v>3.3799999999999997E-2</v>
      </c>
      <c r="AA15" s="5">
        <f ca="1">'CAC-only comparison'!AA15+(IF($Z15=0.0113,$C$44,$B$44))</f>
        <v>7808.7247460999997</v>
      </c>
      <c r="AB15" s="5">
        <f ca="1">'CAC-only comparison'!AB15+(IF($Z15=0.0113,$C$44,$B$44))</f>
        <v>7814.1366725999997</v>
      </c>
      <c r="AC15" s="5">
        <f ca="1">'CAC-only comparison'!AC15+(IF($Z15=0.0113,$C$44,$B$44))</f>
        <v>7807.7159724000003</v>
      </c>
      <c r="AD15" s="5">
        <f ca="1">'CAC-only comparison'!AD15+(IF($Z15=0.0113,$C$44,$B$44))</f>
        <v>7805.6482305</v>
      </c>
      <c r="AE15" s="5">
        <f ca="1">'CAC-only comparison'!AE15+(IF($Z15=0.0113,$C$44,$B$44))</f>
        <v>7808.3226129000004</v>
      </c>
      <c r="AG15" s="12"/>
      <c r="AH15" s="1">
        <v>3.3799999999999997E-2</v>
      </c>
      <c r="AI15" s="3">
        <f ca="1">'low P base C auto'!$M$5*C15+'low P base C auto'!$N$5*K15*1000+'low P base C auto'!$O$5*S15*1000+'low P base C auto'!$Q$5*AA15*1000</f>
        <v>164362.36783924999</v>
      </c>
      <c r="AJ15" s="3">
        <f ca="1">'low P base C auto'!$M$5*D15+'low P base C auto'!$N$5*L15*1000+'low P base C auto'!$O$5*T15*1000+'low P base C auto'!$Q$5*AB15*1000</f>
        <v>164475.07716550003</v>
      </c>
      <c r="AK15" s="3">
        <f ca="1">'low P base C auto'!$M$5*E15+'low P base C auto'!$N$5*M15*1000+'low P base C auto'!$O$5*U15*1000+'low P base C auto'!$Q$5*AC15*1000</f>
        <v>164487.82074699999</v>
      </c>
      <c r="AL15" s="3">
        <f ca="1">'low P base C auto'!$M$5*F15+'low P base C auto'!$N$5*N15*1000+'low P base C auto'!$O$5*V15*1000+'low P base C auto'!$Q$5*AD15*1000</f>
        <v>164496.46644625001</v>
      </c>
      <c r="AM15" s="3">
        <f ca="1">'low P base C auto'!$M$5*G15+'low P base C auto'!$N$5*O15*1000+'low P base C auto'!$O$5*W15*1000+'low P base C auto'!$Q$5*AE15*1000</f>
        <v>164534.48161825002</v>
      </c>
    </row>
    <row r="16" spans="1:40" x14ac:dyDescent="0.45">
      <c r="A16" s="12"/>
      <c r="B16" s="1">
        <v>4.5100000000000001E-2</v>
      </c>
      <c r="C16">
        <f ca="1">'CAC-only better cool'!C16+IF($B16=0.0113,$C$41,$B$41)</f>
        <v>18389.690999999999</v>
      </c>
      <c r="D16">
        <f ca="1">'CAC-only better cool'!D16+IF($B16=0.0113,$C$41,$B$41)</f>
        <v>18490.591</v>
      </c>
      <c r="E16">
        <f ca="1">'CAC-only better cool'!E16+IF($B16=0.0113,$C$41,$B$41)</f>
        <v>18437.690999999999</v>
      </c>
      <c r="F16">
        <f ca="1">'CAC-only better cool'!F16+IF($B16=0.0113,$C$41,$B$41)</f>
        <v>18672.690999999999</v>
      </c>
      <c r="G16">
        <f ca="1">'CAC-only better cool'!G16+IF($B16=0.0113,$C$41,$B$41)</f>
        <v>18561.291000000001</v>
      </c>
      <c r="I16" s="12"/>
      <c r="J16" s="1">
        <v>4.5100000000000001E-2</v>
      </c>
      <c r="K16" s="5">
        <f ca="1">'CAC-only better cool'!K16+(IF($J16=0.0113,$C$42,$B$42)/1000)</f>
        <v>1286.7446328000001</v>
      </c>
      <c r="L16" s="5">
        <f ca="1">'CAC-only better cool'!L16+(IF($J16=0.0113,$C$42,$B$42)/1000)</f>
        <v>1286.6161591499999</v>
      </c>
      <c r="M16" s="5">
        <f ca="1">'CAC-only better cool'!M16+(IF($J16=0.0113,$C$42,$B$42)/1000)</f>
        <v>1286.8023105499999</v>
      </c>
      <c r="N16" s="5">
        <f ca="1">'CAC-only better cool'!N16+(IF($J16=0.0113,$C$42,$B$42)/1000)</f>
        <v>1287.26736465</v>
      </c>
      <c r="O16" s="5">
        <f ca="1">'CAC-only better cool'!O16+(IF($J16=0.0113,$C$42,$B$42)/1000)</f>
        <v>1287.2264339999999</v>
      </c>
      <c r="Q16" s="12"/>
      <c r="R16" s="1">
        <v>4.5100000000000001E-2</v>
      </c>
      <c r="S16" s="5">
        <f ca="1">'CAC-only better cool'!S16+(IF($R16=0.0113,$C$43,$B$43)/1000)</f>
        <v>351.5</v>
      </c>
      <c r="T16" s="5">
        <f ca="1">'CAC-only better cool'!T16+(IF($R16=0.0113,$C$43,$B$43)/1000)</f>
        <v>351.5</v>
      </c>
      <c r="U16" s="5">
        <f ca="1">'CAC-only better cool'!U16+(IF($R16=0.0113,$C$43,$B$43)/1000)</f>
        <v>351.5</v>
      </c>
      <c r="V16" s="5">
        <f ca="1">'CAC-only better cool'!V16+(IF($R16=0.0113,$C$43,$B$43)/1000)</f>
        <v>351.5</v>
      </c>
      <c r="W16" s="5">
        <f ca="1">'CAC-only better cool'!W16+(IF($R16=0.0113,$C$43,$B$43)/1000)</f>
        <v>351.5</v>
      </c>
      <c r="Y16" s="12"/>
      <c r="Z16" s="1">
        <v>4.5100000000000001E-2</v>
      </c>
      <c r="AA16" s="5">
        <f ca="1">'CAC-only comparison'!AA16+(IF($Z16=0.0113,$C$44,$B$44))</f>
        <v>7790.9355936000002</v>
      </c>
      <c r="AB16" s="5">
        <f ca="1">'CAC-only comparison'!AB16+(IF($Z16=0.0113,$C$44,$B$44))</f>
        <v>7789.3939098000001</v>
      </c>
      <c r="AC16" s="5">
        <f ca="1">'CAC-only comparison'!AC16+(IF($Z16=0.0113,$C$44,$B$44))</f>
        <v>7791.6277265999997</v>
      </c>
      <c r="AD16" s="5">
        <f ca="1">'CAC-only comparison'!AD16+(IF($Z16=0.0113,$C$44,$B$44))</f>
        <v>7797.2083757999999</v>
      </c>
      <c r="AE16" s="5">
        <f ca="1">'CAC-only comparison'!AE16+(IF($Z16=0.0113,$C$44,$B$44))</f>
        <v>7796.717208</v>
      </c>
      <c r="AG16" s="12"/>
      <c r="AH16" s="1">
        <v>4.5100000000000001E-2</v>
      </c>
      <c r="AI16" s="3">
        <f ca="1">'low P base C auto'!$M$5*C16+'low P base C auto'!$N$5*K16*1000+'low P base C auto'!$O$5*S16*1000+'low P base C auto'!$Q$5*AA16*1000</f>
        <v>164213.10060800001</v>
      </c>
      <c r="AJ16" s="3">
        <f ca="1">'low P base C auto'!$M$5*D16+'low P base C auto'!$N$5*L16*1000+'low P base C auto'!$O$5*T16*1000+'low P base C auto'!$Q$5*AB16*1000</f>
        <v>164299.8685065</v>
      </c>
      <c r="AK16" s="3">
        <f ca="1">'low P base C auto'!$M$5*E16+'low P base C auto'!$N$5*M16*1000+'low P base C auto'!$O$5*U16*1000+'low P base C auto'!$Q$5*AC16*1000</f>
        <v>164267.44516050001</v>
      </c>
      <c r="AL16" s="3">
        <f ca="1">'low P base C auto'!$M$5*F16+'low P base C auto'!$N$5*N16*1000+'low P base C auto'!$O$5*V16*1000+'low P base C auto'!$Q$5*AD16*1000</f>
        <v>164553.6011115</v>
      </c>
      <c r="AM16" s="3">
        <f ca="1">'low P base C auto'!$M$5*G16+'low P base C auto'!$N$5*O16*1000+'low P base C auto'!$O$5*W16*1000+'low P base C auto'!$Q$5*AE16*1000</f>
        <v>164437.69874000002</v>
      </c>
      <c r="AN16" s="1" t="s">
        <v>58</v>
      </c>
    </row>
    <row r="17" spans="1:40" x14ac:dyDescent="0.45">
      <c r="A17" s="12"/>
      <c r="B17" s="1">
        <v>9.0200000000000002E-2</v>
      </c>
      <c r="C17">
        <f ca="1">'CAC-only better cool'!C17+IF($B17=0.0113,$C$41,$B$41)</f>
        <v>18611.091</v>
      </c>
      <c r="D17">
        <f ca="1">'CAC-only better cool'!D17+IF($B17=0.0113,$C$41,$B$41)</f>
        <v>18688.991000000002</v>
      </c>
      <c r="E17">
        <f ca="1">'CAC-only better cool'!E17+IF($B17=0.0113,$C$41,$B$41)</f>
        <v>18799.291000000001</v>
      </c>
      <c r="F17">
        <f ca="1">'CAC-only better cool'!F17+IF($B17=0.0113,$C$41,$B$41)</f>
        <v>18829.091</v>
      </c>
      <c r="G17">
        <f ca="1">'CAC-only better cool'!G17+IF($B17=0.0113,$C$41,$B$41)</f>
        <v>18831.291000000001</v>
      </c>
      <c r="I17" s="12"/>
      <c r="J17" s="1">
        <v>9.0200000000000002E-2</v>
      </c>
      <c r="K17" s="5">
        <f ca="1">'CAC-only better cool'!K17+(IF($J17=0.0113,$C$42,$B$42)/1000)</f>
        <v>1286.392505475</v>
      </c>
      <c r="L17" s="5">
        <f ca="1">'CAC-only better cool'!L17+(IF($J17=0.0113,$C$42,$B$42)/1000)</f>
        <v>1286.481880825</v>
      </c>
      <c r="M17" s="5">
        <f ca="1">'CAC-only better cool'!M17+(IF($J17=0.0113,$C$42,$B$42)/1000)</f>
        <v>1286.207880725</v>
      </c>
      <c r="N17" s="5">
        <f ca="1">'CAC-only better cool'!N17+(IF($J17=0.0113,$C$42,$B$42)/1000)</f>
        <v>1286.93356965</v>
      </c>
      <c r="O17" s="5">
        <f ca="1">'CAC-only better cool'!O17+(IF($J17=0.0113,$C$42,$B$42)/1000)</f>
        <v>1286.7089066000001</v>
      </c>
      <c r="Q17" s="12"/>
      <c r="R17" s="1">
        <v>9.0200000000000002E-2</v>
      </c>
      <c r="S17" s="5">
        <f ca="1">'CAC-only better cool'!S17+(IF($R17=0.0113,$C$43,$B$43)/1000)</f>
        <v>351.5</v>
      </c>
      <c r="T17" s="5">
        <f ca="1">'CAC-only better cool'!T17+(IF($R17=0.0113,$C$43,$B$43)/1000)</f>
        <v>351.5</v>
      </c>
      <c r="U17" s="5">
        <f ca="1">'CAC-only better cool'!U17+(IF($R17=0.0113,$C$43,$B$43)/1000)</f>
        <v>351.5</v>
      </c>
      <c r="V17" s="5">
        <f ca="1">'CAC-only better cool'!V17+(IF($R17=0.0113,$C$43,$B$43)/1000)</f>
        <v>351.5</v>
      </c>
      <c r="W17" s="5">
        <f ca="1">'CAC-only better cool'!W17+(IF($R17=0.0113,$C$43,$B$43)/1000)</f>
        <v>351.5</v>
      </c>
      <c r="Y17" s="12"/>
      <c r="Z17" s="1">
        <v>9.0200000000000002E-2</v>
      </c>
      <c r="AA17" s="5">
        <f ca="1">'CAC-only comparison'!AA17+(IF($Z17=0.0113,$C$44,$B$44))</f>
        <v>7786.7100657000001</v>
      </c>
      <c r="AB17" s="5">
        <f ca="1">'CAC-only comparison'!AB17+(IF($Z17=0.0113,$C$44,$B$44))</f>
        <v>7787.7825699000005</v>
      </c>
      <c r="AC17" s="5">
        <f ca="1">'CAC-only comparison'!AC17+(IF($Z17=0.0113,$C$44,$B$44))</f>
        <v>7784.4945686999999</v>
      </c>
      <c r="AD17" s="5">
        <f ca="1">'CAC-only comparison'!AD17+(IF($Z17=0.0113,$C$44,$B$44))</f>
        <v>7793.2028357999998</v>
      </c>
      <c r="AE17" s="5">
        <f ca="1">'CAC-only comparison'!AE17+(IF($Z17=0.0113,$C$44,$B$44))</f>
        <v>7790.5068792000002</v>
      </c>
      <c r="AG17" s="12"/>
      <c r="AH17" s="1">
        <v>9.0200000000000002E-2</v>
      </c>
      <c r="AI17" s="3">
        <f ca="1">'low P base C auto'!$M$5*C17+'low P base C auto'!$N$5*K17*1000+'low P base C auto'!$O$5*S17*1000+'low P base C auto'!$Q$5*AA17*1000</f>
        <v>164395.76660224999</v>
      </c>
      <c r="AJ17" s="3">
        <f ca="1">'low P base C auto'!$M$5*D17+'low P base C auto'!$N$5*L17*1000+'low P base C auto'!$O$5*T17*1000+'low P base C auto'!$Q$5*AB17*1000</f>
        <v>164483.49789075</v>
      </c>
      <c r="AK17" s="3">
        <f ca="1">'low P base C auto'!$M$5*E17+'low P base C auto'!$N$5*M17*1000+'low P base C auto'!$O$5*U17*1000+'low P base C auto'!$Q$5*AC17*1000</f>
        <v>164563.65787975001</v>
      </c>
      <c r="AL17" s="3">
        <f ca="1">'low P base C auto'!$M$5*F17+'low P base C auto'!$N$5*N17*1000+'low P base C auto'!$O$5*V17*1000+'low P base C auto'!$Q$5*AD17*1000</f>
        <v>164673.2836615</v>
      </c>
      <c r="AM17" s="3">
        <f ca="1">'low P base C auto'!$M$5*G17+'low P base C auto'!$N$5*O17*1000+'low P base C auto'!$O$5*W17*1000+'low P base C auto'!$Q$5*AE17*1000</f>
        <v>164650.77072600002</v>
      </c>
      <c r="AN17" s="9">
        <f ca="1">1 - MIN(AI13:AM17)/AN13</f>
        <v>0.17240018711798732</v>
      </c>
    </row>
    <row r="20" spans="1:40" ht="14.25" customHeight="1" x14ac:dyDescent="0.45">
      <c r="A20" s="13" t="s">
        <v>44</v>
      </c>
      <c r="B20" s="13"/>
      <c r="C20" s="11" t="s">
        <v>43</v>
      </c>
      <c r="D20" s="11"/>
      <c r="E20" s="11"/>
      <c r="F20" s="11"/>
      <c r="G20" s="11"/>
      <c r="I20" s="13" t="s">
        <v>46</v>
      </c>
      <c r="J20" s="13"/>
      <c r="K20" s="11" t="s">
        <v>43</v>
      </c>
      <c r="L20" s="11"/>
      <c r="M20" s="11"/>
      <c r="N20" s="11"/>
      <c r="O20" s="11"/>
      <c r="Q20" s="13" t="s">
        <v>45</v>
      </c>
      <c r="R20" s="13"/>
      <c r="S20" s="11" t="s">
        <v>43</v>
      </c>
      <c r="T20" s="11"/>
      <c r="U20" s="11"/>
      <c r="V20" s="11"/>
      <c r="W20" s="11"/>
      <c r="Y20" s="13" t="s">
        <v>47</v>
      </c>
      <c r="Z20" s="13"/>
      <c r="AA20" s="11" t="s">
        <v>43</v>
      </c>
      <c r="AB20" s="11"/>
      <c r="AC20" s="11"/>
      <c r="AD20" s="11"/>
      <c r="AE20" s="11"/>
      <c r="AG20" s="13" t="s">
        <v>31</v>
      </c>
      <c r="AH20" s="13"/>
      <c r="AI20" s="11" t="s">
        <v>43</v>
      </c>
      <c r="AJ20" s="11"/>
      <c r="AK20" s="11"/>
      <c r="AL20" s="11"/>
      <c r="AM20" s="11"/>
    </row>
    <row r="21" spans="1:40" x14ac:dyDescent="0.45">
      <c r="A21" s="13"/>
      <c r="B21" s="13"/>
      <c r="C21" s="1">
        <v>10</v>
      </c>
      <c r="D21" s="1">
        <v>15</v>
      </c>
      <c r="E21" s="1">
        <v>20</v>
      </c>
      <c r="F21" s="1">
        <v>25</v>
      </c>
      <c r="G21" s="1">
        <v>30</v>
      </c>
      <c r="I21" s="13"/>
      <c r="J21" s="13"/>
      <c r="K21" s="1">
        <v>10</v>
      </c>
      <c r="L21" s="1">
        <v>15</v>
      </c>
      <c r="M21" s="1">
        <v>20</v>
      </c>
      <c r="N21" s="1">
        <v>25</v>
      </c>
      <c r="O21" s="1">
        <v>30</v>
      </c>
      <c r="Q21" s="13"/>
      <c r="R21" s="13"/>
      <c r="S21" s="1">
        <v>10</v>
      </c>
      <c r="T21" s="1">
        <v>15</v>
      </c>
      <c r="U21" s="1">
        <v>20</v>
      </c>
      <c r="V21" s="1">
        <v>25</v>
      </c>
      <c r="W21" s="1">
        <v>30</v>
      </c>
      <c r="Y21" s="13"/>
      <c r="Z21" s="13"/>
      <c r="AA21" s="1">
        <v>10</v>
      </c>
      <c r="AB21" s="1">
        <v>15</v>
      </c>
      <c r="AC21" s="1">
        <v>20</v>
      </c>
      <c r="AD21" s="1">
        <v>25</v>
      </c>
      <c r="AE21" s="1">
        <v>30</v>
      </c>
      <c r="AG21" s="13"/>
      <c r="AH21" s="13"/>
      <c r="AI21" s="1">
        <v>10</v>
      </c>
      <c r="AJ21" s="1">
        <v>15</v>
      </c>
      <c r="AK21" s="1">
        <v>20</v>
      </c>
      <c r="AL21" s="1">
        <v>25</v>
      </c>
      <c r="AM21" s="1">
        <v>30</v>
      </c>
      <c r="AN21" s="1" t="s">
        <v>57</v>
      </c>
    </row>
    <row r="22" spans="1:40" ht="14.65" thickBot="1" x14ac:dyDescent="0.5">
      <c r="A22" s="12" t="s">
        <v>36</v>
      </c>
      <c r="B22" s="1">
        <v>1.1299999999999999E-2</v>
      </c>
      <c r="C22">
        <f ca="1">'CAC-only comparison'!C22+IF($B22=0.0113,$C$41,$B$41)</f>
        <v>18274.599999999999</v>
      </c>
      <c r="D22">
        <f ca="1">'CAC-only comparison'!D22+IF($B22=0.0113,$C$41,$B$41)</f>
        <v>18225.2</v>
      </c>
      <c r="E22">
        <f ca="1">'CAC-only comparison'!E22+IF($B22=0.0113,$C$41,$B$41)</f>
        <v>18251.599999999999</v>
      </c>
      <c r="F22">
        <f ca="1">'CAC-only comparison'!F22+IF($B22=0.0113,$C$41,$B$41)</f>
        <v>18318.599999999999</v>
      </c>
      <c r="G22">
        <f ca="1">'CAC-only comparison'!G22+IF($B22=0.0113,$C$41,$B$41)</f>
        <v>18287.2</v>
      </c>
      <c r="H22">
        <f>235.5+$C$41</f>
        <v>18379.5</v>
      </c>
      <c r="I22" s="12" t="s">
        <v>36</v>
      </c>
      <c r="J22" s="1">
        <v>1.1299999999999999E-2</v>
      </c>
      <c r="K22" s="5">
        <f ca="1">'CAC-only comparison'!K22+(IF($J22=0.0113,$C$42,$B$42)/1000)</f>
        <v>1509.1864335</v>
      </c>
      <c r="L22" s="5">
        <f ca="1">'CAC-only comparison'!L22+(IF($J22=0.0113,$C$42,$B$42)/1000)</f>
        <v>1509.3009047875</v>
      </c>
      <c r="M22" s="5">
        <f ca="1">'CAC-only comparison'!M22+(IF($J22=0.0113,$C$42,$B$42)/1000)</f>
        <v>1508.86385655</v>
      </c>
      <c r="N22" s="5">
        <f ca="1">'CAC-only comparison'!N22+(IF($J22=0.0113,$C$42,$B$42)/1000)</f>
        <v>1509.2577862124999</v>
      </c>
      <c r="O22" s="5">
        <f ca="1">'CAC-only comparison'!O22+(IF($J22=0.0113,$C$42,$B$42)/1000)</f>
        <v>1509.1923303875001</v>
      </c>
      <c r="P22">
        <f>33+$C$42/1000</f>
        <v>1530</v>
      </c>
      <c r="Q22" s="12" t="s">
        <v>36</v>
      </c>
      <c r="R22" s="1">
        <v>1.1299999999999999E-2</v>
      </c>
      <c r="S22" s="5">
        <f ca="1">'CAC-only better cool'!S22+(IF($R22=0.0113,$C$43,$B$43)/1000)</f>
        <v>469.25304149999999</v>
      </c>
      <c r="T22" s="5">
        <f ca="1">'CAC-only better cool'!T22+(IF($R22=0.0113,$C$43,$B$43)/1000)</f>
        <v>468.87339709999998</v>
      </c>
      <c r="U22" s="5">
        <f ca="1">'CAC-only better cool'!U22+(IF($R22=0.0113,$C$43,$B$43)/1000)</f>
        <v>468.6192001</v>
      </c>
      <c r="V22" s="5">
        <f ca="1">'CAC-only better cool'!V22+(IF($R22=0.0113,$C$43,$B$43)/1000)</f>
        <v>468.78303929999998</v>
      </c>
      <c r="W22" s="5">
        <f ca="1">'CAC-only better cool'!W22+(IF($R22=0.0113,$C$43,$B$43)/1000)</f>
        <v>468.80130859999997</v>
      </c>
      <c r="X22">
        <f>13.68+$C$43/1000</f>
        <v>476.08</v>
      </c>
      <c r="Y22" s="12" t="s">
        <v>36</v>
      </c>
      <c r="Z22" s="1">
        <v>1.1299999999999999E-2</v>
      </c>
      <c r="AA22" s="5">
        <f ca="1">'CAC-only comparison'!AA22+(IF($Z22=0.0113,$C$44,$B$44))</f>
        <v>9051.0282704000001</v>
      </c>
      <c r="AB22" s="5">
        <f ca="1">'CAC-only comparison'!AB22+(IF($Z22=0.0113,$C$44,$B$44))</f>
        <v>9052.4563218500007</v>
      </c>
      <c r="AC22" s="5">
        <f ca="1">'CAC-only comparison'!AC22+(IF($Z22=0.0113,$C$44,$B$44))</f>
        <v>9049.9436726000004</v>
      </c>
      <c r="AD22" s="5">
        <f ca="1">'CAC-only comparison'!AD22+(IF($Z22=0.0113,$C$44,$B$44))</f>
        <v>9052.6090173499997</v>
      </c>
      <c r="AE22" s="5">
        <f ca="1">'CAC-only comparison'!AE22+(IF($Z22=0.0113,$C$44,$B$44))</f>
        <v>9051.8411226499993</v>
      </c>
      <c r="AF22">
        <f>198+$C$44</f>
        <v>9179</v>
      </c>
      <c r="AG22" s="12" t="s">
        <v>36</v>
      </c>
      <c r="AH22" s="1">
        <v>1.1299999999999999E-2</v>
      </c>
      <c r="AI22" s="3">
        <f ca="1">'base P low C auto'!$M$5*C22+'base P low C auto'!$N$5*K22*1000+'base P low C auto'!$O$5*S22*1000+'base P low C auto'!$Q$5*AA22*1000</f>
        <v>323592.49805599998</v>
      </c>
      <c r="AJ22" s="3">
        <f ca="1">'base P low C auto'!$M$5*D22+'base P low C auto'!$N$5*L22*1000+'base P low C auto'!$O$5*T22*1000+'base P low C auto'!$Q$5*AB22*1000</f>
        <v>323538.82120508747</v>
      </c>
      <c r="AK22" s="3">
        <f ca="1">'base P low C auto'!$M$5*E22+'base P low C auto'!$N$5*M22*1000+'base P low C auto'!$O$5*U22*1000+'base P low C auto'!$Q$5*AC22*1000</f>
        <v>323468.47299645003</v>
      </c>
      <c r="AL22" s="3">
        <f ca="1">'base P low C auto'!$M$5*F22+'base P low C auto'!$N$5*N22*1000+'base P low C auto'!$O$5*V22*1000+'base P low C auto'!$Q$5*AD22*1000</f>
        <v>323619.78317991248</v>
      </c>
      <c r="AM22" s="3">
        <f ca="1">'base P low C auto'!$M$5*G22+'base P low C auto'!$N$5*O22*1000+'base P low C auto'!$O$5*W22*1000+'base P low C auto'!$Q$5*AE22*1000</f>
        <v>323576.16098598746</v>
      </c>
      <c r="AN22" s="3">
        <f>'base P low C auto'!$M$5*H22+'base P low C auto'!$N$5*P22*1000+'base P low C auto'!$O$5*X22*1000+'base P low C auto'!$Q$5*AF22*1000</f>
        <v>327950.5</v>
      </c>
    </row>
    <row r="23" spans="1:40" ht="14.65" thickBot="1" x14ac:dyDescent="0.5">
      <c r="A23" s="12"/>
      <c r="B23" s="1">
        <v>2.2499999999999999E-2</v>
      </c>
      <c r="C23">
        <f ca="1">'CAC-only comparison'!C23+IF($B23=0.0113,$C$41,$B$41)</f>
        <v>18363.991000000002</v>
      </c>
      <c r="D23">
        <f ca="1">'CAC-only comparison'!D23+IF($B23=0.0113,$C$41,$B$41)</f>
        <v>18372.690999999999</v>
      </c>
      <c r="E23">
        <f ca="1">'CAC-only comparison'!E23+IF($B23=0.0113,$C$41,$B$41)</f>
        <v>18413.690999999999</v>
      </c>
      <c r="F23">
        <f ca="1">'CAC-only comparison'!F23+IF($B23=0.0113,$C$41,$B$41)</f>
        <v>18508.190999999999</v>
      </c>
      <c r="G23">
        <f ca="1">'CAC-only comparison'!G23+IF($B23=0.0113,$C$41,$B$41)</f>
        <v>18514.891</v>
      </c>
      <c r="I23" s="12"/>
      <c r="J23" s="1">
        <v>2.2499999999999999E-2</v>
      </c>
      <c r="K23" s="5">
        <f ca="1">'CAC-only comparison'!K23+(IF($J23=0.0113,$C$42,$B$42)/1000)</f>
        <v>1286.684971525</v>
      </c>
      <c r="L23" s="5">
        <f ca="1">'CAC-only comparison'!L23+(IF($J23=0.0113,$C$42,$B$42)/1000)</f>
        <v>1286.417154775</v>
      </c>
      <c r="M23" s="5">
        <f ca="1">'CAC-only comparison'!M23+(IF($J23=0.0113,$C$42,$B$42)/1000)</f>
        <v>1286.5332711000001</v>
      </c>
      <c r="N23" s="5">
        <f ca="1">'CAC-only comparison'!N23+(IF($J23=0.0113,$C$42,$B$42)/1000)</f>
        <v>1286.3691714250001</v>
      </c>
      <c r="O23" s="5">
        <f ca="1">'CAC-only comparison'!O23+(IF($J23=0.0113,$C$42,$B$42)/1000)</f>
        <v>1286.6248340499999</v>
      </c>
      <c r="Q23" s="12"/>
      <c r="R23" s="1">
        <v>2.2499999999999999E-2</v>
      </c>
      <c r="S23" s="5">
        <f ca="1">'CAC-only better cool'!S23+(IF($R23=0.0113,$C$43,$B$43)/1000)</f>
        <v>351.5</v>
      </c>
      <c r="T23" s="5">
        <f ca="1">'CAC-only better cool'!T23+(IF($R23=0.0113,$C$43,$B$43)/1000)</f>
        <v>351.5</v>
      </c>
      <c r="U23" s="5">
        <f ca="1">'CAC-only better cool'!U23+(IF($R23=0.0113,$C$43,$B$43)/1000)</f>
        <v>351.5</v>
      </c>
      <c r="V23" s="5">
        <f ca="1">'CAC-only better cool'!V23+(IF($R23=0.0113,$C$43,$B$43)/1000)</f>
        <v>351.5</v>
      </c>
      <c r="W23" s="5">
        <f ca="1">'CAC-only better cool'!W23+(IF($R23=0.0113,$C$43,$B$43)/1000)</f>
        <v>351.5</v>
      </c>
      <c r="Y23" s="12"/>
      <c r="Z23" s="1">
        <v>2.2499999999999999E-2</v>
      </c>
      <c r="AA23" s="5">
        <f ca="1">'CAC-only comparison'!AA23+(IF($Z23=0.0113,$C$44,$B$44))</f>
        <v>7790.2196583000004</v>
      </c>
      <c r="AB23" s="5">
        <f ca="1">'CAC-only comparison'!AB23+(IF($Z23=0.0113,$C$44,$B$44))</f>
        <v>7787.0058572999997</v>
      </c>
      <c r="AC23" s="5">
        <f ca="1">'CAC-only comparison'!AC23+(IF($Z23=0.0113,$C$44,$B$44))</f>
        <v>7788.3992532000002</v>
      </c>
      <c r="AD23" s="5">
        <f ca="1">'CAC-only comparison'!AD23+(IF($Z23=0.0113,$C$44,$B$44))</f>
        <v>7786.4300571000003</v>
      </c>
      <c r="AE23" s="5">
        <f ca="1">'CAC-only comparison'!AE23+(IF($Z23=0.0113,$C$44,$B$44))</f>
        <v>7789.4980085999996</v>
      </c>
      <c r="AG23" s="12"/>
      <c r="AH23" s="1">
        <v>2.2499999999999999E-2</v>
      </c>
      <c r="AI23" s="3">
        <f ca="1">'base P low C auto'!$M$5*C23+'base P low C auto'!$N$5*K23*1000+'base P low C auto'!$O$5*S23*1000+'base P low C auto'!$Q$5*AA23*1000</f>
        <v>275393.65004872502</v>
      </c>
      <c r="AJ23" s="8">
        <f ca="1">'base P low C auto'!$M$5*D23+'base P low C auto'!$N$5*L23*1000+'base P low C auto'!$O$5*T23*1000+'base P low C auto'!$Q$5*AB23*1000</f>
        <v>275346.37634797499</v>
      </c>
      <c r="AK23" s="3">
        <f ca="1">'base P low C auto'!$M$5*E23+'base P low C auto'!$N$5*M23*1000+'base P low C auto'!$O$5*U23*1000+'base P low C auto'!$Q$5*AC23*1000</f>
        <v>275411.64465989999</v>
      </c>
      <c r="AL23" s="3">
        <f ca="1">'base P low C auto'!$M$5*F23+'base P low C auto'!$N$5*N23*1000+'base P low C auto'!$O$5*V23*1000+'base P low C auto'!$Q$5*AD23*1000</f>
        <v>275471.847827825</v>
      </c>
      <c r="AM23" s="3">
        <f ca="1">'base P low C auto'!$M$5*G23+'base P low C auto'!$N$5*O23*1000+'base P low C auto'!$O$5*W23*1000+'base P low C auto'!$Q$5*AE23*1000</f>
        <v>275531.98131644999</v>
      </c>
    </row>
    <row r="24" spans="1:40" x14ac:dyDescent="0.45">
      <c r="A24" s="12"/>
      <c r="B24" s="1">
        <v>3.3799999999999997E-2</v>
      </c>
      <c r="C24">
        <f ca="1">'CAC-only comparison'!C24+IF($B24=0.0113,$C$41,$B$41)</f>
        <v>18413.091</v>
      </c>
      <c r="D24">
        <f ca="1">'CAC-only comparison'!D24+IF($B24=0.0113,$C$41,$B$41)</f>
        <v>18512.190999999999</v>
      </c>
      <c r="E24">
        <f ca="1">'CAC-only comparison'!E24+IF($B24=0.0113,$C$41,$B$41)</f>
        <v>18549.690999999999</v>
      </c>
      <c r="F24">
        <f ca="1">'CAC-only comparison'!F24+IF($B24=0.0113,$C$41,$B$41)</f>
        <v>18553.591</v>
      </c>
      <c r="G24">
        <f ca="1">'CAC-only comparison'!G24+IF($B24=0.0113,$C$41,$B$41)</f>
        <v>18562.391</v>
      </c>
      <c r="I24" s="12"/>
      <c r="J24" s="1">
        <v>3.3799999999999997E-2</v>
      </c>
      <c r="K24" s="5">
        <f ca="1">'CAC-only comparison'!K24+(IF($J24=0.0113,$C$42,$B$42)/1000)</f>
        <v>1288.2700824999999</v>
      </c>
      <c r="L24" s="5">
        <f ca="1">'CAC-only comparison'!L24+(IF($J24=0.0113,$C$42,$B$42)/1000)</f>
        <v>1287.9686454</v>
      </c>
      <c r="M24" s="5">
        <f ca="1">'CAC-only comparison'!M24+(IF($J24=0.0113,$C$42,$B$42)/1000)</f>
        <v>1288.0787550499999</v>
      </c>
      <c r="N24" s="5">
        <f ca="1">'CAC-only comparison'!N24+(IF($J24=0.0113,$C$42,$B$42)/1000)</f>
        <v>1287.9451319</v>
      </c>
      <c r="O24" s="5">
        <f ca="1">'CAC-only comparison'!O24+(IF($J24=0.0113,$C$42,$B$42)/1000)</f>
        <v>1287.625050075</v>
      </c>
      <c r="Q24" s="12"/>
      <c r="R24" s="1">
        <v>3.3799999999999997E-2</v>
      </c>
      <c r="S24" s="5">
        <f ca="1">'CAC-only better cool'!S24+(IF($R24=0.0113,$C$43,$B$43)/1000)</f>
        <v>351.5</v>
      </c>
      <c r="T24" s="5">
        <f ca="1">'CAC-only better cool'!T24+(IF($R24=0.0113,$C$43,$B$43)/1000)</f>
        <v>351.5</v>
      </c>
      <c r="U24" s="5">
        <f ca="1">'CAC-only better cool'!U24+(IF($R24=0.0113,$C$43,$B$43)/1000)</f>
        <v>351.5</v>
      </c>
      <c r="V24" s="5">
        <f ca="1">'CAC-only better cool'!V24+(IF($R24=0.0113,$C$43,$B$43)/1000)</f>
        <v>351.5</v>
      </c>
      <c r="W24" s="5">
        <f ca="1">'CAC-only better cool'!W24+(IF($R24=0.0113,$C$43,$B$43)/1000)</f>
        <v>351.5</v>
      </c>
      <c r="Y24" s="12"/>
      <c r="Z24" s="1">
        <v>3.3799999999999997E-2</v>
      </c>
      <c r="AA24" s="5">
        <f ca="1">'CAC-only comparison'!AA24+(IF($Z24=0.0113,$C$44,$B$44))</f>
        <v>7809.2409900000002</v>
      </c>
      <c r="AB24" s="5">
        <f ca="1">'CAC-only comparison'!AB24+(IF($Z24=0.0113,$C$44,$B$44))</f>
        <v>7805.6237448000002</v>
      </c>
      <c r="AC24" s="5">
        <f ca="1">'CAC-only comparison'!AC24+(IF($Z24=0.0113,$C$44,$B$44))</f>
        <v>7806.9450606</v>
      </c>
      <c r="AD24" s="5">
        <f ca="1">'CAC-only comparison'!AD24+(IF($Z24=0.0113,$C$44,$B$44))</f>
        <v>7805.3415827999997</v>
      </c>
      <c r="AE24" s="5">
        <f ca="1">'CAC-only comparison'!AE24+(IF($Z24=0.0113,$C$44,$B$44))</f>
        <v>7801.5006008999999</v>
      </c>
      <c r="AG24" s="12"/>
      <c r="AH24" s="1">
        <v>3.3799999999999997E-2</v>
      </c>
      <c r="AI24" s="3">
        <f ca="1">'base P low C auto'!$M$5*C24+'base P low C auto'!$N$5*K24*1000+'base P low C auto'!$O$5*S24*1000+'base P low C auto'!$Q$5*AA24*1000</f>
        <v>275774.03824249998</v>
      </c>
      <c r="AJ24" s="3">
        <f ca="1">'base P low C auto'!$M$5*D24+'base P low C auto'!$N$5*L24*1000+'base P low C auto'!$O$5*T24*1000+'base P low C auto'!$Q$5*AB24*1000</f>
        <v>275810.1378886</v>
      </c>
      <c r="AK24" s="3">
        <f ca="1">'base P low C auto'!$M$5*E24+'base P low C auto'!$N$5*M24*1000+'base P low C auto'!$O$5*U24*1000+'base P low C auto'!$Q$5*AC24*1000</f>
        <v>275870.65080544999</v>
      </c>
      <c r="AL24" s="3">
        <f ca="1">'base P low C auto'!$M$5*F24+'base P low C auto'!$N$5*N24*1000+'base P low C auto'!$O$5*V24*1000+'base P low C auto'!$Q$5*AD24*1000</f>
        <v>275846.62356710003</v>
      </c>
      <c r="AM24" s="3">
        <f ca="1">'base P low C auto'!$M$5*G24+'base P low C auto'!$N$5*O24*1000+'base P low C auto'!$O$5*W24*1000+'base P low C auto'!$Q$5*AE24*1000</f>
        <v>275788.52646567498</v>
      </c>
    </row>
    <row r="25" spans="1:40" x14ac:dyDescent="0.45">
      <c r="A25" s="12"/>
      <c r="B25" s="1">
        <v>4.5100000000000001E-2</v>
      </c>
      <c r="C25">
        <f ca="1">'CAC-only comparison'!C25+IF($B25=0.0113,$C$41,$B$41)</f>
        <v>18454.091</v>
      </c>
      <c r="D25">
        <f ca="1">'CAC-only comparison'!D25+IF($B25=0.0113,$C$41,$B$41)</f>
        <v>18515.791000000001</v>
      </c>
      <c r="E25">
        <f ca="1">'CAC-only comparison'!E25+IF($B25=0.0113,$C$41,$B$41)</f>
        <v>18622.891</v>
      </c>
      <c r="F25">
        <f ca="1">'CAC-only comparison'!F25+IF($B25=0.0113,$C$41,$B$41)</f>
        <v>18628.291000000001</v>
      </c>
      <c r="G25">
        <f ca="1">'CAC-only comparison'!G25+IF($B25=0.0113,$C$41,$B$41)</f>
        <v>18841.991000000002</v>
      </c>
      <c r="I25" s="12"/>
      <c r="J25" s="1">
        <v>4.5100000000000001E-2</v>
      </c>
      <c r="K25" s="5">
        <f ca="1">'CAC-only comparison'!K25+(IF($J25=0.0113,$C$42,$B$42)/1000)</f>
        <v>1286.215506775</v>
      </c>
      <c r="L25" s="5">
        <f ca="1">'CAC-only comparison'!L25+(IF($J25=0.0113,$C$42,$B$42)/1000)</f>
        <v>1286.0652900499999</v>
      </c>
      <c r="M25" s="5">
        <f ca="1">'CAC-only comparison'!M25+(IF($J25=0.0113,$C$42,$B$42)/1000)</f>
        <v>1286.491160625</v>
      </c>
      <c r="N25" s="5">
        <f ca="1">'CAC-only comparison'!N25+(IF($J25=0.0113,$C$42,$B$42)/1000)</f>
        <v>1286.5059315250001</v>
      </c>
      <c r="O25" s="5">
        <f ca="1">'CAC-only comparison'!O25+(IF($J25=0.0113,$C$42,$B$42)/1000)</f>
        <v>1286.535883</v>
      </c>
      <c r="Q25" s="12"/>
      <c r="R25" s="1">
        <v>4.5100000000000001E-2</v>
      </c>
      <c r="S25" s="5">
        <f ca="1">'CAC-only better cool'!S25+(IF($R25=0.0113,$C$43,$B$43)/1000)</f>
        <v>351.5</v>
      </c>
      <c r="T25" s="5">
        <f ca="1">'CAC-only better cool'!T25+(IF($R25=0.0113,$C$43,$B$43)/1000)</f>
        <v>351.5</v>
      </c>
      <c r="U25" s="5">
        <f ca="1">'CAC-only better cool'!U25+(IF($R25=0.0113,$C$43,$B$43)/1000)</f>
        <v>351.5</v>
      </c>
      <c r="V25" s="5">
        <f ca="1">'CAC-only better cool'!V25+(IF($R25=0.0113,$C$43,$B$43)/1000)</f>
        <v>351.5</v>
      </c>
      <c r="W25" s="5">
        <f ca="1">'CAC-only better cool'!W25+(IF($R25=0.0113,$C$43,$B$43)/1000)</f>
        <v>351.5</v>
      </c>
      <c r="Y25" s="12"/>
      <c r="Z25" s="1">
        <v>4.5100000000000001E-2</v>
      </c>
      <c r="AA25" s="5">
        <f ca="1">'CAC-only comparison'!AA25+(IF($Z25=0.0113,$C$44,$B$44))</f>
        <v>7784.5860812999999</v>
      </c>
      <c r="AB25" s="5">
        <f ca="1">'CAC-only comparison'!AB25+(IF($Z25=0.0113,$C$44,$B$44))</f>
        <v>7782.7834806000001</v>
      </c>
      <c r="AC25" s="5">
        <f ca="1">'CAC-only comparison'!AC25+(IF($Z25=0.0113,$C$44,$B$44))</f>
        <v>7787.8939275000002</v>
      </c>
      <c r="AD25" s="5">
        <f ca="1">'CAC-only comparison'!AD25+(IF($Z25=0.0113,$C$44,$B$44))</f>
        <v>7788.0711782999997</v>
      </c>
      <c r="AE25" s="5">
        <f ca="1">'CAC-only comparison'!AE25+(IF($Z25=0.0113,$C$44,$B$44))</f>
        <v>7788.4305960000002</v>
      </c>
      <c r="AG25" s="12"/>
      <c r="AH25" s="1">
        <v>4.5100000000000001E-2</v>
      </c>
      <c r="AI25" s="3">
        <f ca="1">'base P low C auto'!$M$5*C25+'base P low C auto'!$N$5*K25*1000+'base P low C auto'!$O$5*S25*1000+'base P low C auto'!$Q$5*AA25*1000</f>
        <v>275385.63191597501</v>
      </c>
      <c r="AJ25" s="3">
        <f ca="1">'base P low C auto'!$M$5*D25+'base P low C auto'!$N$5*L25*1000+'base P low C auto'!$O$5*T25*1000+'base P low C auto'!$Q$5*AB25*1000</f>
        <v>275415.93662045</v>
      </c>
      <c r="AK25" s="3">
        <f ca="1">'base P low C auto'!$M$5*E25+'base P low C auto'!$N$5*M25*1000+'base P low C auto'!$O$5*U25*1000+'base P low C auto'!$Q$5*AC25*1000</f>
        <v>275612.04357062501</v>
      </c>
      <c r="AL25" s="3">
        <f ca="1">'base P low C auto'!$M$5*F25+'base P low C auto'!$N$5*N25*1000+'base P low C auto'!$O$5*V25*1000+'base P low C auto'!$Q$5*AD25*1000</f>
        <v>275620.530688725</v>
      </c>
      <c r="AM25" s="3">
        <f ca="1">'base P low C auto'!$M$5*G25+'base P low C auto'!$N$5*O25*1000+'base P low C auto'!$O$5*W25*1000+'base P low C auto'!$Q$5*AE25*1000</f>
        <v>275840.49054699996</v>
      </c>
      <c r="AN25" s="1" t="s">
        <v>58</v>
      </c>
    </row>
    <row r="26" spans="1:40" x14ac:dyDescent="0.45">
      <c r="A26" s="12"/>
      <c r="B26" s="1">
        <v>9.0200000000000002E-2</v>
      </c>
      <c r="C26">
        <f ca="1">'CAC-only comparison'!C26+IF($B26=0.0113,$C$41,$B$41)</f>
        <v>18708.091</v>
      </c>
      <c r="D26">
        <f ca="1">'CAC-only comparison'!D26+IF($B26=0.0113,$C$41,$B$41)</f>
        <v>18819.891</v>
      </c>
      <c r="E26">
        <f ca="1">'CAC-only comparison'!E26+IF($B26=0.0113,$C$41,$B$41)</f>
        <v>18773.091</v>
      </c>
      <c r="F26">
        <f ca="1">'CAC-only comparison'!F26+IF($B26=0.0113,$C$41,$B$41)</f>
        <v>19019.391</v>
      </c>
      <c r="G26">
        <f ca="1">'CAC-only comparison'!G26+IF($B26=0.0113,$C$41,$B$41)</f>
        <v>19024.891</v>
      </c>
      <c r="I26" s="12"/>
      <c r="J26" s="1">
        <v>9.0200000000000002E-2</v>
      </c>
      <c r="K26" s="5">
        <f ca="1">'CAC-only comparison'!K26+(IF($J26=0.0113,$C$42,$B$42)/1000)</f>
        <v>1286.0659068499999</v>
      </c>
      <c r="L26" s="5">
        <f ca="1">'CAC-only comparison'!L26+(IF($J26=0.0113,$C$42,$B$42)/1000)</f>
        <v>1285.953323425</v>
      </c>
      <c r="M26" s="5">
        <f ca="1">'CAC-only comparison'!M26+(IF($J26=0.0113,$C$42,$B$42)/1000)</f>
        <v>1285.986269775</v>
      </c>
      <c r="N26" s="5">
        <f ca="1">'CAC-only comparison'!N26+(IF($J26=0.0113,$C$42,$B$42)/1000)</f>
        <v>1286.158325075</v>
      </c>
      <c r="O26" s="5">
        <f ca="1">'CAC-only comparison'!O26+(IF($J26=0.0113,$C$42,$B$42)/1000)</f>
        <v>1286.1232522</v>
      </c>
      <c r="Q26" s="12"/>
      <c r="R26" s="1">
        <v>9.0200000000000002E-2</v>
      </c>
      <c r="S26" s="5">
        <f ca="1">'CAC-only better cool'!S26+(IF($R26=0.0113,$C$43,$B$43)/1000)</f>
        <v>351.5</v>
      </c>
      <c r="T26" s="5">
        <f ca="1">'CAC-only better cool'!T26+(IF($R26=0.0113,$C$43,$B$43)/1000)</f>
        <v>351.5</v>
      </c>
      <c r="U26" s="5">
        <f ca="1">'CAC-only better cool'!U26+(IF($R26=0.0113,$C$43,$B$43)/1000)</f>
        <v>351.5</v>
      </c>
      <c r="V26" s="5">
        <f ca="1">'CAC-only better cool'!V26+(IF($R26=0.0113,$C$43,$B$43)/1000)</f>
        <v>351.5</v>
      </c>
      <c r="W26" s="5">
        <f ca="1">'CAC-only better cool'!W26+(IF($R26=0.0113,$C$43,$B$43)/1000)</f>
        <v>351.5</v>
      </c>
      <c r="Y26" s="12"/>
      <c r="Z26" s="1">
        <v>9.0200000000000002E-2</v>
      </c>
      <c r="AA26" s="5">
        <f ca="1">'CAC-only comparison'!AA26+(IF($Z26=0.0113,$C$44,$B$44))</f>
        <v>7782.7908821999999</v>
      </c>
      <c r="AB26" s="5">
        <f ca="1">'CAC-only comparison'!AB26+(IF($Z26=0.0113,$C$44,$B$44))</f>
        <v>7781.4398811000001</v>
      </c>
      <c r="AC26" s="5">
        <f ca="1">'CAC-only comparison'!AC26+(IF($Z26=0.0113,$C$44,$B$44))</f>
        <v>7781.8352372999998</v>
      </c>
      <c r="AD26" s="5">
        <f ca="1">'CAC-only comparison'!AD26+(IF($Z26=0.0113,$C$44,$B$44))</f>
        <v>7783.8999008999999</v>
      </c>
      <c r="AE26" s="5">
        <f ca="1">'CAC-only comparison'!AE26+(IF($Z26=0.0113,$C$44,$B$44))</f>
        <v>7783.4790264000003</v>
      </c>
      <c r="AG26" s="12"/>
      <c r="AH26" s="1">
        <v>9.0200000000000002E-2</v>
      </c>
      <c r="AI26" s="3">
        <f ca="1">'base P low C auto'!$M$5*C26+'base P low C auto'!$N$5*K26*1000+'base P low C auto'!$O$5*S26*1000+'base P low C auto'!$Q$5*AA26*1000</f>
        <v>275608.36553165002</v>
      </c>
      <c r="AJ26" s="3">
        <f ca="1">'base P low C auto'!$M$5*D26+'base P low C auto'!$N$5*L26*1000+'base P low C auto'!$O$5*T26*1000+'base P low C auto'!$Q$5*AB26*1000</f>
        <v>275696.63559582498</v>
      </c>
      <c r="AK26" s="3">
        <f ca="1">'base P low C auto'!$M$5*E26+'base P low C auto'!$N$5*M26*1000+'base P low C auto'!$O$5*U26*1000+'base P low C auto'!$Q$5*AC26*1000</f>
        <v>275656.721382975</v>
      </c>
      <c r="AL26" s="3">
        <f ca="1">'base P low C auto'!$M$5*F26+'base P low C auto'!$N$5*N26*1000+'base P low C auto'!$O$5*V26*1000+'base P low C auto'!$Q$5*AD26*1000</f>
        <v>275938.98094067501</v>
      </c>
      <c r="AM26" s="3">
        <f ca="1">'base P low C auto'!$M$5*G26+'base P low C auto'!$N$5*O26*1000+'base P low C auto'!$O$5*W26*1000+'base P low C auto'!$Q$5*AE26*1000</f>
        <v>275937.15070979996</v>
      </c>
      <c r="AN26" s="9">
        <f ca="1">1 - MIN(AI22:AM26)/AN22</f>
        <v>0.16040263287302503</v>
      </c>
    </row>
    <row r="29" spans="1:40" ht="14.25" customHeight="1" x14ac:dyDescent="0.45">
      <c r="A29" s="13" t="s">
        <v>44</v>
      </c>
      <c r="B29" s="13"/>
      <c r="C29" s="11" t="s">
        <v>43</v>
      </c>
      <c r="D29" s="11"/>
      <c r="E29" s="11"/>
      <c r="F29" s="11"/>
      <c r="G29" s="11"/>
      <c r="I29" s="13" t="s">
        <v>46</v>
      </c>
      <c r="J29" s="13"/>
      <c r="K29" s="11" t="s">
        <v>43</v>
      </c>
      <c r="L29" s="11"/>
      <c r="M29" s="11"/>
      <c r="N29" s="11"/>
      <c r="O29" s="11"/>
      <c r="Q29" s="13" t="s">
        <v>45</v>
      </c>
      <c r="R29" s="13"/>
      <c r="S29" s="11" t="s">
        <v>43</v>
      </c>
      <c r="T29" s="11"/>
      <c r="U29" s="11"/>
      <c r="V29" s="11"/>
      <c r="W29" s="11"/>
      <c r="Y29" s="13" t="s">
        <v>47</v>
      </c>
      <c r="Z29" s="13"/>
      <c r="AA29" s="11" t="s">
        <v>43</v>
      </c>
      <c r="AB29" s="11"/>
      <c r="AC29" s="11"/>
      <c r="AD29" s="11"/>
      <c r="AE29" s="11"/>
      <c r="AG29" s="13" t="s">
        <v>31</v>
      </c>
      <c r="AH29" s="13"/>
      <c r="AI29" s="11" t="s">
        <v>43</v>
      </c>
      <c r="AJ29" s="11"/>
      <c r="AK29" s="11"/>
      <c r="AL29" s="11"/>
      <c r="AM29" s="11"/>
    </row>
    <row r="30" spans="1:40" x14ac:dyDescent="0.45">
      <c r="A30" s="13"/>
      <c r="B30" s="13"/>
      <c r="C30" s="1">
        <v>10</v>
      </c>
      <c r="D30" s="1">
        <v>15</v>
      </c>
      <c r="E30" s="1">
        <v>20</v>
      </c>
      <c r="F30" s="1">
        <v>25</v>
      </c>
      <c r="G30" s="1">
        <v>30</v>
      </c>
      <c r="I30" s="13"/>
      <c r="J30" s="13"/>
      <c r="K30" s="1">
        <v>10</v>
      </c>
      <c r="L30" s="1">
        <v>15</v>
      </c>
      <c r="M30" s="1">
        <v>20</v>
      </c>
      <c r="N30" s="1">
        <v>25</v>
      </c>
      <c r="O30" s="1">
        <v>30</v>
      </c>
      <c r="Q30" s="13"/>
      <c r="R30" s="13"/>
      <c r="S30" s="1">
        <v>10</v>
      </c>
      <c r="T30" s="1">
        <v>15</v>
      </c>
      <c r="U30" s="1">
        <v>20</v>
      </c>
      <c r="V30" s="1">
        <v>25</v>
      </c>
      <c r="W30" s="1">
        <v>30</v>
      </c>
      <c r="Y30" s="13"/>
      <c r="Z30" s="13"/>
      <c r="AA30" s="1">
        <v>10</v>
      </c>
      <c r="AB30" s="1">
        <v>15</v>
      </c>
      <c r="AC30" s="1">
        <v>20</v>
      </c>
      <c r="AD30" s="1">
        <v>25</v>
      </c>
      <c r="AE30" s="1">
        <v>30</v>
      </c>
      <c r="AG30" s="13"/>
      <c r="AH30" s="13"/>
      <c r="AI30" s="1">
        <v>10</v>
      </c>
      <c r="AJ30" s="1">
        <v>15</v>
      </c>
      <c r="AK30" s="1">
        <v>20</v>
      </c>
      <c r="AL30" s="1">
        <v>25</v>
      </c>
      <c r="AM30" s="1">
        <v>30</v>
      </c>
      <c r="AN30" s="1" t="s">
        <v>57</v>
      </c>
    </row>
    <row r="31" spans="1:40" ht="14.65" thickBot="1" x14ac:dyDescent="0.5">
      <c r="A31" s="12" t="s">
        <v>36</v>
      </c>
      <c r="B31" s="1">
        <v>1.1299999999999999E-2</v>
      </c>
      <c r="C31">
        <f ca="1">'CAC-only comparison'!C31+IF($B31=0.0113,$C$41,$B$41)</f>
        <v>18229.599999999999</v>
      </c>
      <c r="D31">
        <f ca="1">'CAC-only comparison'!D31+IF($B31=0.0113,$C$41,$B$41)</f>
        <v>18231</v>
      </c>
      <c r="E31">
        <f ca="1">'CAC-only comparison'!E31+IF($B31=0.0113,$C$41,$B$41)</f>
        <v>18224</v>
      </c>
      <c r="F31">
        <f ca="1">'CAC-only comparison'!F31+IF($B31=0.0113,$C$41,$B$41)</f>
        <v>18221.099999999999</v>
      </c>
      <c r="G31">
        <f ca="1">'CAC-only comparison'!G31+IF($B31=0.0113,$C$41,$B$41)</f>
        <v>18239.599999999999</v>
      </c>
      <c r="H31">
        <f>235.5+$C$41</f>
        <v>18379.5</v>
      </c>
      <c r="I31" s="12" t="s">
        <v>36</v>
      </c>
      <c r="J31" s="1">
        <v>1.1299999999999999E-2</v>
      </c>
      <c r="K31" s="5">
        <f ca="1">'CAC-only comparison'!K31+(IF($J31=0.0113,$C$42,$B$42)/1000)</f>
        <v>1509.6376190875001</v>
      </c>
      <c r="L31" s="5">
        <f ca="1">'CAC-only comparison'!L31+(IF($J31=0.0113,$C$42,$B$42)/1000)</f>
        <v>1509.424974775</v>
      </c>
      <c r="M31" s="5">
        <f ca="1">'CAC-only comparison'!M31+(IF($J31=0.0113,$C$42,$B$42)/1000)</f>
        <v>1509.863774275</v>
      </c>
      <c r="N31" s="5">
        <f ca="1">'CAC-only comparison'!N31+(IF($J31=0.0113,$C$42,$B$42)/1000)</f>
        <v>1509.8709618875</v>
      </c>
      <c r="O31" s="5">
        <f ca="1">'CAC-only comparison'!O31+(IF($J31=0.0113,$C$42,$B$42)/1000)</f>
        <v>1510.4143487125</v>
      </c>
      <c r="P31">
        <f>33+$C$42/1000</f>
        <v>1530</v>
      </c>
      <c r="Q31" s="12" t="s">
        <v>36</v>
      </c>
      <c r="R31" s="1">
        <v>1.1299999999999999E-2</v>
      </c>
      <c r="S31" s="5">
        <f ca="1">'CAC-only better cool'!S31+(IF($R31=0.0113,$C$43,$B$43)/1000)</f>
        <v>469.3123119</v>
      </c>
      <c r="T31" s="5">
        <f ca="1">'CAC-only better cool'!T31+(IF($R31=0.0113,$C$43,$B$43)/1000)</f>
        <v>468.91155179999998</v>
      </c>
      <c r="U31" s="5">
        <f ca="1">'CAC-only better cool'!U31+(IF($R31=0.0113,$C$43,$B$43)/1000)</f>
        <v>469.06757679999998</v>
      </c>
      <c r="V31" s="5">
        <f ca="1">'CAC-only better cool'!V31+(IF($R31=0.0113,$C$43,$B$43)/1000)</f>
        <v>469.16725989999998</v>
      </c>
      <c r="W31" s="5">
        <f ca="1">'CAC-only better cool'!W31+(IF($R31=0.0113,$C$43,$B$43)/1000)</f>
        <v>469.41764609999996</v>
      </c>
      <c r="X31">
        <f>13.68+$C$43/1000</f>
        <v>476.08</v>
      </c>
      <c r="Y31" s="12" t="s">
        <v>36</v>
      </c>
      <c r="Z31" s="1">
        <v>1.1299999999999999E-2</v>
      </c>
      <c r="AA31" s="5">
        <f ca="1">'CAC-only comparison'!AA31+(IF($Z31=0.0113,$C$44,$B$44))</f>
        <v>9054.7583850499996</v>
      </c>
      <c r="AB31" s="5">
        <f ca="1">'CAC-only comparison'!AB31+(IF($Z31=0.0113,$C$44,$B$44))</f>
        <v>9053.2758592999999</v>
      </c>
      <c r="AC31" s="5">
        <f ca="1">'CAC-only comparison'!AC31+(IF($Z31=0.0113,$C$44,$B$44))</f>
        <v>9056.2816409000006</v>
      </c>
      <c r="AD31" s="5">
        <f ca="1">'CAC-only comparison'!AD31+(IF($Z31=0.0113,$C$44,$B$44))</f>
        <v>9055.5535914499997</v>
      </c>
      <c r="AE31" s="5">
        <f ca="1">'CAC-only comparison'!AE31+(IF($Z31=0.0113,$C$44,$B$44))</f>
        <v>9059.0189121500007</v>
      </c>
      <c r="AF31">
        <f>198+$C$44</f>
        <v>9179</v>
      </c>
      <c r="AG31" s="12" t="s">
        <v>36</v>
      </c>
      <c r="AH31" s="1">
        <v>1.1299999999999999E-2</v>
      </c>
      <c r="AI31" s="3">
        <f ca="1">'low P low C auto'!$M$5*C31+'low P low C auto'!$N$5*K31*1000+'low P low C auto'!$O$5*S31*1000+'low P low C auto'!$Q$5*AA31*1000</f>
        <v>174183.696272125</v>
      </c>
      <c r="AJ31" s="3">
        <f ca="1">'low P low C auto'!$M$5*D31+'low P low C auto'!$N$5*L31*1000+'low P low C auto'!$O$5*T31*1000+'low P low C auto'!$Q$5*AB31*1000</f>
        <v>174136.99442025</v>
      </c>
      <c r="AK31" s="3">
        <f ca="1">'low P low C auto'!$M$5*E31+'low P low C auto'!$N$5*M31*1000+'low P low C auto'!$O$5*U31*1000+'low P low C auto'!$Q$5*AC31*1000</f>
        <v>174178.66517825</v>
      </c>
      <c r="AL31" s="3">
        <f ca="1">'low P low C auto'!$M$5*F31+'low P low C auto'!$N$5*N31*1000+'low P low C auto'!$O$5*V31*1000+'low P low C auto'!$Q$5*AD31*1000</f>
        <v>174179.960544125</v>
      </c>
      <c r="AM31" s="3">
        <f ca="1">'low P low C auto'!$M$5*G31+'low P low C auto'!$N$5*O31*1000+'low P low C auto'!$O$5*W31*1000+'low P low C auto'!$Q$5*AE31*1000</f>
        <v>174261.73545387501</v>
      </c>
      <c r="AN31" s="3">
        <f>'low P low C auto'!$M$5*H31+'low P low C auto'!$N$5*P31*1000+'low P low C auto'!$O$5*X31*1000+'low P low C auto'!$Q$5*AF31*1000</f>
        <v>176480.5</v>
      </c>
    </row>
    <row r="32" spans="1:40" ht="14.65" thickBot="1" x14ac:dyDescent="0.5">
      <c r="A32" s="12"/>
      <c r="B32" s="1">
        <v>2.2499999999999999E-2</v>
      </c>
      <c r="C32">
        <f ca="1">'CAC-only comparison'!C32+IF($B32=0.0113,$C$41,$B$41)</f>
        <v>18330.291000000001</v>
      </c>
      <c r="D32">
        <f ca="1">'CAC-only comparison'!D32+IF($B32=0.0113,$C$41,$B$41)</f>
        <v>18347.190999999999</v>
      </c>
      <c r="E32">
        <f ca="1">'CAC-only comparison'!E32+IF($B32=0.0113,$C$41,$B$41)</f>
        <v>18349.891</v>
      </c>
      <c r="F32">
        <f ca="1">'CAC-only comparison'!F32+IF($B32=0.0113,$C$41,$B$41)</f>
        <v>18374.791000000001</v>
      </c>
      <c r="G32">
        <f ca="1">'CAC-only comparison'!G32+IF($B32=0.0113,$C$41,$B$41)</f>
        <v>18403.491000000002</v>
      </c>
      <c r="I32" s="12"/>
      <c r="J32" s="1">
        <v>2.2499999999999999E-2</v>
      </c>
      <c r="K32" s="5">
        <f ca="1">'CAC-only comparison'!K32+(IF($J32=0.0113,$C$42,$B$42)/1000)</f>
        <v>1286.9782622499999</v>
      </c>
      <c r="L32" s="5">
        <f ca="1">'CAC-only comparison'!L32+(IF($J32=0.0113,$C$42,$B$42)/1000)</f>
        <v>1287.07185895</v>
      </c>
      <c r="M32" s="5">
        <f ca="1">'CAC-only comparison'!M32+(IF($J32=0.0113,$C$42,$B$42)/1000)</f>
        <v>1287.1456461499999</v>
      </c>
      <c r="N32" s="5">
        <f ca="1">'CAC-only comparison'!N32+(IF($J32=0.0113,$C$42,$B$42)/1000)</f>
        <v>1287.36600765</v>
      </c>
      <c r="O32" s="5">
        <f ca="1">'CAC-only comparison'!O32+(IF($J32=0.0113,$C$42,$B$42)/1000)</f>
        <v>1287.677765525</v>
      </c>
      <c r="Q32" s="12"/>
      <c r="R32" s="1">
        <v>2.2499999999999999E-2</v>
      </c>
      <c r="S32" s="5">
        <f ca="1">'CAC-only better cool'!S32+(IF($R32=0.0113,$C$43,$B$43)/1000)</f>
        <v>351.5</v>
      </c>
      <c r="T32" s="5">
        <f ca="1">'CAC-only better cool'!T32+(IF($R32=0.0113,$C$43,$B$43)/1000)</f>
        <v>351.5</v>
      </c>
      <c r="U32" s="5">
        <f ca="1">'CAC-only better cool'!U32+(IF($R32=0.0113,$C$43,$B$43)/1000)</f>
        <v>351.5</v>
      </c>
      <c r="V32" s="5">
        <f ca="1">'CAC-only better cool'!V32+(IF($R32=0.0113,$C$43,$B$43)/1000)</f>
        <v>351.5</v>
      </c>
      <c r="W32" s="5">
        <f ca="1">'CAC-only better cool'!W32+(IF($R32=0.0113,$C$43,$B$43)/1000)</f>
        <v>351.5</v>
      </c>
      <c r="Y32" s="12"/>
      <c r="Z32" s="1">
        <v>2.2499999999999999E-2</v>
      </c>
      <c r="AA32" s="5">
        <f ca="1">'CAC-only comparison'!AA32+(IF($Z32=0.0113,$C$44,$B$44))</f>
        <v>7793.7391470000002</v>
      </c>
      <c r="AB32" s="5">
        <f ca="1">'CAC-only comparison'!AB32+(IF($Z32=0.0113,$C$44,$B$44))</f>
        <v>7794.8623073999997</v>
      </c>
      <c r="AC32" s="5">
        <f ca="1">'CAC-only comparison'!AC32+(IF($Z32=0.0113,$C$44,$B$44))</f>
        <v>7795.7477538000003</v>
      </c>
      <c r="AD32" s="5">
        <f ca="1">'CAC-only comparison'!AD32+(IF($Z32=0.0113,$C$44,$B$44))</f>
        <v>7798.3920918000003</v>
      </c>
      <c r="AE32" s="5">
        <f ca="1">'CAC-only comparison'!AE32+(IF($Z32=0.0113,$C$44,$B$44))</f>
        <v>7802.1331862999996</v>
      </c>
      <c r="AG32" s="12"/>
      <c r="AH32" s="1">
        <v>2.2499999999999999E-2</v>
      </c>
      <c r="AI32" s="8">
        <f ca="1">'low P low C auto'!$M$5*C32+'low P low C auto'!$N$5*K32*1000+'low P low C auto'!$O$5*S32*1000+'low P low C auto'!$Q$5*AA32*1000</f>
        <v>148010.3998475</v>
      </c>
      <c r="AJ32" s="3">
        <f ca="1">'low P low C auto'!$M$5*D32+'low P low C auto'!$N$5*L32*1000+'low P low C auto'!$O$5*T32*1000+'low P low C auto'!$Q$5*AB32*1000</f>
        <v>148037.59548449999</v>
      </c>
      <c r="AK32" s="3">
        <f ca="1">'low P low C auto'!$M$5*E32+'low P low C auto'!$N$5*M32*1000+'low P low C auto'!$O$5*U32*1000+'low P low C auto'!$Q$5*AC32*1000</f>
        <v>148048.41207650001</v>
      </c>
      <c r="AL32" s="3">
        <f ca="1">'low P low C auto'!$M$5*F32+'low P low C auto'!$N$5*N32*1000+'low P low C auto'!$O$5*V32*1000+'low P low C auto'!$Q$5*AD32*1000</f>
        <v>148097.55184150001</v>
      </c>
      <c r="AM32" s="3">
        <f ca="1">'low P low C auto'!$M$5*G32+'low P low C auto'!$N$5*O32*1000+'low P low C auto'!$O$5*W32*1000+'low P low C auto'!$Q$5*AE32*1000</f>
        <v>148160.54520774999</v>
      </c>
    </row>
    <row r="33" spans="1:40" x14ac:dyDescent="0.45">
      <c r="A33" s="12"/>
      <c r="B33" s="1">
        <v>3.3799999999999997E-2</v>
      </c>
      <c r="C33">
        <f ca="1">'CAC-only comparison'!C33+IF($B33=0.0113,$C$41,$B$41)</f>
        <v>18375.891</v>
      </c>
      <c r="D33">
        <f ca="1">'CAC-only comparison'!D33+IF($B33=0.0113,$C$41,$B$41)</f>
        <v>18438.991000000002</v>
      </c>
      <c r="E33">
        <f ca="1">'CAC-only comparison'!E33+IF($B33=0.0113,$C$41,$B$41)</f>
        <v>18412.491000000002</v>
      </c>
      <c r="F33">
        <f ca="1">'CAC-only comparison'!F33+IF($B33=0.0113,$C$41,$B$41)</f>
        <v>18536.091</v>
      </c>
      <c r="G33">
        <f ca="1">'CAC-only comparison'!G33+IF($B33=0.0113,$C$41,$B$41)</f>
        <v>18518.190999999999</v>
      </c>
      <c r="I33" s="12"/>
      <c r="J33" s="1">
        <v>3.3799999999999997E-2</v>
      </c>
      <c r="K33" s="5">
        <f ca="1">'CAC-only comparison'!K33+(IF($J33=0.0113,$C$42,$B$42)/1000)</f>
        <v>1288.2270621749999</v>
      </c>
      <c r="L33" s="5">
        <f ca="1">'CAC-only comparison'!L33+(IF($J33=0.0113,$C$42,$B$42)/1000)</f>
        <v>1288.6780560499999</v>
      </c>
      <c r="M33" s="5">
        <f ca="1">'CAC-only comparison'!M33+(IF($J33=0.0113,$C$42,$B$42)/1000)</f>
        <v>1288.54171815</v>
      </c>
      <c r="N33" s="5">
        <f ca="1">'CAC-only comparison'!N33+(IF($J33=0.0113,$C$42,$B$42)/1000)</f>
        <v>1287.8721111750001</v>
      </c>
      <c r="O33" s="5">
        <f ca="1">'CAC-only comparison'!O33+(IF($J33=0.0113,$C$42,$B$42)/1000)</f>
        <v>1288.3619931000001</v>
      </c>
      <c r="Q33" s="12"/>
      <c r="R33" s="1">
        <v>3.3799999999999997E-2</v>
      </c>
      <c r="S33" s="5">
        <f ca="1">'CAC-only better cool'!S33+(IF($R33=0.0113,$C$43,$B$43)/1000)</f>
        <v>351.5</v>
      </c>
      <c r="T33" s="5">
        <f ca="1">'CAC-only better cool'!T33+(IF($R33=0.0113,$C$43,$B$43)/1000)</f>
        <v>351.5</v>
      </c>
      <c r="U33" s="5">
        <f ca="1">'CAC-only better cool'!U33+(IF($R33=0.0113,$C$43,$B$43)/1000)</f>
        <v>351.5</v>
      </c>
      <c r="V33" s="5">
        <f ca="1">'CAC-only better cool'!V33+(IF($R33=0.0113,$C$43,$B$43)/1000)</f>
        <v>351.5</v>
      </c>
      <c r="W33" s="5">
        <f ca="1">'CAC-only better cool'!W33+(IF($R33=0.0113,$C$43,$B$43)/1000)</f>
        <v>351.5</v>
      </c>
      <c r="Y33" s="12"/>
      <c r="Z33" s="1">
        <v>3.3799999999999997E-2</v>
      </c>
      <c r="AA33" s="5">
        <f ca="1">'CAC-only comparison'!AA33+(IF($Z33=0.0113,$C$44,$B$44))</f>
        <v>7808.7247460999997</v>
      </c>
      <c r="AB33" s="5">
        <f ca="1">'CAC-only comparison'!AB33+(IF($Z33=0.0113,$C$44,$B$44))</f>
        <v>7814.1366725999997</v>
      </c>
      <c r="AC33" s="5">
        <f ca="1">'CAC-only comparison'!AC33+(IF($Z33=0.0113,$C$44,$B$44))</f>
        <v>7812.5006178000003</v>
      </c>
      <c r="AD33" s="5">
        <f ca="1">'CAC-only comparison'!AD33+(IF($Z33=0.0113,$C$44,$B$44))</f>
        <v>7804.4653341000003</v>
      </c>
      <c r="AE33" s="5">
        <f ca="1">'CAC-only comparison'!AE33+(IF($Z33=0.0113,$C$44,$B$44))</f>
        <v>7810.3439171999999</v>
      </c>
      <c r="AG33" s="12"/>
      <c r="AH33" s="1">
        <v>3.3799999999999997E-2</v>
      </c>
      <c r="AI33" s="3">
        <f ca="1">'low P low C auto'!$M$5*C33+'low P low C auto'!$N$5*K33*1000+'low P low C auto'!$O$5*S33*1000+'low P low C auto'!$Q$5*AA33*1000</f>
        <v>148193.36783924999</v>
      </c>
      <c r="AJ33" s="3">
        <f ca="1">'low P low C auto'!$M$5*D33+'low P low C auto'!$N$5*L33*1000+'low P low C auto'!$O$5*T33*1000+'low P low C auto'!$Q$5*AB33*1000</f>
        <v>148306.07716550003</v>
      </c>
      <c r="AK33" s="3">
        <f ca="1">'low P low C auto'!$M$5*E33+'low P low C auto'!$N$5*M33*1000+'low P low C auto'!$O$5*U33*1000+'low P low C auto'!$Q$5*AC33*1000</f>
        <v>148264.57999649999</v>
      </c>
      <c r="AL33" s="3">
        <f ca="1">'low P low C auto'!$M$5*F33+'low P low C auto'!$N$5*N33*1000+'low P low C auto'!$O$5*V33*1000+'low P low C auto'!$Q$5*AD33*1000</f>
        <v>148314.52322924999</v>
      </c>
      <c r="AM33" s="3">
        <f ca="1">'low P low C auto'!$M$5*G33+'low P low C auto'!$N$5*O33*1000+'low P low C auto'!$O$5*W33*1000+'low P low C auto'!$Q$5*AE33*1000</f>
        <v>148350.51024100001</v>
      </c>
    </row>
    <row r="34" spans="1:40" x14ac:dyDescent="0.45">
      <c r="A34" s="12"/>
      <c r="B34" s="1">
        <v>4.5100000000000001E-2</v>
      </c>
      <c r="C34">
        <f ca="1">'CAC-only comparison'!C34+IF($B34=0.0113,$C$41,$B$41)</f>
        <v>18389.690999999999</v>
      </c>
      <c r="D34">
        <f ca="1">'CAC-only comparison'!D34+IF($B34=0.0113,$C$41,$B$41)</f>
        <v>18490.591</v>
      </c>
      <c r="E34">
        <f ca="1">'CAC-only comparison'!E34+IF($B34=0.0113,$C$41,$B$41)</f>
        <v>18519.991000000002</v>
      </c>
      <c r="F34">
        <f ca="1">'CAC-only comparison'!F34+IF($B34=0.0113,$C$41,$B$41)</f>
        <v>18618.391</v>
      </c>
      <c r="G34">
        <f ca="1">'CAC-only comparison'!G34+IF($B34=0.0113,$C$41,$B$41)</f>
        <v>18513.391</v>
      </c>
      <c r="I34" s="12"/>
      <c r="J34" s="1">
        <v>4.5100000000000001E-2</v>
      </c>
      <c r="K34" s="5">
        <f ca="1">'CAC-only comparison'!K34+(IF($J34=0.0113,$C$42,$B$42)/1000)</f>
        <v>1286.7446328000001</v>
      </c>
      <c r="L34" s="5">
        <f ca="1">'CAC-only comparison'!L34+(IF($J34=0.0113,$C$42,$B$42)/1000)</f>
        <v>1286.6161591499999</v>
      </c>
      <c r="M34" s="5">
        <f ca="1">'CAC-only comparison'!M34+(IF($J34=0.0113,$C$42,$B$42)/1000)</f>
        <v>1286.6615072750001</v>
      </c>
      <c r="N34" s="5">
        <f ca="1">'CAC-only comparison'!N34+(IF($J34=0.0113,$C$42,$B$42)/1000)</f>
        <v>1287.3830636499999</v>
      </c>
      <c r="O34" s="5">
        <f ca="1">'CAC-only comparison'!O34+(IF($J34=0.0113,$C$42,$B$42)/1000)</f>
        <v>1286.9928271250001</v>
      </c>
      <c r="Q34" s="12"/>
      <c r="R34" s="1">
        <v>4.5100000000000001E-2</v>
      </c>
      <c r="S34" s="5">
        <f ca="1">'CAC-only better cool'!S34+(IF($R34=0.0113,$C$43,$B$43)/1000)</f>
        <v>351.5</v>
      </c>
      <c r="T34" s="5">
        <f ca="1">'CAC-only better cool'!T34+(IF($R34=0.0113,$C$43,$B$43)/1000)</f>
        <v>351.5</v>
      </c>
      <c r="U34" s="5">
        <f ca="1">'CAC-only better cool'!U34+(IF($R34=0.0113,$C$43,$B$43)/1000)</f>
        <v>351.5</v>
      </c>
      <c r="V34" s="5">
        <f ca="1">'CAC-only better cool'!V34+(IF($R34=0.0113,$C$43,$B$43)/1000)</f>
        <v>351.5</v>
      </c>
      <c r="W34" s="5">
        <f ca="1">'CAC-only better cool'!W34+(IF($R34=0.0113,$C$43,$B$43)/1000)</f>
        <v>351.5</v>
      </c>
      <c r="Y34" s="12"/>
      <c r="Z34" s="1">
        <v>4.5100000000000001E-2</v>
      </c>
      <c r="AA34" s="5">
        <f ca="1">'CAC-only comparison'!AA34+(IF($Z34=0.0113,$C$44,$B$44))</f>
        <v>7790.9355936000002</v>
      </c>
      <c r="AB34" s="5">
        <f ca="1">'CAC-only comparison'!AB34+(IF($Z34=0.0113,$C$44,$B$44))</f>
        <v>7789.3939098000001</v>
      </c>
      <c r="AC34" s="5">
        <f ca="1">'CAC-only comparison'!AC34+(IF($Z34=0.0113,$C$44,$B$44))</f>
        <v>7789.9380873</v>
      </c>
      <c r="AD34" s="5">
        <f ca="1">'CAC-only comparison'!AD34+(IF($Z34=0.0113,$C$44,$B$44))</f>
        <v>7798.5967638000002</v>
      </c>
      <c r="AE34" s="5">
        <f ca="1">'CAC-only comparison'!AE34+(IF($Z34=0.0113,$C$44,$B$44))</f>
        <v>7793.9139255</v>
      </c>
      <c r="AG34" s="12"/>
      <c r="AH34" s="1">
        <v>4.5100000000000001E-2</v>
      </c>
      <c r="AI34" s="3">
        <f ca="1">'low P low C auto'!$M$5*C34+'low P low C auto'!$N$5*K34*1000+'low P low C auto'!$O$5*S34*1000+'low P low C auto'!$Q$5*AA34*1000</f>
        <v>148044.10060800001</v>
      </c>
      <c r="AJ34" s="3">
        <f ca="1">'low P low C auto'!$M$5*D34+'low P low C auto'!$N$5*L34*1000+'low P low C auto'!$O$5*T34*1000+'low P low C auto'!$Q$5*AB34*1000</f>
        <v>148130.8685065</v>
      </c>
      <c r="AK34" s="3">
        <f ca="1">'low P low C auto'!$M$5*E34+'low P low C auto'!$N$5*M34*1000+'low P low C auto'!$O$5*U34*1000+'low P low C auto'!$Q$5*AC34*1000</f>
        <v>148165.25680025</v>
      </c>
      <c r="AL34" s="3">
        <f ca="1">'low P low C auto'!$M$5*F34+'low P low C auto'!$N$5*N34*1000+'low P low C auto'!$O$5*V34*1000+'low P low C auto'!$Q$5*AD34*1000</f>
        <v>148343.0280015</v>
      </c>
      <c r="AM34" s="3">
        <f ca="1">'low P low C auto'!$M$5*G34+'low P low C auto'!$N$5*O34*1000+'low P low C auto'!$O$5*W34*1000+'low P low C auto'!$Q$5*AE34*1000</f>
        <v>148195.10198375001</v>
      </c>
      <c r="AN34" s="1" t="s">
        <v>58</v>
      </c>
    </row>
    <row r="35" spans="1:40" x14ac:dyDescent="0.45">
      <c r="A35" s="12"/>
      <c r="B35" s="1">
        <v>9.0200000000000002E-2</v>
      </c>
      <c r="C35">
        <f ca="1">'CAC-only comparison'!C35+IF($B35=0.0113,$C$41,$B$41)</f>
        <v>18611.091</v>
      </c>
      <c r="D35">
        <f ca="1">'CAC-only comparison'!D35+IF($B35=0.0113,$C$41,$B$41)</f>
        <v>18640.491000000002</v>
      </c>
      <c r="E35">
        <f ca="1">'CAC-only comparison'!E35+IF($B35=0.0113,$C$41,$B$41)</f>
        <v>18633.491000000002</v>
      </c>
      <c r="F35">
        <f ca="1">'CAC-only comparison'!F35+IF($B35=0.0113,$C$41,$B$41)</f>
        <v>18800.891</v>
      </c>
      <c r="G35">
        <f ca="1">'CAC-only comparison'!G35+IF($B35=0.0113,$C$41,$B$41)</f>
        <v>18831.291000000001</v>
      </c>
      <c r="I35" s="12"/>
      <c r="J35" s="1">
        <v>9.0200000000000002E-2</v>
      </c>
      <c r="K35" s="5">
        <f ca="1">'CAC-only comparison'!K35+(IF($J35=0.0113,$C$42,$B$42)/1000)</f>
        <v>1286.392505475</v>
      </c>
      <c r="L35" s="5">
        <f ca="1">'CAC-only comparison'!L35+(IF($J35=0.0113,$C$42,$B$42)/1000)</f>
        <v>1286.4975132249999</v>
      </c>
      <c r="M35" s="5">
        <f ca="1">'CAC-only comparison'!M35+(IF($J35=0.0113,$C$42,$B$42)/1000)</f>
        <v>1286.519165275</v>
      </c>
      <c r="N35" s="5">
        <f ca="1">'CAC-only comparison'!N35+(IF($J35=0.0113,$C$42,$B$42)/1000)</f>
        <v>1287.06912405</v>
      </c>
      <c r="O35" s="5">
        <f ca="1">'CAC-only comparison'!O35+(IF($J35=0.0113,$C$42,$B$42)/1000)</f>
        <v>1286.7089066000001</v>
      </c>
      <c r="Q35" s="12"/>
      <c r="R35" s="1">
        <v>9.0200000000000002E-2</v>
      </c>
      <c r="S35" s="5">
        <f ca="1">'CAC-only better cool'!S35+(IF($R35=0.0113,$C$43,$B$43)/1000)</f>
        <v>351.5</v>
      </c>
      <c r="T35" s="5">
        <f ca="1">'CAC-only better cool'!T35+(IF($R35=0.0113,$C$43,$B$43)/1000)</f>
        <v>351.5</v>
      </c>
      <c r="U35" s="5">
        <f ca="1">'CAC-only better cool'!U35+(IF($R35=0.0113,$C$43,$B$43)/1000)</f>
        <v>351.5</v>
      </c>
      <c r="V35" s="5">
        <f ca="1">'CAC-only better cool'!V35+(IF($R35=0.0113,$C$43,$B$43)/1000)</f>
        <v>351.5</v>
      </c>
      <c r="W35" s="5">
        <f ca="1">'CAC-only better cool'!W35+(IF($R35=0.0113,$C$43,$B$43)/1000)</f>
        <v>351.5</v>
      </c>
      <c r="Y35" s="12"/>
      <c r="Z35" s="1">
        <v>9.0200000000000002E-2</v>
      </c>
      <c r="AA35" s="5">
        <f ca="1">'CAC-only comparison'!AA35+(IF($Z35=0.0113,$C$44,$B$44))</f>
        <v>7786.7100657000001</v>
      </c>
      <c r="AB35" s="5">
        <f ca="1">'CAC-only comparison'!AB35+(IF($Z35=0.0113,$C$44,$B$44))</f>
        <v>7787.9701587</v>
      </c>
      <c r="AC35" s="5">
        <f ca="1">'CAC-only comparison'!AC35+(IF($Z35=0.0113,$C$44,$B$44))</f>
        <v>7788.2299832999997</v>
      </c>
      <c r="AD35" s="5">
        <f ca="1">'CAC-only comparison'!AD35+(IF($Z35=0.0113,$C$44,$B$44))</f>
        <v>7794.8294886000003</v>
      </c>
      <c r="AE35" s="5">
        <f ca="1">'CAC-only comparison'!AE35+(IF($Z35=0.0113,$C$44,$B$44))</f>
        <v>7790.5068792000002</v>
      </c>
      <c r="AG35" s="12"/>
      <c r="AH35" s="1">
        <v>9.0200000000000002E-2</v>
      </c>
      <c r="AI35" s="3">
        <f ca="1">'low P low C auto'!$M$5*C35+'low P low C auto'!$N$5*K35*1000+'low P low C auto'!$O$5*S35*1000+'low P low C auto'!$Q$5*AA35*1000</f>
        <v>148226.76660224999</v>
      </c>
      <c r="AJ35" s="3">
        <f ca="1">'low P low C auto'!$M$5*D35+'low P low C auto'!$N$5*L35*1000+'low P low C auto'!$O$5*T35*1000+'low P low C auto'!$Q$5*AB35*1000</f>
        <v>148267.71745475</v>
      </c>
      <c r="AK35" s="3">
        <f ca="1">'low P low C auto'!$M$5*E35+'low P low C auto'!$N$5*M35*1000+'low P low C auto'!$O$5*U35*1000+'low P low C auto'!$Q$5*AC35*1000</f>
        <v>148263.09918024999</v>
      </c>
      <c r="AL35" s="3">
        <f ca="1">'low P low C auto'!$M$5*F35+'low P low C auto'!$N$5*N35*1000+'low P low C auto'!$O$5*V35*1000+'low P low C auto'!$Q$5*AD35*1000</f>
        <v>148490.9946455</v>
      </c>
      <c r="AM35" s="3">
        <f ca="1">'low P low C auto'!$M$5*G35+'low P low C auto'!$N$5*O35*1000+'low P low C auto'!$O$5*W35*1000+'low P low C auto'!$Q$5*AE35*1000</f>
        <v>148481.77072600002</v>
      </c>
      <c r="AN35" s="9">
        <f ca="1">1 - MIN(AI31:AM35)/AN31</f>
        <v>0.16132150663954381</v>
      </c>
    </row>
    <row r="40" spans="1:40" x14ac:dyDescent="0.45">
      <c r="B40" t="s">
        <v>54</v>
      </c>
      <c r="C40" t="s">
        <v>55</v>
      </c>
    </row>
    <row r="41" spans="1:40" x14ac:dyDescent="0.45">
      <c r="A41" t="s">
        <v>15</v>
      </c>
      <c r="B41">
        <v>18144</v>
      </c>
      <c r="C41">
        <v>18144</v>
      </c>
    </row>
    <row r="42" spans="1:40" x14ac:dyDescent="0.45">
      <c r="A42" t="s">
        <v>18</v>
      </c>
      <c r="B42">
        <v>1275000</v>
      </c>
      <c r="C42">
        <v>1497000</v>
      </c>
    </row>
    <row r="43" spans="1:40" x14ac:dyDescent="0.45">
      <c r="A43" t="s">
        <v>19</v>
      </c>
      <c r="B43">
        <v>351500</v>
      </c>
      <c r="C43">
        <v>462400</v>
      </c>
    </row>
    <row r="44" spans="1:40" x14ac:dyDescent="0.45">
      <c r="A44" t="s">
        <v>53</v>
      </c>
      <c r="B44">
        <v>7650</v>
      </c>
      <c r="C44">
        <v>8981</v>
      </c>
    </row>
  </sheetData>
  <mergeCells count="60">
    <mergeCell ref="Y2:Z3"/>
    <mergeCell ref="AA2:AE2"/>
    <mergeCell ref="AG2:AH3"/>
    <mergeCell ref="AI2:AM2"/>
    <mergeCell ref="A4:A8"/>
    <mergeCell ref="I4:I8"/>
    <mergeCell ref="Q4:Q8"/>
    <mergeCell ref="Y4:Y8"/>
    <mergeCell ref="AG4:AG8"/>
    <mergeCell ref="A2:B3"/>
    <mergeCell ref="C2:G2"/>
    <mergeCell ref="I2:J3"/>
    <mergeCell ref="K2:O2"/>
    <mergeCell ref="Q2:R3"/>
    <mergeCell ref="S2:W2"/>
    <mergeCell ref="Y11:Z12"/>
    <mergeCell ref="AA11:AE11"/>
    <mergeCell ref="AG11:AH12"/>
    <mergeCell ref="AI11:AM11"/>
    <mergeCell ref="A13:A17"/>
    <mergeCell ref="I13:I17"/>
    <mergeCell ref="Q13:Q17"/>
    <mergeCell ref="Y13:Y17"/>
    <mergeCell ref="AG13:AG17"/>
    <mergeCell ref="A11:B12"/>
    <mergeCell ref="C11:G11"/>
    <mergeCell ref="I11:J12"/>
    <mergeCell ref="K11:O11"/>
    <mergeCell ref="Q11:R12"/>
    <mergeCell ref="S11:W11"/>
    <mergeCell ref="Y20:Z21"/>
    <mergeCell ref="AA20:AE20"/>
    <mergeCell ref="AG20:AH21"/>
    <mergeCell ref="AI20:AM20"/>
    <mergeCell ref="A22:A26"/>
    <mergeCell ref="I22:I26"/>
    <mergeCell ref="Q22:Q26"/>
    <mergeCell ref="Y22:Y26"/>
    <mergeCell ref="AG22:AG26"/>
    <mergeCell ref="A20:B21"/>
    <mergeCell ref="C20:G20"/>
    <mergeCell ref="I20:J21"/>
    <mergeCell ref="K20:O20"/>
    <mergeCell ref="Q20:R21"/>
    <mergeCell ref="S20:W20"/>
    <mergeCell ref="Y29:Z30"/>
    <mergeCell ref="AA29:AE29"/>
    <mergeCell ref="AG29:AH30"/>
    <mergeCell ref="AI29:AM29"/>
    <mergeCell ref="A31:A35"/>
    <mergeCell ref="I31:I35"/>
    <mergeCell ref="Q31:Q35"/>
    <mergeCell ref="Y31:Y35"/>
    <mergeCell ref="AG31:AG35"/>
    <mergeCell ref="A29:B30"/>
    <mergeCell ref="C29:G29"/>
    <mergeCell ref="I29:J30"/>
    <mergeCell ref="K29:O29"/>
    <mergeCell ref="Q29:R30"/>
    <mergeCell ref="S29:W29"/>
  </mergeCells>
  <conditionalFormatting sqref="C4:G8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G17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G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G35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:O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3:O1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2:O2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O3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W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3:W1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W2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W35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:AE8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3:AE1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E2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E3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:AM8 AN4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3:AM17 AN1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22:AM26 AN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M35 AN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5E12-5FCE-40C4-AFE1-EE4259FE70D1}">
  <dimension ref="A1:Z38"/>
  <sheetViews>
    <sheetView workbookViewId="0">
      <selection activeCell="S34" sqref="S34"/>
    </sheetView>
  </sheetViews>
  <sheetFormatPr defaultRowHeight="14.25" x14ac:dyDescent="0.45"/>
  <cols>
    <col min="2" max="2" width="11.46484375" bestFit="1" customWidth="1"/>
    <col min="3" max="9" width="9.06640625" customWidth="1"/>
    <col min="10" max="10" width="12.33203125" bestFit="1" customWidth="1"/>
    <col min="17" max="17" width="10.19921875" bestFit="1" customWidth="1"/>
    <col min="18" max="18" width="14.33203125" bestFit="1" customWidth="1"/>
    <col min="19" max="19" width="9.19921875" bestFit="1" customWidth="1"/>
    <col min="21" max="21" width="12.796875" customWidth="1"/>
  </cols>
  <sheetData>
    <row r="1" spans="1:17" x14ac:dyDescent="0.45">
      <c r="A1" t="s">
        <v>0</v>
      </c>
    </row>
    <row r="2" spans="1:17" x14ac:dyDescent="0.45">
      <c r="A2" t="s">
        <v>2</v>
      </c>
    </row>
    <row r="3" spans="1:17" x14ac:dyDescent="0.45">
      <c r="M3" t="s">
        <v>29</v>
      </c>
    </row>
    <row r="4" spans="1:17" x14ac:dyDescent="0.45">
      <c r="A4" t="s">
        <v>3</v>
      </c>
      <c r="M4" t="s">
        <v>15</v>
      </c>
      <c r="N4" t="s">
        <v>18</v>
      </c>
      <c r="O4" t="s">
        <v>19</v>
      </c>
      <c r="P4" t="s">
        <v>30</v>
      </c>
      <c r="Q4" t="s">
        <v>32</v>
      </c>
    </row>
    <row r="5" spans="1:17" x14ac:dyDescent="0.45">
      <c r="C5" t="s">
        <v>4</v>
      </c>
      <c r="D5">
        <v>0</v>
      </c>
      <c r="E5" s="3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M5">
        <v>1</v>
      </c>
      <c r="N5">
        <v>0.14899999999999999</v>
      </c>
      <c r="O5">
        <v>0.121</v>
      </c>
      <c r="P5">
        <v>100</v>
      </c>
      <c r="Q5">
        <f>5/1000</f>
        <v>5.0000000000000001E-3</v>
      </c>
    </row>
    <row r="6" spans="1:17" x14ac:dyDescent="0.45">
      <c r="C6" t="s">
        <v>5</v>
      </c>
      <c r="D6" s="2">
        <v>184.83443555555553</v>
      </c>
      <c r="E6" s="2">
        <v>180.18170666666666</v>
      </c>
      <c r="F6" s="2">
        <v>184.71212444444441</v>
      </c>
      <c r="G6" s="2">
        <v>205.67600888888887</v>
      </c>
      <c r="H6" s="2">
        <v>221.67459555555556</v>
      </c>
      <c r="I6" s="2">
        <v>222.97719555555557</v>
      </c>
      <c r="J6" s="2">
        <v>206.6588088888889</v>
      </c>
      <c r="K6" s="2">
        <v>192.1148177777778</v>
      </c>
    </row>
    <row r="7" spans="1:17" x14ac:dyDescent="0.45">
      <c r="C7" t="s">
        <v>6</v>
      </c>
      <c r="D7" s="2">
        <v>775.7863777777776</v>
      </c>
      <c r="E7" s="2">
        <v>779.93536444444453</v>
      </c>
      <c r="F7" s="2">
        <v>792.95294666666666</v>
      </c>
      <c r="G7" s="2">
        <v>796.47724888888888</v>
      </c>
      <c r="H7" s="2">
        <v>782.9558355555555</v>
      </c>
      <c r="I7" s="2">
        <v>770.59654666666665</v>
      </c>
      <c r="J7" s="2">
        <v>773.11147999999991</v>
      </c>
      <c r="K7" s="2">
        <v>776.39884888888889</v>
      </c>
    </row>
    <row r="8" spans="1:17" x14ac:dyDescent="0.45">
      <c r="C8" t="s">
        <v>8</v>
      </c>
      <c r="D8">
        <v>0</v>
      </c>
      <c r="E8">
        <v>0</v>
      </c>
      <c r="F8">
        <v>0.5</v>
      </c>
      <c r="G8">
        <v>1</v>
      </c>
      <c r="H8">
        <v>1</v>
      </c>
      <c r="I8">
        <v>1</v>
      </c>
      <c r="J8">
        <v>0.5</v>
      </c>
      <c r="K8">
        <v>0</v>
      </c>
    </row>
    <row r="9" spans="1:17" x14ac:dyDescent="0.45">
      <c r="C9" t="s">
        <v>10</v>
      </c>
      <c r="D9">
        <f>D7/(189*D6)</f>
        <v>2.2207386936176767E-2</v>
      </c>
      <c r="E9">
        <f t="shared" ref="E9:K9" si="0">E7/(189*E6)</f>
        <v>2.2902669845124287E-2</v>
      </c>
      <c r="F9">
        <f t="shared" si="0"/>
        <v>2.2713821569376454E-2</v>
      </c>
      <c r="G9">
        <f t="shared" si="0"/>
        <v>2.0489338356974064E-2</v>
      </c>
      <c r="H9">
        <f t="shared" si="0"/>
        <v>1.868785847185497E-2</v>
      </c>
      <c r="I9">
        <f t="shared" si="0"/>
        <v>1.8285414324479124E-2</v>
      </c>
      <c r="J9">
        <f t="shared" si="0"/>
        <v>1.9793673220173391E-2</v>
      </c>
      <c r="K9">
        <f t="shared" si="0"/>
        <v>2.138268388101763E-2</v>
      </c>
    </row>
    <row r="11" spans="1:17" x14ac:dyDescent="0.45">
      <c r="C11" t="s">
        <v>1</v>
      </c>
      <c r="E11" s="4" t="s">
        <v>9</v>
      </c>
      <c r="F11" s="4"/>
      <c r="G11" s="4"/>
      <c r="H11" s="4"/>
      <c r="I11" s="4"/>
      <c r="J11" s="4"/>
      <c r="K11" s="4"/>
      <c r="L11" t="s">
        <v>7</v>
      </c>
      <c r="M11" t="s">
        <v>11</v>
      </c>
      <c r="N11" t="s">
        <v>12</v>
      </c>
      <c r="O11" t="s">
        <v>13</v>
      </c>
    </row>
    <row r="12" spans="1:17" x14ac:dyDescent="0.45">
      <c r="C12">
        <v>1.1299999999999999E-2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>
        <v>24</v>
      </c>
      <c r="M12" s="2">
        <v>12</v>
      </c>
      <c r="N12" cm="1">
        <f t="array" ref="N12">SUM(D$6:K$6*D12:K12)/SUM(D12:K12)</f>
        <v>199.85371166666664</v>
      </c>
      <c r="O12" s="2">
        <f>MIN(D7:K7)</f>
        <v>770.59654666666665</v>
      </c>
    </row>
    <row r="13" spans="1:17" x14ac:dyDescent="0.45">
      <c r="C13">
        <v>2.2499999999999999E-2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>
        <v>1</v>
      </c>
      <c r="L13">
        <v>12</v>
      </c>
      <c r="M13">
        <v>10.5</v>
      </c>
      <c r="N13" cm="1">
        <f t="array" ref="N13">SUM(D$6:K$6*D13:K13)/SUM(D13:K13)</f>
        <v>185.46077111111111</v>
      </c>
      <c r="O13" s="2">
        <f>MIN(D7:F7)</f>
        <v>775.7863777777776</v>
      </c>
    </row>
    <row r="14" spans="1:17" x14ac:dyDescent="0.45">
      <c r="C14">
        <v>3.3799999999999997E-2</v>
      </c>
      <c r="D14" s="2">
        <v>0.66666666666666663</v>
      </c>
      <c r="E14" s="2">
        <v>1</v>
      </c>
      <c r="F14" s="2">
        <v>1</v>
      </c>
      <c r="G14" s="2"/>
      <c r="H14" s="2"/>
      <c r="I14" s="2"/>
      <c r="J14" s="2"/>
      <c r="K14" s="2"/>
      <c r="L14">
        <v>8</v>
      </c>
      <c r="M14">
        <v>8</v>
      </c>
      <c r="N14" cm="1">
        <f t="array" ref="N14">SUM(D$6:K$6*D14:K14)/SUM(D14:K14)</f>
        <v>183.04379555555553</v>
      </c>
      <c r="O14" s="2">
        <f>MIN(D7:F7)</f>
        <v>775.7863777777776</v>
      </c>
    </row>
    <row r="15" spans="1:17" x14ac:dyDescent="0.45">
      <c r="C15">
        <v>4.5100000000000001E-2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>
        <v>6</v>
      </c>
      <c r="M15">
        <v>6</v>
      </c>
      <c r="N15" cm="1">
        <f t="array" ref="N15">SUM(D$6:K$6*D15:K15)/SUM(D15:K15)</f>
        <v>182.44691555555553</v>
      </c>
      <c r="O15" s="2">
        <f>MIN(E7:F7)</f>
        <v>779.93536444444453</v>
      </c>
    </row>
    <row r="16" spans="1:17" x14ac:dyDescent="0.45">
      <c r="C16">
        <v>9.0200000000000002E-2</v>
      </c>
      <c r="D16" s="2"/>
      <c r="E16" s="2">
        <v>1</v>
      </c>
      <c r="F16" s="2"/>
      <c r="G16" s="2"/>
      <c r="H16" s="2"/>
      <c r="I16" s="2"/>
      <c r="J16" s="2"/>
      <c r="K16" s="2"/>
      <c r="L16">
        <v>3</v>
      </c>
      <c r="M16">
        <v>3</v>
      </c>
      <c r="N16" cm="1">
        <f t="array" ref="N16">SUM(D$6:K$6*D16:K16)/SUM(D16:K16)</f>
        <v>180.18170666666666</v>
      </c>
      <c r="O16" s="2">
        <f>E7</f>
        <v>779.93536444444453</v>
      </c>
    </row>
    <row r="18" spans="1:26" x14ac:dyDescent="0.45">
      <c r="A18" s="1" t="s">
        <v>14</v>
      </c>
    </row>
    <row r="19" spans="1:26" x14ac:dyDescent="0.45">
      <c r="A19" s="1" t="s">
        <v>1</v>
      </c>
      <c r="B19" s="1" t="s">
        <v>23</v>
      </c>
      <c r="C19" s="1" t="s">
        <v>17</v>
      </c>
      <c r="D19" s="1">
        <f t="shared" ref="D19:K19" si="1">D5</f>
        <v>0</v>
      </c>
      <c r="E19" s="1">
        <f t="shared" si="1"/>
        <v>3</v>
      </c>
      <c r="F19" s="1">
        <f t="shared" si="1"/>
        <v>6</v>
      </c>
      <c r="G19" s="1">
        <f t="shared" si="1"/>
        <v>9</v>
      </c>
      <c r="H19" s="1">
        <f t="shared" si="1"/>
        <v>12</v>
      </c>
      <c r="I19" s="1">
        <f t="shared" si="1"/>
        <v>15</v>
      </c>
      <c r="J19" s="1">
        <f t="shared" si="1"/>
        <v>18</v>
      </c>
      <c r="K19" s="1">
        <f t="shared" si="1"/>
        <v>21</v>
      </c>
      <c r="L19" s="1" t="s">
        <v>20</v>
      </c>
      <c r="M19" s="1" t="s">
        <v>15</v>
      </c>
      <c r="N19" s="1" t="s">
        <v>16</v>
      </c>
      <c r="O19" s="1" t="s">
        <v>21</v>
      </c>
      <c r="P19" s="1" t="s">
        <v>22</v>
      </c>
      <c r="Q19" s="1" t="s">
        <v>24</v>
      </c>
      <c r="R19" s="1" t="s">
        <v>25</v>
      </c>
      <c r="S19" s="1" t="s">
        <v>26</v>
      </c>
      <c r="T19" s="1" t="s">
        <v>31</v>
      </c>
      <c r="U19" s="1" t="s">
        <v>34</v>
      </c>
      <c r="V19" t="s">
        <v>27</v>
      </c>
      <c r="W19" t="s">
        <v>28</v>
      </c>
      <c r="X19" s="1" t="s">
        <v>33</v>
      </c>
    </row>
    <row r="21" spans="1:26" x14ac:dyDescent="0.45">
      <c r="A21">
        <v>2.2499999999999999E-2</v>
      </c>
      <c r="B21">
        <v>10</v>
      </c>
      <c r="C21" t="s">
        <v>18</v>
      </c>
      <c r="D21">
        <v>11453.3087</v>
      </c>
      <c r="E21">
        <v>11455.114100000001</v>
      </c>
      <c r="F21">
        <v>11546.6157</v>
      </c>
      <c r="G21">
        <v>0</v>
      </c>
      <c r="H21">
        <v>0</v>
      </c>
      <c r="I21">
        <v>0</v>
      </c>
      <c r="J21">
        <v>0</v>
      </c>
      <c r="K21">
        <v>11923.3771</v>
      </c>
      <c r="L21">
        <v>11364.609200000001</v>
      </c>
      <c r="M21">
        <v>253.9</v>
      </c>
      <c r="N21">
        <v>6</v>
      </c>
      <c r="O21">
        <v>4</v>
      </c>
      <c r="P21">
        <v>6</v>
      </c>
      <c r="Q21" s="2" cm="1">
        <f t="array" ref="Q21">3*SUM(D21:K21*(1-D$8:K$8))</f>
        <v>121815.32325000002</v>
      </c>
      <c r="R21" s="2">
        <f>MAX(D22:K22)</f>
        <v>19562.178899999999</v>
      </c>
      <c r="S21" s="2">
        <f>Q21/12</f>
        <v>10151.276937500001</v>
      </c>
      <c r="T21">
        <f>M21*$M$5+S21*$N$5+R21*$O$5+Q21*$Q$5</f>
        <v>4742.5405268374998</v>
      </c>
      <c r="U21" s="2" cm="1">
        <f t="array" ref="U21">3.6*(3*SUM(D21:K21*D$12:K$12))</f>
        <v>500886.88847999997</v>
      </c>
      <c r="V21">
        <v>1.833</v>
      </c>
      <c r="W21">
        <v>573</v>
      </c>
      <c r="X21">
        <v>10</v>
      </c>
      <c r="Z21">
        <f>R21*0.121+S21*0.149</f>
        <v>3879.5639105874998</v>
      </c>
    </row>
    <row r="22" spans="1:26" x14ac:dyDescent="0.45">
      <c r="C22" t="s">
        <v>19</v>
      </c>
      <c r="D22">
        <v>18636.154200000001</v>
      </c>
      <c r="E22">
        <v>18501.8989</v>
      </c>
      <c r="F22">
        <v>18718.419999999998</v>
      </c>
      <c r="G22">
        <v>0</v>
      </c>
      <c r="H22">
        <v>0</v>
      </c>
      <c r="I22">
        <v>0</v>
      </c>
      <c r="J22">
        <v>0</v>
      </c>
      <c r="K22">
        <v>19562.178899999999</v>
      </c>
      <c r="L22">
        <v>18571.4915</v>
      </c>
      <c r="Q22" s="2"/>
      <c r="R22" s="2"/>
      <c r="S22" s="2"/>
    </row>
    <row r="23" spans="1:26" x14ac:dyDescent="0.45">
      <c r="A23">
        <v>2.2499999999999999E-2</v>
      </c>
      <c r="B23">
        <v>11</v>
      </c>
      <c r="C23" t="s">
        <v>18</v>
      </c>
      <c r="D23">
        <v>11498.984200000001</v>
      </c>
      <c r="E23">
        <v>11607.2214</v>
      </c>
      <c r="F23">
        <v>11607.561400000001</v>
      </c>
      <c r="G23">
        <v>0</v>
      </c>
      <c r="H23">
        <v>0</v>
      </c>
      <c r="I23">
        <v>0</v>
      </c>
      <c r="J23">
        <v>0</v>
      </c>
      <c r="K23">
        <v>11670.0561</v>
      </c>
      <c r="L23">
        <v>11259.1335</v>
      </c>
      <c r="M23">
        <v>233.8</v>
      </c>
      <c r="N23">
        <v>6</v>
      </c>
      <c r="O23">
        <v>5</v>
      </c>
      <c r="P23">
        <v>6</v>
      </c>
      <c r="Q23" s="2" cm="1">
        <f t="array" ref="Q23">3*SUM(D23:K23*(1-D$8:K$8))</f>
        <v>121740.12719999999</v>
      </c>
      <c r="R23" s="2">
        <f>MAX(D24:K24)</f>
        <v>19234.706200000001</v>
      </c>
      <c r="S23" s="2">
        <f>Q23/12</f>
        <v>10145.0106</v>
      </c>
      <c r="T23">
        <f>M23*$M$5+S23*$N$5+R23*$O$5+Q23*$Q$5</f>
        <v>4681.5066655999999</v>
      </c>
      <c r="U23" s="2" cm="1">
        <f t="array" ref="U23">3.6*(3*SUM(D23:K23*D$12:K$12))</f>
        <v>500945.28947999998</v>
      </c>
      <c r="V23">
        <v>1.736</v>
      </c>
      <c r="W23">
        <v>573</v>
      </c>
      <c r="X23">
        <v>11</v>
      </c>
      <c r="Z23">
        <f t="shared" ref="Z22:Z31" si="2">R23*0.121+S23*0.149</f>
        <v>3839.0060296000001</v>
      </c>
    </row>
    <row r="24" spans="1:26" x14ac:dyDescent="0.45">
      <c r="C24" t="s">
        <v>19</v>
      </c>
      <c r="D24">
        <v>18689.5641</v>
      </c>
      <c r="E24">
        <v>18652.7147</v>
      </c>
      <c r="F24">
        <v>18788.6482</v>
      </c>
      <c r="G24">
        <v>0</v>
      </c>
      <c r="H24">
        <v>0</v>
      </c>
      <c r="I24">
        <v>0</v>
      </c>
      <c r="J24">
        <v>0</v>
      </c>
      <c r="K24">
        <v>19234.706200000001</v>
      </c>
      <c r="L24">
        <v>18471.326700000001</v>
      </c>
      <c r="Q24" s="2"/>
      <c r="R24" s="2"/>
      <c r="S24" s="2"/>
    </row>
    <row r="25" spans="1:26" x14ac:dyDescent="0.45">
      <c r="A25">
        <v>2.2499999999999999E-2</v>
      </c>
      <c r="B25">
        <v>12</v>
      </c>
      <c r="C25" t="s">
        <v>18</v>
      </c>
      <c r="D25">
        <v>11321.340399999999</v>
      </c>
      <c r="E25">
        <v>11397.6499</v>
      </c>
      <c r="F25">
        <v>11397.6901</v>
      </c>
      <c r="G25">
        <v>0</v>
      </c>
      <c r="H25">
        <v>0</v>
      </c>
      <c r="I25">
        <v>0</v>
      </c>
      <c r="J25">
        <v>0</v>
      </c>
      <c r="K25">
        <v>11545.431500000001</v>
      </c>
      <c r="L25">
        <v>11138.9102</v>
      </c>
      <c r="M25">
        <v>245.1</v>
      </c>
      <c r="N25">
        <v>6</v>
      </c>
      <c r="O25">
        <v>6</v>
      </c>
      <c r="P25">
        <v>6</v>
      </c>
      <c r="Q25" s="2" cm="1">
        <f t="array" ref="Q25">3*SUM(D25:K25*(1-D$8:K$8))</f>
        <v>119889.80055</v>
      </c>
      <c r="R25" s="2">
        <f>MAX(D26:K26)</f>
        <v>19106.5962</v>
      </c>
      <c r="S25" s="2">
        <f>Q25/12</f>
        <v>9990.8167125</v>
      </c>
      <c r="T25">
        <f>M25*$M$5+S25*$N$5+R25*$O$5+Q25*$Q$5</f>
        <v>4645.0788331124995</v>
      </c>
      <c r="U25" s="2" cm="1">
        <f t="array" ref="U25">3.6*(3*SUM(D25:K25*D$12:K$12))</f>
        <v>493150.80852000002</v>
      </c>
      <c r="V25">
        <v>1.659</v>
      </c>
      <c r="W25">
        <v>573</v>
      </c>
      <c r="X25">
        <v>12</v>
      </c>
      <c r="Z25">
        <f t="shared" si="2"/>
        <v>3800.5298303625</v>
      </c>
    </row>
    <row r="26" spans="1:26" x14ac:dyDescent="0.45">
      <c r="C26" t="s">
        <v>19</v>
      </c>
      <c r="D26">
        <v>18514.5255</v>
      </c>
      <c r="E26">
        <v>18450.260699999999</v>
      </c>
      <c r="F26">
        <v>18585.397000000001</v>
      </c>
      <c r="G26">
        <v>0</v>
      </c>
      <c r="H26">
        <v>0</v>
      </c>
      <c r="I26">
        <v>0</v>
      </c>
      <c r="J26">
        <v>0</v>
      </c>
      <c r="K26">
        <v>19106.5962</v>
      </c>
      <c r="L26">
        <v>18344.0471</v>
      </c>
      <c r="Q26" s="2"/>
      <c r="R26" s="2"/>
      <c r="S26" s="2"/>
    </row>
    <row r="27" spans="1:26" x14ac:dyDescent="0.45">
      <c r="A27">
        <v>2.2499999999999999E-2</v>
      </c>
      <c r="B27">
        <v>13</v>
      </c>
      <c r="C27" t="s">
        <v>18</v>
      </c>
      <c r="D27">
        <v>11306.344999999999</v>
      </c>
      <c r="E27">
        <v>11373.147300000001</v>
      </c>
      <c r="F27">
        <v>11373.143899999999</v>
      </c>
      <c r="G27">
        <v>0</v>
      </c>
      <c r="H27">
        <v>0</v>
      </c>
      <c r="I27">
        <v>0</v>
      </c>
      <c r="J27">
        <v>0</v>
      </c>
      <c r="K27">
        <v>11548.8712</v>
      </c>
      <c r="L27">
        <v>11220.2958</v>
      </c>
      <c r="M27">
        <v>292.3</v>
      </c>
      <c r="N27">
        <v>6</v>
      </c>
      <c r="O27">
        <v>6</v>
      </c>
      <c r="P27">
        <v>7</v>
      </c>
      <c r="Q27" s="2" cm="1">
        <f t="array" ref="Q27">3*SUM(D27:K27*(1-D$8:K$8))</f>
        <v>119744.80635</v>
      </c>
      <c r="R27" s="2">
        <f>MAX(D28:K28)</f>
        <v>19124.907899999998</v>
      </c>
      <c r="S27" s="2">
        <f>Q27/12</f>
        <v>9978.7338624999993</v>
      </c>
      <c r="T27">
        <f>M27*$M$5+S27*$N$5+R27*$O$5+Q27*$Q$5</f>
        <v>4691.9692331624992</v>
      </c>
      <c r="U27" s="2" cm="1">
        <f t="array" ref="U27">3.6*(3*SUM(D27:K27*D$12:K$12))</f>
        <v>492496.27991999994</v>
      </c>
      <c r="V27">
        <v>1.597</v>
      </c>
      <c r="W27">
        <v>573</v>
      </c>
      <c r="X27">
        <v>13</v>
      </c>
      <c r="Z27">
        <f t="shared" si="2"/>
        <v>3800.9452014124995</v>
      </c>
    </row>
    <row r="28" spans="1:26" x14ac:dyDescent="0.45">
      <c r="C28" t="s">
        <v>19</v>
      </c>
      <c r="D28">
        <v>18513.368399999999</v>
      </c>
      <c r="E28">
        <v>18440.036199999999</v>
      </c>
      <c r="F28">
        <v>18574.949199999999</v>
      </c>
      <c r="G28">
        <v>0</v>
      </c>
      <c r="H28">
        <v>0</v>
      </c>
      <c r="I28">
        <v>0</v>
      </c>
      <c r="J28">
        <v>0</v>
      </c>
      <c r="K28">
        <v>19124.907899999998</v>
      </c>
      <c r="L28">
        <v>18435.319</v>
      </c>
      <c r="Q28" s="2"/>
      <c r="R28" s="2"/>
      <c r="S28" s="2"/>
    </row>
    <row r="29" spans="1:26" x14ac:dyDescent="0.45">
      <c r="A29">
        <v>2.2499999999999999E-2</v>
      </c>
      <c r="B29">
        <v>14</v>
      </c>
      <c r="C29" t="s">
        <v>18</v>
      </c>
      <c r="D29">
        <v>11295.9195</v>
      </c>
      <c r="E29">
        <v>11363.1528</v>
      </c>
      <c r="F29">
        <v>11364.036599999999</v>
      </c>
      <c r="G29">
        <v>0</v>
      </c>
      <c r="H29">
        <v>0</v>
      </c>
      <c r="I29">
        <v>0</v>
      </c>
      <c r="J29">
        <v>0</v>
      </c>
      <c r="K29">
        <v>11631.235000000001</v>
      </c>
      <c r="L29">
        <v>11171.724200000001</v>
      </c>
      <c r="M29">
        <v>277.39999999999998</v>
      </c>
      <c r="N29">
        <v>6</v>
      </c>
      <c r="O29">
        <v>7</v>
      </c>
      <c r="P29">
        <v>7</v>
      </c>
      <c r="Q29" s="2" cm="1">
        <f t="array" ref="Q29">3*SUM(D29:K29*(1-D$8:K$8))</f>
        <v>119916.97679999999</v>
      </c>
      <c r="R29" s="2">
        <f>MAX(D30:K30)</f>
        <v>19238.407999999999</v>
      </c>
      <c r="S29" s="2">
        <f>Q29/12</f>
        <v>9993.0813999999991</v>
      </c>
      <c r="T29">
        <f>M29*$M$5+S29*$N$5+R29*$O$5+Q29*$Q$5</f>
        <v>4693.8013805999999</v>
      </c>
      <c r="U29" s="2" cm="1">
        <f t="array" ref="U29">3.6*(3*SUM(D29:K29*D$12:K$12))</f>
        <v>493066.91411999997</v>
      </c>
      <c r="V29">
        <v>1.54</v>
      </c>
      <c r="W29">
        <v>573</v>
      </c>
      <c r="X29">
        <v>14</v>
      </c>
      <c r="Z29">
        <f t="shared" si="2"/>
        <v>3816.8164965999995</v>
      </c>
    </row>
    <row r="30" spans="1:26" x14ac:dyDescent="0.45">
      <c r="C30" t="s">
        <v>19</v>
      </c>
      <c r="D30">
        <v>18487.815200000001</v>
      </c>
      <c r="E30">
        <v>18418.965199999999</v>
      </c>
      <c r="F30">
        <v>18551.975399999999</v>
      </c>
      <c r="G30">
        <v>0</v>
      </c>
      <c r="H30">
        <v>0</v>
      </c>
      <c r="I30">
        <v>0</v>
      </c>
      <c r="J30">
        <v>0</v>
      </c>
      <c r="K30">
        <v>19238.407999999999</v>
      </c>
      <c r="L30">
        <v>18383.210200000001</v>
      </c>
      <c r="Q30" s="2"/>
      <c r="R30" s="2"/>
      <c r="S30" s="2"/>
      <c r="U30" s="2"/>
    </row>
    <row r="31" spans="1:26" s="1" customFormat="1" x14ac:dyDescent="0.45">
      <c r="A31" s="1">
        <v>2.2499999999999999E-2</v>
      </c>
      <c r="B31" s="1">
        <v>15</v>
      </c>
      <c r="C31" s="1" t="s">
        <v>18</v>
      </c>
      <c r="D31" s="1">
        <v>11339.3444</v>
      </c>
      <c r="E31" s="1">
        <v>11402.6767</v>
      </c>
      <c r="F31" s="1">
        <v>11403.8668</v>
      </c>
      <c r="G31" s="1">
        <v>0</v>
      </c>
      <c r="H31" s="1">
        <v>0</v>
      </c>
      <c r="I31" s="1">
        <v>0</v>
      </c>
      <c r="J31" s="1">
        <v>0</v>
      </c>
      <c r="K31" s="1">
        <v>11522.7312</v>
      </c>
      <c r="L31" s="1">
        <v>11194.478499999999</v>
      </c>
      <c r="M31" s="1">
        <v>267.39999999999998</v>
      </c>
      <c r="N31" s="1">
        <v>6</v>
      </c>
      <c r="O31" s="1">
        <v>8</v>
      </c>
      <c r="P31" s="1">
        <v>7</v>
      </c>
      <c r="Q31" s="10" cm="1">
        <f t="array" ref="Q31">3*SUM(D31:K31*(1-D$8:K$8))</f>
        <v>119900.05710000001</v>
      </c>
      <c r="R31" s="10">
        <f>MAX(D32:K32)</f>
        <v>19094.733499999998</v>
      </c>
      <c r="S31" s="2">
        <f>Q31/12</f>
        <v>9991.6714250000005</v>
      </c>
      <c r="T31" s="1">
        <f>M31*$M$5+S31*$N$5+R31*$O$5+Q31*$Q$5</f>
        <v>4666.1220813250002</v>
      </c>
      <c r="U31" s="10" cm="1">
        <f t="array" ref="U31">3.6*(3*SUM(D31:K31*D$12:K$12))</f>
        <v>493221.08628000005</v>
      </c>
      <c r="V31" s="1">
        <v>1.502</v>
      </c>
      <c r="W31" s="1">
        <v>573</v>
      </c>
      <c r="X31" s="1">
        <v>15</v>
      </c>
      <c r="Z31">
        <f t="shared" si="2"/>
        <v>3799.2217958250003</v>
      </c>
    </row>
    <row r="32" spans="1:26" s="1" customFormat="1" x14ac:dyDescent="0.45">
      <c r="C32" s="1" t="s">
        <v>19</v>
      </c>
      <c r="D32" s="1">
        <v>18542.0301</v>
      </c>
      <c r="E32" s="1">
        <v>18467.524399999998</v>
      </c>
      <c r="F32" s="1">
        <v>18603.102299999999</v>
      </c>
      <c r="G32" s="1">
        <v>0</v>
      </c>
      <c r="H32" s="1">
        <v>0</v>
      </c>
      <c r="I32" s="1">
        <v>0</v>
      </c>
      <c r="J32" s="1">
        <v>0</v>
      </c>
      <c r="K32" s="1">
        <v>19094.733499999998</v>
      </c>
      <c r="L32" s="1">
        <v>18405.9607</v>
      </c>
      <c r="Q32" s="10">
        <f>Q31/1000</f>
        <v>119.90005710000001</v>
      </c>
      <c r="R32" s="10"/>
      <c r="S32" s="10"/>
      <c r="U32" s="10"/>
    </row>
    <row r="33" spans="1:21" x14ac:dyDescent="0.45">
      <c r="Q33">
        <f>Q31*0.05</f>
        <v>5995.0028550000006</v>
      </c>
      <c r="R33">
        <f>R31*0.121</f>
        <v>2310.4627535</v>
      </c>
      <c r="S33">
        <f>S31*0.149</f>
        <v>1488.7590423250001</v>
      </c>
    </row>
    <row r="34" spans="1:21" x14ac:dyDescent="0.45">
      <c r="A34" t="s">
        <v>56</v>
      </c>
    </row>
    <row r="35" spans="1:21" x14ac:dyDescent="0.45">
      <c r="A35">
        <v>1.1299999999999999E-2</v>
      </c>
      <c r="B35">
        <v>1</v>
      </c>
      <c r="L35">
        <v>16500</v>
      </c>
      <c r="M35">
        <v>171.9</v>
      </c>
      <c r="N35">
        <v>0</v>
      </c>
      <c r="O35">
        <v>0</v>
      </c>
      <c r="P35">
        <v>2</v>
      </c>
      <c r="Q35">
        <f>L35*12</f>
        <v>198000</v>
      </c>
      <c r="R35">
        <f>L36</f>
        <v>13600</v>
      </c>
      <c r="S35">
        <f>L35*2</f>
        <v>33000</v>
      </c>
      <c r="T35">
        <f>M35*$M$5+S35*$N$5+R35*$O$5+Q35*$Q$5</f>
        <v>7724.5</v>
      </c>
      <c r="U35" s="2">
        <f>3.6*(24*L35)</f>
        <v>1425600</v>
      </c>
    </row>
    <row r="36" spans="1:21" x14ac:dyDescent="0.45">
      <c r="L36">
        <v>13600</v>
      </c>
    </row>
    <row r="38" spans="1:21" x14ac:dyDescent="0.45">
      <c r="B38">
        <v>1275000</v>
      </c>
      <c r="C38">
        <v>1497000</v>
      </c>
    </row>
  </sheetData>
  <conditionalFormatting sqref="D9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1B3-7ED8-47A6-8330-F1BEC507C369}">
  <dimension ref="A2:Y43"/>
  <sheetViews>
    <sheetView tabSelected="1" workbookViewId="0">
      <selection activeCell="H21" sqref="H21"/>
    </sheetView>
  </sheetViews>
  <sheetFormatPr defaultRowHeight="14.25" x14ac:dyDescent="0.45"/>
  <cols>
    <col min="3" max="3" width="11.59765625" bestFit="1" customWidth="1"/>
    <col min="4" max="4" width="4.46484375" bestFit="1" customWidth="1"/>
    <col min="5" max="5" width="8.19921875" bestFit="1" customWidth="1"/>
    <col min="6" max="6" width="16.86328125" bestFit="1" customWidth="1"/>
    <col min="7" max="7" width="14.59765625" bestFit="1" customWidth="1"/>
    <col min="8" max="8" width="14.59765625" customWidth="1"/>
    <col min="9" max="9" width="16.06640625" bestFit="1" customWidth="1"/>
    <col min="10" max="10" width="12.19921875" bestFit="1" customWidth="1"/>
    <col min="11" max="11" width="6.73046875" bestFit="1" customWidth="1"/>
    <col min="12" max="12" width="13.06640625" bestFit="1" customWidth="1"/>
    <col min="13" max="13" width="11.53125" bestFit="1" customWidth="1"/>
  </cols>
  <sheetData>
    <row r="2" spans="1:25" x14ac:dyDescent="0.45">
      <c r="C2" t="s">
        <v>63</v>
      </c>
      <c r="L2" t="s">
        <v>68</v>
      </c>
      <c r="Q2" t="s">
        <v>73</v>
      </c>
    </row>
    <row r="3" spans="1:25" x14ac:dyDescent="0.45">
      <c r="A3" t="s">
        <v>61</v>
      </c>
      <c r="B3" t="s">
        <v>62</v>
      </c>
      <c r="C3" t="s">
        <v>64</v>
      </c>
      <c r="D3" t="s">
        <v>80</v>
      </c>
      <c r="E3" t="s">
        <v>71</v>
      </c>
      <c r="F3" t="s">
        <v>65</v>
      </c>
      <c r="G3" t="s">
        <v>76</v>
      </c>
      <c r="H3" t="s">
        <v>77</v>
      </c>
      <c r="I3" t="s">
        <v>66</v>
      </c>
      <c r="J3" t="s">
        <v>67</v>
      </c>
      <c r="K3" t="s">
        <v>75</v>
      </c>
      <c r="L3" t="s">
        <v>69</v>
      </c>
      <c r="M3" t="s">
        <v>70</v>
      </c>
      <c r="N3" t="s">
        <v>72</v>
      </c>
      <c r="O3" t="s">
        <v>78</v>
      </c>
      <c r="P3" t="s">
        <v>79</v>
      </c>
      <c r="Q3" t="s">
        <v>18</v>
      </c>
      <c r="R3" t="s">
        <v>19</v>
      </c>
      <c r="S3" t="s">
        <v>74</v>
      </c>
      <c r="U3" t="s">
        <v>84</v>
      </c>
      <c r="V3" t="s">
        <v>85</v>
      </c>
      <c r="W3" t="s">
        <v>86</v>
      </c>
      <c r="X3" t="s">
        <v>87</v>
      </c>
      <c r="Y3" t="s">
        <v>101</v>
      </c>
    </row>
    <row r="4" spans="1:25" s="1" customFormat="1" x14ac:dyDescent="0.45">
      <c r="C4" s="1">
        <f>PRODUCT(C5:C39)</f>
        <v>791.41650086500533</v>
      </c>
      <c r="Q4" s="1">
        <f>SUM(Q5:Q42)</f>
        <v>11349.459999999997</v>
      </c>
      <c r="R4" s="1">
        <f>SUM(R5:R42)</f>
        <v>18525</v>
      </c>
      <c r="S4" s="1">
        <f>SUM(S5:S43)</f>
        <v>267.37</v>
      </c>
      <c r="U4" s="1">
        <f>SUM(U5:U43)/1000000000</f>
        <v>7.465700371784475E-4</v>
      </c>
      <c r="V4" s="1">
        <f>SUM(V5:V43)/1000000000</f>
        <v>0.11652283014887005</v>
      </c>
      <c r="X4" s="1">
        <f>SUM(X5:X43)/1000000000</f>
        <v>0.15509511339500001</v>
      </c>
    </row>
    <row r="5" spans="1:25" x14ac:dyDescent="0.45">
      <c r="B5">
        <v>776</v>
      </c>
      <c r="C5">
        <v>1.1000000000000001</v>
      </c>
      <c r="D5" t="s">
        <v>81</v>
      </c>
      <c r="E5">
        <v>84.6</v>
      </c>
      <c r="F5">
        <v>30</v>
      </c>
      <c r="G5">
        <v>39.42</v>
      </c>
      <c r="I5">
        <v>39.42</v>
      </c>
      <c r="K5">
        <v>45539</v>
      </c>
      <c r="Q5">
        <v>93.3</v>
      </c>
      <c r="S5">
        <v>0.1</v>
      </c>
      <c r="U5">
        <f>((F5+G5/2))^2*PI()*F5*0.5</f>
        <v>116447.09482443819</v>
      </c>
    </row>
    <row r="6" spans="1:25" x14ac:dyDescent="0.45">
      <c r="B6">
        <v>853</v>
      </c>
      <c r="C6">
        <v>1.1000000000000001</v>
      </c>
      <c r="D6" t="s">
        <v>81</v>
      </c>
      <c r="E6">
        <v>84.6</v>
      </c>
      <c r="F6">
        <v>23</v>
      </c>
      <c r="G6">
        <v>26.64</v>
      </c>
      <c r="I6">
        <v>26.64</v>
      </c>
      <c r="K6">
        <v>100000</v>
      </c>
      <c r="Q6">
        <v>95.9</v>
      </c>
      <c r="S6">
        <v>7.0000000000000007E-2</v>
      </c>
      <c r="U6">
        <f t="shared" ref="U6:U10" si="0">((F6+G6/2))^2*PI()*F6*0.5</f>
        <v>47658.392838106287</v>
      </c>
    </row>
    <row r="7" spans="1:25" x14ac:dyDescent="0.45">
      <c r="B7">
        <v>939</v>
      </c>
      <c r="C7">
        <v>1.1000000000000001</v>
      </c>
      <c r="D7" t="s">
        <v>81</v>
      </c>
      <c r="E7">
        <v>84.6</v>
      </c>
      <c r="F7">
        <v>31</v>
      </c>
      <c r="G7">
        <v>42.43</v>
      </c>
      <c r="I7">
        <v>42.43</v>
      </c>
      <c r="K7">
        <v>33304</v>
      </c>
      <c r="Q7">
        <v>98.4</v>
      </c>
      <c r="S7">
        <v>0.1</v>
      </c>
      <c r="U7">
        <f t="shared" si="0"/>
        <v>132761.49539100297</v>
      </c>
    </row>
    <row r="8" spans="1:25" x14ac:dyDescent="0.45">
      <c r="B8">
        <v>1033</v>
      </c>
      <c r="C8">
        <v>1.1000000000000001</v>
      </c>
      <c r="D8" t="s">
        <v>81</v>
      </c>
      <c r="E8">
        <v>84.6</v>
      </c>
      <c r="F8">
        <v>30</v>
      </c>
      <c r="G8">
        <v>36.659999999999997</v>
      </c>
      <c r="I8">
        <v>36.659999999999997</v>
      </c>
      <c r="K8">
        <v>38859</v>
      </c>
      <c r="Q8">
        <v>101.1</v>
      </c>
      <c r="S8">
        <v>0.09</v>
      </c>
      <c r="U8">
        <f t="shared" si="0"/>
        <v>110071.45872864877</v>
      </c>
    </row>
    <row r="9" spans="1:25" x14ac:dyDescent="0.45">
      <c r="B9">
        <v>1136</v>
      </c>
      <c r="C9">
        <v>1.1000000000000001</v>
      </c>
      <c r="D9" t="s">
        <v>81</v>
      </c>
      <c r="E9">
        <v>84.6</v>
      </c>
      <c r="F9">
        <v>34</v>
      </c>
      <c r="G9">
        <v>47.93</v>
      </c>
      <c r="I9">
        <v>47.93</v>
      </c>
      <c r="K9">
        <v>22613</v>
      </c>
      <c r="Q9">
        <v>103.8</v>
      </c>
      <c r="S9">
        <v>0.1</v>
      </c>
      <c r="U9">
        <f t="shared" si="0"/>
        <v>179444.63337220936</v>
      </c>
    </row>
    <row r="10" spans="1:25" x14ac:dyDescent="0.45">
      <c r="B10">
        <v>1249</v>
      </c>
      <c r="C10">
        <v>1.1000000000000001</v>
      </c>
      <c r="D10" t="s">
        <v>81</v>
      </c>
      <c r="E10">
        <v>84.6</v>
      </c>
      <c r="F10">
        <v>33</v>
      </c>
      <c r="G10">
        <v>45.18</v>
      </c>
      <c r="I10">
        <v>45.18</v>
      </c>
      <c r="K10">
        <v>24188</v>
      </c>
      <c r="Q10">
        <v>106.6</v>
      </c>
      <c r="S10">
        <v>0.09</v>
      </c>
      <c r="U10">
        <f t="shared" si="0"/>
        <v>160186.96202404198</v>
      </c>
    </row>
    <row r="11" spans="1:25" x14ac:dyDescent="0.45">
      <c r="B11">
        <v>1374</v>
      </c>
      <c r="C11">
        <v>1.502</v>
      </c>
      <c r="D11" t="s">
        <v>82</v>
      </c>
      <c r="E11">
        <v>59.9</v>
      </c>
      <c r="F11">
        <v>27</v>
      </c>
      <c r="G11">
        <v>34.08</v>
      </c>
      <c r="H11">
        <v>66.099999999999994</v>
      </c>
      <c r="I11">
        <v>13.23</v>
      </c>
      <c r="J11">
        <v>330.8</v>
      </c>
      <c r="K11">
        <v>36574</v>
      </c>
      <c r="Q11">
        <v>686.3</v>
      </c>
      <c r="S11">
        <v>13.15</v>
      </c>
      <c r="V11">
        <f>J11^2*PI()*(H11-F11)*1.5</f>
        <v>20162709.405432295</v>
      </c>
      <c r="Y11">
        <f>J11/H11</f>
        <v>5.0045385779122551</v>
      </c>
    </row>
    <row r="12" spans="1:25" x14ac:dyDescent="0.45">
      <c r="A12">
        <v>254.3</v>
      </c>
      <c r="B12">
        <v>2065</v>
      </c>
      <c r="L12">
        <v>80</v>
      </c>
      <c r="M12">
        <v>10.33</v>
      </c>
      <c r="N12">
        <v>316.8</v>
      </c>
      <c r="O12">
        <v>228.8</v>
      </c>
      <c r="P12">
        <v>279</v>
      </c>
      <c r="Q12">
        <v>0.04</v>
      </c>
      <c r="R12">
        <v>80</v>
      </c>
      <c r="S12">
        <v>0.93</v>
      </c>
      <c r="X12">
        <f>P12^2*N12</f>
        <v>24660028.800000001</v>
      </c>
    </row>
    <row r="13" spans="1:25" x14ac:dyDescent="0.45">
      <c r="A13">
        <v>250</v>
      </c>
      <c r="B13">
        <v>2055</v>
      </c>
      <c r="C13">
        <v>1.502</v>
      </c>
      <c r="D13" t="s">
        <v>82</v>
      </c>
      <c r="E13">
        <v>62</v>
      </c>
      <c r="F13">
        <v>49.6</v>
      </c>
      <c r="G13">
        <v>20.100000000000001</v>
      </c>
      <c r="H13">
        <v>59.6</v>
      </c>
      <c r="I13">
        <v>10.34</v>
      </c>
      <c r="J13">
        <v>338.4</v>
      </c>
      <c r="K13">
        <v>25183</v>
      </c>
      <c r="Q13">
        <v>761.9</v>
      </c>
      <c r="S13">
        <v>12.58</v>
      </c>
      <c r="V13">
        <f>J13^2*PI()*(H13-F13)*1.5</f>
        <v>5396371.5063760132</v>
      </c>
      <c r="Y13">
        <f>J13/H13</f>
        <v>5.6778523489932882</v>
      </c>
    </row>
    <row r="14" spans="1:25" x14ac:dyDescent="0.45">
      <c r="A14">
        <v>290.8</v>
      </c>
      <c r="B14">
        <v>3087</v>
      </c>
      <c r="L14">
        <v>762</v>
      </c>
      <c r="M14">
        <v>15.4</v>
      </c>
      <c r="N14">
        <v>478.1</v>
      </c>
      <c r="O14">
        <v>200.1</v>
      </c>
      <c r="P14">
        <v>271.2</v>
      </c>
      <c r="Q14">
        <v>11.67</v>
      </c>
      <c r="R14">
        <v>762</v>
      </c>
      <c r="S14">
        <v>2.89</v>
      </c>
      <c r="X14">
        <f>P14^2*N14</f>
        <v>35163987.263999999</v>
      </c>
    </row>
    <row r="15" spans="1:25" x14ac:dyDescent="0.45">
      <c r="B15">
        <v>3072</v>
      </c>
      <c r="C15">
        <v>1.502</v>
      </c>
      <c r="D15" t="s">
        <v>82</v>
      </c>
      <c r="E15">
        <v>60.9</v>
      </c>
      <c r="F15">
        <v>47.8</v>
      </c>
      <c r="G15">
        <v>15.1</v>
      </c>
      <c r="H15">
        <v>55.3</v>
      </c>
      <c r="I15">
        <v>7.45</v>
      </c>
      <c r="J15">
        <v>293.3</v>
      </c>
      <c r="K15">
        <v>27097</v>
      </c>
      <c r="Q15">
        <v>776</v>
      </c>
      <c r="S15">
        <v>9.4700000000000006</v>
      </c>
      <c r="V15">
        <f>J15^2*PI()*(H15-F15)*1.5</f>
        <v>3040370.5775610385</v>
      </c>
      <c r="Y15">
        <f>J15/H15</f>
        <v>5.3037974683544311</v>
      </c>
    </row>
    <row r="16" spans="1:25" x14ac:dyDescent="0.45">
      <c r="A16">
        <v>291.60000000000002</v>
      </c>
      <c r="B16">
        <v>4616</v>
      </c>
      <c r="L16">
        <v>776</v>
      </c>
      <c r="M16">
        <v>23.08</v>
      </c>
      <c r="N16">
        <v>459.3</v>
      </c>
      <c r="O16">
        <v>163.9</v>
      </c>
      <c r="P16">
        <v>231.7</v>
      </c>
      <c r="Q16">
        <v>9.66</v>
      </c>
      <c r="R16">
        <v>776</v>
      </c>
      <c r="S16">
        <v>2.4300000000000002</v>
      </c>
      <c r="X16">
        <f>P16^2*N16</f>
        <v>24657469.976999998</v>
      </c>
    </row>
    <row r="17" spans="1:25" x14ac:dyDescent="0.45">
      <c r="B17">
        <v>4593</v>
      </c>
      <c r="C17">
        <v>1.502</v>
      </c>
      <c r="D17" t="s">
        <v>82</v>
      </c>
      <c r="E17">
        <v>52.3</v>
      </c>
      <c r="F17">
        <v>109.4</v>
      </c>
      <c r="G17">
        <v>6.97</v>
      </c>
      <c r="H17">
        <v>171.7</v>
      </c>
      <c r="I17">
        <v>171.7</v>
      </c>
      <c r="J17">
        <v>527.1</v>
      </c>
      <c r="K17">
        <v>16711</v>
      </c>
      <c r="Q17">
        <v>903.3</v>
      </c>
      <c r="S17">
        <v>39.07</v>
      </c>
      <c r="V17">
        <f>J17^2*PI()*(H17-F17)*1.5</f>
        <v>81567135.491068974</v>
      </c>
      <c r="Y17">
        <f>J17/H17</f>
        <v>3.0698893418753643</v>
      </c>
    </row>
    <row r="18" spans="1:25" x14ac:dyDescent="0.45">
      <c r="A18">
        <v>298.39999999999998</v>
      </c>
      <c r="B18">
        <v>6901</v>
      </c>
      <c r="L18">
        <v>903</v>
      </c>
      <c r="M18">
        <v>34.5</v>
      </c>
      <c r="N18">
        <v>507.7</v>
      </c>
      <c r="O18">
        <v>135.6</v>
      </c>
      <c r="P18">
        <v>217.5</v>
      </c>
      <c r="Q18">
        <v>11.13</v>
      </c>
      <c r="R18">
        <v>903</v>
      </c>
      <c r="S18">
        <v>2.15</v>
      </c>
      <c r="X18">
        <f>P18^2*N18</f>
        <v>24017383.125</v>
      </c>
    </row>
    <row r="19" spans="1:25" x14ac:dyDescent="0.45">
      <c r="B19">
        <v>6867</v>
      </c>
      <c r="C19">
        <v>1.502</v>
      </c>
      <c r="D19" t="s">
        <v>82</v>
      </c>
      <c r="E19">
        <v>65.3</v>
      </c>
      <c r="F19">
        <v>16.8</v>
      </c>
      <c r="G19">
        <v>13.61</v>
      </c>
      <c r="H19">
        <v>197.4</v>
      </c>
      <c r="I19">
        <v>8.3699999999999992</v>
      </c>
      <c r="K19">
        <v>68074</v>
      </c>
      <c r="Q19">
        <v>723.1</v>
      </c>
      <c r="S19">
        <v>4.6100000000000003</v>
      </c>
      <c r="V19">
        <f>J19^2*PI()*(H19-F19)*1.5</f>
        <v>0</v>
      </c>
      <c r="Y19">
        <f>J19/H19</f>
        <v>0</v>
      </c>
    </row>
    <row r="20" spans="1:25" x14ac:dyDescent="0.45">
      <c r="A20">
        <v>288.7</v>
      </c>
      <c r="B20">
        <v>10318</v>
      </c>
      <c r="L20">
        <v>723</v>
      </c>
      <c r="M20">
        <v>51.6</v>
      </c>
      <c r="N20">
        <v>411.5</v>
      </c>
      <c r="O20">
        <v>109.1</v>
      </c>
      <c r="P20">
        <v>170.6</v>
      </c>
      <c r="Q20">
        <v>4.59</v>
      </c>
      <c r="R20">
        <v>723</v>
      </c>
      <c r="S20">
        <v>1.5</v>
      </c>
      <c r="X20">
        <f>P20^2*N20</f>
        <v>11976444.139999999</v>
      </c>
    </row>
    <row r="21" spans="1:25" x14ac:dyDescent="0.45">
      <c r="B21">
        <v>10266</v>
      </c>
      <c r="C21">
        <v>1.502</v>
      </c>
      <c r="D21" t="s">
        <v>82</v>
      </c>
      <c r="E21">
        <v>62.5</v>
      </c>
      <c r="F21">
        <v>15.7</v>
      </c>
      <c r="G21">
        <v>11.61</v>
      </c>
      <c r="H21">
        <v>34.4</v>
      </c>
      <c r="I21">
        <v>5.23</v>
      </c>
      <c r="J21">
        <v>231.1</v>
      </c>
      <c r="K21">
        <v>63675</v>
      </c>
      <c r="Q21">
        <v>755.7</v>
      </c>
      <c r="S21">
        <v>5.99</v>
      </c>
      <c r="V21">
        <f>J21^2*PI()*(H21-F21)*1.5</f>
        <v>4706332.7453016015</v>
      </c>
      <c r="Y21">
        <f>J21/H21</f>
        <v>6.7180232558139537</v>
      </c>
    </row>
    <row r="22" spans="1:25" x14ac:dyDescent="0.45">
      <c r="A22">
        <v>290.5</v>
      </c>
      <c r="B22">
        <v>15425</v>
      </c>
      <c r="L22">
        <v>756</v>
      </c>
      <c r="M22">
        <v>77.13</v>
      </c>
      <c r="N22">
        <v>410.3</v>
      </c>
      <c r="O22">
        <v>89.5</v>
      </c>
      <c r="P22">
        <v>147.9</v>
      </c>
      <c r="Q22">
        <v>2.65</v>
      </c>
      <c r="R22">
        <v>756</v>
      </c>
      <c r="S22">
        <v>1.33</v>
      </c>
      <c r="X22">
        <f>P22^2*N22</f>
        <v>8975070.4230000023</v>
      </c>
    </row>
    <row r="23" spans="1:25" x14ac:dyDescent="0.45">
      <c r="B23">
        <v>15348</v>
      </c>
      <c r="C23">
        <v>1.502</v>
      </c>
      <c r="D23" t="s">
        <v>82</v>
      </c>
      <c r="E23">
        <v>66.7</v>
      </c>
      <c r="F23">
        <v>14.2</v>
      </c>
      <c r="G23">
        <v>8.35</v>
      </c>
      <c r="H23">
        <v>18.3</v>
      </c>
      <c r="I23">
        <v>3.46</v>
      </c>
      <c r="J23">
        <v>202.6</v>
      </c>
      <c r="K23">
        <v>81807</v>
      </c>
      <c r="Q23">
        <v>707.7</v>
      </c>
      <c r="S23">
        <v>4.76</v>
      </c>
      <c r="V23">
        <f>J23^2*PI()*(H23-F23)*1.5</f>
        <v>793056.02796842996</v>
      </c>
      <c r="Y23">
        <f>J23/H23</f>
        <v>11.071038251366119</v>
      </c>
    </row>
    <row r="24" spans="1:25" x14ac:dyDescent="0.45">
      <c r="A24">
        <v>287.89999999999998</v>
      </c>
      <c r="B24">
        <v>23062</v>
      </c>
      <c r="L24">
        <v>708</v>
      </c>
      <c r="M24">
        <v>115.3</v>
      </c>
      <c r="N24">
        <v>389</v>
      </c>
      <c r="O24">
        <v>72.900000000000006</v>
      </c>
      <c r="P24">
        <v>126.3</v>
      </c>
      <c r="Q24">
        <v>1.44</v>
      </c>
      <c r="R24">
        <v>708</v>
      </c>
      <c r="S24">
        <v>1.05</v>
      </c>
      <c r="X24">
        <f>P24^2*N24</f>
        <v>6205207.4099999992</v>
      </c>
    </row>
    <row r="25" spans="1:25" x14ac:dyDescent="0.45">
      <c r="B25">
        <v>22947</v>
      </c>
      <c r="C25">
        <v>1.502</v>
      </c>
      <c r="D25" t="s">
        <v>82</v>
      </c>
      <c r="E25">
        <v>65</v>
      </c>
      <c r="F25">
        <v>18.8</v>
      </c>
      <c r="G25">
        <v>4.83</v>
      </c>
      <c r="H25">
        <v>24.2</v>
      </c>
      <c r="I25">
        <v>2.99</v>
      </c>
      <c r="J25">
        <v>183.5</v>
      </c>
      <c r="K25">
        <v>81399</v>
      </c>
      <c r="Q25">
        <v>726.8</v>
      </c>
      <c r="S25">
        <v>3.68</v>
      </c>
      <c r="V25">
        <f>J25^2*PI()*(H25-F25)*1.5</f>
        <v>856854.39516169508</v>
      </c>
      <c r="Y25">
        <f>J25/H25</f>
        <v>7.5826446280991737</v>
      </c>
    </row>
    <row r="26" spans="1:25" x14ac:dyDescent="0.45">
      <c r="A26">
        <v>288.89999999999998</v>
      </c>
      <c r="B26">
        <v>34480</v>
      </c>
      <c r="L26">
        <v>727</v>
      </c>
      <c r="M26">
        <v>172.4</v>
      </c>
      <c r="N26">
        <v>391</v>
      </c>
      <c r="O26">
        <v>59.7</v>
      </c>
      <c r="P26">
        <v>110.8</v>
      </c>
      <c r="Q26">
        <v>1.03</v>
      </c>
      <c r="R26">
        <v>727</v>
      </c>
      <c r="S26">
        <v>0.9</v>
      </c>
      <c r="X26">
        <f>P26^2*N26</f>
        <v>4800166.24</v>
      </c>
    </row>
    <row r="27" spans="1:25" x14ac:dyDescent="0.45">
      <c r="B27">
        <v>34308</v>
      </c>
      <c r="C27">
        <v>1.502</v>
      </c>
      <c r="D27" t="s">
        <v>83</v>
      </c>
      <c r="E27">
        <v>71</v>
      </c>
      <c r="Q27">
        <v>665.3</v>
      </c>
      <c r="S27">
        <v>23.21</v>
      </c>
    </row>
    <row r="28" spans="1:25" x14ac:dyDescent="0.45">
      <c r="A28">
        <v>285.60000000000002</v>
      </c>
      <c r="B28">
        <v>51550</v>
      </c>
      <c r="L28">
        <v>665</v>
      </c>
      <c r="M28">
        <v>257.8</v>
      </c>
      <c r="N28">
        <v>370.1</v>
      </c>
      <c r="O28">
        <v>48.5</v>
      </c>
      <c r="P28">
        <v>94.5</v>
      </c>
      <c r="Q28">
        <v>0.74</v>
      </c>
      <c r="R28">
        <v>665</v>
      </c>
      <c r="S28">
        <v>0.7</v>
      </c>
      <c r="X28">
        <f>P28^2*N28</f>
        <v>3305085.5250000004</v>
      </c>
    </row>
    <row r="29" spans="1:25" x14ac:dyDescent="0.45">
      <c r="B29">
        <v>51292</v>
      </c>
      <c r="C29">
        <v>1.502</v>
      </c>
      <c r="D29" t="s">
        <v>83</v>
      </c>
      <c r="E29">
        <v>71</v>
      </c>
      <c r="Q29">
        <v>665.3</v>
      </c>
      <c r="S29">
        <v>16.82</v>
      </c>
    </row>
    <row r="30" spans="1:25" x14ac:dyDescent="0.45">
      <c r="A30">
        <v>285.60000000000002</v>
      </c>
      <c r="B30">
        <v>77070</v>
      </c>
      <c r="L30">
        <v>665</v>
      </c>
      <c r="M30">
        <v>385.4</v>
      </c>
      <c r="N30">
        <v>377.7</v>
      </c>
      <c r="O30">
        <v>39.700000000000003</v>
      </c>
      <c r="P30">
        <v>85</v>
      </c>
      <c r="Q30">
        <v>0.44</v>
      </c>
      <c r="R30">
        <v>665</v>
      </c>
      <c r="S30">
        <v>0.59</v>
      </c>
      <c r="X30">
        <f>P30^2*N30</f>
        <v>2728882.5</v>
      </c>
    </row>
    <row r="31" spans="1:25" x14ac:dyDescent="0.45">
      <c r="B31">
        <v>76685</v>
      </c>
      <c r="C31">
        <v>1.502</v>
      </c>
      <c r="D31" t="s">
        <v>83</v>
      </c>
      <c r="E31">
        <v>71</v>
      </c>
      <c r="Q31">
        <v>665.3</v>
      </c>
      <c r="S31">
        <v>12.2</v>
      </c>
    </row>
    <row r="32" spans="1:25" x14ac:dyDescent="0.45">
      <c r="A32">
        <v>285.60000000000002</v>
      </c>
      <c r="B32">
        <v>115225</v>
      </c>
      <c r="L32">
        <v>665</v>
      </c>
      <c r="M32">
        <v>576.1</v>
      </c>
      <c r="N32">
        <v>377.2</v>
      </c>
      <c r="O32">
        <v>32.5</v>
      </c>
      <c r="P32">
        <v>74.099999999999994</v>
      </c>
      <c r="Q32">
        <v>0.26</v>
      </c>
      <c r="R32">
        <v>665</v>
      </c>
      <c r="S32">
        <v>0.5</v>
      </c>
      <c r="X32">
        <f>P32^2*N32</f>
        <v>2071133.5319999997</v>
      </c>
    </row>
    <row r="33" spans="1:24" x14ac:dyDescent="0.45">
      <c r="B33">
        <v>114649</v>
      </c>
      <c r="C33">
        <v>1.502</v>
      </c>
      <c r="D33" t="s">
        <v>83</v>
      </c>
      <c r="E33">
        <v>71</v>
      </c>
      <c r="Q33">
        <v>665.3</v>
      </c>
      <c r="S33">
        <v>8.84</v>
      </c>
    </row>
    <row r="34" spans="1:24" x14ac:dyDescent="0.45">
      <c r="A34">
        <v>285.60000000000002</v>
      </c>
      <c r="B34">
        <v>172269</v>
      </c>
      <c r="L34">
        <v>665</v>
      </c>
      <c r="M34">
        <v>861.3</v>
      </c>
      <c r="N34">
        <v>464</v>
      </c>
      <c r="O34">
        <v>26.6</v>
      </c>
      <c r="P34">
        <v>77</v>
      </c>
      <c r="Q34">
        <v>0.69</v>
      </c>
      <c r="R34">
        <v>665</v>
      </c>
      <c r="S34">
        <v>0.42</v>
      </c>
      <c r="X34">
        <f>P34^2*N34</f>
        <v>2751056</v>
      </c>
    </row>
    <row r="35" spans="1:24" x14ac:dyDescent="0.45">
      <c r="B35">
        <v>171407</v>
      </c>
      <c r="C35">
        <v>1.502</v>
      </c>
      <c r="D35" t="s">
        <v>83</v>
      </c>
      <c r="E35">
        <v>71</v>
      </c>
      <c r="Q35">
        <v>665.3</v>
      </c>
      <c r="S35">
        <v>6.41</v>
      </c>
    </row>
    <row r="36" spans="1:24" x14ac:dyDescent="0.45">
      <c r="A36">
        <v>285.60000000000002</v>
      </c>
      <c r="B36">
        <v>257553</v>
      </c>
      <c r="L36">
        <v>665</v>
      </c>
      <c r="M36">
        <v>1287.3</v>
      </c>
      <c r="N36">
        <v>406.7</v>
      </c>
      <c r="O36">
        <v>21.7</v>
      </c>
      <c r="P36">
        <v>66</v>
      </c>
      <c r="Q36">
        <v>0</v>
      </c>
      <c r="R36">
        <v>665</v>
      </c>
      <c r="S36">
        <v>0.4</v>
      </c>
      <c r="X36">
        <f>P36^2*N36</f>
        <v>1771585.2</v>
      </c>
    </row>
    <row r="37" spans="1:24" x14ac:dyDescent="0.45">
      <c r="B37">
        <v>256265</v>
      </c>
      <c r="C37">
        <v>1.502</v>
      </c>
      <c r="D37" t="s">
        <v>83</v>
      </c>
      <c r="E37">
        <v>71</v>
      </c>
      <c r="Q37">
        <v>665.3</v>
      </c>
      <c r="S37">
        <v>4.6500000000000004</v>
      </c>
    </row>
    <row r="38" spans="1:24" x14ac:dyDescent="0.45">
      <c r="A38">
        <v>285.60000000000002</v>
      </c>
      <c r="B38">
        <v>385059</v>
      </c>
      <c r="L38">
        <v>665</v>
      </c>
      <c r="M38">
        <v>1925.3</v>
      </c>
      <c r="N38">
        <v>392.6</v>
      </c>
      <c r="O38">
        <v>17.8</v>
      </c>
      <c r="P38">
        <v>50.1</v>
      </c>
      <c r="Q38">
        <v>0.1</v>
      </c>
      <c r="R38">
        <v>665</v>
      </c>
      <c r="S38">
        <v>0.32</v>
      </c>
      <c r="X38">
        <f>P38^2*N38</f>
        <v>985429.92600000009</v>
      </c>
    </row>
    <row r="39" spans="1:24" x14ac:dyDescent="0.45">
      <c r="B39">
        <v>383133</v>
      </c>
      <c r="C39">
        <v>1.502</v>
      </c>
      <c r="D39" t="s">
        <v>83</v>
      </c>
      <c r="E39">
        <v>71</v>
      </c>
      <c r="Q39">
        <v>665.3</v>
      </c>
      <c r="S39">
        <v>3.37</v>
      </c>
    </row>
    <row r="40" spans="1:24" x14ac:dyDescent="0.45">
      <c r="A40">
        <v>285.60000000000002</v>
      </c>
      <c r="B40">
        <v>575688</v>
      </c>
      <c r="L40">
        <v>665</v>
      </c>
      <c r="M40">
        <v>2878.4</v>
      </c>
      <c r="N40">
        <v>386.6</v>
      </c>
      <c r="O40">
        <v>14.5</v>
      </c>
      <c r="P40">
        <v>42.7</v>
      </c>
      <c r="Q40">
        <v>0.04</v>
      </c>
      <c r="R40">
        <v>665</v>
      </c>
      <c r="S40">
        <v>0.25</v>
      </c>
      <c r="X40">
        <f>P40^2*N40</f>
        <v>704883.91400000011</v>
      </c>
    </row>
    <row r="41" spans="1:24" x14ac:dyDescent="0.45">
      <c r="A41">
        <v>250</v>
      </c>
      <c r="B41">
        <v>572809</v>
      </c>
      <c r="L41">
        <v>560</v>
      </c>
      <c r="M41">
        <v>2864</v>
      </c>
      <c r="N41">
        <v>273.10000000000002</v>
      </c>
      <c r="O41">
        <v>13.6</v>
      </c>
      <c r="P41">
        <v>34.299999999999997</v>
      </c>
      <c r="Q41">
        <v>0.1</v>
      </c>
      <c r="R41">
        <v>560</v>
      </c>
      <c r="S41">
        <v>0.15</v>
      </c>
      <c r="X41">
        <f>P41^2*N41</f>
        <v>321299.41899999999</v>
      </c>
    </row>
    <row r="42" spans="1:24" x14ac:dyDescent="0.45">
      <c r="A42">
        <v>220</v>
      </c>
      <c r="B42">
        <v>569945</v>
      </c>
      <c r="Q42">
        <v>7.88</v>
      </c>
      <c r="R42">
        <v>7875</v>
      </c>
      <c r="S42">
        <v>47.25</v>
      </c>
    </row>
    <row r="43" spans="1:24" x14ac:dyDescent="0.45">
      <c r="S43">
        <v>34.25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3BEC-32D9-457F-9A74-55ED6D38F8D9}">
  <dimension ref="A1:E15"/>
  <sheetViews>
    <sheetView workbookViewId="0">
      <selection activeCell="D15" sqref="A1:D15"/>
    </sheetView>
  </sheetViews>
  <sheetFormatPr defaultRowHeight="14.25" x14ac:dyDescent="0.45"/>
  <cols>
    <col min="1" max="1" width="15.33203125" bestFit="1" customWidth="1"/>
    <col min="2" max="2" width="6.46484375" bestFit="1" customWidth="1"/>
    <col min="3" max="3" width="6.73046875" bestFit="1" customWidth="1"/>
    <col min="4" max="4" width="6.59765625" bestFit="1" customWidth="1"/>
  </cols>
  <sheetData>
    <row r="1" spans="1:5" x14ac:dyDescent="0.45">
      <c r="A1" t="s">
        <v>31</v>
      </c>
      <c r="B1" t="s">
        <v>74</v>
      </c>
      <c r="C1" t="s">
        <v>18</v>
      </c>
      <c r="D1" t="s">
        <v>19</v>
      </c>
      <c r="E1" t="s">
        <v>31</v>
      </c>
    </row>
    <row r="2" spans="1:5" x14ac:dyDescent="0.45">
      <c r="A2" t="s">
        <v>88</v>
      </c>
      <c r="B2">
        <f>SUM('Best design'!S5:S10)</f>
        <v>0.54999999999999993</v>
      </c>
      <c r="E2">
        <f>B2</f>
        <v>0.54999999999999993</v>
      </c>
    </row>
    <row r="3" spans="1:5" x14ac:dyDescent="0.45">
      <c r="A3" t="s">
        <v>89</v>
      </c>
      <c r="C3">
        <f>SUM('Best design'!Q5:Q10)</f>
        <v>599.1</v>
      </c>
      <c r="E3">
        <f>C3*0.149</f>
        <v>89.265900000000002</v>
      </c>
    </row>
    <row r="4" spans="1:5" x14ac:dyDescent="0.45">
      <c r="A4" t="s">
        <v>90</v>
      </c>
      <c r="B4">
        <f>'Best design'!S11+'Best design'!S13+'Best design'!S15+'Best design'!S17+'Best design'!S19+'Best design'!S21+'Best design'!S23+'Best design'!S25</f>
        <v>93.310000000000016</v>
      </c>
      <c r="E4">
        <f>B4</f>
        <v>93.310000000000016</v>
      </c>
    </row>
    <row r="5" spans="1:5" x14ac:dyDescent="0.45">
      <c r="A5" t="s">
        <v>91</v>
      </c>
      <c r="C5">
        <f>'Best design'!Q11+'Best design'!Q13+'Best design'!Q15+'Best design'!Q17+'Best design'!Q19+'Best design'!Q21+'Best design'!Q23+'Best design'!Q25</f>
        <v>6040.8</v>
      </c>
      <c r="E5">
        <f>C5*0.149</f>
        <v>900.07920000000001</v>
      </c>
    </row>
    <row r="6" spans="1:5" x14ac:dyDescent="0.45">
      <c r="A6" t="s">
        <v>92</v>
      </c>
      <c r="B6">
        <f>'Best design'!S27+'Best design'!S29+'Best design'!S31+'Best design'!S33+'Best design'!S35+'Best design'!S37+'Best design'!S39</f>
        <v>75.500000000000014</v>
      </c>
      <c r="E6">
        <f>B6</f>
        <v>75.500000000000014</v>
      </c>
    </row>
    <row r="7" spans="1:5" x14ac:dyDescent="0.45">
      <c r="A7" t="s">
        <v>93</v>
      </c>
      <c r="C7">
        <f>'Best design'!Q27+'Best design'!Q29+'Best design'!Q31+'Best design'!Q33+'Best design'!Q35+'Best design'!Q37+'Best design'!Q39</f>
        <v>4657.1000000000004</v>
      </c>
      <c r="E7">
        <f>C7*0.149</f>
        <v>693.90790000000004</v>
      </c>
    </row>
    <row r="8" spans="1:5" x14ac:dyDescent="0.45">
      <c r="A8" t="s">
        <v>94</v>
      </c>
      <c r="B8">
        <f>'Best design'!S12+'Best design'!S14+'Best design'!S16+'Best design'!S18+'Best design'!S20+'Best design'!S22+'Best design'!S24+'Best design'!S26+'Best design'!S28+'Best design'!S30+'Best design'!S32+'Best design'!S34+'Best design'!S36+'Best design'!S38+'Best design'!S40+'Best design'!S41</f>
        <v>16.509999999999998</v>
      </c>
      <c r="E8">
        <f>B8</f>
        <v>16.509999999999998</v>
      </c>
    </row>
    <row r="9" spans="1:5" x14ac:dyDescent="0.45">
      <c r="A9" t="s">
        <v>95</v>
      </c>
      <c r="C9">
        <f>'Best design'!Q4-C7-C5-C3</f>
        <v>52.459999999996739</v>
      </c>
      <c r="E9">
        <f>C9*0.149</f>
        <v>7.816539999999514</v>
      </c>
    </row>
    <row r="10" spans="1:5" x14ac:dyDescent="0.45">
      <c r="A10" t="s">
        <v>96</v>
      </c>
      <c r="D10">
        <f>SUM('Best design'!R12:R41)</f>
        <v>10650</v>
      </c>
      <c r="E10">
        <f>D10*0.121</f>
        <v>1288.6499999999999</v>
      </c>
    </row>
    <row r="11" spans="1:5" x14ac:dyDescent="0.45">
      <c r="A11" t="s">
        <v>97</v>
      </c>
      <c r="B11">
        <f>'Best design'!S42</f>
        <v>47.25</v>
      </c>
      <c r="E11">
        <f>B11</f>
        <v>47.25</v>
      </c>
    </row>
    <row r="12" spans="1:5" x14ac:dyDescent="0.45">
      <c r="A12" t="s">
        <v>98</v>
      </c>
      <c r="C12">
        <f>'Best design'!Q42</f>
        <v>7.88</v>
      </c>
      <c r="E12">
        <f>C12*0.149</f>
        <v>1.1741199999999998</v>
      </c>
    </row>
    <row r="13" spans="1:5" x14ac:dyDescent="0.45">
      <c r="A13" t="s">
        <v>99</v>
      </c>
      <c r="D13">
        <f>'Best design'!R42</f>
        <v>7875</v>
      </c>
      <c r="E13">
        <f>D13*0.121</f>
        <v>952.875</v>
      </c>
    </row>
    <row r="14" spans="1:5" x14ac:dyDescent="0.45">
      <c r="A14" t="s">
        <v>100</v>
      </c>
      <c r="B14">
        <f>'Best design'!S43</f>
        <v>34.25</v>
      </c>
      <c r="E14">
        <f>B14</f>
        <v>34.25</v>
      </c>
    </row>
    <row r="15" spans="1:5" x14ac:dyDescent="0.45">
      <c r="B15">
        <f>SUM(B2:B14)</f>
        <v>267.37</v>
      </c>
      <c r="C15">
        <f t="shared" ref="C15:D15" si="0">SUM(C2:C14)</f>
        <v>11357.339999999997</v>
      </c>
      <c r="D15">
        <f t="shared" si="0"/>
        <v>18525</v>
      </c>
      <c r="E15" s="1">
        <f>SUM(E2:E14)</f>
        <v>4201.1386600000005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Baseline power baseline cooling</vt:lpstr>
      <vt:lpstr>base P base C auto</vt:lpstr>
      <vt:lpstr>low P base C auto</vt:lpstr>
      <vt:lpstr>base P low C auto</vt:lpstr>
      <vt:lpstr>low P low C auto</vt:lpstr>
      <vt:lpstr>Scraped data</vt:lpstr>
      <vt:lpstr>CAC-only comparison</vt:lpstr>
      <vt:lpstr>Sheet3</vt:lpstr>
      <vt:lpstr>CAC-only better cool</vt:lpstr>
      <vt:lpstr>Integrated system comparison</vt:lpstr>
      <vt:lpstr>Integrated system w better cool</vt:lpstr>
      <vt:lpstr>IC choice</vt:lpstr>
      <vt:lpstr>Best design</vt:lpstr>
      <vt:lpstr>Best design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Ross</dc:creator>
  <cp:lastModifiedBy>Sam Ross</cp:lastModifiedBy>
  <dcterms:created xsi:type="dcterms:W3CDTF">2015-06-05T18:17:20Z</dcterms:created>
  <dcterms:modified xsi:type="dcterms:W3CDTF">2023-05-25T08:49:13Z</dcterms:modified>
</cp:coreProperties>
</file>