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36DF8AF4-15A4-4818-BCBC-7FAF48AE432A}" xr6:coauthVersionLast="47" xr6:coauthVersionMax="47" xr10:uidLastSave="{00000000-0000-0000-0000-000000000000}"/>
  <bookViews>
    <workbookView xWindow="-60" yWindow="-60" windowWidth="22620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M5" i="1"/>
  <c r="J6" i="1"/>
  <c r="K6" i="1"/>
  <c r="L6" i="1"/>
  <c r="M6" i="1"/>
  <c r="N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B4" i="1"/>
  <c r="B5" i="1"/>
  <c r="B9" i="1"/>
  <c r="D16" i="1" s="1"/>
  <c r="D17" i="1" l="1"/>
  <c r="C16" i="1"/>
  <c r="C17" i="1" s="1"/>
  <c r="B16" i="1"/>
  <c r="B17" i="1" s="1"/>
  <c r="B10" i="1"/>
  <c r="B11" i="1" l="1"/>
  <c r="B12" i="1" s="1"/>
  <c r="D19" i="1"/>
  <c r="B19" i="1"/>
  <c r="C19" i="1"/>
</calcChain>
</file>

<file path=xl/sharedStrings.xml><?xml version="1.0" encoding="utf-8"?>
<sst xmlns="http://schemas.openxmlformats.org/spreadsheetml/2006/main" count="31" uniqueCount="28">
  <si>
    <t>K</t>
  </si>
  <si>
    <t>Block inlet temperature</t>
  </si>
  <si>
    <t>Block outlet temperature</t>
  </si>
  <si>
    <t>Gamma</t>
  </si>
  <si>
    <t>Pressure ratio</t>
  </si>
  <si>
    <t>System inlet pressure</t>
  </si>
  <si>
    <t>Pa</t>
  </si>
  <si>
    <t>System outlet pressure</t>
  </si>
  <si>
    <t>System pressure ratio</t>
  </si>
  <si>
    <t>Axial</t>
  </si>
  <si>
    <t>Centrifugal</t>
  </si>
  <si>
    <t>Reciprocating</t>
  </si>
  <si>
    <t>Maximum pressure ratio</t>
  </si>
  <si>
    <t>Specific work</t>
  </si>
  <si>
    <t>bar</t>
  </si>
  <si>
    <t>kJ/kg</t>
  </si>
  <si>
    <t>HX cold temperature</t>
  </si>
  <si>
    <t>HX hot temperature</t>
  </si>
  <si>
    <t>Barrel compressor</t>
  </si>
  <si>
    <t>Number of unit</t>
  </si>
  <si>
    <t>Unit temperature ratio</t>
  </si>
  <si>
    <t>Unit polytropic efficiency</t>
  </si>
  <si>
    <t>Unit pressure ratio</t>
  </si>
  <si>
    <t>Number of units</t>
  </si>
  <si>
    <t>Number of stages in unit</t>
  </si>
  <si>
    <t>Put this on Ts diagram</t>
  </si>
  <si>
    <t>Multiple units, initially with 100% isentropic efficiency</t>
  </si>
  <si>
    <t>Then with realistic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</si>
</sst>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6"/>
  <sheetViews>
    <sheetView tabSelected="1" workbookViewId="0">
      <selection activeCell="A20" sqref="A20"/>
    </sheetView>
  </sheetViews>
  <sheetFormatPr defaultRowHeight="14.25" x14ac:dyDescent="0.45"/>
  <cols>
    <col min="1" max="1" width="20.6640625" bestFit="1" customWidth="1"/>
    <col min="7" max="7" width="2.86328125" customWidth="1"/>
    <col min="8" max="8" width="4.53125" customWidth="1"/>
    <col min="9" max="15" width="5.59765625" customWidth="1"/>
  </cols>
  <sheetData>
    <row r="2" spans="1:15" x14ac:dyDescent="0.45">
      <c r="A2" t="s">
        <v>5</v>
      </c>
      <c r="B2">
        <v>800</v>
      </c>
      <c r="C2" t="s">
        <v>6</v>
      </c>
      <c r="I2" s="3" t="s">
        <v>16</v>
      </c>
      <c r="J2" s="3"/>
      <c r="K2" s="3"/>
      <c r="L2" s="3"/>
      <c r="M2" s="3"/>
      <c r="N2" s="3"/>
      <c r="O2" s="3"/>
    </row>
    <row r="3" spans="1:15" x14ac:dyDescent="0.45">
      <c r="A3" t="s">
        <v>7</v>
      </c>
      <c r="B3">
        <v>13</v>
      </c>
      <c r="C3" t="s">
        <v>14</v>
      </c>
      <c r="I3">
        <v>210</v>
      </c>
      <c r="J3">
        <v>220</v>
      </c>
      <c r="K3">
        <v>230</v>
      </c>
      <c r="L3">
        <v>240</v>
      </c>
      <c r="M3">
        <v>250</v>
      </c>
      <c r="N3">
        <v>260</v>
      </c>
      <c r="O3">
        <v>270</v>
      </c>
    </row>
    <row r="4" spans="1:15" x14ac:dyDescent="0.45">
      <c r="A4" t="s">
        <v>7</v>
      </c>
      <c r="B4" s="1">
        <f>B3*100000</f>
        <v>1300000</v>
      </c>
      <c r="C4" t="s">
        <v>6</v>
      </c>
      <c r="G4" s="4" t="s">
        <v>17</v>
      </c>
      <c r="H4">
        <v>250</v>
      </c>
      <c r="I4" s="5">
        <f>LOG($B$5,(($H4/I$3)^($B$8/($B$8-1))))*($H4-I$3)*0.83</f>
        <v>349.30608803200028</v>
      </c>
      <c r="J4" s="5">
        <f t="shared" ref="J4:O4" si="0">LOG($B$5,(($H4/J$3)^($B$8/($B$8-1))))*($H4-J$3)*0.83</f>
        <v>357.31690527673584</v>
      </c>
      <c r="K4" s="5">
        <f t="shared" si="0"/>
        <v>365.2046318942397</v>
      </c>
      <c r="L4" s="5">
        <f t="shared" si="0"/>
        <v>372.97724127891547</v>
      </c>
      <c r="M4" s="5"/>
      <c r="N4" s="5"/>
      <c r="O4" s="5"/>
    </row>
    <row r="5" spans="1:15" x14ac:dyDescent="0.45">
      <c r="A5" t="s">
        <v>8</v>
      </c>
      <c r="B5" s="2">
        <f>B4/B2</f>
        <v>1625</v>
      </c>
      <c r="G5" s="4"/>
      <c r="H5">
        <v>260</v>
      </c>
      <c r="I5" s="5">
        <f t="shared" ref="I5:O16" si="1">LOG($B$5,(($H5/I$3)^($B$8/($B$8-1))))*($H5-I$3)*0.83</f>
        <v>356.44946832081195</v>
      </c>
      <c r="J5" s="5">
        <f t="shared" si="1"/>
        <v>364.56875461303571</v>
      </c>
      <c r="K5" s="5">
        <f t="shared" si="1"/>
        <v>372.56247613812576</v>
      </c>
      <c r="L5" s="5">
        <f t="shared" si="1"/>
        <v>380.43877680319122</v>
      </c>
      <c r="M5" s="5">
        <f t="shared" si="1"/>
        <v>388.20494773165456</v>
      </c>
      <c r="N5" s="5"/>
      <c r="O5" s="5"/>
    </row>
    <row r="6" spans="1:15" x14ac:dyDescent="0.45">
      <c r="A6" t="s">
        <v>1</v>
      </c>
      <c r="B6">
        <v>250</v>
      </c>
      <c r="C6" t="s">
        <v>0</v>
      </c>
      <c r="G6" s="4"/>
      <c r="H6">
        <v>270</v>
      </c>
      <c r="I6" s="5">
        <f t="shared" si="1"/>
        <v>363.50499262181609</v>
      </c>
      <c r="J6" s="5">
        <f t="shared" si="1"/>
        <v>371.73072016338011</v>
      </c>
      <c r="K6" s="5">
        <f t="shared" si="1"/>
        <v>379.82844595692933</v>
      </c>
      <c r="L6" s="5">
        <f t="shared" si="1"/>
        <v>387.80648201545836</v>
      </c>
      <c r="M6" s="5">
        <f t="shared" si="1"/>
        <v>395.67226936903484</v>
      </c>
      <c r="N6" s="5">
        <f t="shared" si="1"/>
        <v>403.43250081419046</v>
      </c>
      <c r="O6" s="5"/>
    </row>
    <row r="7" spans="1:15" x14ac:dyDescent="0.45">
      <c r="A7" t="s">
        <v>2</v>
      </c>
      <c r="B7">
        <v>330</v>
      </c>
      <c r="C7" t="s">
        <v>0</v>
      </c>
      <c r="G7" s="4"/>
      <c r="H7">
        <v>280</v>
      </c>
      <c r="I7" s="5">
        <f t="shared" si="1"/>
        <v>370.47746280936093</v>
      </c>
      <c r="J7" s="5">
        <f t="shared" si="1"/>
        <v>378.80772209274585</v>
      </c>
      <c r="K7" s="5">
        <f t="shared" si="1"/>
        <v>387.00757776872643</v>
      </c>
      <c r="L7" s="5">
        <f t="shared" si="1"/>
        <v>395.08550767936191</v>
      </c>
      <c r="M7" s="5">
        <f t="shared" si="1"/>
        <v>403.04910072208082</v>
      </c>
      <c r="N7" s="5">
        <f t="shared" si="1"/>
        <v>410.90518218701862</v>
      </c>
      <c r="O7" s="5">
        <f t="shared" si="1"/>
        <v>418.65991726407549</v>
      </c>
    </row>
    <row r="8" spans="1:15" x14ac:dyDescent="0.45">
      <c r="A8" t="s">
        <v>3</v>
      </c>
      <c r="B8">
        <v>1.33</v>
      </c>
      <c r="G8" s="4"/>
      <c r="H8">
        <v>290</v>
      </c>
      <c r="I8" s="5">
        <f t="shared" si="1"/>
        <v>377.37125214483115</v>
      </c>
      <c r="J8" s="5">
        <f t="shared" si="1"/>
        <v>385.80424101433761</v>
      </c>
      <c r="K8" s="5">
        <f t="shared" si="1"/>
        <v>394.1044576825721</v>
      </c>
      <c r="L8" s="5">
        <f t="shared" si="1"/>
        <v>402.28054366235796</v>
      </c>
      <c r="M8" s="5">
        <f t="shared" si="1"/>
        <v>410.34023378545822</v>
      </c>
      <c r="N8" s="5">
        <f t="shared" si="1"/>
        <v>418.29048409624187</v>
      </c>
      <c r="O8" s="5">
        <f t="shared" si="1"/>
        <v>426.13757746255931</v>
      </c>
    </row>
    <row r="9" spans="1:15" x14ac:dyDescent="0.45">
      <c r="A9" t="s">
        <v>20</v>
      </c>
      <c r="B9">
        <f>B7/B6</f>
        <v>1.32</v>
      </c>
      <c r="G9" s="4"/>
      <c r="H9">
        <v>300</v>
      </c>
      <c r="I9" s="5">
        <f t="shared" si="1"/>
        <v>384.19035714644565</v>
      </c>
      <c r="J9" s="5">
        <f t="shared" si="1"/>
        <v>392.72437121494698</v>
      </c>
      <c r="K9" s="5">
        <f t="shared" si="1"/>
        <v>401.12327605750897</v>
      </c>
      <c r="L9" s="5">
        <f t="shared" si="1"/>
        <v>409.3958748078295</v>
      </c>
      <c r="M9" s="5">
        <f t="shared" si="1"/>
        <v>417.55004639617687</v>
      </c>
      <c r="N9" s="5">
        <f t="shared" si="1"/>
        <v>425.59287596932728</v>
      </c>
      <c r="O9" s="5">
        <f t="shared" si="1"/>
        <v>433.53076258041631</v>
      </c>
    </row>
    <row r="10" spans="1:15" x14ac:dyDescent="0.45">
      <c r="A10" t="s">
        <v>4</v>
      </c>
      <c r="B10">
        <f>B9^(B8/(B8-1))</f>
        <v>3.0616072688317431</v>
      </c>
      <c r="G10" s="4"/>
      <c r="H10">
        <v>310</v>
      </c>
      <c r="I10" s="5">
        <f t="shared" si="1"/>
        <v>390.93844165325839</v>
      </c>
      <c r="J10" s="5">
        <f t="shared" si="1"/>
        <v>399.57186586690807</v>
      </c>
      <c r="K10" s="5">
        <f t="shared" si="1"/>
        <v>408.06787384385041</v>
      </c>
      <c r="L10" s="5">
        <f t="shared" si="1"/>
        <v>416.43542838824629</v>
      </c>
      <c r="M10" s="5">
        <f t="shared" si="1"/>
        <v>424.68255078221932</v>
      </c>
      <c r="N10" s="5">
        <f t="shared" si="1"/>
        <v>432.81645370344688</v>
      </c>
      <c r="O10" s="5">
        <f t="shared" si="1"/>
        <v>440.843650970336</v>
      </c>
    </row>
    <row r="11" spans="1:15" x14ac:dyDescent="0.45">
      <c r="A11" t="s">
        <v>19</v>
      </c>
      <c r="B11">
        <f>LOG(B5,B10)</f>
        <v>6.6073810043730576</v>
      </c>
      <c r="G11" s="4"/>
      <c r="H11">
        <v>320</v>
      </c>
      <c r="I11" s="5">
        <f t="shared" si="1"/>
        <v>397.61887447260483</v>
      </c>
      <c r="J11" s="5">
        <f t="shared" si="1"/>
        <v>406.35017565335266</v>
      </c>
      <c r="K11" s="5">
        <f t="shared" si="1"/>
        <v>414.94178217032055</v>
      </c>
      <c r="L11" s="5">
        <f t="shared" si="1"/>
        <v>423.40281463926965</v>
      </c>
      <c r="M11" s="5">
        <f t="shared" si="1"/>
        <v>431.74143502959453</v>
      </c>
      <c r="N11" s="5">
        <f t="shared" si="1"/>
        <v>439.96498205227772</v>
      </c>
      <c r="O11" s="5">
        <f t="shared" si="1"/>
        <v>448.08008293782899</v>
      </c>
    </row>
    <row r="12" spans="1:15" x14ac:dyDescent="0.45">
      <c r="A12" t="s">
        <v>13</v>
      </c>
      <c r="B12">
        <f>(B7-B6)*B11*0.83</f>
        <v>438.73009869037099</v>
      </c>
      <c r="C12" t="s">
        <v>15</v>
      </c>
      <c r="G12" s="4"/>
      <c r="H12">
        <v>330</v>
      </c>
      <c r="I12" s="5">
        <f t="shared" si="1"/>
        <v>404.23476171724326</v>
      </c>
      <c r="J12" s="5">
        <f t="shared" si="1"/>
        <v>413.0624819427544</v>
      </c>
      <c r="K12" s="5">
        <f t="shared" si="1"/>
        <v>421.74825634232349</v>
      </c>
      <c r="L12" s="5">
        <f t="shared" si="1"/>
        <v>430.30136156892593</v>
      </c>
      <c r="M12" s="5">
        <f t="shared" si="1"/>
        <v>438.73009869037099</v>
      </c>
      <c r="N12" s="5">
        <f t="shared" si="1"/>
        <v>447.04193102154369</v>
      </c>
      <c r="O12" s="5">
        <f t="shared" si="1"/>
        <v>455.24359791356341</v>
      </c>
    </row>
    <row r="13" spans="1:15" x14ac:dyDescent="0.45">
      <c r="G13" s="4"/>
      <c r="H13">
        <v>340</v>
      </c>
      <c r="I13" s="5">
        <f t="shared" si="1"/>
        <v>410.78897471993139</v>
      </c>
      <c r="J13" s="5">
        <f t="shared" si="1"/>
        <v>419.71172542431088</v>
      </c>
      <c r="K13" s="5">
        <f t="shared" si="1"/>
        <v>428.49030518631412</v>
      </c>
      <c r="L13" s="5">
        <f t="shared" si="1"/>
        <v>437.13414499989938</v>
      </c>
      <c r="M13" s="5">
        <f t="shared" si="1"/>
        <v>445.65168351248639</v>
      </c>
      <c r="N13" s="5">
        <f t="shared" si="1"/>
        <v>454.05050727654447</v>
      </c>
      <c r="O13" s="5">
        <f t="shared" si="1"/>
        <v>462.33746652936367</v>
      </c>
    </row>
    <row r="14" spans="1:15" x14ac:dyDescent="0.45">
      <c r="B14" t="s">
        <v>9</v>
      </c>
      <c r="C14" t="s">
        <v>10</v>
      </c>
      <c r="D14" t="s">
        <v>11</v>
      </c>
      <c r="G14" s="4"/>
      <c r="H14">
        <v>350</v>
      </c>
      <c r="I14" s="5">
        <f t="shared" si="1"/>
        <v>417.2841742429847</v>
      </c>
      <c r="J14" s="5">
        <f t="shared" si="1"/>
        <v>426.30063094089132</v>
      </c>
      <c r="K14" s="5">
        <f t="shared" si="1"/>
        <v>435.17071649588661</v>
      </c>
      <c r="L14" s="5">
        <f t="shared" si="1"/>
        <v>443.90401461915661</v>
      </c>
      <c r="M14" s="5">
        <f t="shared" si="1"/>
        <v>452.50910008388735</v>
      </c>
      <c r="N14" s="5">
        <f t="shared" si="1"/>
        <v>460.9936813723121</v>
      </c>
      <c r="O14" s="5">
        <f t="shared" si="1"/>
        <v>469.36471842635029</v>
      </c>
    </row>
    <row r="15" spans="1:15" x14ac:dyDescent="0.45">
      <c r="A15" t="s">
        <v>21</v>
      </c>
      <c r="B15">
        <v>0.89</v>
      </c>
      <c r="C15">
        <v>0.83</v>
      </c>
      <c r="D15">
        <v>0.78</v>
      </c>
      <c r="G15" s="4"/>
      <c r="H15">
        <v>360</v>
      </c>
      <c r="I15" s="5">
        <f t="shared" si="1"/>
        <v>423.72283156673677</v>
      </c>
      <c r="J15" s="5">
        <f t="shared" si="1"/>
        <v>432.83172911904722</v>
      </c>
      <c r="K15" s="5">
        <f t="shared" si="1"/>
        <v>441.79207919440285</v>
      </c>
      <c r="L15" s="5">
        <f t="shared" si="1"/>
        <v>450.61361666482298</v>
      </c>
      <c r="M15" s="5">
        <f t="shared" si="1"/>
        <v>459.30505103579446</v>
      </c>
      <c r="N15" s="5">
        <f t="shared" si="1"/>
        <v>467.87421146585683</v>
      </c>
      <c r="O15" s="5">
        <f t="shared" si="1"/>
        <v>476.32816646917837</v>
      </c>
    </row>
    <row r="16" spans="1:15" x14ac:dyDescent="0.45">
      <c r="A16" t="s">
        <v>22</v>
      </c>
      <c r="B16">
        <f>($B$9)^(B15*$B$8/($B$8-1))</f>
        <v>2.7070422713882136</v>
      </c>
      <c r="C16">
        <f t="shared" ref="C16:D16" si="2">($B$9)^(C15*$B$8/($B$8-1))</f>
        <v>2.531267649108925</v>
      </c>
      <c r="D16">
        <f t="shared" si="2"/>
        <v>2.393539476367565</v>
      </c>
      <c r="G16" s="4"/>
      <c r="H16">
        <v>370</v>
      </c>
      <c r="I16" s="5">
        <f t="shared" si="1"/>
        <v>430.10724693510036</v>
      </c>
      <c r="J16" s="5">
        <f t="shared" si="1"/>
        <v>439.30737528700121</v>
      </c>
      <c r="K16" s="5">
        <f t="shared" si="1"/>
        <v>448.35680271759185</v>
      </c>
      <c r="L16" s="5">
        <f t="shared" si="1"/>
        <v>457.26541376607713</v>
      </c>
      <c r="M16" s="5">
        <f t="shared" si="1"/>
        <v>466.04205133300849</v>
      </c>
      <c r="N16" s="5">
        <f t="shared" si="1"/>
        <v>474.69466405040737</v>
      </c>
      <c r="O16" s="5">
        <f t="shared" si="1"/>
        <v>483.23042791809485</v>
      </c>
    </row>
    <row r="17" spans="1:4" x14ac:dyDescent="0.45">
      <c r="A17" t="s">
        <v>23</v>
      </c>
      <c r="B17">
        <f>LOG($B$5,B16)</f>
        <v>7.4240236004191669</v>
      </c>
      <c r="C17">
        <f t="shared" ref="C17:D17" si="3">LOG($B$5,C16)</f>
        <v>7.9607000052687438</v>
      </c>
      <c r="D17">
        <f t="shared" si="3"/>
        <v>8.4710012876577672</v>
      </c>
    </row>
    <row r="18" spans="1:4" x14ac:dyDescent="0.45">
      <c r="A18" t="s">
        <v>12</v>
      </c>
      <c r="B18">
        <v>1.1000000000000001</v>
      </c>
      <c r="C18">
        <v>2.4</v>
      </c>
      <c r="D18">
        <v>5</v>
      </c>
    </row>
    <row r="19" spans="1:4" x14ac:dyDescent="0.45">
      <c r="A19" t="s">
        <v>24</v>
      </c>
      <c r="B19">
        <f>LOG($B$10,B18)</f>
        <v>11.739984455150131</v>
      </c>
      <c r="C19">
        <f t="shared" ref="C19:D19" si="4">LOG($B$10,C18)</f>
        <v>1.2781039248783796</v>
      </c>
      <c r="D19">
        <f t="shared" si="4"/>
        <v>0.69523652989388274</v>
      </c>
    </row>
    <row r="21" spans="1:4" x14ac:dyDescent="0.45">
      <c r="C21" t="s">
        <v>18</v>
      </c>
    </row>
    <row r="24" spans="1:4" x14ac:dyDescent="0.45">
      <c r="A24" t="s">
        <v>25</v>
      </c>
    </row>
    <row r="25" spans="1:4" x14ac:dyDescent="0.45">
      <c r="A25" t="s">
        <v>26</v>
      </c>
    </row>
    <row r="26" spans="1:4" x14ac:dyDescent="0.45">
      <c r="A26" t="s">
        <v>27</v>
      </c>
    </row>
  </sheetData>
  <mergeCells count="2">
    <mergeCell ref="I2:O2"/>
    <mergeCell ref="G4:G16"/>
  </mergeCells>
  <conditionalFormatting sqref="I4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2022-10-14T14:41:44Z</dcterms:modified>
</cp:coreProperties>
</file>