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smros\OneDrive\Documents\00 CAMBRIDGE WORK\09 Thesis\Software\"/>
    </mc:Choice>
  </mc:AlternateContent>
  <xr:revisionPtr revIDLastSave="0" documentId="13_ncr:1_{1B6557C4-5C82-4128-87E8-BFD6EF908CF8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  <sheet name="Intercooler numb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" i="1" l="1"/>
  <c r="F42" i="1"/>
  <c r="F40" i="1"/>
  <c r="D43" i="1"/>
  <c r="E24" i="1"/>
  <c r="E23" i="1"/>
  <c r="E15" i="1"/>
  <c r="E16" i="1" s="1"/>
  <c r="E5" i="1"/>
  <c r="E3" i="1" l="1"/>
  <c r="E22" i="1" s="1"/>
  <c r="E4" i="1"/>
  <c r="D2" i="1"/>
  <c r="E2" i="1" s="1"/>
  <c r="E20" i="1" s="1"/>
  <c r="D42" i="1" s="1"/>
  <c r="C20" i="2"/>
  <c r="D20" i="2"/>
  <c r="E20" i="2"/>
  <c r="F20" i="2"/>
  <c r="G20" i="2"/>
  <c r="H20" i="2"/>
  <c r="I20" i="2"/>
  <c r="B20" i="2"/>
  <c r="C14" i="2"/>
  <c r="C17" i="2" s="1"/>
  <c r="D14" i="2"/>
  <c r="D17" i="2" s="1"/>
  <c r="E14" i="2"/>
  <c r="E17" i="2" s="1"/>
  <c r="F14" i="2"/>
  <c r="F17" i="2" s="1"/>
  <c r="G14" i="2"/>
  <c r="G17" i="2" s="1"/>
  <c r="H14" i="2"/>
  <c r="H17" i="2" s="1"/>
  <c r="I14" i="2"/>
  <c r="I17" i="2" s="1"/>
  <c r="B14" i="2"/>
  <c r="B17" i="2" s="1"/>
  <c r="C12" i="2"/>
  <c r="C13" i="2" s="1"/>
  <c r="C18" i="2" s="1"/>
  <c r="D12" i="2"/>
  <c r="D13" i="2" s="1"/>
  <c r="D18" i="2" s="1"/>
  <c r="E12" i="2"/>
  <c r="E13" i="2" s="1"/>
  <c r="E18" i="2" s="1"/>
  <c r="F12" i="2"/>
  <c r="F13" i="2" s="1"/>
  <c r="F18" i="2" s="1"/>
  <c r="G12" i="2"/>
  <c r="G13" i="2" s="1"/>
  <c r="G18" i="2" s="1"/>
  <c r="H12" i="2"/>
  <c r="H13" i="2" s="1"/>
  <c r="H18" i="2" s="1"/>
  <c r="I12" i="2"/>
  <c r="I13" i="2" s="1"/>
  <c r="I18" i="2" s="1"/>
  <c r="B12" i="2"/>
  <c r="B13" i="2" s="1"/>
  <c r="B18" i="2" s="1"/>
  <c r="D41" i="1"/>
  <c r="E34" i="1"/>
  <c r="E41" i="1" s="1"/>
  <c r="E35" i="1"/>
  <c r="E33" i="1"/>
  <c r="E42" i="1" s="1"/>
  <c r="E32" i="1"/>
  <c r="E21" i="1"/>
  <c r="E19" i="1"/>
  <c r="E18" i="1"/>
  <c r="G19" i="2" l="1"/>
  <c r="C19" i="2"/>
  <c r="B19" i="2"/>
  <c r="F19" i="2"/>
  <c r="I19" i="2"/>
  <c r="E19" i="2"/>
  <c r="H19" i="2"/>
  <c r="D19" i="2"/>
  <c r="E40" i="1"/>
  <c r="D40" i="1"/>
  <c r="E36" i="1"/>
  <c r="E37" i="1"/>
</calcChain>
</file>

<file path=xl/sharedStrings.xml><?xml version="1.0" encoding="utf-8"?>
<sst xmlns="http://schemas.openxmlformats.org/spreadsheetml/2006/main" count="93" uniqueCount="74">
  <si>
    <t>Mass flow</t>
  </si>
  <si>
    <t>Turbocompressor</t>
  </si>
  <si>
    <t>Weight</t>
  </si>
  <si>
    <t>Mechanical power</t>
  </si>
  <si>
    <t>Compressors</t>
  </si>
  <si>
    <t>HX</t>
  </si>
  <si>
    <t>Motors</t>
  </si>
  <si>
    <t>Cooling power</t>
  </si>
  <si>
    <t>Power in</t>
  </si>
  <si>
    <t>kg</t>
  </si>
  <si>
    <t>kW mech</t>
  </si>
  <si>
    <t>kW th</t>
  </si>
  <si>
    <t>kW e</t>
  </si>
  <si>
    <t>ESM</t>
  </si>
  <si>
    <t>ESM equivalencies</t>
  </si>
  <si>
    <t>kg / kW th</t>
  </si>
  <si>
    <t>kg / kW e</t>
  </si>
  <si>
    <t>Compressor weight</t>
  </si>
  <si>
    <t>HX cooling</t>
  </si>
  <si>
    <t>HX weight</t>
  </si>
  <si>
    <t>Motor weight</t>
  </si>
  <si>
    <t>Motor electricity</t>
  </si>
  <si>
    <t>Cryocooler</t>
  </si>
  <si>
    <t>Cooler</t>
  </si>
  <si>
    <t>Freezer structure</t>
  </si>
  <si>
    <t>kg eq</t>
  </si>
  <si>
    <t>Total</t>
  </si>
  <si>
    <t>Cooler weight</t>
  </si>
  <si>
    <t>Cooler cooling</t>
  </si>
  <si>
    <t>Cooler electricity</t>
  </si>
  <si>
    <t>Structure weight</t>
  </si>
  <si>
    <t>Mass</t>
  </si>
  <si>
    <t>Power equivalent</t>
  </si>
  <si>
    <t>Cooling equivalent</t>
  </si>
  <si>
    <t>Turbomachinery</t>
  </si>
  <si>
    <t>Turbomachinery reduction</t>
  </si>
  <si>
    <t>System ID</t>
  </si>
  <si>
    <t>T-50-7</t>
  </si>
  <si>
    <t>C-50</t>
  </si>
  <si>
    <t>T-1-7</t>
  </si>
  <si>
    <t>T-10-7</t>
  </si>
  <si>
    <t>T-101-7</t>
  </si>
  <si>
    <t>C-1</t>
  </si>
  <si>
    <t>C-10</t>
  </si>
  <si>
    <t>C-101</t>
  </si>
  <si>
    <t>N IC</t>
  </si>
  <si>
    <t>Work kJ/kg</t>
  </si>
  <si>
    <t>Cooling kJ/kg</t>
  </si>
  <si>
    <t>Output T</t>
  </si>
  <si>
    <t>Radiator-driven</t>
  </si>
  <si>
    <t>Eta</t>
  </si>
  <si>
    <t>Pressure drop</t>
  </si>
  <si>
    <t>0.05%/K</t>
  </si>
  <si>
    <t>Cool point</t>
  </si>
  <si>
    <t>Cp</t>
  </si>
  <si>
    <t>Additional cooling kJ/kg</t>
  </si>
  <si>
    <t>Total cooling kJ/kg</t>
  </si>
  <si>
    <t>Power mass</t>
  </si>
  <si>
    <t>Mass flow 50g/s</t>
  </si>
  <si>
    <t>Cooling mass</t>
  </si>
  <si>
    <t>Total mass</t>
  </si>
  <si>
    <t>Motor power in</t>
  </si>
  <si>
    <t>Motor efficiency</t>
  </si>
  <si>
    <t>Delta from worse</t>
  </si>
  <si>
    <t>Cost weight</t>
  </si>
  <si>
    <t>Cost-weighted ESM</t>
  </si>
  <si>
    <t>kg/kg</t>
  </si>
  <si>
    <t>kg/kWh e</t>
  </si>
  <si>
    <t>Batteries</t>
  </si>
  <si>
    <t>Operating time per day</t>
  </si>
  <si>
    <t>hr</t>
  </si>
  <si>
    <t>Energy usage</t>
  </si>
  <si>
    <t>kWh</t>
  </si>
  <si>
    <t>Energy storage equivalent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</si>
</sst>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0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Sheet1!$C$40</c:f>
              <c:strCache>
                <c:ptCount val="1"/>
                <c:pt idx="0">
                  <c:v>Mass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Sheet1!$D$39:$E$39</c:f>
              <c:strCache>
                <c:ptCount val="2"/>
                <c:pt idx="0">
                  <c:v>Turbomachinery</c:v>
                </c:pt>
                <c:pt idx="1">
                  <c:v>Cryocooler</c:v>
                </c:pt>
              </c:strCache>
            </c:strRef>
          </c:cat>
          <c:val>
            <c:numRef>
              <c:f>Sheet1!$D$40:$E$40</c:f>
              <c:numCache>
                <c:formatCode>General</c:formatCode>
                <c:ptCount val="2"/>
                <c:pt idx="0">
                  <c:v>378.4</c:v>
                </c:pt>
                <c:pt idx="1">
                  <c:v>8637.0189069932003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3-4466-BDBB-E3DA852B0984}"/>
            </c:ext>
          </c:extLst>
        </c:ser>
        <c:ser>
          <c:idx val="1"/>
          <c:order val="1"/>
          <c:tx>
            <c:strRef>
              <c:f>Sheet1!$C$41</c:f>
              <c:strCache>
                <c:ptCount val="1"/>
                <c:pt idx="0">
                  <c:v>Power equivalent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Sheet1!$D$39:$E$39</c:f>
              <c:strCache>
                <c:ptCount val="2"/>
                <c:pt idx="0">
                  <c:v>Turbomachinery</c:v>
                </c:pt>
                <c:pt idx="1">
                  <c:v>Cryocooler</c:v>
                </c:pt>
              </c:strCache>
            </c:strRef>
          </c:cat>
          <c:val>
            <c:numRef>
              <c:f>Sheet1!$D$41:$E$41</c:f>
              <c:numCache>
                <c:formatCode>General</c:formatCode>
                <c:ptCount val="2"/>
                <c:pt idx="0">
                  <c:v>5960</c:v>
                </c:pt>
                <c:pt idx="1">
                  <c:v>38561.200000000004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13-4466-BDBB-E3DA852B0984}"/>
            </c:ext>
          </c:extLst>
        </c:ser>
        <c:ser>
          <c:idx val="2"/>
          <c:order val="2"/>
          <c:tx>
            <c:strRef>
              <c:f>Sheet1!$C$42</c:f>
              <c:strCache>
                <c:ptCount val="1"/>
                <c:pt idx="0">
                  <c:v>Cooling equivalent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Sheet1!$D$39:$E$39</c:f>
              <c:strCache>
                <c:ptCount val="2"/>
                <c:pt idx="0">
                  <c:v>Turbomachinery</c:v>
                </c:pt>
                <c:pt idx="1">
                  <c:v>Cryocooler</c:v>
                </c:pt>
              </c:strCache>
            </c:strRef>
          </c:cat>
          <c:val>
            <c:numRef>
              <c:f>Sheet1!$D$42:$E$42</c:f>
              <c:numCache>
                <c:formatCode>General</c:formatCode>
                <c:ptCount val="2"/>
                <c:pt idx="0">
                  <c:v>2238.5</c:v>
                </c:pt>
                <c:pt idx="1">
                  <c:v>31314.800000000003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13-4466-BDBB-E3DA852B0984}"/>
            </c:ext>
          </c:extLst>
        </c:ser>
        <c:ser>
          <c:idx val="3"/>
          <c:order val="3"/>
          <c:tx>
            <c:strRef>
              <c:f>Sheet1!$C$43</c:f>
              <c:strCache>
                <c:ptCount val="1"/>
                <c:pt idx="0">
                  <c:v>Energy storage equivalent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Sheet1!$D$43:$E$43</c:f>
              <c:numCache>
                <c:formatCode>General</c:formatCode>
                <c:ptCount val="2"/>
                <c:pt idx="0">
                  <c:v>1111.1111111111111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2-43AA-87AA-C10EADB9E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4876640"/>
        <c:axId val="854875392"/>
      </c:barChart>
      <c:catAx>
        <c:axId val="85487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875392"/>
        <c:crosses val="autoZero"/>
        <c:auto val="1"/>
        <c:lblAlgn val="ctr"/>
        <c:lblOffset val="100"/>
        <c:noMultiLvlLbl val="0"/>
      </c:catAx>
      <c:valAx>
        <c:axId val="85487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Equivalent System Mass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87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92868</xdr:rowOff>
    </xdr:from>
    <xdr:to>
      <xdr:col>6</xdr:col>
      <xdr:colOff>590550</xdr:colOff>
      <xdr:row>66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5F96DC-5C62-647D-3CC9-088270607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workbookViewId="0">
      <selection activeCell="C2" sqref="C2"/>
    </sheetView>
  </sheetViews>
  <sheetFormatPr defaultRowHeight="14.25" x14ac:dyDescent="0.45"/>
  <cols>
    <col min="1" max="1" width="14.9296875" customWidth="1"/>
    <col min="2" max="2" width="17" customWidth="1"/>
    <col min="3" max="3" width="19.86328125" customWidth="1"/>
    <col min="4" max="4" width="12" customWidth="1"/>
  </cols>
  <sheetData>
    <row r="1" spans="1:8" x14ac:dyDescent="0.45">
      <c r="D1" t="s">
        <v>64</v>
      </c>
      <c r="E1" t="s">
        <v>65</v>
      </c>
    </row>
    <row r="2" spans="1:8" x14ac:dyDescent="0.45">
      <c r="A2" t="s">
        <v>14</v>
      </c>
      <c r="B2" t="s">
        <v>15</v>
      </c>
      <c r="C2">
        <v>121</v>
      </c>
      <c r="D2">
        <f>1</f>
        <v>1</v>
      </c>
      <c r="E2">
        <f>C2*D2</f>
        <v>121</v>
      </c>
    </row>
    <row r="3" spans="1:8" x14ac:dyDescent="0.45">
      <c r="B3" t="s">
        <v>16</v>
      </c>
      <c r="C3">
        <v>149</v>
      </c>
      <c r="D3">
        <v>1</v>
      </c>
      <c r="E3">
        <f t="shared" ref="E3:E4" si="0">C3*D3</f>
        <v>149</v>
      </c>
    </row>
    <row r="4" spans="1:8" x14ac:dyDescent="0.45">
      <c r="B4" t="s">
        <v>66</v>
      </c>
      <c r="C4">
        <v>1</v>
      </c>
      <c r="D4">
        <v>1</v>
      </c>
      <c r="E4">
        <f t="shared" si="0"/>
        <v>1</v>
      </c>
    </row>
    <row r="5" spans="1:8" x14ac:dyDescent="0.45">
      <c r="B5" t="s">
        <v>67</v>
      </c>
      <c r="C5">
        <v>5</v>
      </c>
      <c r="D5">
        <v>1</v>
      </c>
      <c r="E5">
        <f>C5*D5</f>
        <v>5</v>
      </c>
    </row>
    <row r="7" spans="1:8" x14ac:dyDescent="0.45">
      <c r="D7" t="s">
        <v>36</v>
      </c>
      <c r="E7" t="s">
        <v>37</v>
      </c>
      <c r="F7" t="s">
        <v>39</v>
      </c>
      <c r="G7" t="s">
        <v>40</v>
      </c>
      <c r="H7" t="s">
        <v>41</v>
      </c>
    </row>
    <row r="8" spans="1:8" x14ac:dyDescent="0.45">
      <c r="D8" t="s">
        <v>0</v>
      </c>
      <c r="E8">
        <v>0.05</v>
      </c>
      <c r="F8">
        <v>1E-3</v>
      </c>
      <c r="G8">
        <v>0.01</v>
      </c>
      <c r="H8">
        <v>0.10100000000000001</v>
      </c>
    </row>
    <row r="9" spans="1:8" x14ac:dyDescent="0.45">
      <c r="A9" t="s">
        <v>1</v>
      </c>
      <c r="B9" t="s">
        <v>4</v>
      </c>
      <c r="C9" t="s">
        <v>2</v>
      </c>
      <c r="D9" t="s">
        <v>9</v>
      </c>
      <c r="E9">
        <v>110.2</v>
      </c>
    </row>
    <row r="10" spans="1:8" x14ac:dyDescent="0.45">
      <c r="C10" t="s">
        <v>3</v>
      </c>
      <c r="D10" t="s">
        <v>10</v>
      </c>
      <c r="E10">
        <v>31.9</v>
      </c>
    </row>
    <row r="11" spans="1:8" x14ac:dyDescent="0.45">
      <c r="B11" t="s">
        <v>5</v>
      </c>
      <c r="C11" t="s">
        <v>7</v>
      </c>
      <c r="D11" t="s">
        <v>11</v>
      </c>
      <c r="E11">
        <v>18.5</v>
      </c>
    </row>
    <row r="12" spans="1:8" x14ac:dyDescent="0.45">
      <c r="C12" t="s">
        <v>2</v>
      </c>
      <c r="D12" t="s">
        <v>9</v>
      </c>
      <c r="E12">
        <v>239.9</v>
      </c>
    </row>
    <row r="13" spans="1:8" x14ac:dyDescent="0.45">
      <c r="B13" t="s">
        <v>6</v>
      </c>
      <c r="C13" t="s">
        <v>8</v>
      </c>
      <c r="D13" t="s">
        <v>12</v>
      </c>
      <c r="E13">
        <v>40</v>
      </c>
    </row>
    <row r="14" spans="1:8" x14ac:dyDescent="0.45">
      <c r="C14" t="s">
        <v>2</v>
      </c>
      <c r="D14" t="s">
        <v>9</v>
      </c>
      <c r="E14">
        <v>28.3</v>
      </c>
    </row>
    <row r="15" spans="1:8" x14ac:dyDescent="0.45">
      <c r="B15" t="s">
        <v>68</v>
      </c>
      <c r="C15" t="s">
        <v>69</v>
      </c>
      <c r="D15" t="s">
        <v>70</v>
      </c>
      <c r="E15">
        <f>1000/(E8*60*60)</f>
        <v>5.5555555555555554</v>
      </c>
    </row>
    <row r="16" spans="1:8" x14ac:dyDescent="0.45">
      <c r="C16" t="s">
        <v>71</v>
      </c>
      <c r="D16" t="s">
        <v>72</v>
      </c>
      <c r="E16">
        <f>E13*E15</f>
        <v>222.22222222222223</v>
      </c>
    </row>
    <row r="18" spans="1:8" x14ac:dyDescent="0.45">
      <c r="B18" t="s">
        <v>13</v>
      </c>
      <c r="C18" t="s">
        <v>17</v>
      </c>
      <c r="D18" t="s">
        <v>9</v>
      </c>
      <c r="E18">
        <f>E9</f>
        <v>110.2</v>
      </c>
    </row>
    <row r="19" spans="1:8" x14ac:dyDescent="0.45">
      <c r="C19" t="s">
        <v>19</v>
      </c>
      <c r="D19" t="s">
        <v>9</v>
      </c>
      <c r="E19">
        <f>E12</f>
        <v>239.9</v>
      </c>
    </row>
    <row r="20" spans="1:8" x14ac:dyDescent="0.45">
      <c r="C20" t="s">
        <v>18</v>
      </c>
      <c r="D20" t="s">
        <v>25</v>
      </c>
      <c r="E20">
        <f>E11*$E$2</f>
        <v>2238.5</v>
      </c>
    </row>
    <row r="21" spans="1:8" x14ac:dyDescent="0.45">
      <c r="C21" t="s">
        <v>20</v>
      </c>
      <c r="D21" t="s">
        <v>9</v>
      </c>
      <c r="E21">
        <f>E14</f>
        <v>28.3</v>
      </c>
    </row>
    <row r="22" spans="1:8" x14ac:dyDescent="0.45">
      <c r="C22" t="s">
        <v>21</v>
      </c>
      <c r="D22" t="s">
        <v>25</v>
      </c>
      <c r="E22">
        <f>E13*$E$3</f>
        <v>5960</v>
      </c>
    </row>
    <row r="23" spans="1:8" x14ac:dyDescent="0.45">
      <c r="C23" t="s">
        <v>68</v>
      </c>
      <c r="D23" t="s">
        <v>25</v>
      </c>
      <c r="E23">
        <f>E16*E5</f>
        <v>1111.1111111111111</v>
      </c>
    </row>
    <row r="24" spans="1:8" x14ac:dyDescent="0.45">
      <c r="C24" s="1" t="s">
        <v>26</v>
      </c>
      <c r="E24" s="1">
        <f>SUM(E18:E23)</f>
        <v>9688.0111111111109</v>
      </c>
      <c r="F24" s="1"/>
    </row>
    <row r="25" spans="1:8" x14ac:dyDescent="0.45">
      <c r="C25" s="1"/>
      <c r="E25" s="1"/>
      <c r="F25" s="1"/>
    </row>
    <row r="26" spans="1:8" x14ac:dyDescent="0.45">
      <c r="E26" t="s">
        <v>38</v>
      </c>
      <c r="F26" t="s">
        <v>42</v>
      </c>
      <c r="G26" t="s">
        <v>43</v>
      </c>
      <c r="H26" t="s">
        <v>44</v>
      </c>
    </row>
    <row r="27" spans="1:8" x14ac:dyDescent="0.45">
      <c r="A27" t="s">
        <v>22</v>
      </c>
      <c r="B27" t="s">
        <v>23</v>
      </c>
      <c r="C27" t="s">
        <v>2</v>
      </c>
      <c r="D27" t="s">
        <v>9</v>
      </c>
      <c r="E27">
        <v>6470</v>
      </c>
    </row>
    <row r="28" spans="1:8" x14ac:dyDescent="0.45">
      <c r="D28" t="s">
        <v>12</v>
      </c>
      <c r="E28">
        <v>258.8</v>
      </c>
    </row>
    <row r="29" spans="1:8" x14ac:dyDescent="0.45">
      <c r="D29" t="s">
        <v>11</v>
      </c>
      <c r="E29">
        <v>258.8</v>
      </c>
    </row>
    <row r="30" spans="1:8" x14ac:dyDescent="0.45">
      <c r="B30" t="s">
        <v>24</v>
      </c>
      <c r="C30" t="s">
        <v>2</v>
      </c>
      <c r="D30" t="s">
        <v>9</v>
      </c>
      <c r="E30">
        <v>2167.0189069931998</v>
      </c>
    </row>
    <row r="32" spans="1:8" x14ac:dyDescent="0.45">
      <c r="B32" t="s">
        <v>13</v>
      </c>
      <c r="D32" t="s">
        <v>27</v>
      </c>
      <c r="E32">
        <f>E27</f>
        <v>6470</v>
      </c>
    </row>
    <row r="33" spans="3:6" x14ac:dyDescent="0.45">
      <c r="D33" t="s">
        <v>28</v>
      </c>
      <c r="E33">
        <f>E29*C2</f>
        <v>31314.800000000003</v>
      </c>
    </row>
    <row r="34" spans="3:6" x14ac:dyDescent="0.45">
      <c r="D34" t="s">
        <v>29</v>
      </c>
      <c r="E34">
        <f>E29*C3</f>
        <v>38561.200000000004</v>
      </c>
    </row>
    <row r="35" spans="3:6" x14ac:dyDescent="0.45">
      <c r="D35" t="s">
        <v>30</v>
      </c>
      <c r="E35">
        <f>E30</f>
        <v>2167.0189069931998</v>
      </c>
    </row>
    <row r="36" spans="3:6" x14ac:dyDescent="0.45">
      <c r="C36" s="1" t="s">
        <v>26</v>
      </c>
      <c r="E36" s="1">
        <f>SUM(E32:E35)</f>
        <v>78513.018906993195</v>
      </c>
    </row>
    <row r="37" spans="3:6" x14ac:dyDescent="0.45">
      <c r="C37" t="s">
        <v>35</v>
      </c>
      <c r="E37" s="2">
        <f>1-(E24/E36)</f>
        <v>0.87660631006193301</v>
      </c>
    </row>
    <row r="39" spans="3:6" x14ac:dyDescent="0.45">
      <c r="D39" t="s">
        <v>34</v>
      </c>
      <c r="E39" t="s">
        <v>22</v>
      </c>
    </row>
    <row r="40" spans="3:6" x14ac:dyDescent="0.45">
      <c r="C40" t="s">
        <v>31</v>
      </c>
      <c r="D40">
        <f>E18+E21+E19</f>
        <v>378.4</v>
      </c>
      <c r="E40">
        <f>E32+E35</f>
        <v>8637.0189069932003</v>
      </c>
      <c r="F40">
        <f>1-D40/E40</f>
        <v>0.95618858728054679</v>
      </c>
    </row>
    <row r="41" spans="3:6" x14ac:dyDescent="0.45">
      <c r="C41" t="s">
        <v>32</v>
      </c>
      <c r="D41">
        <f>E22</f>
        <v>5960</v>
      </c>
      <c r="E41">
        <f>E34</f>
        <v>38561.200000000004</v>
      </c>
      <c r="F41">
        <f t="shared" ref="F41:F43" si="1">1-D41/E41</f>
        <v>0.84544049459041737</v>
      </c>
    </row>
    <row r="42" spans="3:6" x14ac:dyDescent="0.45">
      <c r="C42" t="s">
        <v>33</v>
      </c>
      <c r="D42">
        <f>E20</f>
        <v>2238.5</v>
      </c>
      <c r="E42">
        <f>E33</f>
        <v>31314.800000000003</v>
      </c>
      <c r="F42">
        <f t="shared" si="1"/>
        <v>0.92851622874806805</v>
      </c>
    </row>
    <row r="43" spans="3:6" x14ac:dyDescent="0.45">
      <c r="C43" t="s">
        <v>73</v>
      </c>
      <c r="D43">
        <f>E23</f>
        <v>1111.1111111111111</v>
      </c>
      <c r="E43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45B6D-462F-4E4A-B9DE-58950D3F6711}">
  <dimension ref="A1:I20"/>
  <sheetViews>
    <sheetView workbookViewId="0">
      <selection activeCell="L13" sqref="L13"/>
    </sheetView>
  </sheetViews>
  <sheetFormatPr defaultRowHeight="14.25" x14ac:dyDescent="0.45"/>
  <cols>
    <col min="1" max="1" width="21" customWidth="1"/>
  </cols>
  <sheetData>
    <row r="1" spans="1:9" x14ac:dyDescent="0.45">
      <c r="A1" t="s">
        <v>49</v>
      </c>
    </row>
    <row r="2" spans="1:9" x14ac:dyDescent="0.45">
      <c r="A2" t="s">
        <v>50</v>
      </c>
      <c r="B2">
        <v>0.7</v>
      </c>
    </row>
    <row r="3" spans="1:9" x14ac:dyDescent="0.45">
      <c r="A3" t="s">
        <v>51</v>
      </c>
      <c r="B3" t="s">
        <v>52</v>
      </c>
    </row>
    <row r="4" spans="1:9" x14ac:dyDescent="0.45">
      <c r="A4" t="s">
        <v>53</v>
      </c>
      <c r="B4">
        <v>220</v>
      </c>
    </row>
    <row r="5" spans="1:9" x14ac:dyDescent="0.45">
      <c r="A5" t="s">
        <v>54</v>
      </c>
      <c r="B5">
        <v>830</v>
      </c>
    </row>
    <row r="6" spans="1:9" x14ac:dyDescent="0.45">
      <c r="A6" t="s">
        <v>62</v>
      </c>
      <c r="B6">
        <v>0.8</v>
      </c>
    </row>
    <row r="8" spans="1:9" x14ac:dyDescent="0.45">
      <c r="A8" t="s">
        <v>45</v>
      </c>
      <c r="B8">
        <v>2</v>
      </c>
      <c r="C8">
        <v>4</v>
      </c>
      <c r="D8">
        <v>6</v>
      </c>
      <c r="E8">
        <v>8</v>
      </c>
      <c r="F8">
        <v>10</v>
      </c>
      <c r="G8">
        <v>15</v>
      </c>
      <c r="H8">
        <v>20</v>
      </c>
      <c r="I8">
        <v>25</v>
      </c>
    </row>
    <row r="9" spans="1:9" x14ac:dyDescent="0.45">
      <c r="A9" t="s">
        <v>46</v>
      </c>
      <c r="B9">
        <v>554.4</v>
      </c>
      <c r="C9">
        <v>512.75</v>
      </c>
      <c r="D9">
        <v>497.25</v>
      </c>
      <c r="E9">
        <v>482.7</v>
      </c>
      <c r="F9">
        <v>476.3</v>
      </c>
      <c r="G9">
        <v>467.16</v>
      </c>
      <c r="H9">
        <v>464.18</v>
      </c>
      <c r="I9">
        <v>461.46</v>
      </c>
    </row>
    <row r="10" spans="1:9" x14ac:dyDescent="0.45">
      <c r="A10" t="s">
        <v>47</v>
      </c>
      <c r="B10">
        <v>311.39</v>
      </c>
      <c r="C10">
        <v>364.78</v>
      </c>
      <c r="D10">
        <v>382.3</v>
      </c>
      <c r="E10">
        <v>388.45</v>
      </c>
      <c r="F10">
        <v>391.3</v>
      </c>
      <c r="G10">
        <v>397.83</v>
      </c>
      <c r="H10">
        <v>403.1</v>
      </c>
      <c r="I10">
        <v>405.3</v>
      </c>
    </row>
    <row r="11" spans="1:9" x14ac:dyDescent="0.45">
      <c r="A11" t="s">
        <v>48</v>
      </c>
      <c r="B11">
        <v>450</v>
      </c>
      <c r="C11">
        <v>373</v>
      </c>
      <c r="D11">
        <v>338</v>
      </c>
      <c r="E11">
        <v>316</v>
      </c>
      <c r="F11">
        <v>306</v>
      </c>
      <c r="G11">
        <v>288</v>
      </c>
      <c r="H11">
        <v>278</v>
      </c>
      <c r="I11">
        <v>272</v>
      </c>
    </row>
    <row r="12" spans="1:9" x14ac:dyDescent="0.45">
      <c r="A12" t="s">
        <v>55</v>
      </c>
      <c r="B12">
        <f>(B11-$B$4)*$B$5/1000</f>
        <v>190.9</v>
      </c>
      <c r="C12">
        <f t="shared" ref="C12:I12" si="0">(C11-$B$4)*$B$5/1000</f>
        <v>126.99</v>
      </c>
      <c r="D12">
        <f t="shared" si="0"/>
        <v>97.94</v>
      </c>
      <c r="E12">
        <f t="shared" si="0"/>
        <v>79.680000000000007</v>
      </c>
      <c r="F12">
        <f t="shared" si="0"/>
        <v>71.38</v>
      </c>
      <c r="G12">
        <f t="shared" si="0"/>
        <v>56.44</v>
      </c>
      <c r="H12">
        <f t="shared" si="0"/>
        <v>48.14</v>
      </c>
      <c r="I12">
        <f t="shared" si="0"/>
        <v>43.16</v>
      </c>
    </row>
    <row r="13" spans="1:9" x14ac:dyDescent="0.45">
      <c r="A13" t="s">
        <v>56</v>
      </c>
      <c r="B13">
        <f>B12+B10</f>
        <v>502.28999999999996</v>
      </c>
      <c r="C13">
        <f t="shared" ref="C13:I13" si="1">C12+C10</f>
        <v>491.77</v>
      </c>
      <c r="D13">
        <f t="shared" si="1"/>
        <v>480.24</v>
      </c>
      <c r="E13">
        <f t="shared" si="1"/>
        <v>468.13</v>
      </c>
      <c r="F13">
        <f t="shared" si="1"/>
        <v>462.68</v>
      </c>
      <c r="G13">
        <f t="shared" si="1"/>
        <v>454.27</v>
      </c>
      <c r="H13">
        <f t="shared" si="1"/>
        <v>451.24</v>
      </c>
      <c r="I13">
        <f t="shared" si="1"/>
        <v>448.46000000000004</v>
      </c>
    </row>
    <row r="14" spans="1:9" x14ac:dyDescent="0.45">
      <c r="A14" t="s">
        <v>61</v>
      </c>
      <c r="B14">
        <f>B9/0.8</f>
        <v>692.99999999999989</v>
      </c>
      <c r="C14">
        <f t="shared" ref="C14:I14" si="2">C9/0.8</f>
        <v>640.9375</v>
      </c>
      <c r="D14">
        <f t="shared" si="2"/>
        <v>621.5625</v>
      </c>
      <c r="E14">
        <f t="shared" si="2"/>
        <v>603.375</v>
      </c>
      <c r="F14">
        <f t="shared" si="2"/>
        <v>595.375</v>
      </c>
      <c r="G14">
        <f t="shared" si="2"/>
        <v>583.95000000000005</v>
      </c>
      <c r="H14">
        <f t="shared" si="2"/>
        <v>580.22500000000002</v>
      </c>
      <c r="I14">
        <f t="shared" si="2"/>
        <v>576.82499999999993</v>
      </c>
    </row>
    <row r="16" spans="1:9" x14ac:dyDescent="0.45">
      <c r="A16" t="s">
        <v>58</v>
      </c>
    </row>
    <row r="17" spans="1:9" x14ac:dyDescent="0.45">
      <c r="A17" t="s">
        <v>57</v>
      </c>
      <c r="B17">
        <f>B14*0.05*121</f>
        <v>4192.6499999999996</v>
      </c>
      <c r="C17">
        <f t="shared" ref="C17:I17" si="3">C14*0.05*121</f>
        <v>3877.671875</v>
      </c>
      <c r="D17">
        <f t="shared" si="3"/>
        <v>3760.453125</v>
      </c>
      <c r="E17">
        <f t="shared" si="3"/>
        <v>3650.4187500000003</v>
      </c>
      <c r="F17">
        <f t="shared" si="3"/>
        <v>3602.0187500000002</v>
      </c>
      <c r="G17">
        <f t="shared" si="3"/>
        <v>3532.8975000000005</v>
      </c>
      <c r="H17">
        <f t="shared" si="3"/>
        <v>3510.3612500000004</v>
      </c>
      <c r="I17">
        <f t="shared" si="3"/>
        <v>3489.7912499999998</v>
      </c>
    </row>
    <row r="18" spans="1:9" x14ac:dyDescent="0.45">
      <c r="A18" t="s">
        <v>59</v>
      </c>
      <c r="B18">
        <f t="shared" ref="B18:I18" si="4">B13*0.05*149</f>
        <v>3742.0605</v>
      </c>
      <c r="C18">
        <f t="shared" si="4"/>
        <v>3663.6864999999998</v>
      </c>
      <c r="D18">
        <f t="shared" si="4"/>
        <v>3577.788</v>
      </c>
      <c r="E18">
        <f t="shared" si="4"/>
        <v>3487.5685000000003</v>
      </c>
      <c r="F18">
        <f t="shared" si="4"/>
        <v>3446.9659999999999</v>
      </c>
      <c r="G18">
        <f t="shared" si="4"/>
        <v>3384.3114999999998</v>
      </c>
      <c r="H18">
        <f t="shared" si="4"/>
        <v>3361.7380000000003</v>
      </c>
      <c r="I18">
        <f t="shared" si="4"/>
        <v>3341.027</v>
      </c>
    </row>
    <row r="19" spans="1:9" x14ac:dyDescent="0.45">
      <c r="A19" s="1" t="s">
        <v>60</v>
      </c>
      <c r="B19" s="1">
        <f>B17+B18</f>
        <v>7934.7104999999992</v>
      </c>
      <c r="C19" s="1">
        <f t="shared" ref="C19:I19" si="5">C17+C18</f>
        <v>7541.3583749999998</v>
      </c>
      <c r="D19" s="1">
        <f t="shared" si="5"/>
        <v>7338.2411250000005</v>
      </c>
      <c r="E19" s="1">
        <f t="shared" si="5"/>
        <v>7137.9872500000001</v>
      </c>
      <c r="F19" s="1">
        <f t="shared" si="5"/>
        <v>7048.9847499999996</v>
      </c>
      <c r="G19" s="1">
        <f t="shared" si="5"/>
        <v>6917.2090000000007</v>
      </c>
      <c r="H19" s="1">
        <f t="shared" si="5"/>
        <v>6872.0992500000011</v>
      </c>
      <c r="I19" s="1">
        <f t="shared" si="5"/>
        <v>6830.8182500000003</v>
      </c>
    </row>
    <row r="20" spans="1:9" x14ac:dyDescent="0.45">
      <c r="A20" s="1" t="s">
        <v>63</v>
      </c>
      <c r="B20" s="1">
        <f>$B$19-B19</f>
        <v>0</v>
      </c>
      <c r="C20" s="1">
        <f t="shared" ref="C20:I20" si="6">$B$19-C19</f>
        <v>393.35212499999943</v>
      </c>
      <c r="D20" s="1">
        <f t="shared" si="6"/>
        <v>596.46937499999876</v>
      </c>
      <c r="E20" s="1">
        <f t="shared" si="6"/>
        <v>796.7232499999991</v>
      </c>
      <c r="F20" s="1">
        <f t="shared" si="6"/>
        <v>885.72574999999961</v>
      </c>
      <c r="G20" s="1">
        <f t="shared" si="6"/>
        <v>1017.5014999999985</v>
      </c>
      <c r="H20" s="1">
        <f t="shared" si="6"/>
        <v>1062.6112499999981</v>
      </c>
      <c r="I20" s="1">
        <f t="shared" si="6"/>
        <v>1103.892249999999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Intercooler 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Ross</dc:creator>
  <cp:lastModifiedBy>Sam Ross</cp:lastModifiedBy>
  <dcterms:created xsi:type="dcterms:W3CDTF">2015-06-05T18:17:20Z</dcterms:created>
  <dcterms:modified xsi:type="dcterms:W3CDTF">2022-12-24T23:12:16Z</dcterms:modified>
</cp:coreProperties>
</file>