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 Mudumba\Documents\MSAAE_Thesis_Code\Datasets\Chicago\"/>
    </mc:Choice>
  </mc:AlternateContent>
  <xr:revisionPtr revIDLastSave="0" documentId="13_ncr:1_{3E28BD3F-6453-415F-B0C3-58EE7638AA72}" xr6:coauthVersionLast="46" xr6:coauthVersionMax="46" xr10:uidLastSave="{00000000-0000-0000-0000-000000000000}"/>
  <bookViews>
    <workbookView xWindow="-10095" yWindow="2385" windowWidth="21600" windowHeight="6750" firstSheet="1" activeTab="3" xr2:uid="{00000000-000D-0000-FFFF-FFFF00000000}"/>
  </bookViews>
  <sheets>
    <sheet name="ALL_Exist_Infras_Chicago_Area" sheetId="4" r:id="rId1"/>
    <sheet name="Cost Analysis" sheetId="5" r:id="rId2"/>
    <sheet name="References" sheetId="6" r:id="rId3"/>
    <sheet name="Heliports" sheetId="1" r:id="rId4"/>
    <sheet name="Regional" sheetId="2" r:id="rId5"/>
    <sheet name="Major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4" i="5" l="1"/>
  <c r="D42" i="5"/>
  <c r="E42" i="5" s="1"/>
  <c r="E45" i="5"/>
  <c r="E30" i="5"/>
  <c r="E33" i="5"/>
  <c r="B32" i="5"/>
  <c r="D30" i="5"/>
  <c r="E21" i="5"/>
  <c r="B20" i="5"/>
  <c r="D18" i="5"/>
  <c r="E18" i="5" s="1"/>
  <c r="B9" i="5" l="1"/>
  <c r="D9" i="5" s="1"/>
  <c r="B8" i="5"/>
  <c r="M5" i="5"/>
  <c r="C7" i="5"/>
  <c r="C31" i="5" l="1"/>
  <c r="C43" i="5"/>
  <c r="B7" i="5"/>
  <c r="C19" i="5"/>
  <c r="D7" i="5"/>
  <c r="C8" i="5"/>
  <c r="D8" i="5" s="1"/>
  <c r="L8" i="1"/>
  <c r="L9" i="1"/>
  <c r="L10" i="1"/>
  <c r="L12" i="1"/>
  <c r="L5" i="1"/>
  <c r="L13" i="1"/>
  <c r="L7" i="1"/>
  <c r="L2" i="1"/>
  <c r="L3" i="1"/>
  <c r="L11" i="1"/>
  <c r="L14" i="1"/>
  <c r="L15" i="1"/>
  <c r="L6" i="1"/>
  <c r="L4" i="1"/>
  <c r="C44" i="5" l="1"/>
  <c r="D43" i="5"/>
  <c r="C32" i="5"/>
  <c r="D31" i="5"/>
  <c r="C20" i="5"/>
  <c r="D19" i="5"/>
  <c r="D20" i="5" s="1"/>
  <c r="D32" i="5" l="1"/>
  <c r="E31" i="5"/>
  <c r="E32" i="5"/>
  <c r="D44" i="5"/>
  <c r="E44" i="5" s="1"/>
  <c r="E43" i="5"/>
  <c r="E19" i="5"/>
  <c r="E20" i="5"/>
</calcChain>
</file>

<file path=xl/sharedStrings.xml><?xml version="1.0" encoding="utf-8"?>
<sst xmlns="http://schemas.openxmlformats.org/spreadsheetml/2006/main" count="822" uniqueCount="218">
  <si>
    <t>SiteNumber</t>
  </si>
  <si>
    <t>Type</t>
  </si>
  <si>
    <t>State</t>
  </si>
  <si>
    <t>County</t>
  </si>
  <si>
    <t>CountyState</t>
  </si>
  <si>
    <t>City</t>
  </si>
  <si>
    <t>FacilityName</t>
  </si>
  <si>
    <t>LatD</t>
  </si>
  <si>
    <t>LonD</t>
  </si>
  <si>
    <t>HELIPORT</t>
  </si>
  <si>
    <t>UNION</t>
  </si>
  <si>
    <t>JASPER</t>
  </si>
  <si>
    <t>NEWTON</t>
  </si>
  <si>
    <t>MONTGOMERY</t>
  </si>
  <si>
    <t>IL</t>
  </si>
  <si>
    <t>04371.2*H</t>
  </si>
  <si>
    <t>COOK</t>
  </si>
  <si>
    <t>ALSIP</t>
  </si>
  <si>
    <t>ALSIP FIRE DEPARTMENT</t>
  </si>
  <si>
    <t>ARLINGTON HEIGHTS</t>
  </si>
  <si>
    <t>KANE</t>
  </si>
  <si>
    <t>AURORA</t>
  </si>
  <si>
    <t>MC HENRY</t>
  </si>
  <si>
    <t>BARRINGTON</t>
  </si>
  <si>
    <t>BARTLETT</t>
  </si>
  <si>
    <t>WILL</t>
  </si>
  <si>
    <t>BOLINGBROOK</t>
  </si>
  <si>
    <t>BROADVIEW</t>
  </si>
  <si>
    <t>BULL VALLEY</t>
  </si>
  <si>
    <t>04486.1*H</t>
  </si>
  <si>
    <t>CARY</t>
  </si>
  <si>
    <t>CARY FIRE DEPT</t>
  </si>
  <si>
    <t>CHICAGO</t>
  </si>
  <si>
    <t>04503.8*H</t>
  </si>
  <si>
    <t>FIRST AREA POLICE HDQTRS</t>
  </si>
  <si>
    <t>04506.51*H</t>
  </si>
  <si>
    <t>JOHN H STROGER HOSPITAL OF COOK COUNTY</t>
  </si>
  <si>
    <t>CHICAGO HEIGHTS</t>
  </si>
  <si>
    <t>CHICAGO/OAK LAWN/</t>
  </si>
  <si>
    <t>04518.81*H</t>
  </si>
  <si>
    <t>CHICAGO/SCHAUMBURG</t>
  </si>
  <si>
    <t>SCHAUMBURG MUNI HELISTOP</t>
  </si>
  <si>
    <t>04506.53*H</t>
  </si>
  <si>
    <t>CHICAGO/TINLEY PARK</t>
  </si>
  <si>
    <t>TINLEY PARK HELISTOP</t>
  </si>
  <si>
    <t>CRYSTAL LAKE</t>
  </si>
  <si>
    <t>DE KALB</t>
  </si>
  <si>
    <t>DES PLAINES</t>
  </si>
  <si>
    <t>DU PAGE</t>
  </si>
  <si>
    <t>DOWNERS GROVE</t>
  </si>
  <si>
    <t>04618.01*H</t>
  </si>
  <si>
    <t>ELGIN</t>
  </si>
  <si>
    <t>IL DEPT OF TRANSPORTATION</t>
  </si>
  <si>
    <t>ELK GROVE VILLAGE</t>
  </si>
  <si>
    <t>ELMHURST</t>
  </si>
  <si>
    <t>04628.86*H</t>
  </si>
  <si>
    <t>EVANSTON</t>
  </si>
  <si>
    <t>EVANSTON WATER PLANT</t>
  </si>
  <si>
    <t>LAKE</t>
  </si>
  <si>
    <t>FOX LAKE</t>
  </si>
  <si>
    <t>GENEVA</t>
  </si>
  <si>
    <t>GLENDALE HEIGHTS</t>
  </si>
  <si>
    <t>GLENVIEW</t>
  </si>
  <si>
    <t>GRAYSLAKE</t>
  </si>
  <si>
    <t>GURNEE</t>
  </si>
  <si>
    <t>HARVARD</t>
  </si>
  <si>
    <t>HARVEY</t>
  </si>
  <si>
    <t>HAZEL CREST</t>
  </si>
  <si>
    <t>04744.5*H</t>
  </si>
  <si>
    <t>HIGHLAND PARK</t>
  </si>
  <si>
    <t>CITY OF HIGHLAND PARK</t>
  </si>
  <si>
    <t>HINSDALE</t>
  </si>
  <si>
    <t>HOFFMAN ESTATES</t>
  </si>
  <si>
    <t>HUNTLEY</t>
  </si>
  <si>
    <t>JOLIET</t>
  </si>
  <si>
    <t>LA GRANGE</t>
  </si>
  <si>
    <t>LAKE FOREST</t>
  </si>
  <si>
    <t>04810.21*H</t>
  </si>
  <si>
    <t>LEMONT</t>
  </si>
  <si>
    <t>LEMONT FIRE DEPT</t>
  </si>
  <si>
    <t>LIBERTYVILLE</t>
  </si>
  <si>
    <t>LINDENHURST</t>
  </si>
  <si>
    <t>MELROSE PARK</t>
  </si>
  <si>
    <t>GRUNDY</t>
  </si>
  <si>
    <t>MINOOKA</t>
  </si>
  <si>
    <t>KENDALL</t>
  </si>
  <si>
    <t>MONEE</t>
  </si>
  <si>
    <t>MORRIS</t>
  </si>
  <si>
    <t>NAPERVILLE</t>
  </si>
  <si>
    <t>NEW LENOX</t>
  </si>
  <si>
    <t>04900.311*H</t>
  </si>
  <si>
    <t>JASPER COUNTY SAFETY COUNCIL</t>
  </si>
  <si>
    <t>OAK BROOK</t>
  </si>
  <si>
    <t>OLYMPIA FIELDS</t>
  </si>
  <si>
    <t>PALOS HEIGHTS</t>
  </si>
  <si>
    <t>PARK RIDGE</t>
  </si>
  <si>
    <t>04938.71*H</t>
  </si>
  <si>
    <t>PEOTONE</t>
  </si>
  <si>
    <t>SOUTH SUBURBAN</t>
  </si>
  <si>
    <t>ROLLING MEADOWS</t>
  </si>
  <si>
    <t>ROSELLE</t>
  </si>
  <si>
    <t>SANDWICH</t>
  </si>
  <si>
    <t>SENECA</t>
  </si>
  <si>
    <t>WARRENVILLE</t>
  </si>
  <si>
    <t>WAUKEGAN</t>
  </si>
  <si>
    <t>WILLOWBROOK</t>
  </si>
  <si>
    <t>WINFIELD</t>
  </si>
  <si>
    <t>WOODSTOCK</t>
  </si>
  <si>
    <t>YORKVILLE</t>
  </si>
  <si>
    <t>IN</t>
  </si>
  <si>
    <t>AUBURN</t>
  </si>
  <si>
    <t>CROWN POINT</t>
  </si>
  <si>
    <t>DYER</t>
  </si>
  <si>
    <t>GARY</t>
  </si>
  <si>
    <t>HAMMOND</t>
  </si>
  <si>
    <t>PORTER</t>
  </si>
  <si>
    <t>HEBRON</t>
  </si>
  <si>
    <t>HOBART</t>
  </si>
  <si>
    <t>MERRILLVILLE</t>
  </si>
  <si>
    <t>MUNSTER</t>
  </si>
  <si>
    <t>05589.71*H</t>
  </si>
  <si>
    <t>PORTAGE</t>
  </si>
  <si>
    <t>BURNS INTL HARBOR</t>
  </si>
  <si>
    <t>05598.03*H</t>
  </si>
  <si>
    <t>RENSSELAER</t>
  </si>
  <si>
    <t>FRANCISCAN HEALTH RENSSELAER</t>
  </si>
  <si>
    <t>VALPARAISO</t>
  </si>
  <si>
    <t>WHITING</t>
  </si>
  <si>
    <t>WI</t>
  </si>
  <si>
    <t>BURLINGTON</t>
  </si>
  <si>
    <t>KENOSHA</t>
  </si>
  <si>
    <t>PLEASANT PRAIRIE</t>
  </si>
  <si>
    <t>Include/Delete</t>
  </si>
  <si>
    <t>FAA_Site</t>
  </si>
  <si>
    <t>Airport Code</t>
  </si>
  <si>
    <t>State Code</t>
  </si>
  <si>
    <t>04508.*A</t>
  </si>
  <si>
    <t>ORD</t>
  </si>
  <si>
    <t>04507.*A</t>
  </si>
  <si>
    <t>MDW</t>
  </si>
  <si>
    <t>04567.*A</t>
  </si>
  <si>
    <t>04727.*A</t>
  </si>
  <si>
    <t>04506.*A</t>
  </si>
  <si>
    <t>04876.*A</t>
  </si>
  <si>
    <t>04758.961*A</t>
  </si>
  <si>
    <t>27316.12*A</t>
  </si>
  <si>
    <t>04508.2*A</t>
  </si>
  <si>
    <t>04508.6*A</t>
  </si>
  <si>
    <t>04444.*A</t>
  </si>
  <si>
    <t>04518.8*A</t>
  </si>
  <si>
    <t>04503.04*A</t>
  </si>
  <si>
    <t>04703.1*A</t>
  </si>
  <si>
    <t>27286.1*A</t>
  </si>
  <si>
    <t>04508.1*A</t>
  </si>
  <si>
    <t>04503.*A</t>
  </si>
  <si>
    <t>04869.5*A</t>
  </si>
  <si>
    <t>04518.*A</t>
  </si>
  <si>
    <t>05447.1*A</t>
  </si>
  <si>
    <t>05398.8*A</t>
  </si>
  <si>
    <t>05303.*A</t>
  </si>
  <si>
    <t>05327.*A</t>
  </si>
  <si>
    <t>05353.*A</t>
  </si>
  <si>
    <t>05598.*A</t>
  </si>
  <si>
    <t>05701.*A</t>
  </si>
  <si>
    <t>eVTOL</t>
  </si>
  <si>
    <t>Max Range [nmi]</t>
  </si>
  <si>
    <t>Cruise Speed [kts]</t>
  </si>
  <si>
    <t>Total Operating Cost Per Hour</t>
  </si>
  <si>
    <t>Auto Only</t>
  </si>
  <si>
    <t>Effective Cost</t>
  </si>
  <si>
    <t>Travel Time (min)</t>
  </si>
  <si>
    <t>Operating Cost ($)</t>
  </si>
  <si>
    <t>Operating Cost</t>
  </si>
  <si>
    <t>($)/hr</t>
  </si>
  <si>
    <t>Value of Time ($)/hr</t>
  </si>
  <si>
    <t>[mph]</t>
  </si>
  <si>
    <t>REGIONAL</t>
  </si>
  <si>
    <t>MAJOR</t>
  </si>
  <si>
    <t>https://statisticalatlas.com/metro-area/Illinois/Chicago/Population</t>
  </si>
  <si>
    <t>Population Densities in Chicago Metro Area</t>
  </si>
  <si>
    <t>Operating Costs of Auto, eVTOL</t>
  </si>
  <si>
    <t>FRAMA I Papers</t>
  </si>
  <si>
    <t>Metro Transit Operating Cost</t>
  </si>
  <si>
    <t>https://www.transitchicago.com/fares/</t>
  </si>
  <si>
    <t>https://www.google.com/maps</t>
  </si>
  <si>
    <t>Geodesic Distances and Travel Times for Auto, Transit</t>
  </si>
  <si>
    <t>Helipad, Regional, Metropolitan Airports List</t>
  </si>
  <si>
    <t>nasa_odm/codes/Airport_Data</t>
  </si>
  <si>
    <t>Auto + eVTOL</t>
  </si>
  <si>
    <t>Geodesic Distance [mi]</t>
  </si>
  <si>
    <t>Metro Transit</t>
  </si>
  <si>
    <r>
      <t xml:space="preserve">Harwood Heights to Cloud Gate using the </t>
    </r>
    <r>
      <rPr>
        <u/>
        <sz val="11"/>
        <color theme="1"/>
        <rFont val="Calibri"/>
        <family val="2"/>
        <scheme val="minor"/>
      </rPr>
      <t>above Heliport Location</t>
    </r>
    <r>
      <rPr>
        <sz val="11"/>
        <color theme="1"/>
        <rFont val="Calibri"/>
        <family val="2"/>
        <scheme val="minor"/>
      </rPr>
      <t xml:space="preserve"> (Just a Disclaimer, this heliport is next to a Regional Hospital)</t>
    </r>
  </si>
  <si>
    <t>I chose Harwood Heights because it's population density is one of the highest in Chicago metro area</t>
  </si>
  <si>
    <t>CTOL is not a valid mode here</t>
  </si>
  <si>
    <t>Aurora to Cloud Gate</t>
  </si>
  <si>
    <t>CTOL is not a valid mode here because no regional airports in Chicago Downtown</t>
  </si>
  <si>
    <t>I chose Arora because it is 2nd most populous suburbs of Chicago Metro Area</t>
  </si>
  <si>
    <t>cents/mile</t>
  </si>
  <si>
    <t>Travel Distance (mi)</t>
  </si>
  <si>
    <t>Auto Operational Cost</t>
  </si>
  <si>
    <t>Value of Time</t>
  </si>
  <si>
    <t>$/hr</t>
  </si>
  <si>
    <t>(misc. cost such as parking not included)</t>
  </si>
  <si>
    <t>eVTOL Only (Regional to Heliport)</t>
  </si>
  <si>
    <t>Metro</t>
  </si>
  <si>
    <t>Auto + eVTOL (Aurora to Aurora Airport to Heliport to Cloud Gate)</t>
  </si>
  <si>
    <t>St. Charles to Cloud Gate</t>
  </si>
  <si>
    <t>St. Charles</t>
  </si>
  <si>
    <t>I chose St. Charles because Apoorv suggested it</t>
  </si>
  <si>
    <t>Auto + eVTOL (St. Charles to DuPage Airport to Heliport to Cloud Gate)</t>
  </si>
  <si>
    <t>Naperville to Cloud Gate</t>
  </si>
  <si>
    <t>Bolingbrook</t>
  </si>
  <si>
    <t>I chose Naperville because it is also one of the populous suburbs</t>
  </si>
  <si>
    <t>Auto + eVTOL (Naperville to Bolingbrook Airport to Heliport to Cloud Gate)</t>
  </si>
  <si>
    <t>Ownership</t>
  </si>
  <si>
    <t>Use</t>
  </si>
  <si>
    <t>PU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</si>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</sst>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28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5" borderId="0" xfId="0" applyFill="1"/>
    <xf numFmtId="0" fontId="18" fillId="0" borderId="0" xfId="43"/>
    <xf numFmtId="0" fontId="0" fillId="36" borderId="0" xfId="0" applyFill="1"/>
    <xf numFmtId="0" fontId="0" fillId="37" borderId="0" xfId="0" applyFill="1"/>
    <xf numFmtId="44" fontId="0" fillId="37" borderId="0" xfId="42" applyFont="1" applyFill="1"/>
    <xf numFmtId="44" fontId="0" fillId="35" borderId="0" xfId="42" applyFont="1" applyFill="1"/>
    <xf numFmtId="0" fontId="0" fillId="0" borderId="10" xfId="0" applyBorder="1"/>
    <xf numFmtId="0" fontId="0" fillId="35" borderId="10" xfId="0" applyFill="1" applyBorder="1"/>
    <xf numFmtId="0" fontId="0" fillId="34" borderId="10" xfId="0" applyFill="1" applyBorder="1"/>
    <xf numFmtId="0" fontId="0" fillId="34" borderId="10" xfId="0" applyFill="1" applyBorder="1" applyAlignment="1">
      <alignment vertical="center"/>
    </xf>
    <xf numFmtId="0" fontId="0" fillId="34" borderId="10" xfId="0" applyFill="1" applyBorder="1" applyAlignment="1">
      <alignment horizontal="left" vertical="center"/>
    </xf>
    <xf numFmtId="0" fontId="0" fillId="35" borderId="10" xfId="0" applyFill="1" applyBorder="1" applyAlignment="1">
      <alignment vertical="center"/>
    </xf>
    <xf numFmtId="0" fontId="0" fillId="37" borderId="10" xfId="0" applyFill="1" applyBorder="1" applyAlignment="1">
      <alignment vertical="center"/>
    </xf>
    <xf numFmtId="0" fontId="0" fillId="0" borderId="10" xfId="0" applyBorder="1" applyAlignment="1">
      <alignment vertical="center"/>
    </xf>
    <xf numFmtId="44" fontId="0" fillId="35" borderId="10" xfId="42" applyFont="1" applyFill="1" applyBorder="1" applyAlignment="1">
      <alignment vertical="center"/>
    </xf>
    <xf numFmtId="44" fontId="0" fillId="37" borderId="10" xfId="42" applyFont="1" applyFill="1" applyBorder="1" applyAlignment="1">
      <alignment vertical="center"/>
    </xf>
    <xf numFmtId="0" fontId="0" fillId="35" borderId="10" xfId="0" applyFill="1" applyBorder="1" applyAlignment="1">
      <alignment vertical="center" wrapText="1"/>
    </xf>
    <xf numFmtId="0" fontId="0" fillId="35" borderId="10" xfId="0" applyFill="1" applyBorder="1" applyAlignment="1">
      <alignment horizontal="center" vertical="center"/>
    </xf>
    <xf numFmtId="0" fontId="17" fillId="36" borderId="10" xfId="0" applyFont="1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16" fillId="0" borderId="0" xfId="0" applyFont="1"/>
    <xf numFmtId="0" fontId="16" fillId="33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maps" TargetMode="External"/><Relationship Id="rId2" Type="http://schemas.openxmlformats.org/officeDocument/2006/relationships/hyperlink" Target="https://www.transitchicago.com/fares/" TargetMode="External"/><Relationship Id="rId1" Type="http://schemas.openxmlformats.org/officeDocument/2006/relationships/hyperlink" Target="https://statisticalatlas.com/metro-area/Illinois/Chicago/Popul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4393-96B6-49E9-9A4B-6F215831649E}">
  <dimension ref="A1:F138"/>
  <sheetViews>
    <sheetView workbookViewId="0">
      <selection activeCell="H10" sqref="H10"/>
    </sheetView>
  </sheetViews>
  <sheetFormatPr defaultRowHeight="15" x14ac:dyDescent="0.25"/>
  <cols>
    <col min="1" max="1" width="10" bestFit="1" customWidth="1"/>
    <col min="3" max="3" width="11.7109375" bestFit="1" customWidth="1"/>
    <col min="4" max="4" width="21.85546875" bestFit="1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5</v>
      </c>
      <c r="E1" s="2" t="s">
        <v>7</v>
      </c>
      <c r="F1" s="2" t="s">
        <v>8</v>
      </c>
    </row>
    <row r="2" spans="1:6" x14ac:dyDescent="0.25">
      <c r="A2" t="s">
        <v>9</v>
      </c>
      <c r="B2" t="s">
        <v>109</v>
      </c>
      <c r="C2" t="s">
        <v>46</v>
      </c>
      <c r="D2" t="s">
        <v>110</v>
      </c>
      <c r="E2" s="2">
        <v>41.369694444444399</v>
      </c>
      <c r="F2" s="2">
        <v>-85.035186111111102</v>
      </c>
    </row>
    <row r="3" spans="1:6" x14ac:dyDescent="0.25">
      <c r="A3" t="s">
        <v>176</v>
      </c>
      <c r="B3" t="s">
        <v>109</v>
      </c>
      <c r="C3" t="s">
        <v>163</v>
      </c>
      <c r="E3">
        <v>41.452413722199999</v>
      </c>
      <c r="F3">
        <v>-87.019893111100004</v>
      </c>
    </row>
    <row r="4" spans="1:6" x14ac:dyDescent="0.25">
      <c r="A4" t="s">
        <v>9</v>
      </c>
      <c r="B4" t="s">
        <v>109</v>
      </c>
      <c r="C4" t="s">
        <v>115</v>
      </c>
      <c r="D4" t="s">
        <v>126</v>
      </c>
      <c r="E4" s="2">
        <v>41.553660833333304</v>
      </c>
      <c r="F4" s="2">
        <v>-87.047946944444405</v>
      </c>
    </row>
    <row r="5" spans="1:6" x14ac:dyDescent="0.25">
      <c r="A5" t="s">
        <v>9</v>
      </c>
      <c r="B5" t="s">
        <v>109</v>
      </c>
      <c r="C5" t="s">
        <v>11</v>
      </c>
      <c r="D5" t="s">
        <v>124</v>
      </c>
      <c r="E5" s="2">
        <v>40.934997222222201</v>
      </c>
      <c r="F5" s="2">
        <v>-87.138158333333294</v>
      </c>
    </row>
    <row r="6" spans="1:6" x14ac:dyDescent="0.25">
      <c r="A6" t="s">
        <v>9</v>
      </c>
      <c r="B6" t="s">
        <v>109</v>
      </c>
      <c r="C6" t="s">
        <v>115</v>
      </c>
      <c r="D6" t="s">
        <v>121</v>
      </c>
      <c r="E6" s="2">
        <v>41.636981388888799</v>
      </c>
      <c r="F6" s="2">
        <v>-87.152256944444403</v>
      </c>
    </row>
    <row r="7" spans="1:6" x14ac:dyDescent="0.25">
      <c r="A7" t="s">
        <v>9</v>
      </c>
      <c r="B7" t="s">
        <v>109</v>
      </c>
      <c r="C7" t="s">
        <v>115</v>
      </c>
      <c r="D7" t="s">
        <v>121</v>
      </c>
      <c r="E7" s="2">
        <v>41.608370555555503</v>
      </c>
      <c r="F7" s="2">
        <v>-87.176423611111105</v>
      </c>
    </row>
    <row r="8" spans="1:6" x14ac:dyDescent="0.25">
      <c r="A8" t="s">
        <v>176</v>
      </c>
      <c r="B8" t="s">
        <v>109</v>
      </c>
      <c r="C8" t="s">
        <v>162</v>
      </c>
      <c r="E8">
        <v>40.953416833299997</v>
      </c>
      <c r="F8">
        <v>-87.181501138900003</v>
      </c>
    </row>
    <row r="9" spans="1:6" x14ac:dyDescent="0.25">
      <c r="A9" t="s">
        <v>9</v>
      </c>
      <c r="B9" t="s">
        <v>109</v>
      </c>
      <c r="C9" t="s">
        <v>115</v>
      </c>
      <c r="D9" t="s">
        <v>121</v>
      </c>
      <c r="E9" s="2">
        <v>41.547002777777699</v>
      </c>
      <c r="F9" s="2">
        <v>-87.184425000000005</v>
      </c>
    </row>
    <row r="10" spans="1:6" x14ac:dyDescent="0.25">
      <c r="A10" t="s">
        <v>9</v>
      </c>
      <c r="B10" t="s">
        <v>109</v>
      </c>
      <c r="C10" t="s">
        <v>115</v>
      </c>
      <c r="D10" t="s">
        <v>116</v>
      </c>
      <c r="E10" s="2">
        <v>41.3883333333333</v>
      </c>
      <c r="F10" s="2">
        <v>-87.213888888888803</v>
      </c>
    </row>
    <row r="11" spans="1:6" x14ac:dyDescent="0.25">
      <c r="A11" t="s">
        <v>9</v>
      </c>
      <c r="B11" t="s">
        <v>109</v>
      </c>
      <c r="C11" t="s">
        <v>58</v>
      </c>
      <c r="D11" t="s">
        <v>117</v>
      </c>
      <c r="E11" s="2">
        <v>41.511388888888803</v>
      </c>
      <c r="F11" s="2">
        <v>-87.260555555555499</v>
      </c>
    </row>
    <row r="12" spans="1:6" x14ac:dyDescent="0.25">
      <c r="A12" t="s">
        <v>176</v>
      </c>
      <c r="B12" t="s">
        <v>109</v>
      </c>
      <c r="C12" t="s">
        <v>161</v>
      </c>
      <c r="E12">
        <v>41.560188888900001</v>
      </c>
      <c r="F12">
        <v>-87.263922222199994</v>
      </c>
    </row>
    <row r="13" spans="1:6" x14ac:dyDescent="0.25">
      <c r="A13" t="s">
        <v>9</v>
      </c>
      <c r="B13" t="s">
        <v>109</v>
      </c>
      <c r="C13" t="s">
        <v>58</v>
      </c>
      <c r="D13" t="s">
        <v>118</v>
      </c>
      <c r="E13" s="2">
        <v>41.452258611111098</v>
      </c>
      <c r="F13" s="2">
        <v>-87.318924166666605</v>
      </c>
    </row>
    <row r="14" spans="1:6" x14ac:dyDescent="0.25">
      <c r="A14" t="s">
        <v>9</v>
      </c>
      <c r="B14" t="s">
        <v>109</v>
      </c>
      <c r="C14" t="s">
        <v>58</v>
      </c>
      <c r="D14" t="s">
        <v>118</v>
      </c>
      <c r="E14" s="2">
        <v>41.463369722222197</v>
      </c>
      <c r="F14" s="2">
        <v>-87.323646666666605</v>
      </c>
    </row>
    <row r="15" spans="1:6" x14ac:dyDescent="0.25">
      <c r="A15" t="s">
        <v>9</v>
      </c>
      <c r="B15" t="s">
        <v>109</v>
      </c>
      <c r="C15" t="s">
        <v>58</v>
      </c>
      <c r="D15" t="s">
        <v>113</v>
      </c>
      <c r="E15" s="2">
        <v>41.591147222222197</v>
      </c>
      <c r="F15" s="2">
        <v>-87.3361488888888</v>
      </c>
    </row>
    <row r="16" spans="1:6" x14ac:dyDescent="0.25">
      <c r="A16" t="s">
        <v>9</v>
      </c>
      <c r="B16" t="s">
        <v>109</v>
      </c>
      <c r="C16" t="s">
        <v>58</v>
      </c>
      <c r="D16" t="s">
        <v>113</v>
      </c>
      <c r="E16" s="2">
        <v>41.598824999999998</v>
      </c>
      <c r="F16" s="2">
        <v>-87.358611111111102</v>
      </c>
    </row>
    <row r="17" spans="1:6" x14ac:dyDescent="0.25">
      <c r="A17" t="s">
        <v>9</v>
      </c>
      <c r="B17" t="s">
        <v>109</v>
      </c>
      <c r="C17" t="s">
        <v>58</v>
      </c>
      <c r="D17" t="s">
        <v>111</v>
      </c>
      <c r="E17" s="2">
        <v>41.393524999999997</v>
      </c>
      <c r="F17" s="2">
        <v>-87.365447222222201</v>
      </c>
    </row>
    <row r="18" spans="1:6" x14ac:dyDescent="0.25">
      <c r="A18" t="s">
        <v>176</v>
      </c>
      <c r="B18" t="s">
        <v>109</v>
      </c>
      <c r="C18" t="s">
        <v>160</v>
      </c>
      <c r="E18">
        <v>41.5186758611</v>
      </c>
      <c r="F18">
        <v>-87.408322555599995</v>
      </c>
    </row>
    <row r="19" spans="1:6" x14ac:dyDescent="0.25">
      <c r="A19" t="s">
        <v>176</v>
      </c>
      <c r="B19" t="s">
        <v>109</v>
      </c>
      <c r="C19" t="s">
        <v>159</v>
      </c>
      <c r="E19">
        <v>41.612282305599997</v>
      </c>
      <c r="F19">
        <v>-87.4184154167</v>
      </c>
    </row>
    <row r="20" spans="1:6" x14ac:dyDescent="0.25">
      <c r="A20" t="s">
        <v>176</v>
      </c>
      <c r="B20" t="s">
        <v>109</v>
      </c>
      <c r="C20" t="s">
        <v>158</v>
      </c>
      <c r="E20">
        <v>40.758767555600002</v>
      </c>
      <c r="F20">
        <v>-87.436350861099996</v>
      </c>
    </row>
    <row r="21" spans="1:6" x14ac:dyDescent="0.25">
      <c r="A21" t="s">
        <v>9</v>
      </c>
      <c r="B21" t="s">
        <v>109</v>
      </c>
      <c r="C21" t="s">
        <v>58</v>
      </c>
      <c r="D21" t="s">
        <v>114</v>
      </c>
      <c r="E21" s="2">
        <v>41.594166666666602</v>
      </c>
      <c r="F21" s="2">
        <v>-87.491388888888807</v>
      </c>
    </row>
    <row r="22" spans="1:6" x14ac:dyDescent="0.25">
      <c r="A22" t="s">
        <v>9</v>
      </c>
      <c r="B22" t="s">
        <v>109</v>
      </c>
      <c r="C22" t="s">
        <v>58</v>
      </c>
      <c r="D22" t="s">
        <v>127</v>
      </c>
      <c r="E22" s="2">
        <v>41.687777777777697</v>
      </c>
      <c r="F22" s="2">
        <v>-87.500833333333304</v>
      </c>
    </row>
    <row r="23" spans="1:6" x14ac:dyDescent="0.25">
      <c r="A23" t="s">
        <v>9</v>
      </c>
      <c r="B23" t="s">
        <v>109</v>
      </c>
      <c r="C23" t="s">
        <v>58</v>
      </c>
      <c r="D23" t="s">
        <v>119</v>
      </c>
      <c r="E23" s="2">
        <v>41.549580555555501</v>
      </c>
      <c r="F23" s="2">
        <v>-87.506713888888797</v>
      </c>
    </row>
    <row r="24" spans="1:6" x14ac:dyDescent="0.25">
      <c r="A24" t="s">
        <v>176</v>
      </c>
      <c r="B24" t="s">
        <v>109</v>
      </c>
      <c r="C24" t="s">
        <v>157</v>
      </c>
      <c r="E24">
        <v>41.234317500000003</v>
      </c>
      <c r="F24">
        <v>-87.507690638900002</v>
      </c>
    </row>
    <row r="25" spans="1:6" x14ac:dyDescent="0.25">
      <c r="A25" t="s">
        <v>9</v>
      </c>
      <c r="B25" t="s">
        <v>109</v>
      </c>
      <c r="C25" t="s">
        <v>58</v>
      </c>
      <c r="D25" t="s">
        <v>119</v>
      </c>
      <c r="E25" s="2">
        <v>41.538333333333298</v>
      </c>
      <c r="F25" s="2">
        <v>-87.514444444444393</v>
      </c>
    </row>
    <row r="26" spans="1:6" x14ac:dyDescent="0.25">
      <c r="A26" t="s">
        <v>9</v>
      </c>
      <c r="B26" t="s">
        <v>109</v>
      </c>
      <c r="C26" t="s">
        <v>58</v>
      </c>
      <c r="D26" t="s">
        <v>112</v>
      </c>
      <c r="E26" s="2">
        <v>41.493333333333297</v>
      </c>
      <c r="F26" s="2">
        <v>-87.523611111111094</v>
      </c>
    </row>
    <row r="27" spans="1:6" x14ac:dyDescent="0.25">
      <c r="A27" t="s">
        <v>9</v>
      </c>
      <c r="B27" t="s">
        <v>109</v>
      </c>
      <c r="C27" t="s">
        <v>58</v>
      </c>
      <c r="D27" t="s">
        <v>114</v>
      </c>
      <c r="E27" s="2">
        <v>41.6142055555555</v>
      </c>
      <c r="F27" s="2">
        <v>-87.524094444444401</v>
      </c>
    </row>
    <row r="28" spans="1:6" x14ac:dyDescent="0.25">
      <c r="A28" t="s">
        <v>9</v>
      </c>
      <c r="B28" t="s">
        <v>14</v>
      </c>
      <c r="C28" t="s">
        <v>16</v>
      </c>
      <c r="D28" t="s">
        <v>32</v>
      </c>
      <c r="E28" s="2">
        <v>41.724411111111102</v>
      </c>
      <c r="F28" s="2">
        <v>-87.526397222222201</v>
      </c>
    </row>
    <row r="29" spans="1:6" x14ac:dyDescent="0.25">
      <c r="A29" t="s">
        <v>176</v>
      </c>
      <c r="B29" t="s">
        <v>14</v>
      </c>
      <c r="C29" t="s">
        <v>156</v>
      </c>
      <c r="E29">
        <v>41.539897222199997</v>
      </c>
      <c r="F29">
        <v>-87.537899999999993</v>
      </c>
    </row>
    <row r="30" spans="1:6" x14ac:dyDescent="0.25">
      <c r="A30" t="s">
        <v>9</v>
      </c>
      <c r="B30" t="s">
        <v>14</v>
      </c>
      <c r="C30" t="s">
        <v>16</v>
      </c>
      <c r="D30" t="s">
        <v>32</v>
      </c>
      <c r="E30" s="2">
        <v>41.790936111111101</v>
      </c>
      <c r="F30" s="2">
        <v>-87.605397222222194</v>
      </c>
    </row>
    <row r="31" spans="1:6" x14ac:dyDescent="0.25">
      <c r="A31" t="s">
        <v>9</v>
      </c>
      <c r="B31" t="s">
        <v>14</v>
      </c>
      <c r="C31" t="s">
        <v>16</v>
      </c>
      <c r="D31" t="s">
        <v>32</v>
      </c>
      <c r="E31" s="2">
        <v>41.888055555555503</v>
      </c>
      <c r="F31" s="2">
        <v>-87.609722222222203</v>
      </c>
    </row>
    <row r="32" spans="1:6" x14ac:dyDescent="0.25">
      <c r="A32" t="s">
        <v>9</v>
      </c>
      <c r="B32" t="s">
        <v>14</v>
      </c>
      <c r="C32" t="s">
        <v>16</v>
      </c>
      <c r="D32" t="s">
        <v>32</v>
      </c>
      <c r="E32" s="2">
        <v>41.896468999999897</v>
      </c>
      <c r="F32" s="2">
        <v>-87.621537999999902</v>
      </c>
    </row>
    <row r="33" spans="1:6" x14ac:dyDescent="0.25">
      <c r="A33" t="s">
        <v>9</v>
      </c>
      <c r="B33" t="s">
        <v>14</v>
      </c>
      <c r="C33" t="s">
        <v>16</v>
      </c>
      <c r="D33" t="s">
        <v>32</v>
      </c>
      <c r="E33" s="2">
        <v>41.800033611111097</v>
      </c>
      <c r="F33" s="2">
        <v>-87.627827777777696</v>
      </c>
    </row>
    <row r="34" spans="1:6" x14ac:dyDescent="0.25">
      <c r="A34" t="s">
        <v>9</v>
      </c>
      <c r="B34" t="s">
        <v>14</v>
      </c>
      <c r="C34" t="s">
        <v>16</v>
      </c>
      <c r="D34" t="s">
        <v>37</v>
      </c>
      <c r="E34" s="2">
        <v>41.504613888888798</v>
      </c>
      <c r="F34" s="2">
        <v>-87.639961111111106</v>
      </c>
    </row>
    <row r="35" spans="1:6" x14ac:dyDescent="0.25">
      <c r="A35" t="s">
        <v>9</v>
      </c>
      <c r="B35" t="s">
        <v>14</v>
      </c>
      <c r="C35" t="s">
        <v>16</v>
      </c>
      <c r="D35" t="s">
        <v>32</v>
      </c>
      <c r="E35" s="2">
        <v>41.848222222222198</v>
      </c>
      <c r="F35" s="2">
        <v>-87.6483611111111</v>
      </c>
    </row>
    <row r="36" spans="1:6" x14ac:dyDescent="0.25">
      <c r="A36" t="s">
        <v>9</v>
      </c>
      <c r="B36" t="s">
        <v>14</v>
      </c>
      <c r="C36" t="s">
        <v>16</v>
      </c>
      <c r="D36" t="s">
        <v>66</v>
      </c>
      <c r="E36" s="2">
        <v>41.605722222222198</v>
      </c>
      <c r="F36" s="2">
        <v>-87.659958333333293</v>
      </c>
    </row>
    <row r="37" spans="1:6" x14ac:dyDescent="0.25">
      <c r="A37" t="s">
        <v>9</v>
      </c>
      <c r="B37" t="s">
        <v>14</v>
      </c>
      <c r="C37" t="s">
        <v>16</v>
      </c>
      <c r="D37" t="s">
        <v>66</v>
      </c>
      <c r="E37" s="2">
        <v>41.612222222222201</v>
      </c>
      <c r="F37" s="2">
        <v>-87.67</v>
      </c>
    </row>
    <row r="38" spans="1:6" x14ac:dyDescent="0.25">
      <c r="A38" t="s">
        <v>9</v>
      </c>
      <c r="B38" t="s">
        <v>14</v>
      </c>
      <c r="C38" t="s">
        <v>16</v>
      </c>
      <c r="D38" t="s">
        <v>32</v>
      </c>
      <c r="E38" s="2">
        <v>41.862141666666602</v>
      </c>
      <c r="F38" s="2">
        <v>-87.670261111111103</v>
      </c>
    </row>
    <row r="39" spans="1:6" x14ac:dyDescent="0.25">
      <c r="A39" t="s">
        <v>9</v>
      </c>
      <c r="B39" t="s">
        <v>14</v>
      </c>
      <c r="C39" t="s">
        <v>16</v>
      </c>
      <c r="D39" t="s">
        <v>32</v>
      </c>
      <c r="E39" s="2">
        <v>41.8747547222222</v>
      </c>
      <c r="F39" s="2">
        <v>-87.673386944444403</v>
      </c>
    </row>
    <row r="40" spans="1:6" x14ac:dyDescent="0.25">
      <c r="A40" t="s">
        <v>9</v>
      </c>
      <c r="B40" t="s">
        <v>14</v>
      </c>
      <c r="C40" t="s">
        <v>16</v>
      </c>
      <c r="D40" t="s">
        <v>56</v>
      </c>
      <c r="E40" s="2">
        <v>42.061696388888798</v>
      </c>
      <c r="F40" s="2">
        <v>-87.673947222222196</v>
      </c>
    </row>
    <row r="41" spans="1:6" x14ac:dyDescent="0.25">
      <c r="A41" t="s">
        <v>9</v>
      </c>
      <c r="B41" t="s">
        <v>14</v>
      </c>
      <c r="C41" t="s">
        <v>16</v>
      </c>
      <c r="D41" t="s">
        <v>32</v>
      </c>
      <c r="E41" s="2">
        <v>41.9027777777777</v>
      </c>
      <c r="F41" s="2">
        <v>-87.682777777777702</v>
      </c>
    </row>
    <row r="42" spans="1:6" x14ac:dyDescent="0.25">
      <c r="A42" t="s">
        <v>176</v>
      </c>
      <c r="B42" t="s">
        <v>14</v>
      </c>
      <c r="C42" t="s">
        <v>155</v>
      </c>
      <c r="E42">
        <v>41.3773863889</v>
      </c>
      <c r="F42">
        <v>-87.688854250000006</v>
      </c>
    </row>
    <row r="43" spans="1:6" x14ac:dyDescent="0.25">
      <c r="A43" t="s">
        <v>9</v>
      </c>
      <c r="B43" t="s">
        <v>14</v>
      </c>
      <c r="C43" t="s">
        <v>16</v>
      </c>
      <c r="D43" t="s">
        <v>32</v>
      </c>
      <c r="E43" s="2">
        <v>41.948333333333302</v>
      </c>
      <c r="F43" s="2">
        <v>-87.6933333333333</v>
      </c>
    </row>
    <row r="44" spans="1:6" x14ac:dyDescent="0.25">
      <c r="A44" t="s">
        <v>9</v>
      </c>
      <c r="B44" t="s">
        <v>14</v>
      </c>
      <c r="C44" t="s">
        <v>16</v>
      </c>
      <c r="D44" t="s">
        <v>67</v>
      </c>
      <c r="E44" s="2">
        <v>41.567694444444399</v>
      </c>
      <c r="F44" s="2">
        <v>-87.697152777777703</v>
      </c>
    </row>
    <row r="45" spans="1:6" x14ac:dyDescent="0.25">
      <c r="A45" t="s">
        <v>9</v>
      </c>
      <c r="B45" t="s">
        <v>14</v>
      </c>
      <c r="C45" t="s">
        <v>16</v>
      </c>
      <c r="D45" t="s">
        <v>93</v>
      </c>
      <c r="E45" s="2">
        <v>41.523611111111101</v>
      </c>
      <c r="F45" s="2">
        <v>-87.709722222222197</v>
      </c>
    </row>
    <row r="46" spans="1:6" x14ac:dyDescent="0.25">
      <c r="A46" t="s">
        <v>9</v>
      </c>
      <c r="B46" t="s">
        <v>14</v>
      </c>
      <c r="C46" t="s">
        <v>25</v>
      </c>
      <c r="D46" t="s">
        <v>86</v>
      </c>
      <c r="E46" s="2">
        <v>41.3851333333333</v>
      </c>
      <c r="F46" s="2">
        <v>-87.720283333333299</v>
      </c>
    </row>
    <row r="47" spans="1:6" x14ac:dyDescent="0.25">
      <c r="A47" t="s">
        <v>9</v>
      </c>
      <c r="B47" t="s">
        <v>14</v>
      </c>
      <c r="C47" t="s">
        <v>16</v>
      </c>
      <c r="D47" t="s">
        <v>38</v>
      </c>
      <c r="E47" s="2">
        <v>41.723158333333302</v>
      </c>
      <c r="F47" s="2">
        <v>-87.732805555555501</v>
      </c>
    </row>
    <row r="48" spans="1:6" x14ac:dyDescent="0.25">
      <c r="A48" t="s">
        <v>9</v>
      </c>
      <c r="B48" t="s">
        <v>14</v>
      </c>
      <c r="C48" t="s">
        <v>16</v>
      </c>
      <c r="D48" t="s">
        <v>17</v>
      </c>
      <c r="E48" s="2">
        <v>41.675033055555502</v>
      </c>
      <c r="F48" s="2">
        <v>-87.749495555555498</v>
      </c>
    </row>
    <row r="49" spans="1:6" x14ac:dyDescent="0.25">
      <c r="A49" t="s">
        <v>9</v>
      </c>
      <c r="B49" t="s">
        <v>14</v>
      </c>
      <c r="C49" t="s">
        <v>25</v>
      </c>
      <c r="D49" t="s">
        <v>97</v>
      </c>
      <c r="E49" s="2">
        <v>41.37</v>
      </c>
      <c r="F49" s="2">
        <v>-87.750555555555493</v>
      </c>
    </row>
    <row r="50" spans="1:6" x14ac:dyDescent="0.25">
      <c r="A50" t="s">
        <v>177</v>
      </c>
      <c r="B50" t="s">
        <v>14</v>
      </c>
      <c r="C50" t="s">
        <v>138</v>
      </c>
      <c r="E50">
        <v>41.7859993</v>
      </c>
      <c r="F50">
        <v>-87.752403259999994</v>
      </c>
    </row>
    <row r="51" spans="1:6" x14ac:dyDescent="0.25">
      <c r="A51" t="s">
        <v>9</v>
      </c>
      <c r="B51" t="s">
        <v>14</v>
      </c>
      <c r="C51" t="s">
        <v>16</v>
      </c>
      <c r="D51" t="s">
        <v>43</v>
      </c>
      <c r="E51" s="2">
        <v>41.559166666666599</v>
      </c>
      <c r="F51" s="2">
        <v>-87.805833333333297</v>
      </c>
    </row>
    <row r="52" spans="1:6" x14ac:dyDescent="0.25">
      <c r="A52" t="s">
        <v>9</v>
      </c>
      <c r="B52" t="s">
        <v>14</v>
      </c>
      <c r="C52" t="s">
        <v>16</v>
      </c>
      <c r="D52" t="s">
        <v>94</v>
      </c>
      <c r="E52" s="2">
        <v>41.669166666666598</v>
      </c>
      <c r="F52" s="2">
        <v>-87.812555555555505</v>
      </c>
    </row>
    <row r="53" spans="1:6" x14ac:dyDescent="0.25">
      <c r="A53" t="s">
        <v>9</v>
      </c>
      <c r="B53" t="s">
        <v>14</v>
      </c>
      <c r="C53" t="s">
        <v>16</v>
      </c>
      <c r="D53" t="s">
        <v>32</v>
      </c>
      <c r="E53" s="2">
        <v>41.986350000000002</v>
      </c>
      <c r="F53" s="2">
        <v>-87.814980555555493</v>
      </c>
    </row>
    <row r="54" spans="1:6" x14ac:dyDescent="0.25">
      <c r="A54" t="s">
        <v>9</v>
      </c>
      <c r="B54" t="s">
        <v>128</v>
      </c>
      <c r="C54" t="s">
        <v>130</v>
      </c>
      <c r="D54" t="s">
        <v>130</v>
      </c>
      <c r="E54" s="2">
        <v>42.578631388888802</v>
      </c>
      <c r="F54" s="2">
        <v>-87.819518333333306</v>
      </c>
    </row>
    <row r="55" spans="1:6" x14ac:dyDescent="0.25">
      <c r="A55" t="s">
        <v>9</v>
      </c>
      <c r="B55" t="s">
        <v>14</v>
      </c>
      <c r="C55" t="s">
        <v>58</v>
      </c>
      <c r="D55" t="s">
        <v>69</v>
      </c>
      <c r="E55" s="2">
        <v>42.198888888888803</v>
      </c>
      <c r="F55" s="2">
        <v>-87.826733888888796</v>
      </c>
    </row>
    <row r="56" spans="1:6" x14ac:dyDescent="0.25">
      <c r="A56" t="s">
        <v>9</v>
      </c>
      <c r="B56" t="s">
        <v>14</v>
      </c>
      <c r="C56" t="s">
        <v>58</v>
      </c>
      <c r="D56" t="s">
        <v>104</v>
      </c>
      <c r="E56" s="2">
        <v>42.377699999999997</v>
      </c>
      <c r="F56" s="2">
        <v>-87.833402777777707</v>
      </c>
    </row>
    <row r="57" spans="1:6" x14ac:dyDescent="0.25">
      <c r="A57" t="s">
        <v>9</v>
      </c>
      <c r="B57" t="s">
        <v>14</v>
      </c>
      <c r="C57" t="s">
        <v>16</v>
      </c>
      <c r="D57" t="s">
        <v>27</v>
      </c>
      <c r="E57" s="2">
        <v>41.860864722222203</v>
      </c>
      <c r="F57" s="2">
        <v>-87.836448055555493</v>
      </c>
    </row>
    <row r="58" spans="1:6" x14ac:dyDescent="0.25">
      <c r="A58" t="s">
        <v>9</v>
      </c>
      <c r="B58" t="s">
        <v>14</v>
      </c>
      <c r="C58" t="s">
        <v>16</v>
      </c>
      <c r="D58" t="s">
        <v>82</v>
      </c>
      <c r="E58" s="2">
        <v>41.911388888888801</v>
      </c>
      <c r="F58" s="2">
        <v>-87.843888888888799</v>
      </c>
    </row>
    <row r="59" spans="1:6" x14ac:dyDescent="0.25">
      <c r="A59" t="s">
        <v>9</v>
      </c>
      <c r="B59" t="s">
        <v>14</v>
      </c>
      <c r="C59" t="s">
        <v>16</v>
      </c>
      <c r="D59" t="s">
        <v>95</v>
      </c>
      <c r="E59" s="2">
        <v>42.0382055555555</v>
      </c>
      <c r="F59" s="2">
        <v>-87.847819444444397</v>
      </c>
    </row>
    <row r="60" spans="1:6" x14ac:dyDescent="0.25">
      <c r="A60" t="s">
        <v>9</v>
      </c>
      <c r="B60" t="s">
        <v>14</v>
      </c>
      <c r="C60" t="s">
        <v>16</v>
      </c>
      <c r="D60" t="s">
        <v>62</v>
      </c>
      <c r="E60" s="2">
        <v>42.093525</v>
      </c>
      <c r="F60" s="2">
        <v>-87.852788888888796</v>
      </c>
    </row>
    <row r="61" spans="1:6" x14ac:dyDescent="0.25">
      <c r="A61" t="s">
        <v>9</v>
      </c>
      <c r="B61" t="s">
        <v>14</v>
      </c>
      <c r="C61" t="s">
        <v>58</v>
      </c>
      <c r="D61" t="s">
        <v>76</v>
      </c>
      <c r="E61" s="2">
        <v>42.254150000000003</v>
      </c>
      <c r="F61" s="2">
        <v>-87.863524999999996</v>
      </c>
    </row>
    <row r="62" spans="1:6" x14ac:dyDescent="0.25">
      <c r="A62" t="s">
        <v>9</v>
      </c>
      <c r="B62" t="s">
        <v>14</v>
      </c>
      <c r="C62" t="s">
        <v>58</v>
      </c>
      <c r="D62" t="s">
        <v>104</v>
      </c>
      <c r="E62" s="2">
        <v>42.359119444444403</v>
      </c>
      <c r="F62" s="2">
        <v>-87.865677777777705</v>
      </c>
    </row>
    <row r="63" spans="1:6" x14ac:dyDescent="0.25">
      <c r="A63" t="s">
        <v>9</v>
      </c>
      <c r="B63" t="s">
        <v>14</v>
      </c>
      <c r="C63" t="s">
        <v>16</v>
      </c>
      <c r="D63" t="s">
        <v>82</v>
      </c>
      <c r="E63" s="2">
        <v>41.908611111111099</v>
      </c>
      <c r="F63" s="2">
        <v>-87.873611111111103</v>
      </c>
    </row>
    <row r="64" spans="1:6" x14ac:dyDescent="0.25">
      <c r="A64" t="s">
        <v>176</v>
      </c>
      <c r="B64" t="s">
        <v>14</v>
      </c>
      <c r="C64" t="s">
        <v>154</v>
      </c>
      <c r="E64">
        <v>42.4158525</v>
      </c>
      <c r="F64">
        <v>-87.875608611100006</v>
      </c>
    </row>
    <row r="65" spans="1:6" x14ac:dyDescent="0.25">
      <c r="A65" t="s">
        <v>9</v>
      </c>
      <c r="B65" t="s">
        <v>14</v>
      </c>
      <c r="C65" t="s">
        <v>16</v>
      </c>
      <c r="D65" t="s">
        <v>75</v>
      </c>
      <c r="E65" s="2">
        <v>41.796994444444401</v>
      </c>
      <c r="F65" s="2">
        <v>-87.887283333333301</v>
      </c>
    </row>
    <row r="66" spans="1:6" x14ac:dyDescent="0.25">
      <c r="A66" t="s">
        <v>9</v>
      </c>
      <c r="B66" t="s">
        <v>14</v>
      </c>
      <c r="C66" t="s">
        <v>58</v>
      </c>
      <c r="D66" t="s">
        <v>64</v>
      </c>
      <c r="E66" s="2">
        <v>42.358333333333299</v>
      </c>
      <c r="F66" s="2">
        <v>-87.887500000000003</v>
      </c>
    </row>
    <row r="67" spans="1:6" x14ac:dyDescent="0.25">
      <c r="A67" t="s">
        <v>9</v>
      </c>
      <c r="B67" t="s">
        <v>14</v>
      </c>
      <c r="C67" t="s">
        <v>16</v>
      </c>
      <c r="D67" t="s">
        <v>47</v>
      </c>
      <c r="E67" s="2">
        <v>42.055028333333297</v>
      </c>
      <c r="F67" s="2">
        <v>-87.891455277777695</v>
      </c>
    </row>
    <row r="68" spans="1:6" x14ac:dyDescent="0.25">
      <c r="A68" t="s">
        <v>177</v>
      </c>
      <c r="B68" t="s">
        <v>14</v>
      </c>
      <c r="C68" t="s">
        <v>136</v>
      </c>
      <c r="E68">
        <v>41.978599549999998</v>
      </c>
      <c r="F68">
        <v>-87.904800420000001</v>
      </c>
    </row>
    <row r="69" spans="1:6" x14ac:dyDescent="0.25">
      <c r="A69" t="s">
        <v>176</v>
      </c>
      <c r="B69" t="s">
        <v>14</v>
      </c>
      <c r="C69" t="s">
        <v>153</v>
      </c>
      <c r="E69">
        <v>42.110476694399999</v>
      </c>
      <c r="F69">
        <v>-87.906441444400002</v>
      </c>
    </row>
    <row r="70" spans="1:6" x14ac:dyDescent="0.25">
      <c r="A70" t="s">
        <v>9</v>
      </c>
      <c r="B70" t="s">
        <v>14</v>
      </c>
      <c r="C70" t="s">
        <v>48</v>
      </c>
      <c r="D70" t="s">
        <v>71</v>
      </c>
      <c r="E70" s="2">
        <v>41.805344444444401</v>
      </c>
      <c r="F70" s="2">
        <v>-87.921636111111098</v>
      </c>
    </row>
    <row r="71" spans="1:6" x14ac:dyDescent="0.25">
      <c r="A71" t="s">
        <v>9</v>
      </c>
      <c r="B71" t="s">
        <v>128</v>
      </c>
      <c r="C71" t="s">
        <v>130</v>
      </c>
      <c r="D71" t="s">
        <v>131</v>
      </c>
      <c r="E71" s="2">
        <v>42.563611111111101</v>
      </c>
      <c r="F71" s="2">
        <v>-87.9236111111111</v>
      </c>
    </row>
    <row r="72" spans="1:6" x14ac:dyDescent="0.25">
      <c r="A72" t="s">
        <v>9</v>
      </c>
      <c r="B72" t="s">
        <v>14</v>
      </c>
      <c r="C72" t="s">
        <v>48</v>
      </c>
      <c r="D72" t="s">
        <v>92</v>
      </c>
      <c r="E72" s="2">
        <v>41.849722222222198</v>
      </c>
      <c r="F72" s="2">
        <v>-87.927222222222198</v>
      </c>
    </row>
    <row r="73" spans="1:6" x14ac:dyDescent="0.25">
      <c r="A73" t="s">
        <v>9</v>
      </c>
      <c r="B73" t="s">
        <v>14</v>
      </c>
      <c r="C73" t="s">
        <v>48</v>
      </c>
      <c r="D73" t="s">
        <v>105</v>
      </c>
      <c r="E73" s="2">
        <v>41.748919999999998</v>
      </c>
      <c r="F73" s="2">
        <v>-87.935058888888804</v>
      </c>
    </row>
    <row r="74" spans="1:6" x14ac:dyDescent="0.25">
      <c r="A74" t="s">
        <v>9</v>
      </c>
      <c r="B74" t="s">
        <v>128</v>
      </c>
      <c r="C74" t="s">
        <v>130</v>
      </c>
      <c r="D74" t="s">
        <v>130</v>
      </c>
      <c r="E74" s="2">
        <v>42.570847222222199</v>
      </c>
      <c r="F74" s="2">
        <v>-87.936172222222197</v>
      </c>
    </row>
    <row r="75" spans="1:6" x14ac:dyDescent="0.25">
      <c r="A75" t="s">
        <v>9</v>
      </c>
      <c r="B75" t="s">
        <v>14</v>
      </c>
      <c r="C75" t="s">
        <v>48</v>
      </c>
      <c r="D75" t="s">
        <v>54</v>
      </c>
      <c r="E75" s="2">
        <v>41.8646416666666</v>
      </c>
      <c r="F75" s="2">
        <v>-87.937027777777701</v>
      </c>
    </row>
    <row r="76" spans="1:6" x14ac:dyDescent="0.25">
      <c r="A76" t="s">
        <v>176</v>
      </c>
      <c r="B76" t="s">
        <v>128</v>
      </c>
      <c r="C76" t="s">
        <v>152</v>
      </c>
      <c r="E76">
        <v>42.5930005556</v>
      </c>
      <c r="F76">
        <v>-87.941716888900004</v>
      </c>
    </row>
    <row r="77" spans="1:6" x14ac:dyDescent="0.25">
      <c r="A77" t="s">
        <v>9</v>
      </c>
      <c r="B77" t="s">
        <v>14</v>
      </c>
      <c r="C77" t="s">
        <v>48</v>
      </c>
      <c r="D77" t="s">
        <v>92</v>
      </c>
      <c r="E77" s="2">
        <v>41.848055555555497</v>
      </c>
      <c r="F77" s="2">
        <v>-87.9444444444444</v>
      </c>
    </row>
    <row r="78" spans="1:6" x14ac:dyDescent="0.25">
      <c r="A78" t="s">
        <v>9</v>
      </c>
      <c r="B78" t="s">
        <v>14</v>
      </c>
      <c r="C78" t="s">
        <v>58</v>
      </c>
      <c r="D78" t="s">
        <v>80</v>
      </c>
      <c r="E78" s="2">
        <v>42.274638888888802</v>
      </c>
      <c r="F78" s="2">
        <v>-87.957277777777705</v>
      </c>
    </row>
    <row r="79" spans="1:6" x14ac:dyDescent="0.25">
      <c r="A79" t="s">
        <v>9</v>
      </c>
      <c r="B79" t="s">
        <v>14</v>
      </c>
      <c r="C79" t="s">
        <v>48</v>
      </c>
      <c r="D79" t="s">
        <v>54</v>
      </c>
      <c r="E79" s="2">
        <v>41.924196111111101</v>
      </c>
      <c r="F79" s="2">
        <v>-87.963398611111103</v>
      </c>
    </row>
    <row r="80" spans="1:6" x14ac:dyDescent="0.25">
      <c r="A80" t="s">
        <v>9</v>
      </c>
      <c r="B80" t="s">
        <v>14</v>
      </c>
      <c r="C80" t="s">
        <v>25</v>
      </c>
      <c r="D80" t="s">
        <v>89</v>
      </c>
      <c r="E80" s="2">
        <v>41.545555555555502</v>
      </c>
      <c r="F80" s="2">
        <v>-87.981944444444395</v>
      </c>
    </row>
    <row r="81" spans="1:6" x14ac:dyDescent="0.25">
      <c r="A81" t="s">
        <v>9</v>
      </c>
      <c r="B81" t="s">
        <v>14</v>
      </c>
      <c r="C81" t="s">
        <v>16</v>
      </c>
      <c r="D81" t="s">
        <v>19</v>
      </c>
      <c r="E81" s="2">
        <v>42.067747222222202</v>
      </c>
      <c r="F81" s="2">
        <v>-87.993488888888805</v>
      </c>
    </row>
    <row r="82" spans="1:6" x14ac:dyDescent="0.25">
      <c r="A82" t="s">
        <v>9</v>
      </c>
      <c r="B82" t="s">
        <v>14</v>
      </c>
      <c r="C82" t="s">
        <v>16</v>
      </c>
      <c r="D82" t="s">
        <v>78</v>
      </c>
      <c r="E82" s="2">
        <v>41.672253055555501</v>
      </c>
      <c r="F82" s="2">
        <v>-88.004226111111095</v>
      </c>
    </row>
    <row r="83" spans="1:6" x14ac:dyDescent="0.25">
      <c r="A83" t="s">
        <v>9</v>
      </c>
      <c r="B83" t="s">
        <v>14</v>
      </c>
      <c r="C83" t="s">
        <v>48</v>
      </c>
      <c r="D83" t="s">
        <v>49</v>
      </c>
      <c r="E83" s="2">
        <v>41.8188888888888</v>
      </c>
      <c r="F83" s="2">
        <v>-88.007777777777704</v>
      </c>
    </row>
    <row r="84" spans="1:6" x14ac:dyDescent="0.25">
      <c r="A84" t="s">
        <v>9</v>
      </c>
      <c r="B84" t="s">
        <v>14</v>
      </c>
      <c r="C84" t="s">
        <v>58</v>
      </c>
      <c r="D84" t="s">
        <v>63</v>
      </c>
      <c r="E84" s="2">
        <v>42.337674999999997</v>
      </c>
      <c r="F84" s="2">
        <v>-88.009024999999994</v>
      </c>
    </row>
    <row r="85" spans="1:6" x14ac:dyDescent="0.25">
      <c r="A85" t="s">
        <v>9</v>
      </c>
      <c r="B85" t="s">
        <v>14</v>
      </c>
      <c r="C85" t="s">
        <v>16</v>
      </c>
      <c r="D85" t="s">
        <v>99</v>
      </c>
      <c r="E85" s="2">
        <v>42.058638333333299</v>
      </c>
      <c r="F85" s="2">
        <v>-88.017571111111096</v>
      </c>
    </row>
    <row r="86" spans="1:6" x14ac:dyDescent="0.25">
      <c r="A86" t="s">
        <v>9</v>
      </c>
      <c r="B86" t="s">
        <v>14</v>
      </c>
      <c r="C86" t="s">
        <v>16</v>
      </c>
      <c r="D86" t="s">
        <v>53</v>
      </c>
      <c r="E86" s="2">
        <v>42.0047361111111</v>
      </c>
      <c r="F86" s="2">
        <v>-88.017880555555493</v>
      </c>
    </row>
    <row r="87" spans="1:6" x14ac:dyDescent="0.25">
      <c r="A87" t="s">
        <v>9</v>
      </c>
      <c r="B87" t="s">
        <v>128</v>
      </c>
      <c r="C87" t="s">
        <v>130</v>
      </c>
      <c r="D87" t="s">
        <v>130</v>
      </c>
      <c r="E87" s="2">
        <v>42.570241666666597</v>
      </c>
      <c r="F87" s="2">
        <v>-88.0456111111111</v>
      </c>
    </row>
    <row r="88" spans="1:6" x14ac:dyDescent="0.25">
      <c r="A88" t="s">
        <v>9</v>
      </c>
      <c r="B88" t="s">
        <v>14</v>
      </c>
      <c r="C88" t="s">
        <v>16</v>
      </c>
      <c r="D88" t="s">
        <v>40</v>
      </c>
      <c r="E88" s="2">
        <v>42.048082777777701</v>
      </c>
      <c r="F88" s="2">
        <v>-88.052571944444395</v>
      </c>
    </row>
    <row r="89" spans="1:6" x14ac:dyDescent="0.25">
      <c r="A89" t="s">
        <v>9</v>
      </c>
      <c r="B89" t="s">
        <v>14</v>
      </c>
      <c r="C89" t="s">
        <v>48</v>
      </c>
      <c r="D89" t="s">
        <v>61</v>
      </c>
      <c r="E89" s="2">
        <v>41.914413888888802</v>
      </c>
      <c r="F89" s="2">
        <v>-88.055624999999907</v>
      </c>
    </row>
    <row r="90" spans="1:6" x14ac:dyDescent="0.25">
      <c r="A90" t="s">
        <v>9</v>
      </c>
      <c r="B90" t="s">
        <v>14</v>
      </c>
      <c r="C90" t="s">
        <v>58</v>
      </c>
      <c r="D90" t="s">
        <v>81</v>
      </c>
      <c r="E90" s="2">
        <v>42.413041666666601</v>
      </c>
      <c r="F90" s="2">
        <v>-88.056702777777701</v>
      </c>
    </row>
    <row r="91" spans="1:6" x14ac:dyDescent="0.25">
      <c r="A91" t="s">
        <v>9</v>
      </c>
      <c r="B91" t="s">
        <v>14</v>
      </c>
      <c r="C91" t="s">
        <v>25</v>
      </c>
      <c r="D91" t="s">
        <v>74</v>
      </c>
      <c r="E91" s="2">
        <v>41.4797222222222</v>
      </c>
      <c r="F91" s="2">
        <v>-88.058333333333294</v>
      </c>
    </row>
    <row r="92" spans="1:6" x14ac:dyDescent="0.25">
      <c r="A92" t="s">
        <v>176</v>
      </c>
      <c r="B92" t="s">
        <v>14</v>
      </c>
      <c r="C92" t="s">
        <v>151</v>
      </c>
      <c r="E92">
        <v>42.322586111100001</v>
      </c>
      <c r="F92">
        <v>-88.079747222199998</v>
      </c>
    </row>
    <row r="93" spans="1:6" x14ac:dyDescent="0.25">
      <c r="A93" t="s">
        <v>9</v>
      </c>
      <c r="B93" t="s">
        <v>14</v>
      </c>
      <c r="C93" t="s">
        <v>25</v>
      </c>
      <c r="D93" t="s">
        <v>26</v>
      </c>
      <c r="E93" s="2">
        <v>41.680911111111101</v>
      </c>
      <c r="F93" s="2">
        <v>-88.086313888888796</v>
      </c>
    </row>
    <row r="94" spans="1:6" x14ac:dyDescent="0.25">
      <c r="A94" t="s">
        <v>176</v>
      </c>
      <c r="B94" t="s">
        <v>14</v>
      </c>
      <c r="C94" t="s">
        <v>150</v>
      </c>
      <c r="E94">
        <v>41.599231527800001</v>
      </c>
      <c r="F94">
        <v>-88.100896611099998</v>
      </c>
    </row>
    <row r="95" spans="1:6" x14ac:dyDescent="0.25">
      <c r="A95" t="s">
        <v>9</v>
      </c>
      <c r="B95" t="s">
        <v>14</v>
      </c>
      <c r="C95" t="s">
        <v>48</v>
      </c>
      <c r="D95" t="s">
        <v>100</v>
      </c>
      <c r="E95" s="2">
        <v>41.9864169444444</v>
      </c>
      <c r="F95" s="2">
        <v>-88.101182777777694</v>
      </c>
    </row>
    <row r="96" spans="1:6" x14ac:dyDescent="0.25">
      <c r="A96" t="s">
        <v>176</v>
      </c>
      <c r="B96" t="s">
        <v>14</v>
      </c>
      <c r="C96" t="s">
        <v>149</v>
      </c>
      <c r="E96">
        <v>41.990703055600001</v>
      </c>
      <c r="F96">
        <v>-88.107988888899996</v>
      </c>
    </row>
    <row r="97" spans="1:6" x14ac:dyDescent="0.25">
      <c r="A97" t="s">
        <v>176</v>
      </c>
      <c r="B97" t="s">
        <v>14</v>
      </c>
      <c r="C97" t="s">
        <v>148</v>
      </c>
      <c r="E97">
        <v>41.700520750000003</v>
      </c>
      <c r="F97">
        <v>-88.1296657778</v>
      </c>
    </row>
    <row r="98" spans="1:6" x14ac:dyDescent="0.25">
      <c r="A98" t="s">
        <v>9</v>
      </c>
      <c r="B98" t="s">
        <v>14</v>
      </c>
      <c r="C98" t="s">
        <v>25</v>
      </c>
      <c r="D98" t="s">
        <v>74</v>
      </c>
      <c r="E98" s="2">
        <v>41.529119444444397</v>
      </c>
      <c r="F98" s="2">
        <v>-88.137050000000002</v>
      </c>
    </row>
    <row r="99" spans="1:6" x14ac:dyDescent="0.25">
      <c r="A99" t="s">
        <v>9</v>
      </c>
      <c r="B99" t="s">
        <v>14</v>
      </c>
      <c r="C99" t="s">
        <v>16</v>
      </c>
      <c r="D99" t="s">
        <v>72</v>
      </c>
      <c r="E99" s="2">
        <v>42.052988888888798</v>
      </c>
      <c r="F99" s="2">
        <v>-88.139944444444396</v>
      </c>
    </row>
    <row r="100" spans="1:6" x14ac:dyDescent="0.25">
      <c r="A100" t="s">
        <v>9</v>
      </c>
      <c r="B100" t="s">
        <v>14</v>
      </c>
      <c r="C100" t="s">
        <v>48</v>
      </c>
      <c r="D100" t="s">
        <v>88</v>
      </c>
      <c r="E100" s="2">
        <v>41.760536111111101</v>
      </c>
      <c r="F100" s="2">
        <v>-88.153552777777705</v>
      </c>
    </row>
    <row r="101" spans="1:6" x14ac:dyDescent="0.25">
      <c r="A101" t="s">
        <v>9</v>
      </c>
      <c r="B101" t="s">
        <v>14</v>
      </c>
      <c r="C101" t="s">
        <v>48</v>
      </c>
      <c r="D101" t="s">
        <v>106</v>
      </c>
      <c r="E101" s="2">
        <v>41.872525000000003</v>
      </c>
      <c r="F101" s="2">
        <v>-88.157919444444403</v>
      </c>
    </row>
    <row r="102" spans="1:6" x14ac:dyDescent="0.25">
      <c r="A102" t="s">
        <v>9</v>
      </c>
      <c r="B102" t="s">
        <v>14</v>
      </c>
      <c r="C102" t="s">
        <v>48</v>
      </c>
      <c r="D102" t="s">
        <v>103</v>
      </c>
      <c r="E102" s="2">
        <v>41.810277777777699</v>
      </c>
      <c r="F102" s="2">
        <v>-88.168333333333294</v>
      </c>
    </row>
    <row r="103" spans="1:6" x14ac:dyDescent="0.25">
      <c r="A103" t="s">
        <v>9</v>
      </c>
      <c r="B103" t="s">
        <v>14</v>
      </c>
      <c r="C103" t="s">
        <v>22</v>
      </c>
      <c r="D103" t="s">
        <v>23</v>
      </c>
      <c r="E103" s="2">
        <v>42.195758333333302</v>
      </c>
      <c r="F103" s="2">
        <v>-88.171719444444406</v>
      </c>
    </row>
    <row r="104" spans="1:6" x14ac:dyDescent="0.25">
      <c r="A104" t="s">
        <v>9</v>
      </c>
      <c r="B104" t="s">
        <v>14</v>
      </c>
      <c r="C104" t="s">
        <v>11</v>
      </c>
      <c r="D104" t="s">
        <v>12</v>
      </c>
      <c r="E104" s="2">
        <v>38.989487500000003</v>
      </c>
      <c r="F104" s="2">
        <v>-88.176428055555505</v>
      </c>
    </row>
    <row r="105" spans="1:6" x14ac:dyDescent="0.25">
      <c r="A105" t="s">
        <v>9</v>
      </c>
      <c r="B105" t="s">
        <v>14</v>
      </c>
      <c r="C105" t="s">
        <v>58</v>
      </c>
      <c r="D105" t="s">
        <v>59</v>
      </c>
      <c r="E105" s="2">
        <v>42.389743055555499</v>
      </c>
      <c r="F105" s="2">
        <v>-88.181473888888803</v>
      </c>
    </row>
    <row r="106" spans="1:6" x14ac:dyDescent="0.25">
      <c r="A106" t="s">
        <v>9</v>
      </c>
      <c r="B106" t="s">
        <v>128</v>
      </c>
      <c r="C106" t="s">
        <v>130</v>
      </c>
      <c r="D106" t="s">
        <v>129</v>
      </c>
      <c r="E106" s="2">
        <v>42.648905555555501</v>
      </c>
      <c r="F106" s="2">
        <v>-88.186752777777698</v>
      </c>
    </row>
    <row r="107" spans="1:6" x14ac:dyDescent="0.25">
      <c r="A107" t="s">
        <v>9</v>
      </c>
      <c r="B107" t="s">
        <v>14</v>
      </c>
      <c r="C107" t="s">
        <v>58</v>
      </c>
      <c r="D107" t="s">
        <v>59</v>
      </c>
      <c r="E107" s="2">
        <v>42.403353888888802</v>
      </c>
      <c r="F107" s="2">
        <v>-88.187585555555501</v>
      </c>
    </row>
    <row r="108" spans="1:6" x14ac:dyDescent="0.25">
      <c r="A108" t="s">
        <v>9</v>
      </c>
      <c r="B108" t="s">
        <v>14</v>
      </c>
      <c r="C108" t="s">
        <v>16</v>
      </c>
      <c r="D108" t="s">
        <v>24</v>
      </c>
      <c r="E108" s="2">
        <v>41.999749444444397</v>
      </c>
      <c r="F108" s="2">
        <v>-88.205353055555506</v>
      </c>
    </row>
    <row r="109" spans="1:6" x14ac:dyDescent="0.25">
      <c r="A109" t="s">
        <v>9</v>
      </c>
      <c r="B109" t="s">
        <v>14</v>
      </c>
      <c r="C109" t="s">
        <v>22</v>
      </c>
      <c r="D109" t="s">
        <v>30</v>
      </c>
      <c r="E109" s="2">
        <v>42.212523888888803</v>
      </c>
      <c r="F109" s="2">
        <v>-88.252305000000007</v>
      </c>
    </row>
    <row r="110" spans="1:6" x14ac:dyDescent="0.25">
      <c r="A110" t="s">
        <v>176</v>
      </c>
      <c r="B110" t="s">
        <v>14</v>
      </c>
      <c r="C110" t="s">
        <v>147</v>
      </c>
      <c r="E110">
        <v>41.894030194400003</v>
      </c>
      <c r="F110">
        <v>-88.253546555599996</v>
      </c>
    </row>
    <row r="111" spans="1:6" x14ac:dyDescent="0.25">
      <c r="A111" t="s">
        <v>9</v>
      </c>
      <c r="B111" t="s">
        <v>14</v>
      </c>
      <c r="C111" t="s">
        <v>83</v>
      </c>
      <c r="D111" t="s">
        <v>84</v>
      </c>
      <c r="E111" s="2">
        <v>41.386944444444403</v>
      </c>
      <c r="F111" s="2">
        <v>-88.265833333333305</v>
      </c>
    </row>
    <row r="112" spans="1:6" x14ac:dyDescent="0.25">
      <c r="A112" t="s">
        <v>9</v>
      </c>
      <c r="B112" t="s">
        <v>14</v>
      </c>
      <c r="C112" t="s">
        <v>20</v>
      </c>
      <c r="D112" t="s">
        <v>21</v>
      </c>
      <c r="E112" s="2">
        <v>41.728580555555503</v>
      </c>
      <c r="F112" s="2">
        <v>-88.271649999999994</v>
      </c>
    </row>
    <row r="113" spans="1:6" x14ac:dyDescent="0.25">
      <c r="A113" t="s">
        <v>9</v>
      </c>
      <c r="B113" t="s">
        <v>14</v>
      </c>
      <c r="C113" t="s">
        <v>22</v>
      </c>
      <c r="D113" t="s">
        <v>22</v>
      </c>
      <c r="E113" s="2">
        <v>42.317124999999997</v>
      </c>
      <c r="F113" s="2">
        <v>-88.28</v>
      </c>
    </row>
    <row r="114" spans="1:6" x14ac:dyDescent="0.25">
      <c r="A114" t="s">
        <v>9</v>
      </c>
      <c r="B114" t="s">
        <v>14</v>
      </c>
      <c r="C114" t="s">
        <v>20</v>
      </c>
      <c r="D114" t="s">
        <v>51</v>
      </c>
      <c r="E114" s="2">
        <v>42.020582222222203</v>
      </c>
      <c r="F114" s="2">
        <v>-88.2828555555555</v>
      </c>
    </row>
    <row r="115" spans="1:6" x14ac:dyDescent="0.25">
      <c r="A115" t="s">
        <v>9</v>
      </c>
      <c r="B115" t="s">
        <v>14</v>
      </c>
      <c r="C115" t="s">
        <v>22</v>
      </c>
      <c r="D115" t="s">
        <v>45</v>
      </c>
      <c r="E115" s="2">
        <v>42.220579166666603</v>
      </c>
      <c r="F115" s="2">
        <v>-88.284806111111095</v>
      </c>
    </row>
    <row r="116" spans="1:6" x14ac:dyDescent="0.25">
      <c r="A116" t="s">
        <v>9</v>
      </c>
      <c r="B116" t="s">
        <v>14</v>
      </c>
      <c r="C116" t="s">
        <v>20</v>
      </c>
      <c r="D116" t="s">
        <v>21</v>
      </c>
      <c r="E116" s="2">
        <v>41.785811111111101</v>
      </c>
      <c r="F116" s="2">
        <v>-88.324533333333306</v>
      </c>
    </row>
    <row r="117" spans="1:6" x14ac:dyDescent="0.25">
      <c r="A117" t="s">
        <v>9</v>
      </c>
      <c r="B117" t="s">
        <v>14</v>
      </c>
      <c r="C117" t="s">
        <v>85</v>
      </c>
      <c r="D117" t="s">
        <v>84</v>
      </c>
      <c r="E117" s="2">
        <v>41.539249999999903</v>
      </c>
      <c r="F117" s="2">
        <v>-88.324861111111105</v>
      </c>
    </row>
    <row r="118" spans="1:6" x14ac:dyDescent="0.25">
      <c r="A118" t="s">
        <v>9</v>
      </c>
      <c r="B118" t="s">
        <v>14</v>
      </c>
      <c r="C118" t="s">
        <v>20</v>
      </c>
      <c r="D118" t="s">
        <v>51</v>
      </c>
      <c r="E118" s="2">
        <v>42.0365527777777</v>
      </c>
      <c r="F118" s="2">
        <v>-88.326433333333298</v>
      </c>
    </row>
    <row r="119" spans="1:6" x14ac:dyDescent="0.25">
      <c r="A119" t="s">
        <v>9</v>
      </c>
      <c r="B119" t="s">
        <v>14</v>
      </c>
      <c r="C119" t="s">
        <v>20</v>
      </c>
      <c r="D119" t="s">
        <v>51</v>
      </c>
      <c r="E119" s="2">
        <v>42.072222222222202</v>
      </c>
      <c r="F119" s="2">
        <v>-88.329722222222202</v>
      </c>
    </row>
    <row r="120" spans="1:6" x14ac:dyDescent="0.25">
      <c r="A120" t="s">
        <v>176</v>
      </c>
      <c r="B120" t="s">
        <v>14</v>
      </c>
      <c r="C120" t="s">
        <v>146</v>
      </c>
      <c r="E120">
        <v>42.205876722200003</v>
      </c>
      <c r="F120">
        <v>-88.329899305599994</v>
      </c>
    </row>
    <row r="121" spans="1:6" x14ac:dyDescent="0.25">
      <c r="A121" t="s">
        <v>9</v>
      </c>
      <c r="B121" t="s">
        <v>14</v>
      </c>
      <c r="C121" t="s">
        <v>20</v>
      </c>
      <c r="D121" t="s">
        <v>60</v>
      </c>
      <c r="E121" s="2">
        <v>41.887266666666598</v>
      </c>
      <c r="F121" s="2">
        <v>-88.344727777777706</v>
      </c>
    </row>
    <row r="122" spans="1:6" x14ac:dyDescent="0.25">
      <c r="A122" t="s">
        <v>9</v>
      </c>
      <c r="B122" t="s">
        <v>14</v>
      </c>
      <c r="C122" t="s">
        <v>85</v>
      </c>
      <c r="D122" t="s">
        <v>13</v>
      </c>
      <c r="E122" s="2">
        <v>41.716973611111101</v>
      </c>
      <c r="F122" s="2">
        <v>-88.359238055555494</v>
      </c>
    </row>
    <row r="123" spans="1:6" x14ac:dyDescent="0.25">
      <c r="A123" t="s">
        <v>9</v>
      </c>
      <c r="B123" t="s">
        <v>14</v>
      </c>
      <c r="C123" t="s">
        <v>22</v>
      </c>
      <c r="D123" t="s">
        <v>28</v>
      </c>
      <c r="E123" s="2">
        <v>42.3</v>
      </c>
      <c r="F123" s="2">
        <v>-88.380555555555503</v>
      </c>
    </row>
    <row r="124" spans="1:6" x14ac:dyDescent="0.25">
      <c r="A124" t="s">
        <v>176</v>
      </c>
      <c r="B124" t="s">
        <v>128</v>
      </c>
      <c r="C124" t="s">
        <v>145</v>
      </c>
      <c r="E124">
        <v>42.611748694399999</v>
      </c>
      <c r="F124">
        <v>-88.395272416699996</v>
      </c>
    </row>
    <row r="125" spans="1:6" x14ac:dyDescent="0.25">
      <c r="A125" t="s">
        <v>9</v>
      </c>
      <c r="B125" t="s">
        <v>14</v>
      </c>
      <c r="C125" t="s">
        <v>22</v>
      </c>
      <c r="D125" t="s">
        <v>73</v>
      </c>
      <c r="E125" s="2">
        <v>42.177436111111099</v>
      </c>
      <c r="F125" s="2">
        <v>-88.398944444444396</v>
      </c>
    </row>
    <row r="126" spans="1:6" x14ac:dyDescent="0.25">
      <c r="A126" t="s">
        <v>9</v>
      </c>
      <c r="B126" t="s">
        <v>14</v>
      </c>
      <c r="C126" t="s">
        <v>22</v>
      </c>
      <c r="D126" t="s">
        <v>107</v>
      </c>
      <c r="E126" s="2">
        <v>42.276166666666597</v>
      </c>
      <c r="F126" s="2">
        <v>-88.402666666666605</v>
      </c>
    </row>
    <row r="127" spans="1:6" x14ac:dyDescent="0.25">
      <c r="A127" t="s">
        <v>176</v>
      </c>
      <c r="B127" t="s">
        <v>14</v>
      </c>
      <c r="C127" t="s">
        <v>144</v>
      </c>
      <c r="E127">
        <v>42.146152777799998</v>
      </c>
      <c r="F127">
        <v>-88.407580555600006</v>
      </c>
    </row>
    <row r="128" spans="1:6" x14ac:dyDescent="0.25">
      <c r="A128" t="s">
        <v>176</v>
      </c>
      <c r="B128" t="s">
        <v>14</v>
      </c>
      <c r="C128" t="s">
        <v>143</v>
      </c>
      <c r="E128">
        <v>41.432292861100002</v>
      </c>
      <c r="F128">
        <v>-88.418846166700007</v>
      </c>
    </row>
    <row r="129" spans="1:6" x14ac:dyDescent="0.25">
      <c r="A129" t="s">
        <v>9</v>
      </c>
      <c r="B129" t="s">
        <v>14</v>
      </c>
      <c r="C129" t="s">
        <v>83</v>
      </c>
      <c r="D129" t="s">
        <v>87</v>
      </c>
      <c r="E129" s="2">
        <v>41.370130555555498</v>
      </c>
      <c r="F129" s="2">
        <v>-88.427305555555506</v>
      </c>
    </row>
    <row r="130" spans="1:6" x14ac:dyDescent="0.25">
      <c r="A130" t="s">
        <v>9</v>
      </c>
      <c r="B130" t="s">
        <v>14</v>
      </c>
      <c r="C130" t="s">
        <v>85</v>
      </c>
      <c r="D130" t="s">
        <v>108</v>
      </c>
      <c r="E130" s="2">
        <v>41.659441666666602</v>
      </c>
      <c r="F130" s="2">
        <v>-88.469561111111105</v>
      </c>
    </row>
    <row r="131" spans="1:6" x14ac:dyDescent="0.25">
      <c r="A131" t="s">
        <v>176</v>
      </c>
      <c r="B131" t="s">
        <v>14</v>
      </c>
      <c r="C131" t="s">
        <v>142</v>
      </c>
      <c r="E131">
        <v>41.770153000000001</v>
      </c>
      <c r="F131">
        <v>-88.485364361099997</v>
      </c>
    </row>
    <row r="132" spans="1:6" x14ac:dyDescent="0.25">
      <c r="A132" t="s">
        <v>9</v>
      </c>
      <c r="B132" t="s">
        <v>14</v>
      </c>
      <c r="C132" t="s">
        <v>22</v>
      </c>
      <c r="D132" t="s">
        <v>10</v>
      </c>
      <c r="E132" s="2">
        <v>42.203333333333298</v>
      </c>
      <c r="F132" s="2">
        <v>-88.497500000000002</v>
      </c>
    </row>
    <row r="133" spans="1:6" x14ac:dyDescent="0.25">
      <c r="A133" t="s">
        <v>9</v>
      </c>
      <c r="B133" t="s">
        <v>14</v>
      </c>
      <c r="C133" t="s">
        <v>83</v>
      </c>
      <c r="D133" t="s">
        <v>102</v>
      </c>
      <c r="E133" s="2">
        <v>41.291944444444397</v>
      </c>
      <c r="F133" s="2">
        <v>-88.5891666666666</v>
      </c>
    </row>
    <row r="134" spans="1:6" x14ac:dyDescent="0.25">
      <c r="A134" t="s">
        <v>9</v>
      </c>
      <c r="B134" t="s">
        <v>14</v>
      </c>
      <c r="C134" t="s">
        <v>22</v>
      </c>
      <c r="D134" t="s">
        <v>65</v>
      </c>
      <c r="E134" s="2">
        <v>42.426558333333297</v>
      </c>
      <c r="F134" s="2">
        <v>-88.605899999999906</v>
      </c>
    </row>
    <row r="135" spans="1:6" x14ac:dyDescent="0.25">
      <c r="A135" t="s">
        <v>9</v>
      </c>
      <c r="B135" t="s">
        <v>14</v>
      </c>
      <c r="C135" t="s">
        <v>46</v>
      </c>
      <c r="D135" t="s">
        <v>101</v>
      </c>
      <c r="E135" s="2">
        <v>41.657994444444398</v>
      </c>
      <c r="F135" s="2">
        <v>-88.621297222222196</v>
      </c>
    </row>
    <row r="136" spans="1:6" x14ac:dyDescent="0.25">
      <c r="A136" t="s">
        <v>176</v>
      </c>
      <c r="B136" t="s">
        <v>14</v>
      </c>
      <c r="C136" t="s">
        <v>141</v>
      </c>
      <c r="E136">
        <v>42.400469416699998</v>
      </c>
      <c r="F136">
        <v>-88.641199777799997</v>
      </c>
    </row>
    <row r="137" spans="1:6" x14ac:dyDescent="0.25">
      <c r="A137" t="s">
        <v>176</v>
      </c>
      <c r="B137" t="s">
        <v>14</v>
      </c>
      <c r="C137" t="s">
        <v>140</v>
      </c>
      <c r="E137">
        <v>41.927632194399997</v>
      </c>
      <c r="F137">
        <v>-88.706784749999997</v>
      </c>
    </row>
    <row r="138" spans="1:6" x14ac:dyDescent="0.25">
      <c r="A138" t="s">
        <v>9</v>
      </c>
      <c r="B138" t="s">
        <v>14</v>
      </c>
      <c r="C138" t="s">
        <v>46</v>
      </c>
      <c r="D138" t="s">
        <v>46</v>
      </c>
      <c r="E138" s="2">
        <v>41.960655555555498</v>
      </c>
      <c r="F138" s="2">
        <v>-88.721772222222199</v>
      </c>
    </row>
  </sheetData>
  <sortState xmlns:xlrd2="http://schemas.microsoft.com/office/spreadsheetml/2017/richdata2" ref="A2:F138">
    <sortCondition descending="1" ref="F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48FC-42E7-46D8-9DCD-BCE3BEAA465D}">
  <dimension ref="A2:M47"/>
  <sheetViews>
    <sheetView topLeftCell="A34" workbookViewId="0">
      <selection activeCell="A37" sqref="A37:F47"/>
    </sheetView>
  </sheetViews>
  <sheetFormatPr defaultRowHeight="15" x14ac:dyDescent="0.25"/>
  <cols>
    <col min="1" max="1" width="31.85546875" bestFit="1" customWidth="1"/>
    <col min="2" max="2" width="17.28515625" bestFit="1" customWidth="1"/>
    <col min="3" max="3" width="15.7109375" bestFit="1" customWidth="1"/>
    <col min="4" max="4" width="17.28515625" bestFit="1" customWidth="1"/>
    <col min="5" max="5" width="12" bestFit="1" customWidth="1"/>
    <col min="6" max="6" width="34" bestFit="1" customWidth="1"/>
    <col min="7" max="7" width="17.42578125" bestFit="1" customWidth="1"/>
    <col min="8" max="8" width="19.28515625" bestFit="1" customWidth="1"/>
    <col min="9" max="9" width="9.5703125" bestFit="1" customWidth="1"/>
    <col min="10" max="10" width="25.7109375" bestFit="1" customWidth="1"/>
    <col min="11" max="11" width="6.28515625" bestFit="1" customWidth="1"/>
  </cols>
  <sheetData>
    <row r="2" spans="1:13" x14ac:dyDescent="0.25">
      <c r="A2" s="6"/>
      <c r="B2" s="6"/>
      <c r="C2" s="6"/>
      <c r="D2" s="6"/>
      <c r="E2" s="6"/>
      <c r="F2" s="6"/>
    </row>
    <row r="3" spans="1:13" x14ac:dyDescent="0.25">
      <c r="A3" s="3" t="s">
        <v>9</v>
      </c>
      <c r="B3" s="3" t="s">
        <v>14</v>
      </c>
      <c r="C3" s="3" t="s">
        <v>16</v>
      </c>
      <c r="D3" s="3" t="s">
        <v>32</v>
      </c>
      <c r="E3" s="3">
        <v>41.986350000000002</v>
      </c>
      <c r="F3" s="3">
        <v>-87.814980555555493</v>
      </c>
      <c r="J3" s="10"/>
      <c r="K3" s="11" t="s">
        <v>164</v>
      </c>
      <c r="L3" s="10"/>
      <c r="M3" s="10"/>
    </row>
    <row r="4" spans="1:13" x14ac:dyDescent="0.25">
      <c r="A4" s="24" t="s">
        <v>191</v>
      </c>
      <c r="B4" s="24"/>
      <c r="C4" s="24"/>
      <c r="D4" s="24"/>
      <c r="E4" s="24"/>
      <c r="F4" s="24"/>
      <c r="J4" s="11" t="s">
        <v>165</v>
      </c>
      <c r="K4" s="12">
        <v>50</v>
      </c>
      <c r="L4" s="12"/>
      <c r="M4" s="12"/>
    </row>
    <row r="5" spans="1:13" x14ac:dyDescent="0.25">
      <c r="A5" s="3" t="s">
        <v>189</v>
      </c>
      <c r="B5" s="3">
        <v>12.18</v>
      </c>
      <c r="C5" s="3"/>
      <c r="D5" s="3"/>
      <c r="E5" s="3"/>
      <c r="F5" s="3"/>
      <c r="J5" s="11" t="s">
        <v>166</v>
      </c>
      <c r="K5" s="12">
        <v>130</v>
      </c>
      <c r="L5" s="12" t="s">
        <v>175</v>
      </c>
      <c r="M5" s="12">
        <f>K5*1.15078</f>
        <v>149.60139999999998</v>
      </c>
    </row>
    <row r="6" spans="1:13" x14ac:dyDescent="0.25">
      <c r="A6" s="4"/>
      <c r="B6" s="4" t="s">
        <v>170</v>
      </c>
      <c r="C6" s="4" t="s">
        <v>171</v>
      </c>
      <c r="D6" s="7" t="s">
        <v>169</v>
      </c>
      <c r="J6" s="11" t="s">
        <v>167</v>
      </c>
      <c r="K6" s="12">
        <v>605</v>
      </c>
      <c r="L6" s="12"/>
      <c r="M6" s="12"/>
    </row>
    <row r="7" spans="1:13" x14ac:dyDescent="0.25">
      <c r="A7" s="4" t="s">
        <v>188</v>
      </c>
      <c r="B7" s="4">
        <f>10+(B5/M5)*60</f>
        <v>14.884981022904867</v>
      </c>
      <c r="C7" s="9">
        <f>(K9*10/60)+(K6*B5/M5)</f>
        <v>49.256891980957398</v>
      </c>
      <c r="D7" s="8">
        <f>(100*B7/60)+C7</f>
        <v>74.065193685798846</v>
      </c>
    </row>
    <row r="8" spans="1:13" x14ac:dyDescent="0.25">
      <c r="A8" s="4" t="s">
        <v>168</v>
      </c>
      <c r="B8" s="4">
        <f>AVERAGE(33,42)</f>
        <v>37.5</v>
      </c>
      <c r="C8" s="9">
        <f>(K9*B8/60)</f>
        <v>0</v>
      </c>
      <c r="D8" s="8">
        <f>(100*B8/60)+C8</f>
        <v>62.5</v>
      </c>
      <c r="J8" t="s">
        <v>172</v>
      </c>
      <c r="K8" t="s">
        <v>173</v>
      </c>
    </row>
    <row r="9" spans="1:13" x14ac:dyDescent="0.25">
      <c r="A9" s="4" t="s">
        <v>190</v>
      </c>
      <c r="B9" s="4">
        <f>49</f>
        <v>49</v>
      </c>
      <c r="C9" s="9">
        <v>5</v>
      </c>
      <c r="D9" s="8">
        <f>B9*100/60 + C9</f>
        <v>86.666666666666671</v>
      </c>
    </row>
    <row r="10" spans="1:13" x14ac:dyDescent="0.25">
      <c r="A10" s="25" t="s">
        <v>193</v>
      </c>
      <c r="B10" s="25"/>
      <c r="C10" s="25"/>
      <c r="D10" s="25"/>
      <c r="E10" s="25"/>
      <c r="F10" s="25"/>
    </row>
    <row r="11" spans="1:13" x14ac:dyDescent="0.25">
      <c r="A11" s="25" t="s">
        <v>192</v>
      </c>
      <c r="B11" s="25"/>
      <c r="C11" s="25"/>
      <c r="D11" s="25"/>
      <c r="E11" s="25"/>
      <c r="F11" s="25"/>
      <c r="J11" t="s">
        <v>174</v>
      </c>
    </row>
    <row r="12" spans="1:13" x14ac:dyDescent="0.25">
      <c r="J12">
        <v>100</v>
      </c>
    </row>
    <row r="13" spans="1:13" x14ac:dyDescent="0.25">
      <c r="A13" s="22" t="s">
        <v>194</v>
      </c>
      <c r="B13" s="23"/>
      <c r="C13" s="23"/>
      <c r="D13" s="23"/>
      <c r="E13" s="23"/>
      <c r="F13" s="23"/>
    </row>
    <row r="14" spans="1:13" x14ac:dyDescent="0.25">
      <c r="A14" s="13" t="s">
        <v>176</v>
      </c>
      <c r="B14" s="13" t="s">
        <v>14</v>
      </c>
      <c r="C14" s="13"/>
      <c r="D14" s="13" t="s">
        <v>21</v>
      </c>
      <c r="E14" s="13">
        <v>41.770153000000001</v>
      </c>
      <c r="F14" s="13">
        <v>-88.485364361099997</v>
      </c>
      <c r="H14" s="12" t="s">
        <v>200</v>
      </c>
      <c r="I14" s="12" t="s">
        <v>201</v>
      </c>
      <c r="J14" s="10">
        <v>100</v>
      </c>
    </row>
    <row r="15" spans="1:13" x14ac:dyDescent="0.25">
      <c r="A15" s="13" t="s">
        <v>9</v>
      </c>
      <c r="B15" s="13" t="s">
        <v>14</v>
      </c>
      <c r="C15" s="13"/>
      <c r="D15" s="13" t="s">
        <v>32</v>
      </c>
      <c r="E15" s="13">
        <v>41.8747547222222</v>
      </c>
      <c r="F15" s="13">
        <v>-87.673386944444403</v>
      </c>
      <c r="H15" s="12" t="s">
        <v>199</v>
      </c>
      <c r="I15" s="12" t="s">
        <v>197</v>
      </c>
      <c r="J15" s="10">
        <v>0.53500000000000003</v>
      </c>
    </row>
    <row r="16" spans="1:13" x14ac:dyDescent="0.25">
      <c r="A16" s="13" t="s">
        <v>189</v>
      </c>
      <c r="B16" s="14">
        <v>36.81</v>
      </c>
      <c r="C16" s="13"/>
      <c r="D16" s="13"/>
      <c r="E16" s="13"/>
      <c r="F16" s="13"/>
    </row>
    <row r="17" spans="1:6" x14ac:dyDescent="0.25">
      <c r="A17" s="15"/>
      <c r="B17" s="15" t="s">
        <v>198</v>
      </c>
      <c r="C17" s="15" t="s">
        <v>170</v>
      </c>
      <c r="D17" s="15" t="s">
        <v>171</v>
      </c>
      <c r="E17" s="16" t="s">
        <v>169</v>
      </c>
      <c r="F17" s="17"/>
    </row>
    <row r="18" spans="1:6" x14ac:dyDescent="0.25">
      <c r="A18" s="15" t="s">
        <v>168</v>
      </c>
      <c r="B18" s="15">
        <v>52.2</v>
      </c>
      <c r="C18" s="15">
        <v>83</v>
      </c>
      <c r="D18" s="18">
        <f>$J$15*$B$18</f>
        <v>27.927000000000003</v>
      </c>
      <c r="E18" s="19">
        <f>$J$14*(C18/60)+D18</f>
        <v>166.26033333333334</v>
      </c>
      <c r="F18" s="17" t="s">
        <v>202</v>
      </c>
    </row>
    <row r="19" spans="1:6" x14ac:dyDescent="0.25">
      <c r="A19" s="15" t="s">
        <v>203</v>
      </c>
      <c r="B19" s="15">
        <v>45.1</v>
      </c>
      <c r="C19" s="15">
        <f>B19/M5*60</f>
        <v>18.088066020772537</v>
      </c>
      <c r="D19" s="18">
        <f>K6*C19/60</f>
        <v>182.38799904278977</v>
      </c>
      <c r="E19" s="19">
        <f>(100)*(C19/60)+D19</f>
        <v>212.53477574407734</v>
      </c>
      <c r="F19" s="17"/>
    </row>
    <row r="20" spans="1:6" ht="30" x14ac:dyDescent="0.25">
      <c r="A20" s="20" t="s">
        <v>205</v>
      </c>
      <c r="B20" s="15">
        <f>8.3+B19+3.1</f>
        <v>56.500000000000007</v>
      </c>
      <c r="C20" s="15">
        <f>15+C19+12</f>
        <v>45.088066020772537</v>
      </c>
      <c r="D20" s="18">
        <f>(8.3*J15)+D19+(3.1*J15)</f>
        <v>188.48699904278979</v>
      </c>
      <c r="E20" s="19">
        <f>(100*C20/60)+D20</f>
        <v>263.63377574407735</v>
      </c>
      <c r="F20" s="17"/>
    </row>
    <row r="21" spans="1:6" x14ac:dyDescent="0.25">
      <c r="A21" s="15" t="s">
        <v>204</v>
      </c>
      <c r="B21" s="15"/>
      <c r="C21" s="15">
        <v>83</v>
      </c>
      <c r="D21" s="18">
        <v>5</v>
      </c>
      <c r="E21" s="19">
        <f>(100*C21/60)+D21</f>
        <v>143.33333333333334</v>
      </c>
      <c r="F21" s="17"/>
    </row>
    <row r="22" spans="1:6" x14ac:dyDescent="0.25">
      <c r="A22" s="21" t="s">
        <v>195</v>
      </c>
      <c r="B22" s="21"/>
      <c r="C22" s="21"/>
      <c r="D22" s="21"/>
      <c r="E22" s="21"/>
      <c r="F22" s="21"/>
    </row>
    <row r="23" spans="1:6" x14ac:dyDescent="0.25">
      <c r="A23" s="21" t="s">
        <v>196</v>
      </c>
      <c r="B23" s="21"/>
      <c r="C23" s="21"/>
      <c r="D23" s="21"/>
      <c r="E23" s="21"/>
      <c r="F23" s="21"/>
    </row>
    <row r="25" spans="1:6" x14ac:dyDescent="0.25">
      <c r="A25" s="22" t="s">
        <v>206</v>
      </c>
      <c r="B25" s="23"/>
      <c r="C25" s="23"/>
      <c r="D25" s="23"/>
      <c r="E25" s="23"/>
      <c r="F25" s="23"/>
    </row>
    <row r="26" spans="1:6" x14ac:dyDescent="0.25">
      <c r="A26" s="13" t="s">
        <v>176</v>
      </c>
      <c r="B26" s="13" t="s">
        <v>14</v>
      </c>
      <c r="C26" s="13"/>
      <c r="D26" s="13" t="s">
        <v>207</v>
      </c>
      <c r="E26" s="12">
        <v>41.894030194400003</v>
      </c>
      <c r="F26" s="12">
        <v>-88.253546555599996</v>
      </c>
    </row>
    <row r="27" spans="1:6" x14ac:dyDescent="0.25">
      <c r="A27" s="13" t="s">
        <v>9</v>
      </c>
      <c r="B27" s="13" t="s">
        <v>14</v>
      </c>
      <c r="C27" s="13"/>
      <c r="D27" s="13" t="s">
        <v>32</v>
      </c>
      <c r="E27" s="13">
        <v>41.8747547222222</v>
      </c>
      <c r="F27" s="13">
        <v>-87.673386944444403</v>
      </c>
    </row>
    <row r="28" spans="1:6" x14ac:dyDescent="0.25">
      <c r="A28" s="13" t="s">
        <v>189</v>
      </c>
      <c r="B28" s="14">
        <v>30</v>
      </c>
      <c r="C28" s="13"/>
      <c r="D28" s="13"/>
      <c r="E28" s="13"/>
      <c r="F28" s="13"/>
    </row>
    <row r="29" spans="1:6" x14ac:dyDescent="0.25">
      <c r="A29" s="15"/>
      <c r="B29" s="15" t="s">
        <v>198</v>
      </c>
      <c r="C29" s="15" t="s">
        <v>170</v>
      </c>
      <c r="D29" s="15" t="s">
        <v>171</v>
      </c>
      <c r="E29" s="16" t="s">
        <v>169</v>
      </c>
      <c r="F29" s="17"/>
    </row>
    <row r="30" spans="1:6" x14ac:dyDescent="0.25">
      <c r="A30" s="15" t="s">
        <v>168</v>
      </c>
      <c r="B30" s="15">
        <v>57.1</v>
      </c>
      <c r="C30" s="15">
        <v>83</v>
      </c>
      <c r="D30" s="18">
        <f>$J$15*$B$30</f>
        <v>30.548500000000004</v>
      </c>
      <c r="E30" s="19">
        <f>$J$14*(C30/60)+D30</f>
        <v>168.88183333333336</v>
      </c>
      <c r="F30" s="17" t="s">
        <v>202</v>
      </c>
    </row>
    <row r="31" spans="1:6" x14ac:dyDescent="0.25">
      <c r="A31" s="15" t="s">
        <v>203</v>
      </c>
      <c r="B31" s="15">
        <v>30</v>
      </c>
      <c r="C31" s="15">
        <f>B31/M5*60</f>
        <v>12.031972962819868</v>
      </c>
      <c r="D31" s="18">
        <f>K6*C31/60</f>
        <v>121.322394041767</v>
      </c>
      <c r="E31" s="19">
        <f>D31+C31/60*100</f>
        <v>141.37568231313344</v>
      </c>
      <c r="F31" s="17"/>
    </row>
    <row r="32" spans="1:6" ht="45" x14ac:dyDescent="0.25">
      <c r="A32" s="20" t="s">
        <v>209</v>
      </c>
      <c r="B32" s="15">
        <f>3.9+B31+3.1</f>
        <v>37</v>
      </c>
      <c r="C32" s="15">
        <f>9+C31+12</f>
        <v>33.031972962819864</v>
      </c>
      <c r="D32" s="18">
        <f>(3.9*J15)+D31+(3.1*J15)</f>
        <v>125.067394041767</v>
      </c>
      <c r="E32" s="19">
        <f>(100*C32/60)+D32</f>
        <v>180.12068231313344</v>
      </c>
      <c r="F32" s="17"/>
    </row>
    <row r="33" spans="1:6" x14ac:dyDescent="0.25">
      <c r="A33" s="15" t="s">
        <v>204</v>
      </c>
      <c r="B33" s="15"/>
      <c r="C33" s="15">
        <v>90</v>
      </c>
      <c r="D33" s="18">
        <v>5</v>
      </c>
      <c r="E33" s="19">
        <f>(100*C33/60)+D33</f>
        <v>155</v>
      </c>
      <c r="F33" s="17"/>
    </row>
    <row r="34" spans="1:6" x14ac:dyDescent="0.25">
      <c r="A34" s="21" t="s">
        <v>195</v>
      </c>
      <c r="B34" s="21"/>
      <c r="C34" s="21"/>
      <c r="D34" s="21"/>
      <c r="E34" s="21"/>
      <c r="F34" s="21"/>
    </row>
    <row r="35" spans="1:6" x14ac:dyDescent="0.25">
      <c r="A35" s="21" t="s">
        <v>208</v>
      </c>
      <c r="B35" s="21"/>
      <c r="C35" s="21"/>
      <c r="D35" s="21"/>
      <c r="E35" s="21"/>
      <c r="F35" s="21"/>
    </row>
    <row r="37" spans="1:6" x14ac:dyDescent="0.25">
      <c r="A37" s="22" t="s">
        <v>210</v>
      </c>
      <c r="B37" s="23"/>
      <c r="C37" s="23"/>
      <c r="D37" s="23"/>
      <c r="E37" s="23"/>
      <c r="F37" s="23"/>
    </row>
    <row r="38" spans="1:6" x14ac:dyDescent="0.25">
      <c r="A38" s="13" t="s">
        <v>176</v>
      </c>
      <c r="B38" s="13" t="s">
        <v>14</v>
      </c>
      <c r="C38" s="13"/>
      <c r="D38" s="13" t="s">
        <v>211</v>
      </c>
      <c r="E38">
        <v>41.700520750000003</v>
      </c>
      <c r="F38">
        <v>-88.1296657778</v>
      </c>
    </row>
    <row r="39" spans="1:6" x14ac:dyDescent="0.25">
      <c r="A39" s="13" t="s">
        <v>9</v>
      </c>
      <c r="B39" s="13" t="s">
        <v>14</v>
      </c>
      <c r="C39" s="13"/>
      <c r="D39" s="13" t="s">
        <v>32</v>
      </c>
      <c r="E39" s="13">
        <v>41.8747547222222</v>
      </c>
      <c r="F39" s="13">
        <v>-87.673386944444403</v>
      </c>
    </row>
    <row r="40" spans="1:6" x14ac:dyDescent="0.25">
      <c r="A40" s="13" t="s">
        <v>189</v>
      </c>
      <c r="B40" s="14">
        <v>26.37</v>
      </c>
      <c r="C40" s="13"/>
      <c r="D40" s="13"/>
      <c r="E40" s="13"/>
      <c r="F40" s="13"/>
    </row>
    <row r="41" spans="1:6" x14ac:dyDescent="0.25">
      <c r="A41" s="15"/>
      <c r="B41" s="15" t="s">
        <v>198</v>
      </c>
      <c r="C41" s="15" t="s">
        <v>170</v>
      </c>
      <c r="D41" s="15" t="s">
        <v>171</v>
      </c>
      <c r="E41" s="16" t="s">
        <v>169</v>
      </c>
      <c r="F41" s="17"/>
    </row>
    <row r="42" spans="1:6" x14ac:dyDescent="0.25">
      <c r="A42" s="15" t="s">
        <v>168</v>
      </c>
      <c r="B42" s="15">
        <v>37.299999999999997</v>
      </c>
      <c r="C42" s="15">
        <v>59</v>
      </c>
      <c r="D42" s="18">
        <f>$J$15*$B$42</f>
        <v>19.955500000000001</v>
      </c>
      <c r="E42" s="19">
        <f>$J$14*(C42/60)+D42</f>
        <v>118.28883333333333</v>
      </c>
      <c r="F42" s="17" t="s">
        <v>202</v>
      </c>
    </row>
    <row r="43" spans="1:6" x14ac:dyDescent="0.25">
      <c r="A43" s="15" t="s">
        <v>203</v>
      </c>
      <c r="B43" s="15">
        <v>26.37</v>
      </c>
      <c r="C43" s="15">
        <f>B43/M5*60</f>
        <v>10.576104234318663</v>
      </c>
      <c r="D43" s="18">
        <f>C43/60*K6</f>
        <v>106.64238436271317</v>
      </c>
      <c r="E43" s="19">
        <f>D43+C43/60*100</f>
        <v>124.26922475324427</v>
      </c>
      <c r="F43" s="17"/>
    </row>
    <row r="44" spans="1:6" ht="45" x14ac:dyDescent="0.25">
      <c r="A44" s="20" t="s">
        <v>213</v>
      </c>
      <c r="B44" s="15">
        <f>5.9+B43+3.1</f>
        <v>35.370000000000005</v>
      </c>
      <c r="C44" s="15">
        <f>16+C43+12</f>
        <v>38.576104234318663</v>
      </c>
      <c r="D44" s="18">
        <f>(5.9*J15)+D43+(3.1*J15)</f>
        <v>111.45738436271317</v>
      </c>
      <c r="E44" s="19">
        <f>(100*C44/60)+D44</f>
        <v>175.75089141991094</v>
      </c>
      <c r="F44" s="17"/>
    </row>
    <row r="45" spans="1:6" x14ac:dyDescent="0.25">
      <c r="A45" s="15" t="s">
        <v>204</v>
      </c>
      <c r="B45" s="15"/>
      <c r="C45" s="15">
        <v>95</v>
      </c>
      <c r="D45" s="18">
        <v>5</v>
      </c>
      <c r="E45" s="19">
        <f>(100*C45/60)+D45</f>
        <v>163.33333333333334</v>
      </c>
      <c r="F45" s="17"/>
    </row>
    <row r="46" spans="1:6" x14ac:dyDescent="0.25">
      <c r="A46" s="21" t="s">
        <v>195</v>
      </c>
      <c r="B46" s="21"/>
      <c r="C46" s="21"/>
      <c r="D46" s="21"/>
      <c r="E46" s="21"/>
      <c r="F46" s="21"/>
    </row>
    <row r="47" spans="1:6" x14ac:dyDescent="0.25">
      <c r="A47" s="21" t="s">
        <v>212</v>
      </c>
      <c r="B47" s="21"/>
      <c r="C47" s="21"/>
      <c r="D47" s="21"/>
      <c r="E47" s="21"/>
      <c r="F47" s="21"/>
    </row>
  </sheetData>
  <mergeCells count="12">
    <mergeCell ref="A4:F4"/>
    <mergeCell ref="A11:F11"/>
    <mergeCell ref="A10:F10"/>
    <mergeCell ref="A13:F13"/>
    <mergeCell ref="A22:F22"/>
    <mergeCell ref="A46:F46"/>
    <mergeCell ref="A47:F47"/>
    <mergeCell ref="A23:F23"/>
    <mergeCell ref="A25:F25"/>
    <mergeCell ref="A34:F34"/>
    <mergeCell ref="A35:F35"/>
    <mergeCell ref="A37:F3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B782E-1E45-4A6A-8727-1CB69B0B7654}">
  <dimension ref="A1:B10"/>
  <sheetViews>
    <sheetView workbookViewId="0">
      <selection activeCell="B11" sqref="B11"/>
    </sheetView>
  </sheetViews>
  <sheetFormatPr defaultRowHeight="15" x14ac:dyDescent="0.25"/>
  <sheetData>
    <row r="1" spans="1:2" x14ac:dyDescent="0.25">
      <c r="A1">
        <v>1</v>
      </c>
      <c r="B1" t="s">
        <v>179</v>
      </c>
    </row>
    <row r="2" spans="1:2" x14ac:dyDescent="0.25">
      <c r="B2" s="5" t="s">
        <v>178</v>
      </c>
    </row>
    <row r="3" spans="1:2" x14ac:dyDescent="0.25">
      <c r="A3">
        <v>2</v>
      </c>
      <c r="B3" t="s">
        <v>180</v>
      </c>
    </row>
    <row r="4" spans="1:2" x14ac:dyDescent="0.25">
      <c r="B4" t="s">
        <v>181</v>
      </c>
    </row>
    <row r="5" spans="1:2" x14ac:dyDescent="0.25">
      <c r="A5">
        <v>3</v>
      </c>
      <c r="B5" t="s">
        <v>182</v>
      </c>
    </row>
    <row r="6" spans="1:2" x14ac:dyDescent="0.25">
      <c r="B6" s="5" t="s">
        <v>183</v>
      </c>
    </row>
    <row r="7" spans="1:2" x14ac:dyDescent="0.25">
      <c r="A7">
        <v>4</v>
      </c>
      <c r="B7" t="s">
        <v>185</v>
      </c>
    </row>
    <row r="8" spans="1:2" x14ac:dyDescent="0.25">
      <c r="B8" s="5" t="s">
        <v>184</v>
      </c>
    </row>
    <row r="9" spans="1:2" x14ac:dyDescent="0.25">
      <c r="A9">
        <v>5</v>
      </c>
      <c r="B9" t="s">
        <v>186</v>
      </c>
    </row>
    <row r="10" spans="1:2" x14ac:dyDescent="0.25">
      <c r="B10" t="s">
        <v>187</v>
      </c>
    </row>
  </sheetData>
  <hyperlinks>
    <hyperlink ref="B2" r:id="rId1" xr:uid="{0A12A72D-451F-4261-896A-98268BCE25E7}"/>
    <hyperlink ref="B6" r:id="rId2" xr:uid="{A32CEA78-E4EA-46A8-8A49-C1202755C4BF}"/>
    <hyperlink ref="B8" r:id="rId3" xr:uid="{3A7D847F-0CFC-4B21-8AAD-1D8F8E956E2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2"/>
  <sheetViews>
    <sheetView tabSelected="1" topLeftCell="G1" workbookViewId="0">
      <selection activeCell="I9" sqref="I9"/>
    </sheetView>
  </sheetViews>
  <sheetFormatPr defaultRowHeight="15" x14ac:dyDescent="0.25"/>
  <cols>
    <col min="3" max="3" width="5.5703125" bestFit="1" customWidth="1"/>
    <col min="4" max="4" width="10.140625" bestFit="1" customWidth="1"/>
    <col min="5" max="5" width="11.85546875" bestFit="1" customWidth="1"/>
    <col min="6" max="6" width="23" bestFit="1" customWidth="1"/>
    <col min="7" max="7" width="10.7109375" bestFit="1" customWidth="1"/>
    <col min="8" max="8" width="4.28515625" bestFit="1" customWidth="1"/>
    <col min="9" max="9" width="42.28515625" bestFit="1" customWidth="1"/>
    <col min="10" max="10" width="12" bestFit="1" customWidth="1"/>
    <col min="11" max="11" width="12.7109375" bestFit="1" customWidth="1"/>
    <col min="12" max="12" width="12.85546875" bestFit="1" customWidth="1"/>
    <col min="13" max="13" width="16.85546875" bestFit="1" customWidth="1"/>
    <col min="14" max="14" width="17.5703125" bestFit="1" customWidth="1"/>
    <col min="15" max="15" width="25.7109375" bestFit="1" customWidth="1"/>
    <col min="16" max="16" width="17.5703125" bestFit="1" customWidth="1"/>
    <col min="17" max="17" width="12" style="1" bestFit="1" customWidth="1"/>
    <col min="18" max="18" width="12.7109375" style="1" bestFit="1" customWidth="1"/>
    <col min="19" max="19" width="14.5703125" style="1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214</v>
      </c>
      <c r="H1" t="s">
        <v>215</v>
      </c>
      <c r="I1" t="s">
        <v>6</v>
      </c>
      <c r="J1" s="1" t="s">
        <v>7</v>
      </c>
      <c r="K1" s="1" t="s">
        <v>8</v>
      </c>
      <c r="L1" s="1" t="s">
        <v>132</v>
      </c>
      <c r="Q1"/>
      <c r="R1"/>
      <c r="S1"/>
    </row>
    <row r="2" spans="1:19" x14ac:dyDescent="0.25">
      <c r="A2" t="s">
        <v>90</v>
      </c>
      <c r="B2" t="s">
        <v>9</v>
      </c>
      <c r="C2" t="s">
        <v>14</v>
      </c>
      <c r="D2" t="s">
        <v>11</v>
      </c>
      <c r="E2" t="s">
        <v>14</v>
      </c>
      <c r="F2" t="s">
        <v>12</v>
      </c>
      <c r="G2" t="s">
        <v>216</v>
      </c>
      <c r="H2" t="s">
        <v>217</v>
      </c>
      <c r="I2" t="s">
        <v>91</v>
      </c>
      <c r="J2" s="1">
        <v>38.989487500000003</v>
      </c>
      <c r="K2" s="1">
        <v>-88.176428055555505</v>
      </c>
      <c r="L2" s="1" t="str">
        <f t="shared" ref="L2:L15" si="0">IF(OR(D2 = "COOK", D2 = "DU PAGE", D2 = "LAKE", D2 = "WILL", D2 = "KANE", D2 = "MC HENRY", D2 = "KENOSHA", D2 = "PORTER", D2 = "KENDALL", D2 = "DE KALB", D2 = "GRUNDY", D2 = "JASPER", D2 = "NEWTON"),"INCLUDE","DELETE")</f>
        <v>INCLUDE</v>
      </c>
      <c r="Q2"/>
      <c r="R2"/>
      <c r="S2"/>
    </row>
    <row r="3" spans="1:19" x14ac:dyDescent="0.25">
      <c r="A3" t="s">
        <v>123</v>
      </c>
      <c r="B3" t="s">
        <v>9</v>
      </c>
      <c r="C3" t="s">
        <v>109</v>
      </c>
      <c r="D3" t="s">
        <v>11</v>
      </c>
      <c r="E3" t="s">
        <v>109</v>
      </c>
      <c r="F3" t="s">
        <v>124</v>
      </c>
      <c r="G3" t="s">
        <v>216</v>
      </c>
      <c r="H3" t="s">
        <v>217</v>
      </c>
      <c r="I3" t="s">
        <v>125</v>
      </c>
      <c r="J3" s="1">
        <v>40.934997222222201</v>
      </c>
      <c r="K3" s="1">
        <v>-87.138158333333294</v>
      </c>
      <c r="L3" s="1" t="str">
        <f t="shared" si="0"/>
        <v>INCLUDE</v>
      </c>
      <c r="Q3"/>
      <c r="R3"/>
      <c r="S3"/>
    </row>
    <row r="4" spans="1:19" x14ac:dyDescent="0.25">
      <c r="A4" t="s">
        <v>96</v>
      </c>
      <c r="B4" t="s">
        <v>9</v>
      </c>
      <c r="C4" t="s">
        <v>14</v>
      </c>
      <c r="D4" t="s">
        <v>25</v>
      </c>
      <c r="E4" t="s">
        <v>14</v>
      </c>
      <c r="F4" t="s">
        <v>97</v>
      </c>
      <c r="G4" t="s">
        <v>216</v>
      </c>
      <c r="H4" t="s">
        <v>217</v>
      </c>
      <c r="I4" t="s">
        <v>98</v>
      </c>
      <c r="J4" s="1">
        <v>41.37</v>
      </c>
      <c r="K4" s="1">
        <v>-87.750555555555493</v>
      </c>
      <c r="L4" s="1" t="str">
        <f t="shared" si="0"/>
        <v>INCLUDE</v>
      </c>
      <c r="Q4"/>
      <c r="R4"/>
      <c r="S4"/>
    </row>
    <row r="5" spans="1:19" x14ac:dyDescent="0.25">
      <c r="A5" t="s">
        <v>42</v>
      </c>
      <c r="B5" t="s">
        <v>9</v>
      </c>
      <c r="C5" t="s">
        <v>14</v>
      </c>
      <c r="D5" t="s">
        <v>16</v>
      </c>
      <c r="E5" t="s">
        <v>14</v>
      </c>
      <c r="F5" t="s">
        <v>43</v>
      </c>
      <c r="G5" t="s">
        <v>216</v>
      </c>
      <c r="H5" t="s">
        <v>216</v>
      </c>
      <c r="I5" t="s">
        <v>44</v>
      </c>
      <c r="J5" s="1">
        <v>41.559166666666599</v>
      </c>
      <c r="K5" s="1">
        <v>-87.805833333333297</v>
      </c>
      <c r="L5" s="1" t="str">
        <f t="shared" si="0"/>
        <v>INCLUDE</v>
      </c>
      <c r="Q5"/>
      <c r="R5"/>
      <c r="S5"/>
    </row>
    <row r="6" spans="1:19" x14ac:dyDescent="0.25">
      <c r="A6" t="s">
        <v>120</v>
      </c>
      <c r="B6" t="s">
        <v>9</v>
      </c>
      <c r="C6" t="s">
        <v>109</v>
      </c>
      <c r="D6" t="s">
        <v>115</v>
      </c>
      <c r="E6" t="s">
        <v>109</v>
      </c>
      <c r="F6" t="s">
        <v>121</v>
      </c>
      <c r="G6" t="s">
        <v>216</v>
      </c>
      <c r="H6" t="s">
        <v>217</v>
      </c>
      <c r="I6" t="s">
        <v>122</v>
      </c>
      <c r="J6" s="1">
        <v>41.636981388888799</v>
      </c>
      <c r="K6" s="1">
        <v>-87.152256944444403</v>
      </c>
      <c r="L6" s="1" t="str">
        <f t="shared" si="0"/>
        <v>INCLUDE</v>
      </c>
      <c r="Q6"/>
      <c r="R6"/>
      <c r="S6"/>
    </row>
    <row r="7" spans="1:19" s="26" customFormat="1" x14ac:dyDescent="0.25">
      <c r="A7" s="26" t="s">
        <v>77</v>
      </c>
      <c r="B7" s="26" t="s">
        <v>9</v>
      </c>
      <c r="C7" s="26" t="s">
        <v>14</v>
      </c>
      <c r="D7" s="26" t="s">
        <v>16</v>
      </c>
      <c r="E7" s="26" t="s">
        <v>14</v>
      </c>
      <c r="F7" s="26" t="s">
        <v>78</v>
      </c>
      <c r="G7" s="26" t="s">
        <v>216</v>
      </c>
      <c r="H7" s="26" t="s">
        <v>217</v>
      </c>
      <c r="I7" s="26" t="s">
        <v>79</v>
      </c>
      <c r="J7" s="27">
        <v>41.672253055555501</v>
      </c>
      <c r="K7" s="27">
        <v>-88.004226111111095</v>
      </c>
      <c r="L7" s="27" t="str">
        <f t="shared" si="0"/>
        <v>INCLUDE</v>
      </c>
    </row>
    <row r="8" spans="1:19" s="26" customFormat="1" x14ac:dyDescent="0.25">
      <c r="A8" s="26" t="s">
        <v>15</v>
      </c>
      <c r="B8" s="26" t="s">
        <v>9</v>
      </c>
      <c r="C8" s="26" t="s">
        <v>14</v>
      </c>
      <c r="D8" s="26" t="s">
        <v>16</v>
      </c>
      <c r="E8" s="26" t="s">
        <v>14</v>
      </c>
      <c r="F8" s="26" t="s">
        <v>17</v>
      </c>
      <c r="G8" s="26" t="s">
        <v>216</v>
      </c>
      <c r="H8" s="26" t="s">
        <v>217</v>
      </c>
      <c r="I8" s="26" t="s">
        <v>18</v>
      </c>
      <c r="J8" s="27">
        <v>41.675033055555502</v>
      </c>
      <c r="K8" s="27">
        <v>-87.749495555555498</v>
      </c>
      <c r="L8" s="27" t="str">
        <f t="shared" si="0"/>
        <v>INCLUDE</v>
      </c>
    </row>
    <row r="9" spans="1:19" s="26" customFormat="1" x14ac:dyDescent="0.25">
      <c r="A9" s="26" t="s">
        <v>33</v>
      </c>
      <c r="B9" s="26" t="s">
        <v>9</v>
      </c>
      <c r="C9" s="26" t="s">
        <v>14</v>
      </c>
      <c r="D9" s="26" t="s">
        <v>16</v>
      </c>
      <c r="E9" s="26" t="s">
        <v>14</v>
      </c>
      <c r="F9" s="26" t="s">
        <v>32</v>
      </c>
      <c r="G9" s="26" t="s">
        <v>216</v>
      </c>
      <c r="H9" s="26" t="s">
        <v>217</v>
      </c>
      <c r="I9" s="26" t="s">
        <v>34</v>
      </c>
      <c r="J9" s="27">
        <v>41.800033611111097</v>
      </c>
      <c r="K9" s="27">
        <v>-87.627827777777696</v>
      </c>
      <c r="L9" s="27" t="str">
        <f t="shared" si="0"/>
        <v>INCLUDE</v>
      </c>
    </row>
    <row r="10" spans="1:19" s="26" customFormat="1" x14ac:dyDescent="0.25">
      <c r="A10" s="26" t="s">
        <v>35</v>
      </c>
      <c r="B10" s="26" t="s">
        <v>9</v>
      </c>
      <c r="C10" s="26" t="s">
        <v>14</v>
      </c>
      <c r="D10" s="26" t="s">
        <v>16</v>
      </c>
      <c r="E10" s="26" t="s">
        <v>14</v>
      </c>
      <c r="F10" s="26" t="s">
        <v>32</v>
      </c>
      <c r="G10" s="26" t="s">
        <v>216</v>
      </c>
      <c r="H10" s="26" t="s">
        <v>217</v>
      </c>
      <c r="I10" s="26" t="s">
        <v>36</v>
      </c>
      <c r="J10" s="27">
        <v>41.8747547222222</v>
      </c>
      <c r="K10" s="27">
        <v>-87.673386944444403</v>
      </c>
      <c r="L10" s="27" t="str">
        <f t="shared" si="0"/>
        <v>INCLUDE</v>
      </c>
    </row>
    <row r="11" spans="1:19" x14ac:dyDescent="0.25">
      <c r="A11" t="s">
        <v>50</v>
      </c>
      <c r="B11" t="s">
        <v>9</v>
      </c>
      <c r="C11" t="s">
        <v>14</v>
      </c>
      <c r="D11" t="s">
        <v>20</v>
      </c>
      <c r="E11" t="s">
        <v>14</v>
      </c>
      <c r="F11" t="s">
        <v>51</v>
      </c>
      <c r="G11" t="s">
        <v>216</v>
      </c>
      <c r="H11" t="s">
        <v>217</v>
      </c>
      <c r="I11" t="s">
        <v>52</v>
      </c>
      <c r="J11" s="1">
        <v>42.020582222222203</v>
      </c>
      <c r="K11" s="1">
        <v>-88.2828555555555</v>
      </c>
      <c r="L11" s="1" t="str">
        <f t="shared" si="0"/>
        <v>INCLUDE</v>
      </c>
      <c r="Q11"/>
      <c r="R11"/>
      <c r="S11"/>
    </row>
    <row r="12" spans="1:19" s="26" customFormat="1" x14ac:dyDescent="0.25">
      <c r="A12" s="26" t="s">
        <v>39</v>
      </c>
      <c r="B12" s="26" t="s">
        <v>9</v>
      </c>
      <c r="C12" s="26" t="s">
        <v>14</v>
      </c>
      <c r="D12" s="26" t="s">
        <v>16</v>
      </c>
      <c r="E12" s="26" t="s">
        <v>14</v>
      </c>
      <c r="F12" s="26" t="s">
        <v>40</v>
      </c>
      <c r="G12" s="26" t="s">
        <v>216</v>
      </c>
      <c r="H12" s="26" t="s">
        <v>216</v>
      </c>
      <c r="I12" s="26" t="s">
        <v>41</v>
      </c>
      <c r="J12" s="27">
        <v>42.048082777777701</v>
      </c>
      <c r="K12" s="27">
        <v>-88.052571944444395</v>
      </c>
      <c r="L12" s="27" t="str">
        <f t="shared" si="0"/>
        <v>INCLUDE</v>
      </c>
    </row>
    <row r="13" spans="1:19" s="26" customFormat="1" x14ac:dyDescent="0.25">
      <c r="A13" s="26" t="s">
        <v>55</v>
      </c>
      <c r="B13" s="26" t="s">
        <v>9</v>
      </c>
      <c r="C13" s="26" t="s">
        <v>14</v>
      </c>
      <c r="D13" s="26" t="s">
        <v>16</v>
      </c>
      <c r="E13" s="26" t="s">
        <v>14</v>
      </c>
      <c r="F13" s="26" t="s">
        <v>56</v>
      </c>
      <c r="G13" s="26" t="s">
        <v>216</v>
      </c>
      <c r="H13" s="26" t="s">
        <v>217</v>
      </c>
      <c r="I13" s="26" t="s">
        <v>57</v>
      </c>
      <c r="J13" s="27">
        <v>42.061696388888798</v>
      </c>
      <c r="K13" s="27">
        <v>-87.673947222222196</v>
      </c>
      <c r="L13" s="27" t="str">
        <f t="shared" si="0"/>
        <v>INCLUDE</v>
      </c>
    </row>
    <row r="14" spans="1:19" x14ac:dyDescent="0.25">
      <c r="A14" t="s">
        <v>68</v>
      </c>
      <c r="B14" t="s">
        <v>9</v>
      </c>
      <c r="C14" t="s">
        <v>14</v>
      </c>
      <c r="D14" t="s">
        <v>58</v>
      </c>
      <c r="E14" t="s">
        <v>14</v>
      </c>
      <c r="F14" t="s">
        <v>69</v>
      </c>
      <c r="G14" t="s">
        <v>216</v>
      </c>
      <c r="H14" t="s">
        <v>217</v>
      </c>
      <c r="I14" t="s">
        <v>70</v>
      </c>
      <c r="J14" s="1">
        <v>42.198888888888803</v>
      </c>
      <c r="K14" s="1">
        <v>-87.826733888888796</v>
      </c>
      <c r="L14" s="1" t="str">
        <f t="shared" si="0"/>
        <v>INCLUDE</v>
      </c>
      <c r="Q14"/>
      <c r="R14"/>
      <c r="S14"/>
    </row>
    <row r="15" spans="1:19" x14ac:dyDescent="0.25">
      <c r="A15" t="s">
        <v>29</v>
      </c>
      <c r="B15" t="s">
        <v>9</v>
      </c>
      <c r="C15" t="s">
        <v>14</v>
      </c>
      <c r="D15" t="s">
        <v>22</v>
      </c>
      <c r="E15" t="s">
        <v>14</v>
      </c>
      <c r="F15" t="s">
        <v>30</v>
      </c>
      <c r="G15" t="s">
        <v>216</v>
      </c>
      <c r="H15" t="s">
        <v>217</v>
      </c>
      <c r="I15" t="s">
        <v>31</v>
      </c>
      <c r="J15" s="1">
        <v>42.212523888888803</v>
      </c>
      <c r="K15" s="1">
        <v>-88.252305000000007</v>
      </c>
      <c r="L15" s="1" t="str">
        <f t="shared" si="0"/>
        <v>INCLUDE</v>
      </c>
      <c r="Q15"/>
      <c r="R15"/>
      <c r="S15"/>
    </row>
    <row r="16" spans="1:19" x14ac:dyDescent="0.25">
      <c r="Q16"/>
      <c r="R16"/>
      <c r="S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</sheetData>
  <sortState xmlns:xlrd2="http://schemas.microsoft.com/office/spreadsheetml/2017/richdata2" ref="A2:L15">
    <sortCondition ref="G2:G15"/>
  </sortState>
  <conditionalFormatting sqref="E2:E15">
    <cfRule type="containsText" dxfId="5" priority="1" operator="containsText" text="WI">
      <formula>NOT(ISERROR(SEARCH("WI",E2)))</formula>
    </cfRule>
    <cfRule type="containsText" dxfId="4" priority="2" operator="containsText" text="IN">
      <formula>NOT(ISERROR(SEARCH("IN",E2)))</formula>
    </cfRule>
    <cfRule type="containsText" dxfId="3" priority="3" operator="containsText" text="IL">
      <formula>NOT(ISERROR(SEARCH("IL",E2)))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F32CD-775B-4779-A3B6-A5DD9A76F286}">
  <dimension ref="A1:D25"/>
  <sheetViews>
    <sheetView workbookViewId="0">
      <selection activeCell="C15" sqref="C15:D15"/>
    </sheetView>
  </sheetViews>
  <sheetFormatPr defaultRowHeight="15" x14ac:dyDescent="0.25"/>
  <cols>
    <col min="2" max="2" width="5.5703125" bestFit="1" customWidth="1"/>
    <col min="3" max="3" width="12" bestFit="1" customWidth="1"/>
  </cols>
  <sheetData>
    <row r="1" spans="1:4" x14ac:dyDescent="0.25">
      <c r="A1" t="s">
        <v>0</v>
      </c>
      <c r="B1" t="s">
        <v>2</v>
      </c>
      <c r="C1" t="s">
        <v>7</v>
      </c>
      <c r="D1" t="s">
        <v>8</v>
      </c>
    </row>
    <row r="2" spans="1:4" x14ac:dyDescent="0.25">
      <c r="A2" t="s">
        <v>140</v>
      </c>
      <c r="B2" t="s">
        <v>14</v>
      </c>
      <c r="C2">
        <v>41.927632194399997</v>
      </c>
      <c r="D2">
        <v>-88.706784749999997</v>
      </c>
    </row>
    <row r="3" spans="1:4" x14ac:dyDescent="0.25">
      <c r="A3" t="s">
        <v>141</v>
      </c>
      <c r="B3" t="s">
        <v>14</v>
      </c>
      <c r="C3">
        <v>42.400469416699998</v>
      </c>
      <c r="D3">
        <v>-88.641199777799997</v>
      </c>
    </row>
    <row r="4" spans="1:4" x14ac:dyDescent="0.25">
      <c r="A4" t="s">
        <v>142</v>
      </c>
      <c r="B4" t="s">
        <v>14</v>
      </c>
      <c r="C4">
        <v>41.770153000000001</v>
      </c>
      <c r="D4">
        <v>-88.485364361099997</v>
      </c>
    </row>
    <row r="5" spans="1:4" x14ac:dyDescent="0.25">
      <c r="A5" t="s">
        <v>143</v>
      </c>
      <c r="B5" t="s">
        <v>14</v>
      </c>
      <c r="C5">
        <v>41.432292861100002</v>
      </c>
      <c r="D5">
        <v>-88.418846166700007</v>
      </c>
    </row>
    <row r="6" spans="1:4" x14ac:dyDescent="0.25">
      <c r="A6" t="s">
        <v>144</v>
      </c>
      <c r="B6" t="s">
        <v>14</v>
      </c>
      <c r="C6">
        <v>42.146152777799998</v>
      </c>
      <c r="D6">
        <v>-88.407580555600006</v>
      </c>
    </row>
    <row r="7" spans="1:4" x14ac:dyDescent="0.25">
      <c r="A7" t="s">
        <v>145</v>
      </c>
      <c r="B7" t="s">
        <v>128</v>
      </c>
      <c r="C7">
        <v>42.611748694399999</v>
      </c>
      <c r="D7">
        <v>-88.395272416699996</v>
      </c>
    </row>
    <row r="8" spans="1:4" x14ac:dyDescent="0.25">
      <c r="A8" t="s">
        <v>146</v>
      </c>
      <c r="B8" t="s">
        <v>14</v>
      </c>
      <c r="C8">
        <v>42.205876722200003</v>
      </c>
      <c r="D8">
        <v>-88.329899305599994</v>
      </c>
    </row>
    <row r="9" spans="1:4" x14ac:dyDescent="0.25">
      <c r="A9" s="26" t="s">
        <v>147</v>
      </c>
      <c r="B9" s="26" t="s">
        <v>14</v>
      </c>
      <c r="C9" s="26">
        <v>41.894030194400003</v>
      </c>
      <c r="D9" s="26">
        <v>-88.253546555599996</v>
      </c>
    </row>
    <row r="10" spans="1:4" x14ac:dyDescent="0.25">
      <c r="A10" t="s">
        <v>148</v>
      </c>
      <c r="B10" t="s">
        <v>14</v>
      </c>
      <c r="C10">
        <v>41.700520750000003</v>
      </c>
      <c r="D10">
        <v>-88.1296657778</v>
      </c>
    </row>
    <row r="11" spans="1:4" x14ac:dyDescent="0.25">
      <c r="A11" s="26" t="s">
        <v>149</v>
      </c>
      <c r="B11" s="26" t="s">
        <v>14</v>
      </c>
      <c r="C11" s="26">
        <v>41.990703055600001</v>
      </c>
      <c r="D11" s="26">
        <v>-88.107988888899996</v>
      </c>
    </row>
    <row r="12" spans="1:4" x14ac:dyDescent="0.25">
      <c r="A12" t="s">
        <v>150</v>
      </c>
      <c r="B12" t="s">
        <v>14</v>
      </c>
      <c r="C12">
        <v>41.599231527800001</v>
      </c>
      <c r="D12">
        <v>-88.100896611099998</v>
      </c>
    </row>
    <row r="13" spans="1:4" x14ac:dyDescent="0.25">
      <c r="A13" t="s">
        <v>151</v>
      </c>
      <c r="B13" t="s">
        <v>14</v>
      </c>
      <c r="C13">
        <v>42.322586111100001</v>
      </c>
      <c r="D13">
        <v>-88.079747222199998</v>
      </c>
    </row>
    <row r="14" spans="1:4" x14ac:dyDescent="0.25">
      <c r="A14" t="s">
        <v>152</v>
      </c>
      <c r="B14" t="s">
        <v>128</v>
      </c>
      <c r="C14">
        <v>42.5930005556</v>
      </c>
      <c r="D14">
        <v>-87.941716888900004</v>
      </c>
    </row>
    <row r="15" spans="1:4" x14ac:dyDescent="0.25">
      <c r="A15" s="26" t="s">
        <v>153</v>
      </c>
      <c r="B15" s="26" t="s">
        <v>14</v>
      </c>
      <c r="C15" s="26">
        <v>42.110476694399999</v>
      </c>
      <c r="D15" s="26">
        <v>-87.906441444400002</v>
      </c>
    </row>
    <row r="16" spans="1:4" x14ac:dyDescent="0.25">
      <c r="A16" t="s">
        <v>154</v>
      </c>
      <c r="B16" t="s">
        <v>14</v>
      </c>
      <c r="C16">
        <v>42.4158525</v>
      </c>
      <c r="D16">
        <v>-87.875608611100006</v>
      </c>
    </row>
    <row r="17" spans="1:4" x14ac:dyDescent="0.25">
      <c r="A17" t="s">
        <v>155</v>
      </c>
      <c r="B17" t="s">
        <v>14</v>
      </c>
      <c r="C17">
        <v>41.3773863889</v>
      </c>
      <c r="D17">
        <v>-87.688854250000006</v>
      </c>
    </row>
    <row r="18" spans="1:4" x14ac:dyDescent="0.25">
      <c r="A18" t="s">
        <v>156</v>
      </c>
      <c r="B18" t="s">
        <v>14</v>
      </c>
      <c r="C18">
        <v>41.539897222199997</v>
      </c>
      <c r="D18">
        <v>-87.537899999999993</v>
      </c>
    </row>
    <row r="19" spans="1:4" x14ac:dyDescent="0.25">
      <c r="A19" t="s">
        <v>157</v>
      </c>
      <c r="B19" t="s">
        <v>109</v>
      </c>
      <c r="C19">
        <v>41.234317500000003</v>
      </c>
      <c r="D19">
        <v>-87.507690638900002</v>
      </c>
    </row>
    <row r="20" spans="1:4" x14ac:dyDescent="0.25">
      <c r="A20" t="s">
        <v>158</v>
      </c>
      <c r="B20" t="s">
        <v>109</v>
      </c>
      <c r="C20">
        <v>40.758767555600002</v>
      </c>
      <c r="D20">
        <v>-87.436350861099996</v>
      </c>
    </row>
    <row r="21" spans="1:4" x14ac:dyDescent="0.25">
      <c r="A21" s="26" t="s">
        <v>159</v>
      </c>
      <c r="B21" s="26" t="s">
        <v>109</v>
      </c>
      <c r="C21" s="26">
        <v>41.612282305599997</v>
      </c>
      <c r="D21" s="26">
        <v>-87.4184154167</v>
      </c>
    </row>
    <row r="22" spans="1:4" x14ac:dyDescent="0.25">
      <c r="A22" t="s">
        <v>160</v>
      </c>
      <c r="B22" t="s">
        <v>109</v>
      </c>
      <c r="C22">
        <v>41.5186758611</v>
      </c>
      <c r="D22">
        <v>-87.408322555599995</v>
      </c>
    </row>
    <row r="23" spans="1:4" x14ac:dyDescent="0.25">
      <c r="A23" t="s">
        <v>161</v>
      </c>
      <c r="B23" t="s">
        <v>109</v>
      </c>
      <c r="C23">
        <v>41.560188888900001</v>
      </c>
      <c r="D23">
        <v>-87.263922222199994</v>
      </c>
    </row>
    <row r="24" spans="1:4" x14ac:dyDescent="0.25">
      <c r="A24" t="s">
        <v>162</v>
      </c>
      <c r="B24" t="s">
        <v>109</v>
      </c>
      <c r="C24">
        <v>40.953416833299997</v>
      </c>
      <c r="D24">
        <v>-87.181501138900003</v>
      </c>
    </row>
    <row r="25" spans="1:4" x14ac:dyDescent="0.25">
      <c r="A25" t="s">
        <v>163</v>
      </c>
      <c r="B25" t="s">
        <v>109</v>
      </c>
      <c r="C25">
        <v>41.452413722199999</v>
      </c>
      <c r="D25">
        <v>-87.019893111100004</v>
      </c>
    </row>
  </sheetData>
  <conditionalFormatting sqref="B2:B25">
    <cfRule type="containsText" dxfId="2" priority="1" operator="containsText" text="WI">
      <formula>NOT(ISERROR(SEARCH("WI",B2)))</formula>
    </cfRule>
    <cfRule type="containsText" dxfId="1" priority="2" operator="containsText" text="IN">
      <formula>NOT(ISERROR(SEARCH("IN",B2)))</formula>
    </cfRule>
    <cfRule type="containsText" dxfId="0" priority="3" operator="containsText" text="IL">
      <formula>NOT(ISERROR(SEARCH("IL",B2)))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BF314-F651-46BA-97A0-EFB8BEF6E214}">
  <dimension ref="A1:E3"/>
  <sheetViews>
    <sheetView workbookViewId="0">
      <selection activeCell="J24" sqref="J24"/>
    </sheetView>
  </sheetViews>
  <sheetFormatPr defaultRowHeight="15" x14ac:dyDescent="0.25"/>
  <cols>
    <col min="1" max="1" width="9" bestFit="1" customWidth="1"/>
    <col min="2" max="2" width="12.28515625" bestFit="1" customWidth="1"/>
  </cols>
  <sheetData>
    <row r="1" spans="1:5" x14ac:dyDescent="0.25">
      <c r="A1" t="s">
        <v>133</v>
      </c>
      <c r="B1" t="s">
        <v>134</v>
      </c>
      <c r="C1" t="s">
        <v>7</v>
      </c>
      <c r="D1" t="s">
        <v>8</v>
      </c>
      <c r="E1" t="s">
        <v>135</v>
      </c>
    </row>
    <row r="2" spans="1:5" x14ac:dyDescent="0.25">
      <c r="A2" t="s">
        <v>136</v>
      </c>
      <c r="B2" t="s">
        <v>137</v>
      </c>
      <c r="C2">
        <v>41.978599549999998</v>
      </c>
      <c r="D2">
        <v>-87.904800420000001</v>
      </c>
      <c r="E2" t="s">
        <v>14</v>
      </c>
    </row>
    <row r="3" spans="1:5" x14ac:dyDescent="0.25">
      <c r="A3" t="s">
        <v>138</v>
      </c>
      <c r="B3" t="s">
        <v>139</v>
      </c>
      <c r="C3">
        <v>41.7859993</v>
      </c>
      <c r="D3">
        <v>-87.752403259999994</v>
      </c>
      <c r="E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ALL_Exist_Infras_Chicago_Area</vt:lpstr>
      <vt:lpstr>Cost Analysis</vt:lpstr>
      <vt:lpstr>References</vt:lpstr>
      <vt:lpstr>Heliports</vt:lpstr>
      <vt:lpstr>Regional</vt:lpstr>
      <vt:lpstr>Major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Mudumba, Sai V</dc:creator>
  <cp:lastModifiedBy>Sai Mudumba</cp:lastModifiedBy>
  <dcterms:created xsi:type="dcterms:W3CDTF">2020-01-29T23:21:58Z</dcterms:created>
  <dcterms:modified xsi:type="dcterms:W3CDTF">2021-05-23T22:39:34Z</dcterms:modified>
</cp:coreProperties>
</file>