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utef\OneDrive\Documents\proj\kiseki-books\src\lib\bookmaker\"/>
    </mc:Choice>
  </mc:AlternateContent>
  <xr:revisionPtr revIDLastSave="0" documentId="13_ncr:1_{B23D7A04-9952-45BF-A183-FC0FE94A5699}" xr6:coauthVersionLast="47" xr6:coauthVersionMax="47" xr10:uidLastSave="{00000000-0000-0000-0000-000000000000}"/>
  <bookViews>
    <workbookView xWindow="-110" yWindow="-110" windowWidth="19420" windowHeight="12220" activeTab="2" xr2:uid="{00000000-000D-0000-FFFF-FFFF00000000}"/>
  </bookViews>
  <sheets>
    <sheet name="games" sheetId="1" r:id="rId1"/>
    <sheet name="series" sheetId="2" r:id="rId2"/>
    <sheet name="books" sheetId="3" r:id="rId3"/>
    <sheet name=".rkgk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4" i="3" l="1"/>
  <c r="B225" i="3"/>
  <c r="B226" i="3" s="1"/>
  <c r="B227" i="3" s="1"/>
  <c r="B228" i="3" s="1"/>
  <c r="B229" i="3" s="1"/>
  <c r="G2" i="2"/>
  <c r="G68" i="2"/>
  <c r="G67" i="2"/>
  <c r="G66" i="2"/>
  <c r="G65" i="2"/>
  <c r="G64" i="2"/>
  <c r="G63" i="2"/>
  <c r="G62" i="2"/>
  <c r="G61" i="2"/>
  <c r="G60" i="2"/>
  <c r="G58" i="2"/>
  <c r="G57" i="2"/>
  <c r="G56" i="2"/>
  <c r="G55" i="2"/>
  <c r="G54" i="2"/>
  <c r="G53" i="2"/>
  <c r="G52" i="2"/>
  <c r="G51" i="2"/>
  <c r="G50" i="2"/>
  <c r="G49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A294" i="4"/>
  <c r="B294" i="4" s="1"/>
  <c r="A293" i="4"/>
  <c r="B293" i="4" s="1"/>
  <c r="A292" i="4"/>
  <c r="B292" i="4" s="1"/>
  <c r="A291" i="4"/>
  <c r="B291" i="4" s="1"/>
  <c r="A290" i="4"/>
  <c r="B290" i="4" s="1"/>
  <c r="A289" i="4"/>
  <c r="B289" i="4" s="1"/>
  <c r="A288" i="4"/>
  <c r="B288" i="4" s="1"/>
  <c r="E287" i="4"/>
  <c r="A287" i="4"/>
  <c r="B287" i="4" s="1"/>
  <c r="E286" i="4"/>
  <c r="A286" i="4"/>
  <c r="B286" i="4" s="1"/>
  <c r="E285" i="4"/>
  <c r="A285" i="4"/>
  <c r="B285" i="4" s="1"/>
  <c r="E284" i="4"/>
  <c r="A284" i="4"/>
  <c r="B284" i="4" s="1"/>
  <c r="E283" i="4"/>
  <c r="A283" i="4"/>
  <c r="B283" i="4" s="1"/>
  <c r="E282" i="4"/>
  <c r="A282" i="4"/>
  <c r="B282" i="4" s="1"/>
  <c r="E281" i="4"/>
  <c r="A281" i="4"/>
  <c r="B281" i="4" s="1"/>
  <c r="E280" i="4"/>
  <c r="A280" i="4"/>
  <c r="B280" i="4" s="1"/>
  <c r="E279" i="4"/>
  <c r="A279" i="4"/>
  <c r="B279" i="4" s="1"/>
  <c r="E278" i="4"/>
  <c r="A278" i="4"/>
  <c r="B278" i="4" s="1"/>
  <c r="E277" i="4"/>
  <c r="A277" i="4"/>
  <c r="B277" i="4" s="1"/>
  <c r="E276" i="4"/>
  <c r="A276" i="4"/>
  <c r="B276" i="4" s="1"/>
  <c r="E275" i="4"/>
  <c r="A275" i="4"/>
  <c r="B275" i="4" s="1"/>
  <c r="E274" i="4"/>
  <c r="A274" i="4"/>
  <c r="B274" i="4" s="1"/>
  <c r="E273" i="4"/>
  <c r="A273" i="4"/>
  <c r="B273" i="4" s="1"/>
  <c r="E272" i="4"/>
  <c r="A272" i="4"/>
  <c r="B272" i="4" s="1"/>
  <c r="E271" i="4"/>
  <c r="A271" i="4"/>
  <c r="B271" i="4" s="1"/>
  <c r="E270" i="4"/>
  <c r="A270" i="4"/>
  <c r="B270" i="4" s="1"/>
  <c r="E269" i="4"/>
  <c r="A269" i="4"/>
  <c r="B269" i="4" s="1"/>
  <c r="E268" i="4"/>
  <c r="A268" i="4"/>
  <c r="B268" i="4" s="1"/>
  <c r="E267" i="4"/>
  <c r="A267" i="4"/>
  <c r="B267" i="4" s="1"/>
  <c r="E266" i="4"/>
  <c r="A266" i="4"/>
  <c r="B266" i="4" s="1"/>
  <c r="E265" i="4"/>
  <c r="A265" i="4"/>
  <c r="B265" i="4" s="1"/>
  <c r="E264" i="4"/>
  <c r="A264" i="4"/>
  <c r="B264" i="4" s="1"/>
  <c r="E263" i="4"/>
  <c r="A263" i="4"/>
  <c r="B263" i="4" s="1"/>
  <c r="E262" i="4"/>
  <c r="A262" i="4"/>
  <c r="B262" i="4" s="1"/>
  <c r="E261" i="4"/>
  <c r="A261" i="4"/>
  <c r="B261" i="4" s="1"/>
  <c r="E260" i="4"/>
  <c r="A260" i="4"/>
  <c r="B260" i="4" s="1"/>
  <c r="E259" i="4"/>
  <c r="A259" i="4"/>
  <c r="B259" i="4" s="1"/>
  <c r="E258" i="4"/>
  <c r="A258" i="4"/>
  <c r="B258" i="4" s="1"/>
  <c r="E257" i="4"/>
  <c r="A257" i="4"/>
  <c r="B257" i="4" s="1"/>
  <c r="E256" i="4"/>
  <c r="A256" i="4"/>
  <c r="B256" i="4" s="1"/>
  <c r="E255" i="4"/>
  <c r="A255" i="4"/>
  <c r="B255" i="4" s="1"/>
  <c r="E254" i="4"/>
  <c r="A254" i="4"/>
  <c r="B254" i="4" s="1"/>
  <c r="E253" i="4"/>
  <c r="A253" i="4"/>
  <c r="B253" i="4" s="1"/>
  <c r="E252" i="4"/>
  <c r="A252" i="4"/>
  <c r="B252" i="4" s="1"/>
  <c r="E251" i="4"/>
  <c r="A251" i="4"/>
  <c r="B251" i="4" s="1"/>
  <c r="E250" i="4"/>
  <c r="A250" i="4"/>
  <c r="B250" i="4" s="1"/>
  <c r="E249" i="4"/>
  <c r="A249" i="4"/>
  <c r="B249" i="4" s="1"/>
  <c r="E248" i="4"/>
  <c r="A248" i="4"/>
  <c r="B248" i="4" s="1"/>
  <c r="E247" i="4"/>
  <c r="A247" i="4"/>
  <c r="B247" i="4" s="1"/>
  <c r="E246" i="4"/>
  <c r="A246" i="4"/>
  <c r="B246" i="4" s="1"/>
  <c r="E245" i="4"/>
  <c r="A245" i="4"/>
  <c r="B245" i="4" s="1"/>
  <c r="E244" i="4"/>
  <c r="A244" i="4"/>
  <c r="B244" i="4" s="1"/>
  <c r="E243" i="4"/>
  <c r="A243" i="4"/>
  <c r="B243" i="4" s="1"/>
  <c r="E242" i="4"/>
  <c r="A242" i="4"/>
  <c r="B242" i="4" s="1"/>
  <c r="E241" i="4"/>
  <c r="A241" i="4"/>
  <c r="B241" i="4" s="1"/>
  <c r="E240" i="4"/>
  <c r="A240" i="4"/>
  <c r="B240" i="4" s="1"/>
  <c r="E239" i="4"/>
  <c r="A239" i="4"/>
  <c r="B239" i="4" s="1"/>
  <c r="E238" i="4"/>
  <c r="A238" i="4"/>
  <c r="B238" i="4" s="1"/>
  <c r="E237" i="4"/>
  <c r="A237" i="4"/>
  <c r="B237" i="4" s="1"/>
  <c r="E236" i="4"/>
  <c r="A236" i="4"/>
  <c r="B236" i="4" s="1"/>
  <c r="E235" i="4"/>
  <c r="A235" i="4"/>
  <c r="B235" i="4" s="1"/>
  <c r="E234" i="4"/>
  <c r="A234" i="4"/>
  <c r="B234" i="4" s="1"/>
  <c r="E233" i="4"/>
  <c r="A233" i="4"/>
  <c r="B233" i="4" s="1"/>
  <c r="E232" i="4"/>
  <c r="A232" i="4"/>
  <c r="B232" i="4" s="1"/>
  <c r="E231" i="4"/>
  <c r="A231" i="4"/>
  <c r="B231" i="4" s="1"/>
  <c r="E230" i="4"/>
  <c r="A230" i="4"/>
  <c r="B230" i="4" s="1"/>
  <c r="E229" i="4"/>
  <c r="A229" i="4"/>
  <c r="B229" i="4" s="1"/>
  <c r="E228" i="4"/>
  <c r="A228" i="4"/>
  <c r="B228" i="4" s="1"/>
  <c r="E227" i="4"/>
  <c r="A227" i="4"/>
  <c r="B227" i="4" s="1"/>
  <c r="E226" i="4"/>
  <c r="A226" i="4"/>
  <c r="B226" i="4" s="1"/>
  <c r="E225" i="4"/>
  <c r="A225" i="4"/>
  <c r="B225" i="4" s="1"/>
  <c r="E224" i="4"/>
  <c r="A224" i="4"/>
  <c r="B224" i="4" s="1"/>
  <c r="E223" i="4"/>
  <c r="A223" i="4"/>
  <c r="B223" i="4" s="1"/>
  <c r="E222" i="4"/>
  <c r="A222" i="4"/>
  <c r="B222" i="4" s="1"/>
  <c r="E221" i="4"/>
  <c r="A221" i="4"/>
  <c r="B221" i="4" s="1"/>
  <c r="E220" i="4"/>
  <c r="A220" i="4"/>
  <c r="B220" i="4" s="1"/>
  <c r="E219" i="4"/>
  <c r="A219" i="4"/>
  <c r="B219" i="4" s="1"/>
  <c r="E218" i="4"/>
  <c r="A218" i="4"/>
  <c r="B218" i="4" s="1"/>
  <c r="E217" i="4"/>
  <c r="A217" i="4"/>
  <c r="B217" i="4" s="1"/>
  <c r="E216" i="4"/>
  <c r="A216" i="4"/>
  <c r="B216" i="4" s="1"/>
  <c r="E215" i="4"/>
  <c r="A215" i="4"/>
  <c r="B215" i="4" s="1"/>
  <c r="E214" i="4"/>
  <c r="A214" i="4"/>
  <c r="B214" i="4" s="1"/>
  <c r="E213" i="4"/>
  <c r="A213" i="4"/>
  <c r="B213" i="4" s="1"/>
  <c r="E212" i="4"/>
  <c r="A212" i="4"/>
  <c r="B212" i="4" s="1"/>
  <c r="E211" i="4"/>
  <c r="A211" i="4"/>
  <c r="B211" i="4" s="1"/>
  <c r="E210" i="4"/>
  <c r="A210" i="4"/>
  <c r="B210" i="4" s="1"/>
  <c r="E209" i="4"/>
  <c r="A209" i="4"/>
  <c r="B209" i="4" s="1"/>
  <c r="E208" i="4"/>
  <c r="A208" i="4"/>
  <c r="B208" i="4" s="1"/>
  <c r="E207" i="4"/>
  <c r="A207" i="4"/>
  <c r="B207" i="4" s="1"/>
  <c r="E206" i="4"/>
  <c r="A206" i="4"/>
  <c r="B206" i="4" s="1"/>
  <c r="E205" i="4"/>
  <c r="A205" i="4"/>
  <c r="B205" i="4" s="1"/>
  <c r="E204" i="4"/>
  <c r="A204" i="4"/>
  <c r="B204" i="4" s="1"/>
  <c r="E203" i="4"/>
  <c r="A203" i="4"/>
  <c r="B203" i="4" s="1"/>
  <c r="E202" i="4"/>
  <c r="A202" i="4"/>
  <c r="B202" i="4" s="1"/>
  <c r="E201" i="4"/>
  <c r="A201" i="4"/>
  <c r="B201" i="4" s="1"/>
  <c r="E200" i="4"/>
  <c r="A200" i="4"/>
  <c r="B200" i="4" s="1"/>
  <c r="E199" i="4"/>
  <c r="A199" i="4"/>
  <c r="B199" i="4" s="1"/>
  <c r="E198" i="4"/>
  <c r="A198" i="4"/>
  <c r="B198" i="4" s="1"/>
  <c r="E197" i="4"/>
  <c r="A197" i="4"/>
  <c r="B197" i="4" s="1"/>
  <c r="E196" i="4"/>
  <c r="A196" i="4"/>
  <c r="B196" i="4" s="1"/>
  <c r="E195" i="4"/>
  <c r="A195" i="4"/>
  <c r="B195" i="4" s="1"/>
  <c r="E194" i="4"/>
  <c r="A194" i="4"/>
  <c r="B194" i="4" s="1"/>
  <c r="E193" i="4"/>
  <c r="A193" i="4"/>
  <c r="B193" i="4" s="1"/>
  <c r="E192" i="4"/>
  <c r="A192" i="4"/>
  <c r="B192" i="4" s="1"/>
  <c r="E191" i="4"/>
  <c r="A191" i="4"/>
  <c r="B191" i="4" s="1"/>
  <c r="E190" i="4"/>
  <c r="A190" i="4"/>
  <c r="B190" i="4" s="1"/>
  <c r="E189" i="4"/>
  <c r="A189" i="4"/>
  <c r="B189" i="4" s="1"/>
  <c r="E188" i="4"/>
  <c r="A188" i="4"/>
  <c r="B188" i="4" s="1"/>
  <c r="E187" i="4"/>
  <c r="A187" i="4"/>
  <c r="B187" i="4" s="1"/>
  <c r="E186" i="4"/>
  <c r="A186" i="4"/>
  <c r="B186" i="4" s="1"/>
  <c r="E185" i="4"/>
  <c r="A185" i="4"/>
  <c r="B185" i="4" s="1"/>
  <c r="E184" i="4"/>
  <c r="A184" i="4"/>
  <c r="B184" i="4" s="1"/>
  <c r="E183" i="4"/>
  <c r="A183" i="4"/>
  <c r="B183" i="4" s="1"/>
  <c r="E182" i="4"/>
  <c r="A182" i="4"/>
  <c r="B182" i="4" s="1"/>
  <c r="E181" i="4"/>
  <c r="A181" i="4"/>
  <c r="B181" i="4" s="1"/>
  <c r="E180" i="4"/>
  <c r="A180" i="4"/>
  <c r="B180" i="4" s="1"/>
  <c r="E179" i="4"/>
  <c r="A179" i="4"/>
  <c r="B179" i="4" s="1"/>
  <c r="E178" i="4"/>
  <c r="A178" i="4"/>
  <c r="B178" i="4" s="1"/>
  <c r="E177" i="4"/>
  <c r="A177" i="4"/>
  <c r="B177" i="4" s="1"/>
  <c r="E176" i="4"/>
  <c r="A176" i="4"/>
  <c r="B176" i="4" s="1"/>
  <c r="E175" i="4"/>
  <c r="A175" i="4"/>
  <c r="B175" i="4" s="1"/>
  <c r="E174" i="4"/>
  <c r="A174" i="4"/>
  <c r="B174" i="4" s="1"/>
  <c r="E173" i="4"/>
  <c r="A173" i="4"/>
  <c r="B173" i="4" s="1"/>
  <c r="E172" i="4"/>
  <c r="A172" i="4"/>
  <c r="B172" i="4" s="1"/>
  <c r="E171" i="4"/>
  <c r="A171" i="4"/>
  <c r="B171" i="4" s="1"/>
  <c r="E170" i="4"/>
  <c r="A170" i="4"/>
  <c r="B170" i="4" s="1"/>
  <c r="E169" i="4"/>
  <c r="A169" i="4"/>
  <c r="B169" i="4" s="1"/>
  <c r="E168" i="4"/>
  <c r="A168" i="4"/>
  <c r="B168" i="4" s="1"/>
  <c r="E167" i="4"/>
  <c r="A167" i="4"/>
  <c r="B167" i="4" s="1"/>
  <c r="E166" i="4"/>
  <c r="A166" i="4"/>
  <c r="B166" i="4" s="1"/>
  <c r="E165" i="4"/>
  <c r="A165" i="4"/>
  <c r="B165" i="4" s="1"/>
  <c r="E164" i="4"/>
  <c r="A164" i="4"/>
  <c r="B164" i="4" s="1"/>
  <c r="E163" i="4"/>
  <c r="A163" i="4"/>
  <c r="B163" i="4" s="1"/>
  <c r="E162" i="4"/>
  <c r="A162" i="4"/>
  <c r="B162" i="4" s="1"/>
  <c r="E161" i="4"/>
  <c r="A161" i="4"/>
  <c r="B161" i="4" s="1"/>
  <c r="E160" i="4"/>
  <c r="A160" i="4"/>
  <c r="B160" i="4" s="1"/>
  <c r="E159" i="4"/>
  <c r="A159" i="4"/>
  <c r="B159" i="4" s="1"/>
  <c r="E158" i="4"/>
  <c r="A158" i="4"/>
  <c r="B158" i="4" s="1"/>
  <c r="E157" i="4"/>
  <c r="A157" i="4"/>
  <c r="B157" i="4" s="1"/>
  <c r="E156" i="4"/>
  <c r="A156" i="4"/>
  <c r="B156" i="4" s="1"/>
  <c r="E155" i="4"/>
  <c r="A155" i="4"/>
  <c r="B155" i="4" s="1"/>
  <c r="E154" i="4"/>
  <c r="A154" i="4"/>
  <c r="B154" i="4" s="1"/>
  <c r="E153" i="4"/>
  <c r="A153" i="4"/>
  <c r="B153" i="4" s="1"/>
  <c r="E152" i="4"/>
  <c r="A152" i="4"/>
  <c r="B152" i="4" s="1"/>
  <c r="E151" i="4"/>
  <c r="A151" i="4"/>
  <c r="B151" i="4" s="1"/>
  <c r="E150" i="4"/>
  <c r="A150" i="4"/>
  <c r="B150" i="4" s="1"/>
  <c r="E149" i="4"/>
  <c r="A149" i="4"/>
  <c r="B149" i="4" s="1"/>
  <c r="E148" i="4"/>
  <c r="A148" i="4"/>
  <c r="B148" i="4" s="1"/>
  <c r="E147" i="4"/>
  <c r="A147" i="4"/>
  <c r="B147" i="4" s="1"/>
  <c r="E146" i="4"/>
  <c r="A146" i="4"/>
  <c r="B146" i="4" s="1"/>
  <c r="E145" i="4"/>
  <c r="A145" i="4"/>
  <c r="B145" i="4" s="1"/>
  <c r="E144" i="4"/>
  <c r="A144" i="4"/>
  <c r="B144" i="4" s="1"/>
  <c r="E143" i="4"/>
  <c r="A143" i="4"/>
  <c r="B143" i="4" s="1"/>
  <c r="E142" i="4"/>
  <c r="A142" i="4"/>
  <c r="B142" i="4" s="1"/>
  <c r="E141" i="4"/>
  <c r="A141" i="4"/>
  <c r="B141" i="4" s="1"/>
  <c r="E140" i="4"/>
  <c r="A140" i="4"/>
  <c r="B140" i="4" s="1"/>
  <c r="E139" i="4"/>
  <c r="A139" i="4"/>
  <c r="B139" i="4" s="1"/>
  <c r="E138" i="4"/>
  <c r="A138" i="4"/>
  <c r="B138" i="4" s="1"/>
  <c r="E137" i="4"/>
  <c r="A137" i="4"/>
  <c r="B137" i="4" s="1"/>
  <c r="E136" i="4"/>
  <c r="A136" i="4"/>
  <c r="B136" i="4" s="1"/>
  <c r="E135" i="4"/>
  <c r="A135" i="4"/>
  <c r="B135" i="4" s="1"/>
  <c r="E134" i="4"/>
  <c r="A134" i="4"/>
  <c r="B134" i="4" s="1"/>
  <c r="E133" i="4"/>
  <c r="A133" i="4"/>
  <c r="B133" i="4" s="1"/>
  <c r="E132" i="4"/>
  <c r="A132" i="4"/>
  <c r="B132" i="4" s="1"/>
  <c r="E131" i="4"/>
  <c r="A131" i="4"/>
  <c r="B131" i="4" s="1"/>
  <c r="E130" i="4"/>
  <c r="A130" i="4"/>
  <c r="B130" i="4" s="1"/>
  <c r="E129" i="4"/>
  <c r="A129" i="4"/>
  <c r="B129" i="4" s="1"/>
  <c r="E128" i="4"/>
  <c r="A128" i="4"/>
  <c r="B128" i="4" s="1"/>
  <c r="E127" i="4"/>
  <c r="A127" i="4"/>
  <c r="B127" i="4" s="1"/>
  <c r="E126" i="4"/>
  <c r="A126" i="4"/>
  <c r="B126" i="4" s="1"/>
  <c r="E125" i="4"/>
  <c r="A125" i="4"/>
  <c r="B125" i="4" s="1"/>
  <c r="E124" i="4"/>
  <c r="A124" i="4"/>
  <c r="B124" i="4" s="1"/>
  <c r="E123" i="4"/>
  <c r="A123" i="4"/>
  <c r="B123" i="4" s="1"/>
  <c r="E122" i="4"/>
  <c r="A122" i="4"/>
  <c r="B122" i="4" s="1"/>
  <c r="E121" i="4"/>
  <c r="A121" i="4"/>
  <c r="B121" i="4" s="1"/>
  <c r="E120" i="4"/>
  <c r="A120" i="4"/>
  <c r="B120" i="4" s="1"/>
  <c r="E119" i="4"/>
  <c r="A119" i="4"/>
  <c r="B119" i="4" s="1"/>
  <c r="E118" i="4"/>
  <c r="A118" i="4"/>
  <c r="B118" i="4" s="1"/>
  <c r="E117" i="4"/>
  <c r="A117" i="4"/>
  <c r="B117" i="4" s="1"/>
  <c r="E116" i="4"/>
  <c r="A116" i="4"/>
  <c r="B116" i="4" s="1"/>
  <c r="E115" i="4"/>
  <c r="A115" i="4"/>
  <c r="B115" i="4" s="1"/>
  <c r="E114" i="4"/>
  <c r="A114" i="4"/>
  <c r="B114" i="4" s="1"/>
  <c r="E113" i="4"/>
  <c r="A113" i="4"/>
  <c r="B113" i="4" s="1"/>
  <c r="E112" i="4"/>
  <c r="A112" i="4"/>
  <c r="B112" i="4" s="1"/>
  <c r="E111" i="4"/>
  <c r="A111" i="4"/>
  <c r="B111" i="4" s="1"/>
  <c r="E110" i="4"/>
  <c r="A110" i="4"/>
  <c r="B110" i="4" s="1"/>
  <c r="E109" i="4"/>
  <c r="A109" i="4"/>
  <c r="B109" i="4" s="1"/>
  <c r="E108" i="4"/>
  <c r="A108" i="4"/>
  <c r="B108" i="4" s="1"/>
  <c r="E107" i="4"/>
  <c r="A107" i="4"/>
  <c r="B107" i="4" s="1"/>
  <c r="E106" i="4"/>
  <c r="A106" i="4"/>
  <c r="B106" i="4" s="1"/>
  <c r="E105" i="4"/>
  <c r="A105" i="4"/>
  <c r="B105" i="4" s="1"/>
  <c r="E104" i="4"/>
  <c r="A104" i="4"/>
  <c r="B104" i="4" s="1"/>
  <c r="E103" i="4"/>
  <c r="A103" i="4"/>
  <c r="B103" i="4" s="1"/>
  <c r="E102" i="4"/>
  <c r="A102" i="4"/>
  <c r="B102" i="4" s="1"/>
  <c r="E101" i="4"/>
  <c r="A101" i="4"/>
  <c r="B101" i="4" s="1"/>
  <c r="E100" i="4"/>
  <c r="A100" i="4"/>
  <c r="B100" i="4" s="1"/>
  <c r="E99" i="4"/>
  <c r="A99" i="4"/>
  <c r="B99" i="4" s="1"/>
  <c r="E98" i="4"/>
  <c r="A98" i="4"/>
  <c r="B98" i="4" s="1"/>
  <c r="E97" i="4"/>
  <c r="A97" i="4"/>
  <c r="B97" i="4" s="1"/>
  <c r="E96" i="4"/>
  <c r="A96" i="4"/>
  <c r="B96" i="4" s="1"/>
  <c r="E95" i="4"/>
  <c r="A95" i="4"/>
  <c r="B95" i="4" s="1"/>
  <c r="E94" i="4"/>
  <c r="A94" i="4"/>
  <c r="B94" i="4" s="1"/>
  <c r="E93" i="4"/>
  <c r="A93" i="4"/>
  <c r="B93" i="4" s="1"/>
  <c r="E92" i="4"/>
  <c r="A92" i="4"/>
  <c r="B92" i="4" s="1"/>
  <c r="E91" i="4"/>
  <c r="A91" i="4"/>
  <c r="B91" i="4" s="1"/>
  <c r="E90" i="4"/>
  <c r="A90" i="4"/>
  <c r="B90" i="4" s="1"/>
  <c r="E89" i="4"/>
  <c r="A89" i="4"/>
  <c r="B89" i="4" s="1"/>
  <c r="E88" i="4"/>
  <c r="A88" i="4"/>
  <c r="B88" i="4" s="1"/>
  <c r="E87" i="4"/>
  <c r="A87" i="4"/>
  <c r="B87" i="4" s="1"/>
  <c r="E86" i="4"/>
  <c r="A86" i="4"/>
  <c r="B86" i="4" s="1"/>
  <c r="E85" i="4"/>
  <c r="A85" i="4"/>
  <c r="B85" i="4" s="1"/>
  <c r="E84" i="4"/>
  <c r="A84" i="4"/>
  <c r="B84" i="4" s="1"/>
  <c r="E83" i="4"/>
  <c r="A83" i="4"/>
  <c r="B83" i="4" s="1"/>
  <c r="E82" i="4"/>
  <c r="A82" i="4"/>
  <c r="B82" i="4" s="1"/>
  <c r="E81" i="4"/>
  <c r="A81" i="4"/>
  <c r="B81" i="4" s="1"/>
  <c r="E80" i="4"/>
  <c r="A80" i="4"/>
  <c r="B80" i="4" s="1"/>
  <c r="E79" i="4"/>
  <c r="A79" i="4"/>
  <c r="B79" i="4" s="1"/>
  <c r="E78" i="4"/>
  <c r="A78" i="4"/>
  <c r="B78" i="4" s="1"/>
  <c r="E77" i="4"/>
  <c r="A77" i="4"/>
  <c r="B77" i="4" s="1"/>
  <c r="E76" i="4"/>
  <c r="A76" i="4"/>
  <c r="B76" i="4" s="1"/>
  <c r="E75" i="4"/>
  <c r="A75" i="4"/>
  <c r="B75" i="4" s="1"/>
  <c r="E74" i="4"/>
  <c r="A74" i="4"/>
  <c r="B74" i="4" s="1"/>
  <c r="E73" i="4"/>
  <c r="A73" i="4"/>
  <c r="B73" i="4" s="1"/>
  <c r="E72" i="4"/>
  <c r="A72" i="4"/>
  <c r="B72" i="4" s="1"/>
  <c r="E71" i="4"/>
  <c r="A71" i="4"/>
  <c r="B71" i="4" s="1"/>
  <c r="E70" i="4"/>
  <c r="A70" i="4"/>
  <c r="B70" i="4" s="1"/>
  <c r="E69" i="4"/>
  <c r="A69" i="4"/>
  <c r="B69" i="4" s="1"/>
  <c r="E68" i="4"/>
  <c r="A68" i="4"/>
  <c r="B68" i="4" s="1"/>
  <c r="E67" i="4"/>
  <c r="A67" i="4"/>
  <c r="B67" i="4" s="1"/>
  <c r="E66" i="4"/>
  <c r="A66" i="4"/>
  <c r="B66" i="4" s="1"/>
  <c r="E65" i="4"/>
  <c r="A65" i="4"/>
  <c r="B65" i="4" s="1"/>
  <c r="E64" i="4"/>
  <c r="A64" i="4"/>
  <c r="B64" i="4" s="1"/>
  <c r="E63" i="4"/>
  <c r="A63" i="4"/>
  <c r="B63" i="4" s="1"/>
  <c r="E62" i="4"/>
  <c r="A62" i="4"/>
  <c r="B62" i="4" s="1"/>
  <c r="E61" i="4"/>
  <c r="A61" i="4"/>
  <c r="B61" i="4" s="1"/>
  <c r="E60" i="4"/>
  <c r="A60" i="4"/>
  <c r="B60" i="4" s="1"/>
  <c r="E59" i="4"/>
  <c r="A59" i="4"/>
  <c r="B59" i="4" s="1"/>
  <c r="E58" i="4"/>
  <c r="A58" i="4"/>
  <c r="B58" i="4" s="1"/>
  <c r="E57" i="4"/>
  <c r="A57" i="4"/>
  <c r="B57" i="4" s="1"/>
  <c r="E56" i="4"/>
  <c r="A56" i="4"/>
  <c r="B56" i="4" s="1"/>
  <c r="E55" i="4"/>
  <c r="A55" i="4"/>
  <c r="B55" i="4" s="1"/>
  <c r="E54" i="4"/>
  <c r="A54" i="4"/>
  <c r="B54" i="4" s="1"/>
  <c r="E53" i="4"/>
  <c r="A53" i="4"/>
  <c r="B53" i="4" s="1"/>
  <c r="E52" i="4"/>
  <c r="A52" i="4"/>
  <c r="B52" i="4" s="1"/>
  <c r="E51" i="4"/>
  <c r="A51" i="4"/>
  <c r="B51" i="4" s="1"/>
  <c r="E50" i="4"/>
  <c r="A50" i="4"/>
  <c r="B50" i="4" s="1"/>
  <c r="E49" i="4"/>
  <c r="A49" i="4"/>
  <c r="B49" i="4" s="1"/>
  <c r="E48" i="4"/>
  <c r="A48" i="4"/>
  <c r="B48" i="4" s="1"/>
  <c r="E47" i="4"/>
  <c r="A47" i="4"/>
  <c r="B47" i="4" s="1"/>
  <c r="E46" i="4"/>
  <c r="A46" i="4"/>
  <c r="B46" i="4" s="1"/>
  <c r="E45" i="4"/>
  <c r="A45" i="4"/>
  <c r="B45" i="4" s="1"/>
  <c r="E44" i="4"/>
  <c r="A44" i="4"/>
  <c r="B44" i="4" s="1"/>
  <c r="E43" i="4"/>
  <c r="A43" i="4"/>
  <c r="B43" i="4" s="1"/>
  <c r="E42" i="4"/>
  <c r="A42" i="4"/>
  <c r="B42" i="4" s="1"/>
  <c r="E41" i="4"/>
  <c r="A41" i="4"/>
  <c r="B41" i="4" s="1"/>
  <c r="E40" i="4"/>
  <c r="A40" i="4"/>
  <c r="B40" i="4" s="1"/>
  <c r="E39" i="4"/>
  <c r="A39" i="4"/>
  <c r="B39" i="4" s="1"/>
  <c r="E38" i="4"/>
  <c r="A38" i="4"/>
  <c r="B38" i="4" s="1"/>
  <c r="E37" i="4"/>
  <c r="A37" i="4"/>
  <c r="B37" i="4" s="1"/>
  <c r="E36" i="4"/>
  <c r="A36" i="4"/>
  <c r="B36" i="4" s="1"/>
  <c r="E35" i="4"/>
  <c r="A35" i="4"/>
  <c r="B35" i="4" s="1"/>
  <c r="E34" i="4"/>
  <c r="A34" i="4"/>
  <c r="B34" i="4" s="1"/>
  <c r="E33" i="4"/>
  <c r="A33" i="4"/>
  <c r="B33" i="4" s="1"/>
  <c r="E32" i="4"/>
  <c r="A32" i="4"/>
  <c r="B32" i="4" s="1"/>
  <c r="E31" i="4"/>
  <c r="A31" i="4"/>
  <c r="B31" i="4" s="1"/>
  <c r="E30" i="4"/>
  <c r="A30" i="4"/>
  <c r="B30" i="4" s="1"/>
  <c r="E29" i="4"/>
  <c r="A29" i="4"/>
  <c r="B29" i="4" s="1"/>
  <c r="E28" i="4"/>
  <c r="A28" i="4"/>
  <c r="B28" i="4" s="1"/>
  <c r="E27" i="4"/>
  <c r="A27" i="4"/>
  <c r="B27" i="4" s="1"/>
  <c r="E26" i="4"/>
  <c r="A26" i="4"/>
  <c r="B26" i="4" s="1"/>
  <c r="E25" i="4"/>
  <c r="A25" i="4"/>
  <c r="B25" i="4" s="1"/>
  <c r="E24" i="4"/>
  <c r="A24" i="4"/>
  <c r="B24" i="4" s="1"/>
  <c r="E23" i="4"/>
  <c r="A23" i="4"/>
  <c r="B23" i="4" s="1"/>
  <c r="E22" i="4"/>
  <c r="A22" i="4"/>
  <c r="B22" i="4" s="1"/>
  <c r="E21" i="4"/>
  <c r="A21" i="4"/>
  <c r="B21" i="4" s="1"/>
  <c r="E20" i="4"/>
  <c r="A20" i="4"/>
  <c r="B20" i="4" s="1"/>
  <c r="E19" i="4"/>
  <c r="A19" i="4"/>
  <c r="B19" i="4" s="1"/>
  <c r="E18" i="4"/>
  <c r="A18" i="4"/>
  <c r="B18" i="4" s="1"/>
  <c r="E17" i="4"/>
  <c r="A17" i="4"/>
  <c r="B17" i="4" s="1"/>
  <c r="E16" i="4"/>
  <c r="A16" i="4"/>
  <c r="B16" i="4" s="1"/>
  <c r="E15" i="4"/>
  <c r="A15" i="4"/>
  <c r="B15" i="4" s="1"/>
  <c r="E14" i="4"/>
  <c r="A14" i="4"/>
  <c r="B14" i="4" s="1"/>
  <c r="E13" i="4"/>
  <c r="A13" i="4"/>
  <c r="B13" i="4" s="1"/>
  <c r="E12" i="4"/>
  <c r="A12" i="4"/>
  <c r="B12" i="4" s="1"/>
  <c r="E11" i="4"/>
  <c r="A11" i="4"/>
  <c r="B11" i="4" s="1"/>
  <c r="E10" i="4"/>
  <c r="A10" i="4"/>
  <c r="B10" i="4" s="1"/>
  <c r="E9" i="4"/>
  <c r="A9" i="4"/>
  <c r="B9" i="4" s="1"/>
  <c r="E8" i="4"/>
  <c r="A8" i="4"/>
  <c r="B8" i="4" s="1"/>
  <c r="E7" i="4"/>
  <c r="A7" i="4"/>
  <c r="B7" i="4" s="1"/>
  <c r="E6" i="4"/>
  <c r="A6" i="4"/>
  <c r="B6" i="4" s="1"/>
  <c r="E5" i="4"/>
  <c r="A5" i="4"/>
  <c r="B5" i="4" s="1"/>
  <c r="A4" i="4"/>
  <c r="B4" i="4" s="1"/>
  <c r="E3" i="4"/>
  <c r="A3" i="4"/>
  <c r="B3" i="4" s="1"/>
  <c r="B290" i="3"/>
  <c r="B291" i="3" s="1"/>
  <c r="B292" i="3" s="1"/>
  <c r="B293" i="3" s="1"/>
  <c r="B294" i="3" s="1"/>
  <c r="B295" i="3" s="1"/>
  <c r="B296" i="3" s="1"/>
  <c r="B297" i="3" s="1"/>
  <c r="B298" i="3" s="1"/>
  <c r="B289" i="3"/>
  <c r="B288" i="3"/>
  <c r="B284" i="3"/>
  <c r="B286" i="3" s="1"/>
  <c r="B287" i="3" s="1"/>
  <c r="B281" i="3"/>
  <c r="B282" i="3" s="1"/>
  <c r="B283" i="3" s="1"/>
  <c r="B278" i="3"/>
  <c r="B279" i="3" s="1"/>
  <c r="B280" i="3" s="1"/>
  <c r="B275" i="3"/>
  <c r="B276" i="3" s="1"/>
  <c r="B277" i="3" s="1"/>
  <c r="B265" i="3"/>
  <c r="B266" i="3" s="1"/>
  <c r="B267" i="3" s="1"/>
  <c r="B268" i="3" s="1"/>
  <c r="B269" i="3" s="1"/>
  <c r="B270" i="3" s="1"/>
  <c r="B271" i="3" s="1"/>
  <c r="B272" i="3" s="1"/>
  <c r="B273" i="3" s="1"/>
  <c r="B274" i="3" s="1"/>
  <c r="B254" i="3"/>
  <c r="B255" i="3" s="1"/>
  <c r="B256" i="3" s="1"/>
  <c r="B257" i="3" s="1"/>
  <c r="B258" i="3" s="1"/>
  <c r="B259" i="3" s="1"/>
  <c r="B260" i="3" s="1"/>
  <c r="B261" i="3" s="1"/>
  <c r="B262" i="3" s="1"/>
  <c r="B263" i="3" s="1"/>
  <c r="B253" i="3"/>
  <c r="B252" i="3"/>
  <c r="B251" i="3"/>
  <c r="B250" i="3"/>
  <c r="B249" i="3"/>
  <c r="B246" i="3"/>
  <c r="B247" i="3" s="1"/>
  <c r="B248" i="3" s="1"/>
  <c r="B243" i="3"/>
  <c r="B244" i="3" s="1"/>
  <c r="B245" i="3" s="1"/>
  <c r="B240" i="3"/>
  <c r="B241" i="3" s="1"/>
  <c r="B242" i="3" s="1"/>
  <c r="B230" i="3"/>
  <c r="B231" i="3" s="1"/>
  <c r="B232" i="3" s="1"/>
  <c r="B233" i="3" s="1"/>
  <c r="B234" i="3" s="1"/>
  <c r="B235" i="3" s="1"/>
  <c r="B236" i="3" s="1"/>
  <c r="B237" i="3" s="1"/>
  <c r="B238" i="3" s="1"/>
  <c r="B239" i="3" s="1"/>
  <c r="B213" i="3"/>
  <c r="B214" i="3" s="1"/>
  <c r="B215" i="3" s="1"/>
  <c r="B216" i="3" s="1"/>
  <c r="B217" i="3" s="1"/>
  <c r="B218" i="3" s="1"/>
  <c r="B219" i="3" s="1"/>
  <c r="B220" i="3" s="1"/>
  <c r="B221" i="3" s="1"/>
  <c r="B222" i="3" s="1"/>
  <c r="B212" i="3"/>
  <c r="B198" i="3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193" i="3"/>
  <c r="B194" i="3" s="1"/>
  <c r="B195" i="3" s="1"/>
  <c r="B196" i="3" s="1"/>
  <c r="B197" i="3" s="1"/>
  <c r="B186" i="3"/>
  <c r="B187" i="3" s="1"/>
  <c r="B188" i="3" s="1"/>
  <c r="B189" i="3" s="1"/>
  <c r="B190" i="3" s="1"/>
  <c r="B191" i="3" s="1"/>
  <c r="B192" i="3" s="1"/>
  <c r="B185" i="3"/>
  <c r="B184" i="3"/>
  <c r="B183" i="3"/>
  <c r="B180" i="3"/>
  <c r="B181" i="3" s="1"/>
  <c r="B182" i="3" s="1"/>
  <c r="B179" i="3"/>
  <c r="B165" i="3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54" i="3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40" i="3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39" i="3"/>
  <c r="B127" i="3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26" i="3"/>
  <c r="B125" i="3"/>
  <c r="B124" i="3"/>
  <c r="B122" i="3"/>
  <c r="B123" i="3" s="1"/>
  <c r="B121" i="3"/>
  <c r="B120" i="3"/>
  <c r="B119" i="3"/>
  <c r="B116" i="3"/>
  <c r="B117" i="3" s="1"/>
  <c r="B118" i="3" s="1"/>
  <c r="B115" i="3"/>
  <c r="B101" i="3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00" i="3"/>
  <c r="B99" i="3"/>
  <c r="B90" i="3"/>
  <c r="B91" i="3" s="1"/>
  <c r="B92" i="3" s="1"/>
  <c r="B93" i="3" s="1"/>
  <c r="B94" i="3" s="1"/>
  <c r="B95" i="3" s="1"/>
  <c r="B96" i="3" s="1"/>
  <c r="B97" i="3" s="1"/>
  <c r="B98" i="3" s="1"/>
  <c r="B89" i="3"/>
  <c r="B85" i="3"/>
  <c r="B86" i="3" s="1"/>
  <c r="B87" i="3" s="1"/>
  <c r="B88" i="3" s="1"/>
  <c r="B84" i="3"/>
  <c r="B70" i="3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48" i="3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47" i="3"/>
  <c r="B35" i="3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34" i="3"/>
  <c r="B33" i="3"/>
  <c r="B30" i="3"/>
  <c r="B31" i="3" s="1"/>
  <c r="B32" i="3" s="1"/>
  <c r="B29" i="3"/>
  <c r="B28" i="3"/>
  <c r="B27" i="3"/>
  <c r="B25" i="3"/>
  <c r="B26" i="3" s="1"/>
  <c r="B24" i="3"/>
  <c r="B13" i="3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12" i="3"/>
  <c r="B2" i="3"/>
  <c r="B3" i="3" s="1"/>
  <c r="B4" i="3" s="1"/>
  <c r="B5" i="3" s="1"/>
  <c r="B6" i="3" s="1"/>
  <c r="B7" i="3" s="1"/>
  <c r="B8" i="3" s="1"/>
  <c r="B9" i="3" s="1"/>
  <c r="B10" i="3" s="1"/>
  <c r="B1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8" authorId="0" shapeId="0" xr:uid="{00000000-0006-0000-0100-000002000000}">
      <text>
        <r>
          <rPr>
            <sz val="10"/>
            <color rgb="FF000000"/>
            <rFont val="Arial"/>
            <scheme val="minor"/>
          </rPr>
          <t>links to black record from sen2
	-swire</t>
        </r>
      </text>
    </comment>
    <comment ref="G59" authorId="0" shapeId="0" xr:uid="{00000000-0006-0000-0100-000001000000}">
      <text>
        <r>
          <rPr>
            <sz val="10"/>
            <color rgb="FF000000"/>
            <rFont val="Arial"/>
            <scheme val="minor"/>
          </rPr>
          <t>same
	-swire</t>
        </r>
      </text>
    </comment>
  </commentList>
</comments>
</file>

<file path=xl/sharedStrings.xml><?xml version="1.0" encoding="utf-8"?>
<sst xmlns="http://schemas.openxmlformats.org/spreadsheetml/2006/main" count="1115" uniqueCount="627">
  <si>
    <t>id</t>
  </si>
  <si>
    <t>title</t>
  </si>
  <si>
    <t>title_ja</t>
  </si>
  <si>
    <t>Sky FC</t>
  </si>
  <si>
    <t>空FC</t>
  </si>
  <si>
    <t>Sky SC</t>
  </si>
  <si>
    <t>空SC</t>
  </si>
  <si>
    <t>Sky the 3rd</t>
  </si>
  <si>
    <t>空 the 3rd</t>
  </si>
  <si>
    <t>Zero</t>
  </si>
  <si>
    <t>零</t>
  </si>
  <si>
    <t>Azure</t>
  </si>
  <si>
    <t>碧</t>
  </si>
  <si>
    <t>Cold Steel I</t>
  </si>
  <si>
    <t>閃</t>
  </si>
  <si>
    <t>Cold Steel II</t>
  </si>
  <si>
    <t>閃II</t>
  </si>
  <si>
    <t>Cold Steel III</t>
  </si>
  <si>
    <t>閃III</t>
  </si>
  <si>
    <t>Cold Steel IV</t>
  </si>
  <si>
    <t>閃IV</t>
  </si>
  <si>
    <t>Reverie</t>
  </si>
  <si>
    <t>創</t>
  </si>
  <si>
    <t>Daybreak</t>
  </si>
  <si>
    <t>黎</t>
  </si>
  <si>
    <t>Daybreak II</t>
  </si>
  <si>
    <t>黎II</t>
  </si>
  <si>
    <t>game_id</t>
  </si>
  <si>
    <t>author</t>
  </si>
  <si>
    <t>file</t>
  </si>
  <si>
    <t>Liberl News (Sky FC)</t>
  </si>
  <si>
    <t>リベール通信（空FC）</t>
  </si>
  <si>
    <t>Liberl News Service</t>
  </si>
  <si>
    <t>リベール通信社</t>
  </si>
  <si>
    <t>31 Cypress Trees</t>
  </si>
  <si>
    <t>３１本の糸杉</t>
  </si>
  <si>
    <t>Carnelia</t>
  </si>
  <si>
    <t>カーネリア</t>
  </si>
  <si>
    <t>Micht</t>
  </si>
  <si>
    <t>ミヒュト</t>
  </si>
  <si>
    <t>Erbe Woodpecker</t>
  </si>
  <si>
    <t>エルベキツツキの生態</t>
  </si>
  <si>
    <t>Hertz's Adventure</t>
  </si>
  <si>
    <t>ハーツ少年の冒険</t>
  </si>
  <si>
    <t>Hundred Days War</t>
  </si>
  <si>
    <t>実録・百日戦役</t>
  </si>
  <si>
    <t>I'm a Bracer</t>
  </si>
  <si>
    <t>オレはブレイサー</t>
  </si>
  <si>
    <t>Kitty-Talk for Dummies</t>
  </si>
  <si>
    <t>猫語日常会話入門</t>
  </si>
  <si>
    <t>Ruan Economics</t>
  </si>
  <si>
    <t>ルーアン経済史</t>
  </si>
  <si>
    <t>Septium Optic Annals</t>
  </si>
  <si>
    <t>結晶光学論集</t>
  </si>
  <si>
    <t>Tomorrow's Cooking</t>
  </si>
  <si>
    <t>明日の料理</t>
  </si>
  <si>
    <t>Liberl News (Sky SC)</t>
  </si>
  <si>
    <t>リベール通信（空SC）</t>
  </si>
  <si>
    <t>Bloom's Recipe</t>
  </si>
  <si>
    <t>ブルーム婆さんのレシピ</t>
  </si>
  <si>
    <t>The Doll Knight</t>
  </si>
  <si>
    <t>人形の騎士</t>
  </si>
  <si>
    <t>Gambler Jack</t>
  </si>
  <si>
    <t>賭博師ジャック</t>
  </si>
  <si>
    <t>Lighthouse Manual</t>
  </si>
  <si>
    <t>灯台簡易マニュアル</t>
  </si>
  <si>
    <t>Data Crystals</t>
  </si>
  <si>
    <t>データクリスタル</t>
  </si>
  <si>
    <t>Liberl News (Sky 3rd)</t>
  </si>
  <si>
    <t>リベール通信（空 the 3rd）</t>
  </si>
  <si>
    <t>Crossbell Times (Zero)</t>
  </si>
  <si>
    <t>クロスベルタイムズ（零）</t>
  </si>
  <si>
    <t>Crossbell News Service</t>
  </si>
  <si>
    <t>クロスベル通信社</t>
  </si>
  <si>
    <t>Approved Vehicle List</t>
  </si>
  <si>
    <t>認可車両のナンバーリスト</t>
  </si>
  <si>
    <t>Crossbell Police Department</t>
  </si>
  <si>
    <t>クロスベル警察</t>
  </si>
  <si>
    <t>Arc en Ciel Enthusiasts</t>
  </si>
  <si>
    <t>アルカンシェル・FB</t>
  </si>
  <si>
    <t>Back Alley Doctor Glenn</t>
  </si>
  <si>
    <t>闇医者グレン</t>
  </si>
  <si>
    <t>Lip Smack Quarterly</t>
  </si>
  <si>
    <t>季刊・舌鼓</t>
  </si>
  <si>
    <t>Mark and the Witch of the Deep Forest</t>
  </si>
  <si>
    <t>マルクと深き森の魔女</t>
  </si>
  <si>
    <t>Shawn Arnham</t>
  </si>
  <si>
    <t>ショーン・アルナム</t>
  </si>
  <si>
    <t>Monster Damage Report</t>
  </si>
  <si>
    <t>魔獣被害調書</t>
  </si>
  <si>
    <t>Crossbell Guardian Force</t>
  </si>
  <si>
    <t>クロスベル警備隊</t>
  </si>
  <si>
    <t>Paranormal Crossbell Collection</t>
  </si>
  <si>
    <t>クロスベル怪奇全集</t>
  </si>
  <si>
    <t>The Best Way to Use 5 Minutes</t>
  </si>
  <si>
    <t>余った５分の有効な使い方</t>
  </si>
  <si>
    <t>Saint and the White Wolf</t>
  </si>
  <si>
    <t>聖女と白い狼</t>
  </si>
  <si>
    <t>Train Fanatic Recs</t>
  </si>
  <si>
    <t>鉄道マニアのススメ</t>
  </si>
  <si>
    <t>Women Who Changed the World</t>
  </si>
  <si>
    <t>大陸を動かした美人たち</t>
  </si>
  <si>
    <t>Information Terminals</t>
  </si>
  <si>
    <t>情報端末</t>
  </si>
  <si>
    <t>Joachim Guenter</t>
  </si>
  <si>
    <t>ヨアヒム・ギュンター</t>
  </si>
  <si>
    <t>Crossbell Times (Azure)</t>
  </si>
  <si>
    <t>クロスベルタイムズ（碧）</t>
  </si>
  <si>
    <t>Cryptid Survey Report</t>
  </si>
  <si>
    <t>幻獣調査報告書</t>
  </si>
  <si>
    <t>Sunshine Agnès</t>
  </si>
  <si>
    <t>陽溜りのアニエス</t>
  </si>
  <si>
    <t>Imperial Chronicle (Cold Steel)</t>
  </si>
  <si>
    <t>帝国時報（閃）</t>
  </si>
  <si>
    <t>Imperial Chronicle</t>
  </si>
  <si>
    <t>帝国時報社</t>
  </si>
  <si>
    <t>Red Moon Rose</t>
  </si>
  <si>
    <t>赤い月のロゼ</t>
  </si>
  <si>
    <t xml:space="preserve">Imperial Railways: A History </t>
  </si>
  <si>
    <t>帝国鉄道史 導力革命後の五十年</t>
  </si>
  <si>
    <t>Erebonian Folklore</t>
  </si>
  <si>
    <t>エレボニアの伝説・伝承</t>
  </si>
  <si>
    <t>Sports: Beyond Tradition</t>
  </si>
  <si>
    <t>近代スポーツ ～伝統を超えて～</t>
  </si>
  <si>
    <t>The Media: Generational Conflicts</t>
  </si>
  <si>
    <t>新聞とラジオ ～新旧マスメディアの対立</t>
  </si>
  <si>
    <t>Marcel Nielsen</t>
  </si>
  <si>
    <t>マルセル・ニールセン</t>
  </si>
  <si>
    <t>The Reinford Group: Past to Present</t>
  </si>
  <si>
    <t>ＲＦグループの歴史 武器工房から世界企業へ</t>
  </si>
  <si>
    <t>Leo E. Lorentz</t>
  </si>
  <si>
    <t>レオ・E・ローレンツ</t>
  </si>
  <si>
    <t>Imperial Chronicle (Cold Steel II)</t>
  </si>
  <si>
    <t>帝国時報（閃II）</t>
  </si>
  <si>
    <t>Black Records</t>
  </si>
  <si>
    <t>黒の史書</t>
  </si>
  <si>
    <t>Gambler Jack II</t>
  </si>
  <si>
    <t>賭博師ジャックⅡ</t>
  </si>
  <si>
    <t>Crossbell Times (Cold Steel II)</t>
  </si>
  <si>
    <t>クロスベルタイムズ（閃II）</t>
  </si>
  <si>
    <t>Imperial Chronicle (Cold Steel III)</t>
  </si>
  <si>
    <t>帝国時報（閃III）</t>
  </si>
  <si>
    <t>Heartless Edgar</t>
  </si>
  <si>
    <t>人でなしのエドガー</t>
  </si>
  <si>
    <t>The Immoral Hero</t>
  </si>
  <si>
    <t>不義の英雄</t>
  </si>
  <si>
    <t>Coby and the Mysterious Museum</t>
  </si>
  <si>
    <t>コニーと不思議な博物館</t>
  </si>
  <si>
    <t>The Life of Tomatonio</t>
  </si>
  <si>
    <t>トマトニオ伝記</t>
  </si>
  <si>
    <t>Crossbell Province Tourist Information</t>
  </si>
  <si>
    <t>クロスベル州観光案内</t>
  </si>
  <si>
    <t>Marching Towards Dystopia</t>
  </si>
  <si>
    <t>ディストピアへの途</t>
  </si>
  <si>
    <t>Michael Gideon</t>
  </si>
  <si>
    <t>ミヒャエル・ギデオン</t>
  </si>
  <si>
    <t>The Northern War</t>
  </si>
  <si>
    <t>実録・北方戦役</t>
  </si>
  <si>
    <t>Panzer Soldat Almanac (1206)</t>
  </si>
  <si>
    <t>最新機甲兵年鑑（１２０６年版）</t>
  </si>
  <si>
    <t>Understanding Board Games</t>
  </si>
  <si>
    <t>ボードゲームのすゝめ</t>
  </si>
  <si>
    <t>Imperial Chronicle (Cold Steel IV)</t>
  </si>
  <si>
    <t>帝国時報（閃IV）</t>
  </si>
  <si>
    <t>Three &amp; Nine</t>
  </si>
  <si>
    <t>3と9</t>
  </si>
  <si>
    <t>A Coco Panda's Tale</t>
  </si>
  <si>
    <t>ココパンダー物語</t>
  </si>
  <si>
    <t>If You Say Goodbye</t>
  </si>
  <si>
    <t>さよならを言えたら</t>
  </si>
  <si>
    <t>The Legendary Chosen One</t>
  </si>
  <si>
    <t>伝説の選ばれし者</t>
  </si>
  <si>
    <t>Crossbell Times (Cold Steel IV)</t>
  </si>
  <si>
    <t>クロスベルタイムズ（閃IV）</t>
  </si>
  <si>
    <t>Crossbell Times (Reverie)</t>
  </si>
  <si>
    <t>クロスベルタイムズ（創）</t>
  </si>
  <si>
    <t>Imperial Chronicle (Reverie)</t>
  </si>
  <si>
    <t>帝国時報（創）</t>
  </si>
  <si>
    <t>Moonless Morn</t>
  </si>
  <si>
    <t>暁闇の射手シュンラン</t>
  </si>
  <si>
    <t>Tyrell Times (Daybreak)</t>
  </si>
  <si>
    <t>タイレル通信</t>
  </si>
  <si>
    <t>Tyrell Times</t>
  </si>
  <si>
    <t>series_id</t>
  </si>
  <si>
    <t>part</t>
  </si>
  <si>
    <t>wiki_slug</t>
  </si>
  <si>
    <t>Issue 1</t>
  </si>
  <si>
    <t>第１号</t>
  </si>
  <si>
    <t>Liberl_News_(Sky_FC)/Issue_1</t>
  </si>
  <si>
    <t>Issue 2</t>
  </si>
  <si>
    <t>第２号</t>
  </si>
  <si>
    <t>Liberl_News_(Sky_FC)/Issue_2</t>
  </si>
  <si>
    <t>Issue 3</t>
  </si>
  <si>
    <t>第３号</t>
  </si>
  <si>
    <t>Liberl_News_(Sky_FC)/Issue_3</t>
  </si>
  <si>
    <t>Issue 4</t>
  </si>
  <si>
    <t>第４号</t>
  </si>
  <si>
    <t>Liberl_News_(Sky_FC)/Issue_4</t>
  </si>
  <si>
    <t>Issue 5</t>
  </si>
  <si>
    <t>第５号</t>
  </si>
  <si>
    <t>Liberl_News_(Sky_FC)/Issue_5</t>
  </si>
  <si>
    <t>Issue 6</t>
  </si>
  <si>
    <t>第６号</t>
  </si>
  <si>
    <t>Liberl_News_(Sky_FC)/Issue_6</t>
  </si>
  <si>
    <t>Issue 7</t>
  </si>
  <si>
    <t>第７号</t>
  </si>
  <si>
    <t>Liberl_News_(Sky_FC)/Issue_7</t>
  </si>
  <si>
    <t>Issue 8</t>
  </si>
  <si>
    <t>第８号</t>
  </si>
  <si>
    <t>Liberl_News_(Sky_FC)/Issue_8</t>
  </si>
  <si>
    <t>Issue 9</t>
  </si>
  <si>
    <t>第９号</t>
  </si>
  <si>
    <t>Liberl_News_(Sky_FC)/Issue_9</t>
  </si>
  <si>
    <t>Special Edition</t>
  </si>
  <si>
    <t>特別号</t>
  </si>
  <si>
    <t>Liberl_News_(Sky_FC)/Special_Edition</t>
  </si>
  <si>
    <t>31_Cypress_Trees</t>
  </si>
  <si>
    <t>Chapter 1</t>
  </si>
  <si>
    <t>第１巻</t>
  </si>
  <si>
    <t>Carnelia_(book_series)/Chapter_1</t>
  </si>
  <si>
    <t>Chapter 2</t>
  </si>
  <si>
    <t>第２巻</t>
  </si>
  <si>
    <t>Carnelia_(book_series)/Chapter_2</t>
  </si>
  <si>
    <t>Chapter 3</t>
  </si>
  <si>
    <t>第３巻</t>
  </si>
  <si>
    <t>Carnelia_(book_series)/Chapter_3</t>
  </si>
  <si>
    <t>Chapter 4</t>
  </si>
  <si>
    <t>第４巻</t>
  </si>
  <si>
    <t>Carnelia_(book_series)/Chapter_4</t>
  </si>
  <si>
    <t>Chapter 5</t>
  </si>
  <si>
    <t>第５巻</t>
  </si>
  <si>
    <t>Carnelia_(book_series)/Chapter_5</t>
  </si>
  <si>
    <t>Chapter 6</t>
  </si>
  <si>
    <t>第６巻</t>
  </si>
  <si>
    <t>Carnelia_(book_series)/Chapter_6</t>
  </si>
  <si>
    <t>Chapter 7</t>
  </si>
  <si>
    <t>第７巻</t>
  </si>
  <si>
    <t>Carnelia_(book_series)/Chapter_7</t>
  </si>
  <si>
    <t>Chapter 8</t>
  </si>
  <si>
    <t>第８巻</t>
  </si>
  <si>
    <t>Carnelia_(book_series)/Chapter_8</t>
  </si>
  <si>
    <t>Chapter 9</t>
  </si>
  <si>
    <t>第９巻</t>
  </si>
  <si>
    <t>Carnelia_(book_series)/Chapter_9</t>
  </si>
  <si>
    <t>Chapter 10</t>
  </si>
  <si>
    <t>第１０巻</t>
  </si>
  <si>
    <t>Carnelia_(book_series)/Chapter_10</t>
  </si>
  <si>
    <t>Finale</t>
  </si>
  <si>
    <t>最終巻</t>
  </si>
  <si>
    <t>Carnelia_(book_series)/Finale</t>
  </si>
  <si>
    <t>The_Erbe_Woodpecker</t>
  </si>
  <si>
    <t>Part 1</t>
  </si>
  <si>
    <t>上</t>
  </si>
  <si>
    <t>Hertz%27s_Adventure/Part_1</t>
  </si>
  <si>
    <t>Part 2</t>
  </si>
  <si>
    <t>下</t>
  </si>
  <si>
    <t>Hertz%27s_Adventure/Part_2</t>
  </si>
  <si>
    <t>The_Hundred_Days_War</t>
  </si>
  <si>
    <t>I%27m_a_Bracer</t>
  </si>
  <si>
    <t>Kitty-Talk_for_Dummies</t>
  </si>
  <si>
    <t>Volume 1</t>
  </si>
  <si>
    <t>上巻</t>
  </si>
  <si>
    <t>Ruan_Economics/Volume_1</t>
  </si>
  <si>
    <t>Volume 2</t>
  </si>
  <si>
    <t>中巻</t>
  </si>
  <si>
    <t>Ruan_Economics/Volume_2</t>
  </si>
  <si>
    <t>Volume 3</t>
  </si>
  <si>
    <t>下巻</t>
  </si>
  <si>
    <t>Ruan_Economics/Volume_3</t>
  </si>
  <si>
    <t>Septium_Optic_Annals</t>
  </si>
  <si>
    <t>Tomorrow%27s_Cooking</t>
  </si>
  <si>
    <t>Liberl_News_(Sky_SC)/Issue_1</t>
  </si>
  <si>
    <t>Liberl_News_(Sky_SC)/Issue_2</t>
  </si>
  <si>
    <t>Liberl_News_(Sky_SC)/Issue_3</t>
  </si>
  <si>
    <t>Liberl_News_(Sky_SC)/Issue_4</t>
  </si>
  <si>
    <t>Liberl_News_(Sky_SC)/Issue_5</t>
  </si>
  <si>
    <t>Liberl_News_(Sky_SC)/Issue_6</t>
  </si>
  <si>
    <t>Liberl_News_(Sky_SC)/Issue_7</t>
  </si>
  <si>
    <t>Special Issue</t>
  </si>
  <si>
    <t>Liberl_News_(Sky_SC)/Special_Issue</t>
  </si>
  <si>
    <t>Liberl_News_(Sky_SC)/Issue_8</t>
  </si>
  <si>
    <t>Liberl_News_(Sky_SC)/Issue_9</t>
  </si>
  <si>
    <t>Issue 10</t>
  </si>
  <si>
    <t>第１０号</t>
  </si>
  <si>
    <t>Liberl_News_(Sky_SC)/Issue_10</t>
  </si>
  <si>
    <t>Issue 11</t>
  </si>
  <si>
    <t>第１１号</t>
  </si>
  <si>
    <t>Liberl_News_(Sky_SC)/Issue_11</t>
  </si>
  <si>
    <t>Bloom%27s_Recipe</t>
  </si>
  <si>
    <t>The_Doll_Knight/Chapter_1</t>
  </si>
  <si>
    <t>The_Doll_Knight/Chapter_2</t>
  </si>
  <si>
    <t>The_Doll_Knight/Chapter_3</t>
  </si>
  <si>
    <t>The_Doll_Knight/Chapter_4</t>
  </si>
  <si>
    <t>The_Doll_Knight/Chapter_5</t>
  </si>
  <si>
    <t>The_Doll_Knight/Chapter_6</t>
  </si>
  <si>
    <t>The_Doll_Knight/Chapter_7</t>
  </si>
  <si>
    <t>The_Doll_Knight/Chapter_8</t>
  </si>
  <si>
    <t>The_Doll_Knight/Chapter_9</t>
  </si>
  <si>
    <t>The_Doll_Knight/Chapter_10</t>
  </si>
  <si>
    <t>Chapter 11</t>
  </si>
  <si>
    <t>第１１巻</t>
  </si>
  <si>
    <t>The_Doll_Knight/Chapter_11</t>
  </si>
  <si>
    <t>Chapter 12</t>
  </si>
  <si>
    <t>第１２巻</t>
  </si>
  <si>
    <t>The_Doll_Knight/Chapter_12</t>
  </si>
  <si>
    <t>Chapter 13</t>
  </si>
  <si>
    <t>第１３巻</t>
  </si>
  <si>
    <t>The_Doll_Knight/Chapter_13</t>
  </si>
  <si>
    <t>Chapter 14</t>
  </si>
  <si>
    <t>第１４巻</t>
  </si>
  <si>
    <t>The_Doll_Knight/Chapter_14</t>
  </si>
  <si>
    <t>Chapter 15</t>
  </si>
  <si>
    <t>第１５巻</t>
  </si>
  <si>
    <t>The_Doll_Knight/Chapter_15</t>
  </si>
  <si>
    <t>Chapter 16</t>
  </si>
  <si>
    <t>第１６巻</t>
  </si>
  <si>
    <t>The_Doll_Knight/Chapter_16</t>
  </si>
  <si>
    <t>Chapter 17</t>
  </si>
  <si>
    <t>第１７巻</t>
  </si>
  <si>
    <t>The_Doll_Knight/Chapter_17</t>
  </si>
  <si>
    <t>Chapter 18</t>
  </si>
  <si>
    <t>第１８巻</t>
  </si>
  <si>
    <t>The_Doll_Knight/Chapter_18</t>
  </si>
  <si>
    <t>Chapter 19</t>
  </si>
  <si>
    <t>第１９巻</t>
  </si>
  <si>
    <t>The_Doll_Knight/Chapter_19</t>
  </si>
  <si>
    <t>Chapter 20</t>
  </si>
  <si>
    <t>第２０巻</t>
  </si>
  <si>
    <t>The_Doll_Knight/Chapter_20</t>
  </si>
  <si>
    <t>Chapter 21</t>
  </si>
  <si>
    <t>第２１巻</t>
  </si>
  <si>
    <t>The_Doll_Knight/Chapter_21</t>
  </si>
  <si>
    <t>Final Chapter</t>
  </si>
  <si>
    <t>The_Doll_Knight/Final_Chapter</t>
  </si>
  <si>
    <t>１巻</t>
  </si>
  <si>
    <t>Gambler_Jack/Chapter_1</t>
  </si>
  <si>
    <t>２巻</t>
  </si>
  <si>
    <t>Gambler_Jack/Chapter_2</t>
  </si>
  <si>
    <t>３巻</t>
  </si>
  <si>
    <t>Gambler_Jack/Chapter_3</t>
  </si>
  <si>
    <t>４巻</t>
  </si>
  <si>
    <t>Gambler_Jack/Chapter_4</t>
  </si>
  <si>
    <t>５巻</t>
  </si>
  <si>
    <t>Gambler_Jack/Chapter_5</t>
  </si>
  <si>
    <t>６巻</t>
  </si>
  <si>
    <t>Gambler_Jack/Chapter_6</t>
  </si>
  <si>
    <t>７巻</t>
  </si>
  <si>
    <t>Gambler_Jack/Chapter_7</t>
  </si>
  <si>
    <t>８巻</t>
  </si>
  <si>
    <t>Gambler_Jack/Chapter_8</t>
  </si>
  <si>
    <t>９巻</t>
  </si>
  <si>
    <t>Gambler_Jack/Chapter_9</t>
  </si>
  <si>
    <t>１０巻</t>
  </si>
  <si>
    <t>Gambler_Jack/Chapter_10</t>
  </si>
  <si>
    <t>１１巻</t>
  </si>
  <si>
    <t>Gambler_Jack/Chapter_11</t>
  </si>
  <si>
    <t>１２巻</t>
  </si>
  <si>
    <t>Gambler_Jack/Chapter_12</t>
  </si>
  <si>
    <t>１３巻</t>
  </si>
  <si>
    <t>Gambler_Jack/Chapter_13</t>
  </si>
  <si>
    <t>１４巻</t>
  </si>
  <si>
    <t>Gambler_Jack/Finale</t>
  </si>
  <si>
    <t>Lighthouse_Manual</t>
  </si>
  <si>
    <t>Esmeslas Tower</t>
  </si>
  <si>
    <t>翡翠の塔</t>
  </si>
  <si>
    <t>Data_crystals/Esmelas_Tower</t>
  </si>
  <si>
    <t>Carnelia Tower</t>
  </si>
  <si>
    <t>紅蓮の塔</t>
  </si>
  <si>
    <t>Data_crystals/Carnelia_Tower</t>
  </si>
  <si>
    <t>Sapphirl Tower</t>
  </si>
  <si>
    <t>紺碧の塔</t>
  </si>
  <si>
    <t>Data_crystals/Sapphirl_Tower</t>
  </si>
  <si>
    <t>Amberl Tower</t>
  </si>
  <si>
    <t>琥珀の塔</t>
  </si>
  <si>
    <t>Data_crystals/Amberl_Tower</t>
  </si>
  <si>
    <t>Liberl_News_(Sky_3rd)/Special_Issue</t>
  </si>
  <si>
    <t>Crossbell_Times_(Zero)/Issue_1</t>
  </si>
  <si>
    <t>Crossbell_Times_(Zero)/Issue_2</t>
  </si>
  <si>
    <t>Crossbell_Times_(Zero)/Issue_3</t>
  </si>
  <si>
    <t>Crossbell_Times_(Zero)/Special_Edition</t>
  </si>
  <si>
    <t>Crossbell_Times_(Zero)/Issue_4</t>
  </si>
  <si>
    <t>Crossbell_Times_(Zero)/Issue_5</t>
  </si>
  <si>
    <t>Crossbell_Times_(Zero)/Issue_6</t>
  </si>
  <si>
    <t>Crossbell_Times_(Zero)/Issue_7</t>
  </si>
  <si>
    <t>Crossbell_Times_(Zero)/Issue_8</t>
  </si>
  <si>
    <t>Approved_Vehicle_List</t>
  </si>
  <si>
    <t>Arc_en_Ciel_Enthusiasts</t>
  </si>
  <si>
    <t>Back_Alley_Doctor_Glenn/Chapter_1</t>
  </si>
  <si>
    <t>Back_Alley_Doctor_Glenn/Chapter_2</t>
  </si>
  <si>
    <t>Back_Alley_Doctor_Glenn/Chapter_3</t>
  </si>
  <si>
    <t>Back_Alley_Doctor_Glenn/Chapter_4</t>
  </si>
  <si>
    <t>Back_Alley_Doctor_Glenn/Chapter_5</t>
  </si>
  <si>
    <t>Back_Alley_Doctor_Glenn/Chapter_6</t>
  </si>
  <si>
    <t>Back_Alley_Doctor_Glenn/Chapter_7</t>
  </si>
  <si>
    <t>Back_Alley_Doctor_Glenn/Chapter_8</t>
  </si>
  <si>
    <t>Back_Alley_Doctor_Glenn/Chapter_9</t>
  </si>
  <si>
    <t>Back_Alley_Doctor_Glenn/Chapter_10</t>
  </si>
  <si>
    <t>Back_Alley_Doctor_Glenn/Chapter_11</t>
  </si>
  <si>
    <t>Back_Alley_Doctor_Glenn/Chapter_12</t>
  </si>
  <si>
    <t>Back_Alley_Doctor_Glenn/Chapter_13</t>
  </si>
  <si>
    <t>Back_Alley_Doctor_Glenn/Finale</t>
  </si>
  <si>
    <t>Lip_Smacker_Quarterly</t>
  </si>
  <si>
    <t>Mark_and_the_Witch_of_the_Deep_Forest/Part_1</t>
  </si>
  <si>
    <t>中</t>
  </si>
  <si>
    <t>Mark_and_the_Witch_of_the_Deep_Forest/Part_2</t>
  </si>
  <si>
    <t>Part 3</t>
  </si>
  <si>
    <t>Mark_and_the_Witch_of_the_Deep_Forest/Part_3</t>
  </si>
  <si>
    <t>Monster_Damage_Report</t>
  </si>
  <si>
    <t>Paranormal_Crossbell_Collection</t>
  </si>
  <si>
    <t>The_Best_Way_to_Use_5_Minutes</t>
  </si>
  <si>
    <t>The_Saint_and_the_White_Wolf/Part_1</t>
  </si>
  <si>
    <t>The_Saint_and_the_White_Wolf/Part_2</t>
  </si>
  <si>
    <t>Train_Fanatic_Recs</t>
  </si>
  <si>
    <t>Women_Who_Changed_the_World</t>
  </si>
  <si>
    <t>Information_Terminals</t>
  </si>
  <si>
    <t>Crossbell_Times_(Azure)/Issue_1</t>
  </si>
  <si>
    <t>Crossbell_Times_(Azure)/Issue_2</t>
  </si>
  <si>
    <t>Crossbell_Times_(Azure)/Issue_3</t>
  </si>
  <si>
    <t>Crossbell_Times_(Azure)/Issue_4</t>
  </si>
  <si>
    <t>Crossbell_Times_(Azure)/Issue_5</t>
  </si>
  <si>
    <t>Crossbell_Times_(Azure)/Issue_6</t>
  </si>
  <si>
    <t>Crossbell_Times_(Azure)/Issue_7</t>
  </si>
  <si>
    <t>Crossbell_Times_(Azure)/Issue_8</t>
  </si>
  <si>
    <t>Crossbell_Times_(Azure)/Issue_9</t>
  </si>
  <si>
    <t>Crossbell_Times_(Azure)/Special_Edition</t>
  </si>
  <si>
    <t>Crossbell_Times_(Azure)/Issue_10</t>
  </si>
  <si>
    <t>Crossbell_Times_(Azure)/Issue_11</t>
  </si>
  <si>
    <t>Cryptid_Survey_Report</t>
  </si>
  <si>
    <t>Sunshine_Agn%C3%A8s/Chapter_1</t>
  </si>
  <si>
    <t>Sunshine_Agn%C3%A8s/Chapter_2</t>
  </si>
  <si>
    <t>Sunshine_Agn%C3%A8s/Chapter_3</t>
  </si>
  <si>
    <t>Sunshine_Agn%C3%A8s/Chapter_4</t>
  </si>
  <si>
    <t>Sunshine_Agn%C3%A8s/Chapter_5</t>
  </si>
  <si>
    <t>Sunshine_Agn%C3%A8s/Chapter_6</t>
  </si>
  <si>
    <t>Sunshine_Agn%C3%A8s/Chapter_7</t>
  </si>
  <si>
    <t>Sunshine_Agn%C3%A8s/Chapter_8</t>
  </si>
  <si>
    <t>Sunshine_Agn%C3%A8s/Chapter_9</t>
  </si>
  <si>
    <t>Sunshine_Agn%C3%A8s/Chapter_10</t>
  </si>
  <si>
    <t>Sunshine_Agn%C3%A8s/Chapter_11</t>
  </si>
  <si>
    <t>Sunshine_Agn%C3%A8s/Chapter_12</t>
  </si>
  <si>
    <t>Sunshine_Agn%C3%A8s/Chapter_13</t>
  </si>
  <si>
    <t>Sunshine_Agn%C3%A8s/Finale</t>
  </si>
  <si>
    <t>Imperial_Chronicle_(Cold_Steel)/Issue_1</t>
  </si>
  <si>
    <t>Imperial_Chronicle_(Cold_Steel)/Issue_2</t>
  </si>
  <si>
    <t>Imperial_Chronicle_(Cold_Steel)/Issue_3</t>
  </si>
  <si>
    <t>Imperial_Chronicle_(Cold_Steel)/Issue_4</t>
  </si>
  <si>
    <t>Imperial_Chronicle_(Cold_Steel)/Issue_5</t>
  </si>
  <si>
    <t>Imperial_Chronicle_(Cold_Steel)/Issue_6</t>
  </si>
  <si>
    <t>Imperial_Chronicle_(Cold_Steel)/Issue_7</t>
  </si>
  <si>
    <t>Imperial_Chronicle_(Cold_Steel)/Issue_8</t>
  </si>
  <si>
    <t>Imperial_Chronicle_(Cold_Steel)/Issue_9</t>
  </si>
  <si>
    <t>Imperial_Chronicle_(Cold_Steel)/Issue_10</t>
  </si>
  <si>
    <t>Imperial_Chronicle_(Cold_Steel)/Issue_11</t>
  </si>
  <si>
    <t>Red_Moon_Rose/Chapter_1</t>
  </si>
  <si>
    <t>Red_Moon_Rose/Chapter_2</t>
  </si>
  <si>
    <t>Red_Moon_Rose/Chapter_3</t>
  </si>
  <si>
    <t>Red_Moon_Rose/Chapter_4</t>
  </si>
  <si>
    <t>Red_Moon_Rose/Chapter_5</t>
  </si>
  <si>
    <t>Red_Moon_Rose/Chapter_6</t>
  </si>
  <si>
    <t>Red_Moon_Rose/Chapter_7</t>
  </si>
  <si>
    <t>Red_Moon_Rose/Chapter_8</t>
  </si>
  <si>
    <t>Red_Moon_Rose/Chapter_9</t>
  </si>
  <si>
    <t>Red_Moon_Rose/Chapter_10</t>
  </si>
  <si>
    <t>Red_Moon_Rose/Chapter_11</t>
  </si>
  <si>
    <t>Red_Moon_Rose/Chapter_12</t>
  </si>
  <si>
    <t>Red_Moon_Rose/Chapter_13</t>
  </si>
  <si>
    <t>Red_Moon_Rose/Finale</t>
  </si>
  <si>
    <t>Imperial_Railways:_A_History</t>
  </si>
  <si>
    <t>Erebonian_Folklore/Volume_1</t>
  </si>
  <si>
    <t>Erebonian_Folklore/Volume_2</t>
  </si>
  <si>
    <t>Erebonian_Folklore/Volume_3</t>
  </si>
  <si>
    <t>Sports_Beyond_Tradition</t>
  </si>
  <si>
    <t>The_Media:_Generational_Conflicts</t>
  </si>
  <si>
    <t>The_Reinford_Group:_Past_to_Present</t>
  </si>
  <si>
    <t>Imperial_Chronicle_(Cold_Steel_II)/Issue_1</t>
  </si>
  <si>
    <t>Imperial_Chronicle_(Cold_Steel_II)/Issue_2</t>
  </si>
  <si>
    <t>Imperial_Chronicle_(Cold_Steel_II)/Issue_3</t>
  </si>
  <si>
    <t>Imperial_Chronicle_(Cold_Steel_II)/Issue_4</t>
  </si>
  <si>
    <t>Imperial_Chronicle_(Cold_Steel_II)/Issue_5</t>
  </si>
  <si>
    <t>Imperial_Chronicle_(Cold_Steel_II)/Issue_6</t>
  </si>
  <si>
    <t>Imperial_Chronicle_(Cold_Steel_II)/Issue_7</t>
  </si>
  <si>
    <t>The Gods of Creation</t>
  </si>
  <si>
    <t xml:space="preserve">創生の巨神たち </t>
  </si>
  <si>
    <t>Black_Records/The_Gods_of_Creation</t>
  </si>
  <si>
    <t>The Dark Dragon</t>
  </si>
  <si>
    <t xml:space="preserve">廃都の暗黒竜 </t>
  </si>
  <si>
    <t>Black_Records/The_Dark_Dragon</t>
  </si>
  <si>
    <t>The War of the Lions Begins</t>
  </si>
  <si>
    <t>獅子戦役・勃発</t>
  </si>
  <si>
    <t>Black_Records/The_War_of_the_Lions_Begins</t>
  </si>
  <si>
    <t>Dreichels Takes Up Arms</t>
  </si>
  <si>
    <t xml:space="preserve">ドライケルス挙兵 </t>
  </si>
  <si>
    <t>Black_Records/Dreichels_Takes_Up_Arms</t>
  </si>
  <si>
    <t xml:space="preserve">The War Comes to an End </t>
  </si>
  <si>
    <t xml:space="preserve">獅子戦役・終結 </t>
  </si>
  <si>
    <t>Black_Records/The_War_Comes_to_an_End</t>
  </si>
  <si>
    <t>Gambler_Jack_II/Chapter_1</t>
  </si>
  <si>
    <t>Gambler_Jack_II/Chapter_2</t>
  </si>
  <si>
    <t>Gambler_Jack_II/Chapter_3</t>
  </si>
  <si>
    <t>Gambler_Jack_II/Chapter_4</t>
  </si>
  <si>
    <t>Gambler_Jack_II/Chapter_5</t>
  </si>
  <si>
    <t>Gambler_Jack_II/Chapter_6</t>
  </si>
  <si>
    <t>Gambler_Jack_II/Chapter_7</t>
  </si>
  <si>
    <t>Gambler_Jack_II/Chapter_8</t>
  </si>
  <si>
    <t>Gambler_Jack_II/Chapter_9</t>
  </si>
  <si>
    <t>Gambler_Jack_II/Chapter_10</t>
  </si>
  <si>
    <t>Gambler_Jack_II/Chapter_11</t>
  </si>
  <si>
    <t>Gambler_Jack_II/Chapter_12</t>
  </si>
  <si>
    <t>Gambler_Jack_II/Chapter_13</t>
  </si>
  <si>
    <t>Gambler_Jack_II/Finale</t>
  </si>
  <si>
    <t>Crossbell_Times/Special_Issue_(Cold_Steel_II)</t>
  </si>
  <si>
    <t>Imperial_Chronicle_(Cold_Steel_III)/Issue_1</t>
  </si>
  <si>
    <t>Imperial_Chronicle_(Cold_Steel_III)/Issue_2</t>
  </si>
  <si>
    <t>Imperial_Chronicle_(Cold_Steel_III)/Issue_3</t>
  </si>
  <si>
    <t>Imperial_Chronicle_(Cold_Steel_III)/Issue_4</t>
  </si>
  <si>
    <t>Imperial_Chronicle_(Cold_Steel_III)/Issue_5</t>
  </si>
  <si>
    <t>Imperial_Chronicle_(Cold_Steel_III)/Issue_6</t>
  </si>
  <si>
    <t>Imperial_Chronicle_(Cold_Steel_III)/Issue_7</t>
  </si>
  <si>
    <t>Imperial_Chronicle_(Cold_Steel_III)/Issue_8</t>
  </si>
  <si>
    <t>Imperial_Chronicle_(Cold_Steel_III)/Special_Issue</t>
  </si>
  <si>
    <t>Extra Issue</t>
  </si>
  <si>
    <t>臨時号</t>
  </si>
  <si>
    <t>Imperial_Chronicle_(Cold_Steel_III)/Extra_Issue</t>
  </si>
  <si>
    <t>The Founding of Heimdallr</t>
  </si>
  <si>
    <t>帝都開闢～始まりの地</t>
  </si>
  <si>
    <t>Black_Records/The_Founding_of_Heimdallr</t>
  </si>
  <si>
    <t>The Magic Knights</t>
  </si>
  <si>
    <t>魔煌の傀儡兵</t>
  </si>
  <si>
    <t>Black_Records/The_Magic_Knights</t>
  </si>
  <si>
    <t>The Lance Maiden</t>
  </si>
  <si>
    <t>槍の聖女・前日譚</t>
  </si>
  <si>
    <t>Black_Records/The_Lance_Maiden</t>
  </si>
  <si>
    <t>The Lionheart Emperor</t>
  </si>
  <si>
    <t>獅子心皇帝・後日譚</t>
  </si>
  <si>
    <t>Black_Records/The_Lionheart_Emperor</t>
  </si>
  <si>
    <t>The Salt Pale</t>
  </si>
  <si>
    <t>塩の杭</t>
  </si>
  <si>
    <t>Black_Records/The_Salt_Pale</t>
  </si>
  <si>
    <t>The Orbal Shutdown Phenomenon</t>
  </si>
  <si>
    <t>導力停止現象</t>
  </si>
  <si>
    <t>Black_Records/The_Orbal_Shutdown_Phenomenon</t>
  </si>
  <si>
    <t>Twilight Begins</t>
  </si>
  <si>
    <t>黄昏の始まり</t>
  </si>
  <si>
    <t>Black_Records/Twilight_Begins</t>
  </si>
  <si>
    <t>Heartless_Edgar/Chapter_1</t>
  </si>
  <si>
    <t>Heartless_Edgar/Chapter_2</t>
  </si>
  <si>
    <t>Heartless_Edgar/Chapter_3</t>
  </si>
  <si>
    <t>Heartless_Edgar/Chapter_4</t>
  </si>
  <si>
    <t>Heartless_Edgar/Chapter_5</t>
  </si>
  <si>
    <t>Heartless_Edgar/Chapter_6</t>
  </si>
  <si>
    <t>Heartless_Edgar/Chapter_7</t>
  </si>
  <si>
    <t>Heartless_Edgar/Chapter_8</t>
  </si>
  <si>
    <t>Heartless_Edgar/Chapter_9</t>
  </si>
  <si>
    <t>Heartless_Edgar/Finale</t>
  </si>
  <si>
    <t>The_Immoral_Hero/Part_1</t>
  </si>
  <si>
    <t>The_Immoral_Hero/Part_2</t>
  </si>
  <si>
    <t>The_Immoral_Hero/Part_3</t>
  </si>
  <si>
    <t>Coby_and_the_Mysterious_Museum/Part_1</t>
  </si>
  <si>
    <t>Coby_and_the_Mysterious_Museum/Part_2</t>
  </si>
  <si>
    <t>Coby_and_the_Mysterious_Museum/Part_3</t>
  </si>
  <si>
    <t>The_Life_of_Tomatonio/Part_1</t>
  </si>
  <si>
    <t>The_Life_of_Tomatonio/Part_2</t>
  </si>
  <si>
    <t>The_Life_of_Tomatonio/Part_3</t>
  </si>
  <si>
    <t>Crossbell_Province_Tourist_Information</t>
  </si>
  <si>
    <t>Marching_Toward_Dystopia</t>
  </si>
  <si>
    <t>The_Northern_War_(book)</t>
  </si>
  <si>
    <t>Panzer_Soldat_Almanac_(1206)</t>
  </si>
  <si>
    <t>Understanding_Board_Games</t>
  </si>
  <si>
    <t>Imperial_Chronicle_(Cold_Steel_IV)/Issue_1</t>
  </si>
  <si>
    <t>Imperial_Chronicle_(Cold_Steel_IV)/Issue_2</t>
  </si>
  <si>
    <t>Imperial_Chronicle_(Cold_Steel_IV)/Issue_3</t>
  </si>
  <si>
    <t>Imperial_Chronicle_(Cold_Steel_IV)/Issue_4</t>
  </si>
  <si>
    <t>Imperial_Chronicle_(Cold_Steel_IV)/Issue_5</t>
  </si>
  <si>
    <t>Imperial_Chronicle_(Cold_Steel_IV)/Issue_6</t>
  </si>
  <si>
    <t>Imperial_Chronicle_(Cold_Steel_IV)/Issue_7</t>
  </si>
  <si>
    <t>Imperial_Chronicle_(Cold_Steel_IV)/Issue_8</t>
  </si>
  <si>
    <t>Imperial_Chronicle_(Cold_Steel_IV)/Issue_9</t>
  </si>
  <si>
    <t>特別合併号</t>
  </si>
  <si>
    <t>Imperial_Chronicle_(Cold_Steel_IV)/Extra_Issue</t>
  </si>
  <si>
    <t>At Twilight's End</t>
  </si>
  <si>
    <t>黄昏の果てに</t>
  </si>
  <si>
    <t>Black_Records/At_Twilight%27s_End_-_Year_1206~</t>
  </si>
  <si>
    <t>Three_%26_Nine/Chapter_1</t>
  </si>
  <si>
    <t>Three_%26_Nine/Chapter_2</t>
  </si>
  <si>
    <t>Three_%26_Nine/Chapter_3</t>
  </si>
  <si>
    <t>Three_%26_Nine/Chapter_4</t>
  </si>
  <si>
    <t>Three_%26_Nine/Chapter_5</t>
  </si>
  <si>
    <t>Three_%26_Nine/Chapter_6</t>
  </si>
  <si>
    <t>Three_%26_Nine/Chapter_7</t>
  </si>
  <si>
    <t>Three_%26_Nine/Chapter_8</t>
  </si>
  <si>
    <t>Three_%26_Nine/Chapter_9</t>
  </si>
  <si>
    <t>Three_%26_Nine/Chapter_10</t>
  </si>
  <si>
    <t>A_Coco_Panda%27s_Tale/1</t>
  </si>
  <si>
    <t>A_Coco_Panda%27s_Tale/2</t>
  </si>
  <si>
    <t>A_Coco_Panda%27s_Tale/3</t>
  </si>
  <si>
    <t>If_You_Say_Goodbye/1</t>
  </si>
  <si>
    <t>If_You_Say_Goodbye/2</t>
  </si>
  <si>
    <t>If_You_Say_Goodbye/3</t>
  </si>
  <si>
    <t>The_Legendary_Chosen_One/1</t>
  </si>
  <si>
    <t>The_Legendary_Chosen_One/2</t>
  </si>
  <si>
    <t>The_Legendary_Chosen_One/3</t>
  </si>
  <si>
    <t>Crossbell_Times/Special_Issue_(Cold_Steel_IV)</t>
  </si>
  <si>
    <t>Independence Issue</t>
  </si>
  <si>
    <t>独立特集</t>
  </si>
  <si>
    <t>Crossbell_Times/Independence_Issue_(Reverie)</t>
  </si>
  <si>
    <t>Crossbell_Times/Special_Issue_(Reverie)</t>
  </si>
  <si>
    <t>Emergency Issue</t>
  </si>
  <si>
    <t>緊急特報</t>
  </si>
  <si>
    <t>Crossbell_Times/Emergency_Issue_(Reverie)</t>
  </si>
  <si>
    <t>号外</t>
  </si>
  <si>
    <t>Imperial_Chronicle/Special_Issue_(Reverie)</t>
  </si>
  <si>
    <t>All Chapters</t>
  </si>
  <si>
    <t>全巻</t>
  </si>
  <si>
    <t>Moonless_Morn</t>
  </si>
  <si>
    <t>Tyrell_Times_(Daybreak)/Issue_1</t>
  </si>
  <si>
    <t>Tyrell_Times_(Daybreak)/Issue_2</t>
  </si>
  <si>
    <t>Tyrell_Times_(Daybreak)/Issue_3</t>
  </si>
  <si>
    <t>Tyrell_Times_(Daybreak)/Issue_4</t>
  </si>
  <si>
    <t>Tyrell_Times_(Daybreak)/Issue_5</t>
  </si>
  <si>
    <t>Tyrell_Times_(Daybreak)/Issue_6</t>
  </si>
  <si>
    <t>Tyrell_Times_(Daybreak)/Issue_7</t>
  </si>
  <si>
    <t>Tyrell_Times_(Daybreak)/Issue_8</t>
  </si>
  <si>
    <t>記念祭特別号</t>
  </si>
  <si>
    <t>Tyrell_Times_(Daybreak)/Special_Issue</t>
  </si>
  <si>
    <t>['Sky_FC_GAME', '/wiki/Liberl_News_(Sky_FC)/Issue_1', '/wiki/Liberl_News_(Sky_FC)/Issue_2', '/wiki/Liberl_News_(Sky_FC)/Issue_3', '/wiki/Liberl_News_(Sky_FC)/Issue_4', '/wiki/Liberl_News_(Sky_FC)/Issue_5', '/wiki/Liberl_News_(Sky_FC)/Issue_6', '/wiki/Liberl_News_(Sky_FC)/Issue_7', '/wiki/Liberl_News_(Sky_FC)/Issue_8', '/wiki/Liberl_News_(Sky_FC)/Issue_9', '/wiki/Liberl_News_(Sky_FC)/Special_Edition', '/wiki/31_Cypress_Trees', '/wiki/Carnelia_(book_series)/Chapter_1', '/wiki/Carnelia_(book_series)/Chapter_2', '/wiki/Carnelia_(book_series)/Chapter_3', '/wiki/Carnelia_(book_series)/Chapter_4', '/wiki/Carnelia_(book_series)/Chapter_5', '/wiki/Carnelia_(book_series)/Chapter_6', '/wiki/Carnelia_(book_series)/Chapter_7', '/wiki/Carnelia_(book_series)/Chapter_8', '/wiki/Carnelia_(book_series)/Chapter_9', '/wiki/Carnelia_(book_series)/Chapter_10', '/wiki/Carnelia_(book_series)/Finale', '/wiki/The_Erbe_Woodpecker', '/wiki/Hertz%27s_Adventure/Part_1', '/wiki/Hertz%27s_Adventure/Part_2', '/wiki/The_Hundred_Days_War', '/wiki/I%27m_a_Bracer', '/wiki/Kitty-Talk_for_Dummies', '/wiki/Ruan_Economics/Volume_1', '/wiki/Ruan_Economics/Volume_2', '/wiki/Ruan_Economics/Volume_3', '/wiki/Septium_Optic_Annals', '/wiki/Tomorrow%27s_Cooking', 'Sky_SC_GAME', '/wiki/Liberl_News_(Sky_SC)/Issue_1', '/wiki/Liberl_News_(Sky_SC)/Issue_2', '/wiki/Liberl_News_(Sky_SC)/Issue_3', '/wiki/Liberl_News_(Sky_SC)/Issue_4', '/wiki/Liberl_News_(Sky_SC)/Issue_5', '/wiki/Liberl_News_(Sky_SC)/Issue_6', '/wiki/Liberl_News_(Sky_SC)/Issue_7', '/wiki/Liberl_News_(Sky_SC)/Special_Issue', '/wiki/Liberl_News_(Sky_SC)/Issue_8', '/wiki/Liberl_News_(Sky_SC)/Issue_9', '/wiki/Liberl_News_(Sky_SC)/Issue_10', '/wiki/Liberl_News_(Sky_SC)/Issue_11', '/wiki/Bloom%27s_Recipe', '/wiki/The_Doll_Knight/Chapter_1', '/wiki/The_Doll_Knight/Chapter_2', '/wiki/The_Doll_Knight/Chapter_3', '/wiki/The_Doll_Knight/Chapter_4', '/wiki/The_Doll_Knight/Chapter_5', '/wiki/The_Doll_Knight/Chapter_6', '/wiki/The_Doll_Knight/Chapter_7', '/wiki/The_Doll_Knight/Chapter_8', '/wiki/The_Doll_Knight/Chapter_9', '/wiki/The_Doll_Knight/Chapter_10', '/wiki/The_Doll_Knight/Chapter_11', '/wiki/The_Doll_Knight/Chapter_12', '/wiki/The_Doll_Knight/Chapter_13', '/wiki/The_Doll_Knight/Chapter_14', '/wiki/The_Doll_Knight/Chapter_15', '/wiki/The_Doll_Knight/Chapter_16', '/wiki/The_Doll_Knight/Chapter_17', '/wiki/The_Doll_Knight/Chapter_18', '/wiki/The_Doll_Knight/Chapter_19', '/wiki/The_Doll_Knight/Chapter_20', '/wiki/The_Doll_Knight/Chapter_21', '/wiki/The_Doll_Knight/Final_Chapter', '/wiki/Gambler_Jack/Chapter_1', '/wiki/Gambler_Jack/Chapter_2', '/wiki/Gambler_Jack/Chapter_3', '/wiki/Gambler_Jack/Chapter_4', '/wiki/Gambler_Jack/Chapter_5', '/wiki/Gambler_Jack/Chapter_6', '/wiki/Gambler_Jack/Chapter_7', '/wiki/Gambler_Jack/Chapter_8', '/wiki/Gambler_Jack/Chapter_9', '/wiki/Gambler_Jack/Chapter_10', '/wiki/Gambler_Jack/Chapter_11', '/wiki/Gambler_Jack/Chapter_12', '/wiki/Gambler_Jack/Chapter_13', '/wiki/Gambler_Jack/Finale', '/wiki/Lighthouse_Manual', '/wiki/Data_crystals/Esmelas_Tower', '/wiki/Data_crystals/Carnelia_Tower', '/wiki/Data_crystals/Sapphirl_Tower', '/wiki/Data_crystals/Amberl_Tower', 'Sky_3rd_GAME', '/wiki/Liberl_News_(Sky_3rd)/Special_Issue', 'Zero_GAME', '/wiki/Crossbell_Times_(Zero)/Issue_1', '/wiki/Crossbell_Times_(Zero)/Issue_2', '/wiki/Crossbell_Times_(Zero)/Issue_3', '/wiki/Crossbell_Times_(Zero)/Special_Edition', '/wiki/Crossbell_Times_(Zero)/Issue_4', '/wiki/Crossbell_Times_(Zero)/Issue_5', '/wiki/Crossbell_Times_(Zero)/Issue_6', '/wiki/Crossbell_Times_(Zero)/Issue_7', '/wiki/Crossbell_Times_(Zero)/Issue_8', '/wiki/Approved_Vehicle_List', '/wiki/Arc_en_Ciel_Enthusiasts', '/wiki/Back_Alley_Doctor_Glenn/Chapter_1', '/wiki/Back_Alley_Doctor_Glenn/Chapter_2', '/wiki/Back_Alley_Doctor_Glenn/Chapter_3', '/wiki/Back_Alley_Doctor_Glenn/Chapter_4', '/wiki/Back_Alley_Doctor_Glenn/Chapter_5', '/wiki/Back_Alley_Doctor_Glenn/Chapter_6', '/wiki/Back_Alley_Doctor_Glenn/Chapter_7', '/wiki/Back_Alley_Doctor_Glenn/Chapter_8', '/wiki/Back_Alley_Doctor_Glenn/Chapter_9', '/wiki/Back_Alley_Doctor_Glenn/Chapter_10', '/wiki/Back_Alley_Doctor_Glenn/Chapter_11', '/wiki/Back_Alley_Doctor_Glenn/Chapter_12', '/wiki/Back_Alley_Doctor_Glenn/Chapter_13', '/wiki/Back_Alley_Doctor_Glenn/Finale', '/wiki/Lip_Smacker_Quarterly', '/wiki/Mark_and_the_Witch_of_the_Deep_Forest/Part_1', '/wiki/Mark_and_the_Witch_of_the_Deep_Forest/Part_2', '/wiki/Mark_and_the_Witch_of_the_Deep_Forest/Part_3', '/wiki/Monster_Damage_Report', '/wiki/Paranormal_Crossbell_Collection', '/wiki/The_Best_Way_to_Use_5_Minutes', '/wiki/The_Saint_and_the_White_Wolf/Part_1', '/wiki/The_Saint_and_the_White_Wolf/Part_2', '/wiki/Train_Fanatic_Recs', '/wiki/Women_Who_Changed_the_World', '/wiki/Information_Terminals', 'Azure_GAME', '/wiki/Crossbell_Times_(Azure)/Issue_1', '/wiki/Crossbell_Times_(Azure)/Issue_2', '/wiki/Crossbell_Times_(Azure)/Issue_3', '/wiki/Crossbell_Times_(Azure)/Issue_4', '/wiki/Crossbell_Times_(Azure)/Issue_5', '/wiki/Crossbell_Times_(Azure)/Issue_6', '/wiki/Crossbell_Times_(Azure)/Issue_7', '/wiki/Crossbell_Times_(Azure)/Issue_8', '/wiki/Crossbell_Times_(Azure)/Issue_9', '/wiki/Crossbell_Times_(Azure)/Special_Edition', '/wiki/Crossbell_Times_(Azure)/Issue_10', '/wiki/Crossbell_Times_(Azure)/Issue_11', '/wiki/Cryptid_Survey_Report', '/wiki/Sunshine_Agn%C3%A8s/Chapter_1', '/wiki/Sunshine_Agn%C3%A8s/Chapter_2', '/wiki/Sunshine_Agn%C3%A8s/Chapter_3', '/wiki/Sunshine_Agn%C3%A8s/Chapter_4', '/wiki/Sunshine_Agn%C3%A8s/Chapter_5', '/wiki/Sunshine_Agn%C3%A8s/Chapter_6', '/wiki/Sunshine_Agn%C3%A8s/Chapter_7', '/wiki/Sunshine_Agn%C3%A8s/Chapter_8', '/wiki/Sunshine_Agn%C3%A8s/Chapter_9', '/wiki/Sunshine_Agn%C3%A8s/Chapter_10', '/wiki/Sunshine_Agn%C3%A8s/Chapter_11', '/wiki/Sunshine_Agn%C3%A8s/Chapter_12', '/wiki/Sunshine_Agn%C3%A8s/Chapter_13', '/wiki/Sunshine_Agn%C3%A8s/Finale', 'Cold_Steel_GAME', '/wiki/Imperial_Chronicle_(Cold_Steel)/Issue_1', '/wiki/Imperial_Chronicle_(Cold_Steel)/Issue_2', '/wiki/Imperial_Chronicle_(Cold_Steel)/Issue_3', '/wiki/Imperial_Chronicle_(Cold_Steel)/Issue_4', '/wiki/Imperial_Chronicle_(Cold_Steel)/Issue_5', '/wiki/Imperial_Chronicle_(Cold_Steel)/Issue_6', '/wiki/Imperial_Chronicle_(Cold_Steel)/Issue_7', '/wiki/Imperial_Chronicle_(Cold_Steel)/Issue_8', '/wiki/Imperial_Chronicle_(Cold_Steel)/Issue_9', '/wiki/Imperial_Chronicle_(Cold_Steel)/Issue_10', '/wiki/Imperial_Chronicle_(Cold_Steel)/Issue_11', '/wiki/Red_Moon_Rose/Chapter_1', '/wiki/Red_Moon_Rose/Chapter_2', '/wiki/Red_Moon_Rose/Chapter_3', '/wiki/Red_Moon_Rose/Chapter_4', '/wiki/Red_Moon_Rose/Chapter_5', '/wiki/Red_Moon_Rose/Chapter_6', '/wiki/Red_Moon_Rose/Chapter_7', '/wiki/Red_Moon_Rose/Chapter_8', '/wiki/Red_Moon_Rose/Chapter_9', '/wiki/Red_Moon_Rose/Chapter_10', '/wiki/Red_Moon_Rose/Chapter_11', '/wiki/Red_Moon_Rose/Chapter_12', '/wiki/Red_Moon_Rose/Chapter_13', '/wiki/Red_Moon_Rose/Finale', '/wiki/Imperial_Railways:_A_History', '/wiki/Erebonian_Folklore/Volume_1', '/wiki/Erebonian_Folklore/Volume_2', '/wiki/Erebonian_Folklore/Volume_3', '/wiki/Sports_Beyond_Tradition', '/wiki/The_Media:_Generational_Conflicts', '/wiki/The_Reinford_Group:_Past_to_Present', 'Cold_Steel_II_GAME', '/wiki/Imperial_Chronicle_(Cold_Steel_II)/Issue_1', '/wiki/Imperial_Chronicle_(Cold_Steel_II)/Issue_2', '/wiki/Imperial_Chronicle_(Cold_Steel_II)/Issue_3', '/wiki/Imperial_Chronicle_(Cold_Steel_II)/Issue_4', '/wiki/Imperial_Chronicle_(Cold_Steel_II)/Issue_5', '/wiki/Imperial_Chronicle_(Cold_Steel_II)/Issue_6', '/wiki/Imperial_Chronicle_(Cold_Steel_II)/Issue_7', '/wiki/Black_Records/The_Gods_of_Creation', '/wiki/Black_Records/The_Dark_Dragon', '/wiki/Black_Records/The_War_of_the_Lions_Begins', '/wiki/Black_Records/Dreichels_Takes_Up_Arms', '/wiki/Black_Records/The_War_Comes_to_an_End', '/wiki/Gambler_Jack_II/Chapter_1', '/wiki/Gambler_Jack_II/Chapter_2', '/wiki/Gambler_Jack_II/Chapter_3', '/wiki/Gambler_Jack_II/Chapter_4', '/wiki/Gambler_Jack_II/Chapter_5', '/wiki/Gambler_Jack_II/Chapter_6', '/wiki/Gambler_Jack_II/Chapter_7', '/wiki/Gambler_Jack_II/Chapter_8', '/wiki/Gambler_Jack_II/Chapter_9', '/wiki/Gambler_Jack_II/Chapter_10', '/wiki/Gambler_Jack_II/Chapter_11', '/wiki/Gambler_Jack_II/Chapter_12', '/wiki/Gambler_Jack_II/Chapter_13', '/wiki/Gambler_Jack_II/Finale', '/wiki/Crossbell_Times/Special_Issue_(Cold_Steel_II)', 'Cold_Steel_III_GAME', '/wiki/Imperial_Chronicle_(Cold_Steel_III)/Issue_1', '/wiki/Imperial_Chronicle_(Cold_Steel_III)/Issue_2', '/wiki/Imperial_Chronicle_(Cold_Steel_III)/Issue_3', '/wiki/Imperial_Chronicle_(Cold_Steel_III)/Issue_4', '/wiki/Imperial_Chronicle_(Cold_Steel_III)/Issue_5', '/wiki/Imperial_Chronicle_(Cold_Steel_III)/Issue_6', '/wiki/Imperial_Chronicle_(Cold_Steel_III)/Issue_7', '/wiki/Imperial_Chronicle_(Cold_Steel_III)/Issue_8', '/wiki/Imperial_Chronicle_(Cold_Steel_III)/Special_Issue', '/wiki/Imperial_Chronicle_(Cold_Steel_III)/Extra_Issue', '/wiki/Black_Records/The_Founding_of_Heimdallr', '/wiki/Black_Records/The_Magic_Knights', '/wiki/Black_Records/The_Lance_Maiden', '/wiki/Black_Records/The_Lionheart_Emperor', '/wiki/Black_Records/The_Salt_Pale', '/wiki/Black_Records/The_Orbal_Shutdown_Phenomenon', '/wiki/Black_Records/Twilight_Begins', '/wiki/Heartless_Edgar/Chapter_1', '/wiki/Heartless_Edgar/Chapter_2', '/wiki/Heartless_Edgar/Chapter_3', '/wiki/Heartless_Edgar/Chapter_4', '/wiki/Heartless_Edgar/Chapter_5', '/wiki/Heartless_Edgar/Chapter_6', '/wiki/Heartless_Edgar/Chapter_7', '/wiki/Heartless_Edgar/Chapter_8', '/wiki/Heartless_Edgar/Chapter_9', '/wiki/Heartless_Edgar/Finale', '/wiki/The_Immoral_Hero/Part_1', '/wiki/The_Immoral_Hero/Part_2', '/wiki/The_Immoral_Hero/Part_3', '/wiki/Coby_and_the_Mysterious_Museum/Part_1', '/wiki/Coby_and_the_Mysterious_Museum/Part_2', '/wiki/Coby_and_the_Mysterious_Museum/Part_3', '/wiki/The_Life_of_Tomatonio/Part_1', '/wiki/The_Life_of_Tomatonio/Part_2', '/wiki/The_Life_of_Tomatonio/Part_3', '/wiki/Crossbell_Province_Tourist_Information', '/wiki/Marching_Toward_Dystopia', '/wiki/The_Northern_War_(book)', '/wiki/Panzer_Soldat_Almanac_(1206)', '/wiki/Understanding_Board_Games', 'Cold_Steel_IV_GAME', '/wiki/Imperial_Chronicle_(Cold_Steel_IV)/Issue_1', '/wiki/Imperial_Chronicle_(Cold_Steel_IV)/Issue_2', '/wiki/Imperial_Chronicle_(Cold_Steel_IV)/Issue_3', '/wiki/Imperial_Chronicle_(Cold_Steel_IV)/Issue_4', '/wiki/Imperial_Chronicle_(Cold_Steel_IV)/Issue_5', '/wiki/Imperial_Chronicle_(Cold_Steel_IV)/Issue_6', '/wiki/Imperial_Chronicle_(Cold_Steel_IV)/Issue_7', '/wiki/Imperial_Chronicle_(Cold_Steel_IV)/Issue_8', '/wiki/Imperial_Chronicle_(Cold_Steel_IV)/Issue_9', '/wiki/Imperial_Chronicle_(Cold_Steel_IV)/Extra_Issue', '/wiki/Black_Records/At_Twilight%27s_End_-_Year_1206~', '/wiki/Three_%26_Nine/Chapter_1', '/wiki/Three_%26_Nine/Chapter_2', '/wiki/Three_%26_Nine/Chapter_3', '/wiki/Three_%26_Nine/Chapter_4', '/wiki/Three_%26_Nine/Chapter_5', '/wiki/Three_%26_Nine/Chapter_6', '/wiki/Three_%26_Nine/Chapter_7', '/wiki/Three_%26_Nine/Chapter_8', '/wiki/Three_%26_Nine/Chapter_9', '/wiki/Three_%26_Nine/Chapter_10', '/wiki/A_Coco_Panda%27s_Tale/1', '/wiki/A_Coco_Panda%27s_Tale/2', '/wiki/A_Coco_Panda%27s_Tale/3', '/wiki/If_You_Say_Goodbye/1', '/wiki/If_You_Say_Goodbye/2', '/wiki/If_You_Say_Goodbye/3', '/wiki/The_Legendary_Chosen_One/1', '/wiki/The_Legendary_Chosen_One/2', '/wiki/The_Legendary_Chosen_One/3', '/wiki/Crossbell_Times/Special_Issue_(Cold_Steel_IV)']</t>
  </si>
  <si>
    <t>author_ja</t>
  </si>
  <si>
    <t>0743_black_records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</si>
</sst>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Noto Sans JP"/>
    </font>
    <font>
      <sz val="10"/>
      <color theme="1"/>
      <name val="Noto Sans JP"/>
    </font>
    <font>
      <b/>
      <sz val="10"/>
      <color theme="1"/>
      <name val="Noto Sans JP"/>
    </font>
    <font>
      <sz val="10"/>
      <color theme="1"/>
      <name val="Noto Sans J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11.36328125" customWidth="1"/>
    <col min="3" max="3" width="13.7265625" customWidth="1"/>
  </cols>
  <sheetData>
    <row r="1" spans="1:26" ht="1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>
        <v>1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>
        <v>2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>
        <v>3</v>
      </c>
      <c r="B4" s="2" t="s">
        <v>7</v>
      </c>
      <c r="C4" s="2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>
        <v>4</v>
      </c>
      <c r="B5" s="2" t="s">
        <v>9</v>
      </c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>
        <v>5</v>
      </c>
      <c r="B6" s="2" t="s">
        <v>11</v>
      </c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>
        <v>6</v>
      </c>
      <c r="B7" s="2" t="s">
        <v>13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>
        <v>7</v>
      </c>
      <c r="B8" s="2" t="s">
        <v>15</v>
      </c>
      <c r="C8" s="2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>
        <v>8</v>
      </c>
      <c r="B9" s="2" t="s">
        <v>17</v>
      </c>
      <c r="C9" s="2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>
        <v>9</v>
      </c>
      <c r="B10" s="2" t="s">
        <v>19</v>
      </c>
      <c r="C10" s="2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>
        <v>10</v>
      </c>
      <c r="B11" s="2" t="s">
        <v>21</v>
      </c>
      <c r="C11" s="2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>
        <v>11</v>
      </c>
      <c r="B12" s="2" t="s">
        <v>23</v>
      </c>
      <c r="C12" s="2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>
        <v>12</v>
      </c>
      <c r="B13" s="2" t="s">
        <v>25</v>
      </c>
      <c r="C13" s="2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opLeftCell="B1" workbookViewId="0">
      <selection activeCell="G8" sqref="G8"/>
    </sheetView>
  </sheetViews>
  <sheetFormatPr defaultColWidth="12.6328125" defaultRowHeight="15.75" customHeight="1"/>
  <cols>
    <col min="3" max="3" width="31.7265625" customWidth="1"/>
    <col min="4" max="4" width="35.90625" customWidth="1"/>
    <col min="5" max="5" width="19" customWidth="1"/>
    <col min="6" max="6" width="17.36328125" customWidth="1"/>
    <col min="7" max="7" width="42.6328125" customWidth="1"/>
  </cols>
  <sheetData>
    <row r="1" spans="1:25" ht="13">
      <c r="A1" s="3" t="s">
        <v>27</v>
      </c>
      <c r="B1" s="4" t="s">
        <v>0</v>
      </c>
      <c r="C1" s="4" t="s">
        <v>1</v>
      </c>
      <c r="D1" s="4" t="s">
        <v>2</v>
      </c>
      <c r="E1" s="4" t="s">
        <v>28</v>
      </c>
      <c r="F1" s="1" t="s">
        <v>625</v>
      </c>
      <c r="G1" s="4" t="s">
        <v>29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6">
        <v>1</v>
      </c>
      <c r="B2" s="5">
        <v>1</v>
      </c>
      <c r="C2" s="5" t="s">
        <v>30</v>
      </c>
      <c r="D2" s="5" t="s">
        <v>31</v>
      </c>
      <c r="E2" s="5" t="s">
        <v>32</v>
      </c>
      <c r="F2" s="5" t="s">
        <v>33</v>
      </c>
      <c r="G2" s="5" t="str">
        <f t="shared" ref="G2:G47" si="0">CONCATENATE(
  TEXT(A2, "00"),
  TEXT(B2, "00"),
  "_",
  LOWER(
    TRIM(
    SUBSTITUTE(
    SUBSTITUTE(
    SUBSTITUTE(
    SUBSTITUTE(
    SUBSTITUTE(
    SUBSTITUTE(
    SUBSTITUTE( C2, "è", "e"), "(", ""), ")", ""), "&amp;", ""), "'", ""), ":", ""), " ", "_"))), "")</f>
        <v>0101_liberl_news_sky_fc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>
      <c r="A3" s="6">
        <v>1</v>
      </c>
      <c r="B3" s="5">
        <v>2</v>
      </c>
      <c r="C3" s="5" t="s">
        <v>34</v>
      </c>
      <c r="D3" s="5" t="s">
        <v>35</v>
      </c>
      <c r="E3" s="5"/>
      <c r="F3" s="5"/>
      <c r="G3" s="5" t="str">
        <f t="shared" si="0"/>
        <v>0102_31_cypress_trees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">
      <c r="A4" s="6">
        <v>1</v>
      </c>
      <c r="B4" s="5">
        <v>3</v>
      </c>
      <c r="C4" s="5" t="s">
        <v>36</v>
      </c>
      <c r="D4" s="5" t="s">
        <v>37</v>
      </c>
      <c r="E4" s="5" t="s">
        <v>38</v>
      </c>
      <c r="F4" s="5" t="s">
        <v>39</v>
      </c>
      <c r="G4" s="5" t="str">
        <f t="shared" si="0"/>
        <v>0103_carnelia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>
      <c r="A5" s="6">
        <v>1</v>
      </c>
      <c r="B5" s="5">
        <v>4</v>
      </c>
      <c r="C5" s="5" t="s">
        <v>40</v>
      </c>
      <c r="D5" s="5" t="s">
        <v>41</v>
      </c>
      <c r="E5" s="5"/>
      <c r="F5" s="5"/>
      <c r="G5" s="5" t="str">
        <f t="shared" si="0"/>
        <v>0104_erbe_woodpecker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>
      <c r="A6" s="6">
        <v>1</v>
      </c>
      <c r="B6" s="5">
        <v>5</v>
      </c>
      <c r="C6" s="5" t="s">
        <v>42</v>
      </c>
      <c r="D6" s="5" t="s">
        <v>43</v>
      </c>
      <c r="E6" s="5"/>
      <c r="F6" s="5"/>
      <c r="G6" s="5" t="str">
        <f t="shared" si="0"/>
        <v>0105_hertzs_adventure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>
      <c r="A7" s="6">
        <v>1</v>
      </c>
      <c r="B7" s="5">
        <v>6</v>
      </c>
      <c r="C7" s="5" t="s">
        <v>44</v>
      </c>
      <c r="D7" s="5" t="s">
        <v>45</v>
      </c>
      <c r="E7" s="5"/>
      <c r="F7" s="5"/>
      <c r="G7" s="5" t="str">
        <f t="shared" si="0"/>
        <v>0106_hundred_days_war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>
      <c r="A8" s="6">
        <v>1</v>
      </c>
      <c r="B8" s="5">
        <v>7</v>
      </c>
      <c r="C8" s="5" t="s">
        <v>46</v>
      </c>
      <c r="D8" s="5" t="s">
        <v>47</v>
      </c>
      <c r="E8" s="5"/>
      <c r="F8" s="5"/>
      <c r="G8" s="5" t="str">
        <f t="shared" si="0"/>
        <v>0107_im_a_bracer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>
      <c r="A9" s="6">
        <v>1</v>
      </c>
      <c r="B9" s="5">
        <v>8</v>
      </c>
      <c r="C9" s="5" t="s">
        <v>48</v>
      </c>
      <c r="D9" s="5" t="s">
        <v>49</v>
      </c>
      <c r="E9" s="5"/>
      <c r="F9" s="5"/>
      <c r="G9" s="5" t="str">
        <f t="shared" si="0"/>
        <v>0108_kitty-talk_for_dummies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>
      <c r="A10" s="6">
        <v>1</v>
      </c>
      <c r="B10" s="5">
        <v>9</v>
      </c>
      <c r="C10" s="5" t="s">
        <v>50</v>
      </c>
      <c r="D10" s="5" t="s">
        <v>51</v>
      </c>
      <c r="E10" s="5"/>
      <c r="F10" s="5"/>
      <c r="G10" s="5" t="str">
        <f t="shared" si="0"/>
        <v>0109_ruan_economics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>
      <c r="A11" s="6">
        <v>1</v>
      </c>
      <c r="B11" s="5">
        <v>10</v>
      </c>
      <c r="C11" s="5" t="s">
        <v>52</v>
      </c>
      <c r="D11" s="5" t="s">
        <v>53</v>
      </c>
      <c r="E11" s="5"/>
      <c r="F11" s="5"/>
      <c r="G11" s="5" t="str">
        <f t="shared" si="0"/>
        <v>0110_septium_optic_annals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>
      <c r="A12" s="6">
        <v>1</v>
      </c>
      <c r="B12" s="5">
        <v>11</v>
      </c>
      <c r="C12" s="5" t="s">
        <v>54</v>
      </c>
      <c r="D12" s="5" t="s">
        <v>55</v>
      </c>
      <c r="E12" s="5"/>
      <c r="F12" s="5"/>
      <c r="G12" s="5" t="str">
        <f t="shared" si="0"/>
        <v>0111_tomorrows_cooking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>
      <c r="A13" s="6">
        <v>2</v>
      </c>
      <c r="B13" s="5">
        <v>12</v>
      </c>
      <c r="C13" s="5" t="s">
        <v>56</v>
      </c>
      <c r="D13" s="5" t="s">
        <v>57</v>
      </c>
      <c r="E13" s="5" t="s">
        <v>32</v>
      </c>
      <c r="F13" s="5" t="s">
        <v>33</v>
      </c>
      <c r="G13" s="5" t="str">
        <f t="shared" si="0"/>
        <v>0212_liberl_news_sky_sc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>
      <c r="A14" s="6">
        <v>2</v>
      </c>
      <c r="B14" s="5">
        <v>13</v>
      </c>
      <c r="C14" s="5" t="s">
        <v>58</v>
      </c>
      <c r="D14" s="5" t="s">
        <v>59</v>
      </c>
      <c r="E14" s="5"/>
      <c r="F14" s="5"/>
      <c r="G14" s="5" t="str">
        <f t="shared" si="0"/>
        <v>0213_blooms_recipe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>
      <c r="A15" s="6">
        <v>2</v>
      </c>
      <c r="B15" s="5">
        <v>14</v>
      </c>
      <c r="C15" s="5" t="s">
        <v>60</v>
      </c>
      <c r="D15" s="5" t="s">
        <v>61</v>
      </c>
      <c r="E15" s="5"/>
      <c r="F15" s="5"/>
      <c r="G15" s="5" t="str">
        <f t="shared" si="0"/>
        <v>0214_the_doll_knight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>
      <c r="A16" s="6">
        <v>2</v>
      </c>
      <c r="B16" s="5">
        <v>15</v>
      </c>
      <c r="C16" s="5" t="s">
        <v>62</v>
      </c>
      <c r="D16" s="5" t="s">
        <v>63</v>
      </c>
      <c r="E16" s="5"/>
      <c r="F16" s="5"/>
      <c r="G16" s="5" t="str">
        <f t="shared" si="0"/>
        <v>0215_gambler_jack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>
      <c r="A17" s="6">
        <v>2</v>
      </c>
      <c r="B17" s="5">
        <v>16</v>
      </c>
      <c r="C17" s="5" t="s">
        <v>64</v>
      </c>
      <c r="D17" s="5" t="s">
        <v>65</v>
      </c>
      <c r="E17" s="5"/>
      <c r="F17" s="5"/>
      <c r="G17" s="5" t="str">
        <f t="shared" si="0"/>
        <v>0216_lighthouse_manual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>
      <c r="A18" s="6">
        <v>2</v>
      </c>
      <c r="B18" s="5">
        <v>17</v>
      </c>
      <c r="C18" s="5" t="s">
        <v>66</v>
      </c>
      <c r="D18" s="5" t="s">
        <v>67</v>
      </c>
      <c r="E18" s="5"/>
      <c r="F18" s="5"/>
      <c r="G18" s="5" t="str">
        <f t="shared" si="0"/>
        <v>0217_data_crystals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>
      <c r="A19" s="6">
        <v>3</v>
      </c>
      <c r="B19" s="5">
        <v>18</v>
      </c>
      <c r="C19" s="5" t="s">
        <v>68</v>
      </c>
      <c r="D19" s="5" t="s">
        <v>69</v>
      </c>
      <c r="E19" s="5" t="s">
        <v>32</v>
      </c>
      <c r="F19" s="5" t="s">
        <v>33</v>
      </c>
      <c r="G19" s="5" t="str">
        <f t="shared" si="0"/>
        <v>0318_liberl_news_sky_3rd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>
      <c r="A20" s="6">
        <v>4</v>
      </c>
      <c r="B20" s="5">
        <v>19</v>
      </c>
      <c r="C20" s="5" t="s">
        <v>70</v>
      </c>
      <c r="D20" s="5" t="s">
        <v>71</v>
      </c>
      <c r="E20" s="5" t="s">
        <v>72</v>
      </c>
      <c r="F20" s="5" t="s">
        <v>73</v>
      </c>
      <c r="G20" s="5" t="str">
        <f t="shared" si="0"/>
        <v>0419_crossbell_times_zero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>
      <c r="A21" s="6">
        <v>4</v>
      </c>
      <c r="B21" s="5">
        <v>20</v>
      </c>
      <c r="C21" s="5" t="s">
        <v>74</v>
      </c>
      <c r="D21" s="5" t="s">
        <v>75</v>
      </c>
      <c r="E21" s="5" t="s">
        <v>76</v>
      </c>
      <c r="F21" s="5" t="s">
        <v>77</v>
      </c>
      <c r="G21" s="5" t="str">
        <f t="shared" si="0"/>
        <v>0420_approved_vehicle_list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>
      <c r="A22" s="6">
        <v>4</v>
      </c>
      <c r="B22" s="5">
        <v>21</v>
      </c>
      <c r="C22" s="5" t="s">
        <v>78</v>
      </c>
      <c r="D22" s="5" t="s">
        <v>79</v>
      </c>
      <c r="E22" s="5"/>
      <c r="F22" s="5"/>
      <c r="G22" s="5" t="str">
        <f t="shared" si="0"/>
        <v>0421_arc_en_ciel_enthusiasts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>
      <c r="A23" s="6">
        <v>4</v>
      </c>
      <c r="B23" s="5">
        <v>22</v>
      </c>
      <c r="C23" s="5" t="s">
        <v>80</v>
      </c>
      <c r="D23" s="5" t="s">
        <v>81</v>
      </c>
      <c r="E23" s="5"/>
      <c r="F23" s="5"/>
      <c r="G23" s="5" t="str">
        <f t="shared" si="0"/>
        <v>0422_back_alley_doctor_glenn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>
      <c r="A24" s="6">
        <v>4</v>
      </c>
      <c r="B24" s="5">
        <v>23</v>
      </c>
      <c r="C24" s="5" t="s">
        <v>82</v>
      </c>
      <c r="D24" s="5" t="s">
        <v>83</v>
      </c>
      <c r="E24" s="5"/>
      <c r="F24" s="5"/>
      <c r="G24" s="5" t="str">
        <f t="shared" si="0"/>
        <v>0423_lip_smack_quarterly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>
      <c r="A25" s="6">
        <v>4</v>
      </c>
      <c r="B25" s="5">
        <v>24</v>
      </c>
      <c r="C25" s="5" t="s">
        <v>84</v>
      </c>
      <c r="D25" s="5" t="s">
        <v>85</v>
      </c>
      <c r="E25" s="5" t="s">
        <v>86</v>
      </c>
      <c r="F25" s="5" t="s">
        <v>87</v>
      </c>
      <c r="G25" s="5" t="str">
        <f t="shared" si="0"/>
        <v>0424_mark_and_the_witch_of_the_deep_forest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2.5">
      <c r="A26" s="6">
        <v>4</v>
      </c>
      <c r="B26" s="5">
        <v>25</v>
      </c>
      <c r="C26" s="5" t="s">
        <v>88</v>
      </c>
      <c r="D26" s="5" t="s">
        <v>89</v>
      </c>
      <c r="E26" s="5" t="s">
        <v>90</v>
      </c>
      <c r="F26" s="5" t="s">
        <v>91</v>
      </c>
      <c r="G26" s="5" t="str">
        <f t="shared" si="0"/>
        <v>0425_monster_damage_report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2.5">
      <c r="A27" s="6">
        <v>4</v>
      </c>
      <c r="B27" s="5">
        <v>26</v>
      </c>
      <c r="C27" s="5" t="s">
        <v>92</v>
      </c>
      <c r="D27" s="5" t="s">
        <v>93</v>
      </c>
      <c r="E27" s="5"/>
      <c r="F27" s="5"/>
      <c r="G27" s="5" t="str">
        <f t="shared" si="0"/>
        <v>0426_paranormal_crossbell_collection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2.5">
      <c r="A28" s="6">
        <v>4</v>
      </c>
      <c r="B28" s="5">
        <v>27</v>
      </c>
      <c r="C28" s="5" t="s">
        <v>94</v>
      </c>
      <c r="D28" s="5" t="s">
        <v>95</v>
      </c>
      <c r="E28" s="5"/>
      <c r="F28" s="5"/>
      <c r="G28" s="5" t="str">
        <f t="shared" si="0"/>
        <v>0427_the_best_way_to_use_5_minutes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2.5">
      <c r="A29" s="6">
        <v>4</v>
      </c>
      <c r="B29" s="5">
        <v>28</v>
      </c>
      <c r="C29" s="5" t="s">
        <v>96</v>
      </c>
      <c r="D29" s="5" t="s">
        <v>97</v>
      </c>
      <c r="E29" s="5"/>
      <c r="F29" s="5"/>
      <c r="G29" s="5" t="str">
        <f t="shared" si="0"/>
        <v>0428_saint_and_the_white_wolf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2.5">
      <c r="A30" s="6">
        <v>4</v>
      </c>
      <c r="B30" s="5">
        <v>29</v>
      </c>
      <c r="C30" s="5" t="s">
        <v>98</v>
      </c>
      <c r="D30" s="5" t="s">
        <v>99</v>
      </c>
      <c r="E30" s="5"/>
      <c r="F30" s="5"/>
      <c r="G30" s="5" t="str">
        <f t="shared" si="0"/>
        <v>0429_train_fanatic_recs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2.5">
      <c r="A31" s="6">
        <v>4</v>
      </c>
      <c r="B31" s="5">
        <v>30</v>
      </c>
      <c r="C31" s="5" t="s">
        <v>100</v>
      </c>
      <c r="D31" s="5" t="s">
        <v>101</v>
      </c>
      <c r="E31" s="5"/>
      <c r="F31" s="5"/>
      <c r="G31" s="5" t="str">
        <f t="shared" si="0"/>
        <v>0430_women_who_changed_the_world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2.5">
      <c r="A32" s="6">
        <v>4</v>
      </c>
      <c r="B32" s="5">
        <v>31</v>
      </c>
      <c r="C32" s="5" t="s">
        <v>102</v>
      </c>
      <c r="D32" s="5" t="s">
        <v>103</v>
      </c>
      <c r="E32" s="5" t="s">
        <v>104</v>
      </c>
      <c r="F32" s="5" t="s">
        <v>105</v>
      </c>
      <c r="G32" s="5" t="str">
        <f t="shared" si="0"/>
        <v>0431_information_terminals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2.5">
      <c r="A33" s="6">
        <v>5</v>
      </c>
      <c r="B33" s="5">
        <v>32</v>
      </c>
      <c r="C33" s="5" t="s">
        <v>106</v>
      </c>
      <c r="D33" s="5" t="s">
        <v>107</v>
      </c>
      <c r="E33" s="5" t="s">
        <v>72</v>
      </c>
      <c r="F33" s="5" t="s">
        <v>73</v>
      </c>
      <c r="G33" s="5" t="str">
        <f t="shared" si="0"/>
        <v>0532_crossbell_times_azure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2.5">
      <c r="A34" s="6">
        <v>5</v>
      </c>
      <c r="B34" s="5">
        <v>33</v>
      </c>
      <c r="C34" s="5" t="s">
        <v>108</v>
      </c>
      <c r="D34" s="5" t="s">
        <v>109</v>
      </c>
      <c r="E34" s="5" t="s">
        <v>90</v>
      </c>
      <c r="F34" s="5" t="s">
        <v>91</v>
      </c>
      <c r="G34" s="5" t="str">
        <f t="shared" si="0"/>
        <v>0533_cryptid_survey_report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2.5">
      <c r="A35" s="6">
        <v>5</v>
      </c>
      <c r="B35" s="5">
        <v>34</v>
      </c>
      <c r="C35" s="5" t="s">
        <v>110</v>
      </c>
      <c r="D35" s="5" t="s">
        <v>111</v>
      </c>
      <c r="E35" s="5"/>
      <c r="F35" s="5"/>
      <c r="G35" s="5" t="str">
        <f t="shared" si="0"/>
        <v>0534_sunshine_agnes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2.5">
      <c r="A36" s="6">
        <v>6</v>
      </c>
      <c r="B36" s="5">
        <v>35</v>
      </c>
      <c r="C36" s="5" t="s">
        <v>112</v>
      </c>
      <c r="D36" s="5" t="s">
        <v>113</v>
      </c>
      <c r="E36" s="5" t="s">
        <v>114</v>
      </c>
      <c r="F36" s="5" t="s">
        <v>115</v>
      </c>
      <c r="G36" s="5" t="str">
        <f t="shared" si="0"/>
        <v>0635_imperial_chronicle_cold_steel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2.5">
      <c r="A37" s="6">
        <v>6</v>
      </c>
      <c r="B37" s="5">
        <v>36</v>
      </c>
      <c r="C37" s="5" t="s">
        <v>116</v>
      </c>
      <c r="D37" s="5" t="s">
        <v>117</v>
      </c>
      <c r="E37" s="5"/>
      <c r="F37" s="5"/>
      <c r="G37" s="5" t="str">
        <f t="shared" si="0"/>
        <v>0636_red_moon_rose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2.5">
      <c r="A38" s="6">
        <v>6</v>
      </c>
      <c r="B38" s="5">
        <v>37</v>
      </c>
      <c r="C38" s="5" t="s">
        <v>118</v>
      </c>
      <c r="D38" s="5" t="s">
        <v>119</v>
      </c>
      <c r="E38" s="5"/>
      <c r="F38" s="5"/>
      <c r="G38" s="5" t="str">
        <f t="shared" si="0"/>
        <v>0637_imperial_railways_a_history_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2.5">
      <c r="A39" s="6">
        <v>6</v>
      </c>
      <c r="B39" s="5">
        <v>38</v>
      </c>
      <c r="C39" s="5" t="s">
        <v>120</v>
      </c>
      <c r="D39" s="5" t="s">
        <v>121</v>
      </c>
      <c r="E39" s="5"/>
      <c r="F39" s="5"/>
      <c r="G39" s="5" t="str">
        <f t="shared" si="0"/>
        <v>0638_erebonian_folklore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2.5">
      <c r="A40" s="6">
        <v>6</v>
      </c>
      <c r="B40" s="5">
        <v>39</v>
      </c>
      <c r="C40" s="5" t="s">
        <v>122</v>
      </c>
      <c r="D40" s="5" t="s">
        <v>123</v>
      </c>
      <c r="E40" s="5"/>
      <c r="F40" s="5"/>
      <c r="G40" s="5" t="str">
        <f t="shared" si="0"/>
        <v>0639_sports_beyond_tradition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2.5">
      <c r="A41" s="6">
        <v>6</v>
      </c>
      <c r="B41" s="5">
        <v>40</v>
      </c>
      <c r="C41" s="5" t="s">
        <v>124</v>
      </c>
      <c r="D41" s="5" t="s">
        <v>125</v>
      </c>
      <c r="E41" s="5" t="s">
        <v>126</v>
      </c>
      <c r="F41" s="5" t="s">
        <v>127</v>
      </c>
      <c r="G41" s="5" t="str">
        <f t="shared" si="0"/>
        <v>0640_the_media_generational_conflicts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2.5">
      <c r="A42" s="6">
        <v>6</v>
      </c>
      <c r="B42" s="5">
        <v>41</v>
      </c>
      <c r="C42" s="5" t="s">
        <v>128</v>
      </c>
      <c r="D42" s="5" t="s">
        <v>129</v>
      </c>
      <c r="E42" s="5" t="s">
        <v>130</v>
      </c>
      <c r="F42" s="5" t="s">
        <v>131</v>
      </c>
      <c r="G42" s="5" t="str">
        <f t="shared" si="0"/>
        <v>0641_the_reinford_group_past_to_present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2.5">
      <c r="A43" s="6">
        <v>7</v>
      </c>
      <c r="B43" s="5">
        <v>42</v>
      </c>
      <c r="C43" s="5" t="s">
        <v>132</v>
      </c>
      <c r="D43" s="5" t="s">
        <v>133</v>
      </c>
      <c r="E43" s="5" t="s">
        <v>114</v>
      </c>
      <c r="F43" s="5" t="s">
        <v>115</v>
      </c>
      <c r="G43" s="5" t="str">
        <f t="shared" si="0"/>
        <v>0742_imperial_chronicle_cold_steel_ii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.5">
      <c r="A44" s="6">
        <v>7</v>
      </c>
      <c r="B44" s="5">
        <v>43</v>
      </c>
      <c r="C44" s="5" t="s">
        <v>134</v>
      </c>
      <c r="D44" s="5" t="s">
        <v>135</v>
      </c>
      <c r="E44" s="5"/>
      <c r="F44" s="5"/>
      <c r="G44" s="5" t="str">
        <f t="shared" si="0"/>
        <v>0743_black_records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.5">
      <c r="A45" s="6">
        <v>7</v>
      </c>
      <c r="B45" s="5">
        <v>44</v>
      </c>
      <c r="C45" s="5" t="s">
        <v>136</v>
      </c>
      <c r="D45" s="5" t="s">
        <v>137</v>
      </c>
      <c r="E45" s="5"/>
      <c r="F45" s="5"/>
      <c r="G45" s="5" t="str">
        <f t="shared" si="0"/>
        <v>0744_gambler_jack_ii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.5">
      <c r="A46" s="6">
        <v>7</v>
      </c>
      <c r="B46" s="5">
        <v>45</v>
      </c>
      <c r="C46" s="5" t="s">
        <v>138</v>
      </c>
      <c r="D46" s="2" t="s">
        <v>139</v>
      </c>
      <c r="E46" s="5" t="s">
        <v>72</v>
      </c>
      <c r="F46" s="5" t="s">
        <v>73</v>
      </c>
      <c r="G46" s="5" t="str">
        <f t="shared" si="0"/>
        <v>0745_crossbell_times_cold_steel_ii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.5">
      <c r="A47" s="6">
        <v>8</v>
      </c>
      <c r="B47" s="5">
        <v>46</v>
      </c>
      <c r="C47" s="5" t="s">
        <v>140</v>
      </c>
      <c r="D47" s="5" t="s">
        <v>141</v>
      </c>
      <c r="E47" s="5" t="s">
        <v>114</v>
      </c>
      <c r="F47" s="5" t="s">
        <v>115</v>
      </c>
      <c r="G47" s="5" t="str">
        <f t="shared" si="0"/>
        <v>0846_imperial_chronicle_cold_steel_iii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.5">
      <c r="A48" s="6">
        <v>8</v>
      </c>
      <c r="B48" s="5">
        <v>47</v>
      </c>
      <c r="C48" s="5" t="s">
        <v>134</v>
      </c>
      <c r="D48" s="5" t="s">
        <v>135</v>
      </c>
      <c r="E48" s="5"/>
      <c r="F48" s="5"/>
      <c r="G48" s="5" t="s">
        <v>626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.5">
      <c r="A49" s="6">
        <v>8</v>
      </c>
      <c r="B49" s="5">
        <v>48</v>
      </c>
      <c r="C49" s="5" t="s">
        <v>142</v>
      </c>
      <c r="D49" s="5" t="s">
        <v>143</v>
      </c>
      <c r="E49" s="5"/>
      <c r="F49" s="5"/>
      <c r="G49" s="5" t="str">
        <f t="shared" ref="G49:G58" si="1">CONCATENATE(
  TEXT(A49, "00"),
  TEXT(B49, "00"),
  "_",
  LOWER(
    TRIM(
    SUBSTITUTE(
    SUBSTITUTE(
    SUBSTITUTE(
    SUBSTITUTE(
    SUBSTITUTE(
    SUBSTITUTE(
    SUBSTITUTE( C49, "è", "e"), "(", ""), ")", ""), "&amp;", ""), "'", ""), ":", ""), " ", "_"))), "")</f>
        <v>0848_heartless_edgar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.5">
      <c r="A50" s="6">
        <v>8</v>
      </c>
      <c r="B50" s="5">
        <v>49</v>
      </c>
      <c r="C50" s="5" t="s">
        <v>144</v>
      </c>
      <c r="D50" s="5" t="s">
        <v>145</v>
      </c>
      <c r="E50" s="5"/>
      <c r="F50" s="5"/>
      <c r="G50" s="5" t="str">
        <f t="shared" si="1"/>
        <v>0849_the_immoral_hero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5">
      <c r="A51" s="6">
        <v>8</v>
      </c>
      <c r="B51" s="5">
        <v>50</v>
      </c>
      <c r="C51" s="5" t="s">
        <v>146</v>
      </c>
      <c r="D51" s="5" t="s">
        <v>147</v>
      </c>
      <c r="E51" s="5"/>
      <c r="F51" s="5"/>
      <c r="G51" s="5" t="str">
        <f t="shared" si="1"/>
        <v>0850_coby_and_the_mysterious_museum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5">
      <c r="A52" s="6">
        <v>8</v>
      </c>
      <c r="B52" s="5">
        <v>51</v>
      </c>
      <c r="C52" s="5" t="s">
        <v>148</v>
      </c>
      <c r="D52" s="5" t="s">
        <v>149</v>
      </c>
      <c r="E52" s="5"/>
      <c r="F52" s="5"/>
      <c r="G52" s="5" t="str">
        <f t="shared" si="1"/>
        <v>0851_the_life_of_tomatonio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5">
      <c r="A53" s="6">
        <v>8</v>
      </c>
      <c r="B53" s="5">
        <v>52</v>
      </c>
      <c r="C53" s="5" t="s">
        <v>150</v>
      </c>
      <c r="D53" s="5" t="s">
        <v>151</v>
      </c>
      <c r="E53" s="5"/>
      <c r="F53" s="5"/>
      <c r="G53" s="5" t="str">
        <f t="shared" si="1"/>
        <v>0852_crossbell_province_tourist_information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5">
      <c r="A54" s="6">
        <v>8</v>
      </c>
      <c r="B54" s="5">
        <v>53</v>
      </c>
      <c r="C54" s="5" t="s">
        <v>152</v>
      </c>
      <c r="D54" s="5" t="s">
        <v>153</v>
      </c>
      <c r="E54" s="5" t="s">
        <v>154</v>
      </c>
      <c r="F54" s="5" t="s">
        <v>155</v>
      </c>
      <c r="G54" s="5" t="str">
        <f t="shared" si="1"/>
        <v>0853_marching_towards_dystopia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5">
      <c r="A55" s="6">
        <v>8</v>
      </c>
      <c r="B55" s="5">
        <v>54</v>
      </c>
      <c r="C55" s="5" t="s">
        <v>156</v>
      </c>
      <c r="D55" s="5" t="s">
        <v>157</v>
      </c>
      <c r="E55" s="5" t="s">
        <v>126</v>
      </c>
      <c r="F55" s="5" t="s">
        <v>127</v>
      </c>
      <c r="G55" s="5" t="str">
        <f t="shared" si="1"/>
        <v>0854_the_northern_war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5">
      <c r="A56" s="6">
        <v>8</v>
      </c>
      <c r="B56" s="5">
        <v>55</v>
      </c>
      <c r="C56" s="5" t="s">
        <v>158</v>
      </c>
      <c r="D56" s="5" t="s">
        <v>159</v>
      </c>
      <c r="E56" s="5"/>
      <c r="F56" s="5"/>
      <c r="G56" s="5" t="str">
        <f t="shared" si="1"/>
        <v>0855_panzer_soldat_almanac_1206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.5">
      <c r="A57" s="6">
        <v>8</v>
      </c>
      <c r="B57" s="5">
        <v>56</v>
      </c>
      <c r="C57" s="5" t="s">
        <v>160</v>
      </c>
      <c r="D57" s="5" t="s">
        <v>161</v>
      </c>
      <c r="E57" s="5"/>
      <c r="F57" s="5"/>
      <c r="G57" s="5" t="str">
        <f t="shared" si="1"/>
        <v>0856_understanding_board_games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.5">
      <c r="A58" s="6">
        <v>9</v>
      </c>
      <c r="B58" s="5">
        <v>57</v>
      </c>
      <c r="C58" s="5" t="s">
        <v>162</v>
      </c>
      <c r="D58" s="5" t="s">
        <v>163</v>
      </c>
      <c r="E58" s="5" t="s">
        <v>114</v>
      </c>
      <c r="F58" s="5" t="s">
        <v>115</v>
      </c>
      <c r="G58" s="5" t="str">
        <f t="shared" si="1"/>
        <v>0957_imperial_chronicle_cold_steel_iv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.5">
      <c r="A59" s="6">
        <v>9</v>
      </c>
      <c r="B59" s="5">
        <v>58</v>
      </c>
      <c r="C59" s="5" t="s">
        <v>134</v>
      </c>
      <c r="D59" s="5" t="s">
        <v>135</v>
      </c>
      <c r="E59" s="5"/>
      <c r="F59" s="5"/>
      <c r="G59" s="5" t="s">
        <v>626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.5">
      <c r="A60" s="6">
        <v>9</v>
      </c>
      <c r="B60" s="5">
        <v>59</v>
      </c>
      <c r="C60" s="5" t="s">
        <v>164</v>
      </c>
      <c r="D60" s="5" t="s">
        <v>165</v>
      </c>
      <c r="E60" s="5"/>
      <c r="F60" s="5"/>
      <c r="G60" s="5" t="str">
        <f t="shared" ref="G60:G68" si="2">CONCATENATE(
  TEXT(A60, "00"),
  TEXT(B60, "00"),
  "_",
  LOWER(
    TRIM(
    SUBSTITUTE(
    SUBSTITUTE(
    SUBSTITUTE(
    SUBSTITUTE(
    SUBSTITUTE(
    SUBSTITUTE(
    SUBSTITUTE( C60, "è", "e"), "(", ""), ")", ""), "&amp;", ""), "'", ""), ":", ""), " ", "_"))), "")</f>
        <v>0959_three__nine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.5">
      <c r="A61" s="6">
        <v>9</v>
      </c>
      <c r="B61" s="5">
        <v>60</v>
      </c>
      <c r="C61" s="5" t="s">
        <v>166</v>
      </c>
      <c r="D61" s="5" t="s">
        <v>167</v>
      </c>
      <c r="E61" s="5"/>
      <c r="F61" s="5"/>
      <c r="G61" s="5" t="str">
        <f t="shared" si="2"/>
        <v>0960_a_coco_pandas_tale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.5">
      <c r="A62" s="6">
        <v>9</v>
      </c>
      <c r="B62" s="5">
        <v>61</v>
      </c>
      <c r="C62" s="5" t="s">
        <v>168</v>
      </c>
      <c r="D62" s="5" t="s">
        <v>169</v>
      </c>
      <c r="E62" s="5"/>
      <c r="F62" s="5"/>
      <c r="G62" s="5" t="str">
        <f t="shared" si="2"/>
        <v>0961_if_you_say_goodbye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.5">
      <c r="A63" s="6">
        <v>9</v>
      </c>
      <c r="B63" s="5">
        <v>62</v>
      </c>
      <c r="C63" s="5" t="s">
        <v>170</v>
      </c>
      <c r="D63" s="5" t="s">
        <v>171</v>
      </c>
      <c r="E63" s="5"/>
      <c r="F63" s="5"/>
      <c r="G63" s="5" t="str">
        <f t="shared" si="2"/>
        <v>0962_the_legendary_chosen_one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.5">
      <c r="A64" s="6">
        <v>9</v>
      </c>
      <c r="B64" s="5">
        <v>63</v>
      </c>
      <c r="C64" s="5" t="s">
        <v>172</v>
      </c>
      <c r="D64" s="5" t="s">
        <v>173</v>
      </c>
      <c r="E64" s="5" t="s">
        <v>72</v>
      </c>
      <c r="F64" s="5" t="s">
        <v>73</v>
      </c>
      <c r="G64" s="5" t="str">
        <f t="shared" si="2"/>
        <v>0963_crossbell_times_cold_steel_iv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5">
      <c r="A65" s="6">
        <v>10</v>
      </c>
      <c r="B65" s="5">
        <v>64</v>
      </c>
      <c r="C65" s="5" t="s">
        <v>174</v>
      </c>
      <c r="D65" s="5" t="s">
        <v>175</v>
      </c>
      <c r="E65" s="5" t="s">
        <v>72</v>
      </c>
      <c r="F65" s="5" t="s">
        <v>73</v>
      </c>
      <c r="G65" s="5" t="str">
        <f t="shared" si="2"/>
        <v>1064_crossbell_times_reverie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5">
      <c r="A66" s="6">
        <v>10</v>
      </c>
      <c r="B66" s="5">
        <v>65</v>
      </c>
      <c r="C66" s="5" t="s">
        <v>176</v>
      </c>
      <c r="D66" s="5" t="s">
        <v>177</v>
      </c>
      <c r="E66" s="5" t="s">
        <v>114</v>
      </c>
      <c r="F66" s="5" t="s">
        <v>115</v>
      </c>
      <c r="G66" s="5" t="str">
        <f t="shared" si="2"/>
        <v>1065_imperial_chronicle_reverie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5">
      <c r="A67" s="6">
        <v>10</v>
      </c>
      <c r="B67" s="5">
        <v>66</v>
      </c>
      <c r="C67" s="5" t="s">
        <v>178</v>
      </c>
      <c r="D67" s="5" t="s">
        <v>179</v>
      </c>
      <c r="E67" s="5"/>
      <c r="F67" s="5"/>
      <c r="G67" s="5" t="str">
        <f t="shared" si="2"/>
        <v>1066_moonless_morn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.5">
      <c r="A68" s="6">
        <v>11</v>
      </c>
      <c r="B68" s="5">
        <v>67</v>
      </c>
      <c r="C68" s="5" t="s">
        <v>180</v>
      </c>
      <c r="D68" s="5" t="s">
        <v>181</v>
      </c>
      <c r="E68" s="5" t="s">
        <v>182</v>
      </c>
      <c r="F68" s="5" t="s">
        <v>181</v>
      </c>
      <c r="G68" s="5" t="str">
        <f t="shared" si="2"/>
        <v>1167_tyrell_times_daybreak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.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.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.5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.5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.5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5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.5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.5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.5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.5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.5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.5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.5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2.5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2.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2.5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2.5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2.5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2.5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5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2.5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5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5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5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5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5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5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2.5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2.5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2.5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2.5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.5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2.5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2.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2.5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2.5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2.5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2.5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2.5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2.5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2.5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2.5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2.5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2.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2.5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2.5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2.5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2.5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2.5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2.5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2.5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2.5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2.5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2.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2.5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2.5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2.5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2.5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2.5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2.5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2.5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2.5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2.5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2.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2.5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2.5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2.5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2.5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2.5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2.5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2.5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2.5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2.5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2.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2.5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2.5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2.5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2.5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2.5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2.5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2.5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2.5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2.5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2.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2.5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2.5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2.5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2.5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2.5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2.5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2.5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2.5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2.5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2.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2.5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2.5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2.5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2.5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2.5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2.5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2.5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2.5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2.5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2.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2.5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2.5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2.5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2.5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2.5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2.5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2.5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2.5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2.5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2.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2.5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2.5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2.5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2.5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2.5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2.5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2.5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2.5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2.5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2.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2.5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2.5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2.5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2.5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2.5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2.5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2.5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2.5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2.5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2.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2.5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2.5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2.5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2.5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2.5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2.5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2.5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2.5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2.5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2.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2.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2.5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2.5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2.5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2.5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2.5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2.5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2.5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2.5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2.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2.5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2.5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2.5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2.5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2.5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2.5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2.5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2.5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2.5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2.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2.5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2.5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2.5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2.5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2.5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2.5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2.5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2.5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2.5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2.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2.5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2.5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2.5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2.5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2.5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2.5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2.5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2.5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2.5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2.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2.5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2.5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2.5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2.5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2.5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2.5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2.5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2.5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2.5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2.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2.5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2.5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2.5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2.5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2.5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2.5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2.5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2.5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2.5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2.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2.5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2.5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2.5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2.5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2.5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2.5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2.5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2.5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2.5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2.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2.5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2.5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2.5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2.5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2.5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2.5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2.5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2.5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2.5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2.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2.5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2.5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2.5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2.5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2.5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2.5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2.5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2.5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2.5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2.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2.5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2.5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2.5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2.5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2.5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2.5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2.5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5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5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5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5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5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5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5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5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5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5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5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5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5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5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5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5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5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5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5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5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5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5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5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5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5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5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5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5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5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5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5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5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5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5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5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5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5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5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5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5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5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5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5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5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5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5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5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5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5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5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5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5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5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5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5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5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5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5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5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5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5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5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5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5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5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5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5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5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5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5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5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5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5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5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5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5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5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5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5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5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5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5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5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5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5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5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5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5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5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5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5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5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5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5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5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5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5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5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5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5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5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5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5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5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5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5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5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5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5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5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5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5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5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5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5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5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5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5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5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5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5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5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5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5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5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5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5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5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5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5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5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5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5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5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5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5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5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5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5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5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5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5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5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5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5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5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5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5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5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5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5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5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5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5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5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5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5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5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5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5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5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5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5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5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5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5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5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5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5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5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5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5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5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5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5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5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5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5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5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5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5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5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5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5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5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5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5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5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5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5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5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5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5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5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5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5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5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5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5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5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5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5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5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5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5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5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5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5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5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5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5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5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5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5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5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5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5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5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5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5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5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5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5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5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5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5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5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5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5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5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5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5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5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5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5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5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5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5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5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5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5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5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5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5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5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5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5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5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5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5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5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5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5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5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5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5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5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5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5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5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5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5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5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5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5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5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5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5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5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5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5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5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5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5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5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5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5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5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2.5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2.5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2.5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2.5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2.5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2.5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2.5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2.5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2.5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2.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2.5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2.5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2.5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2.5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2.5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2.5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2.5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2.5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2.5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2.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2.5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2.5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2.5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2.5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2.5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2.5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2.5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2.5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2.5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2.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2.5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2.5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2.5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2.5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2.5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2.5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2.5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2.5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2.5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2.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2.5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2.5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2.5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2.5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2.5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2.5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2.5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2.5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2.5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2.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2.5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2.5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2.5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2.5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2.5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2.5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2.5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2.5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2.5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2.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2.5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2.5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2.5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2.5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2.5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2.5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2.5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2.5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2.5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2.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2.5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2.5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2.5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2.5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2.5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2.5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2.5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2.5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2.5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2.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2.5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2.5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2.5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2.5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2.5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2.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2.5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2.5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2.5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2.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2.5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2.5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2.5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2.5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2.5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2.5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2.5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2.5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2.5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2.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2.5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2.5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2.5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2.5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2.5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2.5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2.5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2.5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2.5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2.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2.5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2.5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2.5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2.5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2.5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2.5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2.5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2.5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2.5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2.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2.5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2.5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2.5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2.5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2.5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2.5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2.5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2.5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2.5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2.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2.5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2.5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2.5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2.5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2.5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2.5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2.5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2.5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2.5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2.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2.5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2.5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2.5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2.5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2.5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2.5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2.5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2.5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2.5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2.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2.5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2.5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2.5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2.5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2.5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2.5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2.5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2.5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2.5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2.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2.5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2.5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2.5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2.5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2.5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2.5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2.5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2.5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2.5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2.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2.5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2.5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2.5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2.5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2.5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2.5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2.5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2.5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2.5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2.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2.5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2.5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2.5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2.5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2.5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2.5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2.5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2.5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2.5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2.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2.5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2.5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2.5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2.5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2.5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2.5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2.5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2.5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2.5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2.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2.5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2.5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2.5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2.5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2.5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2.5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2.5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2.5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2.5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2.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2.5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2.5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2.5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2.5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2.5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2.5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2.5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2.5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2.5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2.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2.5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2.5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2.5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2.5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2.5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2.5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2.5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2.5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2.5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2.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2.5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2.5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2.5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2.5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2.5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2.5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2.5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2.5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2.5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2.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2.5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2.5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2.5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2.5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2.5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2.5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2.5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2.5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2.5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2.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2.5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2.5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2.5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2.5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2.5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2.5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2.5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2.5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2.5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2.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2.5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2.5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2.5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2.5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2.5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2.5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2.5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2.5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2.5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2.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2.5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2.5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2.5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2.5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2.5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2.5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2.5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2.5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2.5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2.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2.5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2.5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2.5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2.5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2.5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2.5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2.5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2.5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2.5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2.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2.5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2.5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2.5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2.5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2.5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2.5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2.5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2.5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2.5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2.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2.5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2.5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2.5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2.5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2.5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2.5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2.5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2.5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2.5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2.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2.5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2.5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2.5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2.5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2.5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2.5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2.5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2.5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2.5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2.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2.5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2.5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2.5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2.5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2.5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2.5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2.5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2.5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2.5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2.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2.5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2.5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2.5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2.5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2.5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2.5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2.5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2.5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2.5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2.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2.5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2.5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2.5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2.5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2.5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2.5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2.5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2.5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2.5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2.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2.5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2.5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2.5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2.5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2.5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2.5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2.5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2.5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2.5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2.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2.5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2.5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2.5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2.5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2.5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2.5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2.5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2.5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2.5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2.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2.5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2.5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2.5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2.5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2.5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4"/>
  <sheetViews>
    <sheetView tabSelected="1" topLeftCell="A247" workbookViewId="0">
      <selection activeCell="B265" sqref="B265"/>
    </sheetView>
  </sheetViews>
  <sheetFormatPr defaultColWidth="12.6328125" defaultRowHeight="15.75" customHeight="1"/>
  <cols>
    <col min="3" max="3" width="25.453125" customWidth="1"/>
    <col min="4" max="4" width="26.26953125" customWidth="1"/>
    <col min="5" max="5" width="34.36328125" customWidth="1"/>
  </cols>
  <sheetData>
    <row r="1" spans="1:26" ht="13">
      <c r="A1" s="4" t="s">
        <v>183</v>
      </c>
      <c r="B1" s="4" t="s">
        <v>184</v>
      </c>
      <c r="C1" s="4" t="s">
        <v>1</v>
      </c>
      <c r="D1" s="4" t="s">
        <v>2</v>
      </c>
      <c r="E1" s="4" t="s">
        <v>185</v>
      </c>
      <c r="F1" s="4"/>
      <c r="G1" s="4"/>
      <c r="H1" s="4"/>
      <c r="I1" s="4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>
        <v>1</v>
      </c>
      <c r="B2" s="5">
        <f t="shared" ref="B2:B256" si="0">IF(ISBLANK(E2),"",IF(ISERROR(FIND("/",E2)),1,IF(ISERROR(FIND("/",E1)),1,IF(LEFT(E2,FIND("/",E2)-1)=LEFT(E1,FIND("/",E1)-1),B1+1,1))))</f>
        <v>1</v>
      </c>
      <c r="C2" s="5" t="s">
        <v>186</v>
      </c>
      <c r="D2" s="5" t="s">
        <v>187</v>
      </c>
      <c r="E2" s="2" t="s">
        <v>188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5">
        <v>1</v>
      </c>
      <c r="B3" s="5">
        <f t="shared" si="0"/>
        <v>2</v>
      </c>
      <c r="C3" s="5" t="s">
        <v>189</v>
      </c>
      <c r="D3" s="5" t="s">
        <v>190</v>
      </c>
      <c r="E3" s="2" t="s">
        <v>191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5">
        <v>1</v>
      </c>
      <c r="B4" s="5">
        <f t="shared" si="0"/>
        <v>3</v>
      </c>
      <c r="C4" s="5" t="s">
        <v>192</v>
      </c>
      <c r="D4" s="5" t="s">
        <v>193</v>
      </c>
      <c r="E4" s="5" t="s">
        <v>194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5">
        <v>1</v>
      </c>
      <c r="B5" s="5">
        <f t="shared" si="0"/>
        <v>4</v>
      </c>
      <c r="C5" s="5" t="s">
        <v>195</v>
      </c>
      <c r="D5" s="5" t="s">
        <v>196</v>
      </c>
      <c r="E5" s="5" t="s">
        <v>197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5">
        <v>1</v>
      </c>
      <c r="B6" s="5">
        <f t="shared" si="0"/>
        <v>5</v>
      </c>
      <c r="C6" s="5" t="s">
        <v>198</v>
      </c>
      <c r="D6" s="5" t="s">
        <v>199</v>
      </c>
      <c r="E6" s="5" t="s">
        <v>200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5">
        <v>1</v>
      </c>
      <c r="B7" s="5">
        <f t="shared" si="0"/>
        <v>6</v>
      </c>
      <c r="C7" s="5" t="s">
        <v>201</v>
      </c>
      <c r="D7" s="5" t="s">
        <v>202</v>
      </c>
      <c r="E7" s="5" t="s">
        <v>203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5">
        <v>1</v>
      </c>
      <c r="B8" s="5">
        <f t="shared" si="0"/>
        <v>7</v>
      </c>
      <c r="C8" s="5" t="s">
        <v>204</v>
      </c>
      <c r="D8" s="5" t="s">
        <v>205</v>
      </c>
      <c r="E8" s="5" t="s">
        <v>206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5">
        <v>1</v>
      </c>
      <c r="B9" s="5">
        <f t="shared" si="0"/>
        <v>8</v>
      </c>
      <c r="C9" s="5" t="s">
        <v>207</v>
      </c>
      <c r="D9" s="5" t="s">
        <v>208</v>
      </c>
      <c r="E9" s="5" t="s">
        <v>209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5">
        <v>1</v>
      </c>
      <c r="B10" s="5">
        <f t="shared" si="0"/>
        <v>9</v>
      </c>
      <c r="C10" s="5" t="s">
        <v>210</v>
      </c>
      <c r="D10" s="5" t="s">
        <v>211</v>
      </c>
      <c r="E10" s="5" t="s">
        <v>212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>
        <v>1</v>
      </c>
      <c r="B11" s="5">
        <f t="shared" si="0"/>
        <v>10</v>
      </c>
      <c r="C11" s="5" t="s">
        <v>213</v>
      </c>
      <c r="D11" s="5" t="s">
        <v>214</v>
      </c>
      <c r="E11" s="5" t="s">
        <v>215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>
        <v>2</v>
      </c>
      <c r="B12" s="5">
        <f t="shared" si="0"/>
        <v>1</v>
      </c>
      <c r="C12" s="5" t="s">
        <v>34</v>
      </c>
      <c r="D12" s="5" t="s">
        <v>35</v>
      </c>
      <c r="E12" s="5" t="s">
        <v>216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">
        <v>3</v>
      </c>
      <c r="B13" s="5">
        <f t="shared" si="0"/>
        <v>1</v>
      </c>
      <c r="C13" s="5" t="s">
        <v>217</v>
      </c>
      <c r="D13" s="5" t="s">
        <v>218</v>
      </c>
      <c r="E13" s="5" t="s">
        <v>219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">
        <v>3</v>
      </c>
      <c r="B14" s="5">
        <f t="shared" si="0"/>
        <v>2</v>
      </c>
      <c r="C14" s="5" t="s">
        <v>220</v>
      </c>
      <c r="D14" s="5" t="s">
        <v>221</v>
      </c>
      <c r="E14" s="5" t="s">
        <v>222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5">
        <v>3</v>
      </c>
      <c r="B15" s="5">
        <f t="shared" si="0"/>
        <v>3</v>
      </c>
      <c r="C15" s="5" t="s">
        <v>223</v>
      </c>
      <c r="D15" s="5" t="s">
        <v>224</v>
      </c>
      <c r="E15" s="5" t="s">
        <v>225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5">
        <v>3</v>
      </c>
      <c r="B16" s="5">
        <f t="shared" si="0"/>
        <v>4</v>
      </c>
      <c r="C16" s="5" t="s">
        <v>226</v>
      </c>
      <c r="D16" s="5" t="s">
        <v>227</v>
      </c>
      <c r="E16" s="5" t="s">
        <v>228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5">
        <v>3</v>
      </c>
      <c r="B17" s="5">
        <f t="shared" si="0"/>
        <v>5</v>
      </c>
      <c r="C17" s="5" t="s">
        <v>229</v>
      </c>
      <c r="D17" s="5" t="s">
        <v>230</v>
      </c>
      <c r="E17" s="5" t="s">
        <v>231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5">
        <v>3</v>
      </c>
      <c r="B18" s="5">
        <f t="shared" si="0"/>
        <v>6</v>
      </c>
      <c r="C18" s="5" t="s">
        <v>232</v>
      </c>
      <c r="D18" s="5" t="s">
        <v>233</v>
      </c>
      <c r="E18" s="5" t="s">
        <v>234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5">
        <v>3</v>
      </c>
      <c r="B19" s="5">
        <f t="shared" si="0"/>
        <v>7</v>
      </c>
      <c r="C19" s="5" t="s">
        <v>235</v>
      </c>
      <c r="D19" s="5" t="s">
        <v>236</v>
      </c>
      <c r="E19" s="5" t="s">
        <v>237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>
        <v>3</v>
      </c>
      <c r="B20" s="5">
        <f t="shared" si="0"/>
        <v>8</v>
      </c>
      <c r="C20" s="5" t="s">
        <v>238</v>
      </c>
      <c r="D20" s="5" t="s">
        <v>239</v>
      </c>
      <c r="E20" s="5" t="s">
        <v>240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>
        <v>3</v>
      </c>
      <c r="B21" s="5">
        <f t="shared" si="0"/>
        <v>9</v>
      </c>
      <c r="C21" s="5" t="s">
        <v>241</v>
      </c>
      <c r="D21" s="5" t="s">
        <v>242</v>
      </c>
      <c r="E21" s="5" t="s">
        <v>243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>
        <v>3</v>
      </c>
      <c r="B22" s="5">
        <f t="shared" si="0"/>
        <v>10</v>
      </c>
      <c r="C22" s="5" t="s">
        <v>244</v>
      </c>
      <c r="D22" s="5" t="s">
        <v>245</v>
      </c>
      <c r="E22" s="5" t="s">
        <v>246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>
        <v>3</v>
      </c>
      <c r="B23" s="5">
        <f t="shared" si="0"/>
        <v>11</v>
      </c>
      <c r="C23" s="5" t="s">
        <v>247</v>
      </c>
      <c r="D23" s="5" t="s">
        <v>248</v>
      </c>
      <c r="E23" s="5" t="s">
        <v>249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>
        <v>4</v>
      </c>
      <c r="B24" s="5">
        <f t="shared" si="0"/>
        <v>1</v>
      </c>
      <c r="C24" s="5" t="s">
        <v>40</v>
      </c>
      <c r="D24" s="5" t="s">
        <v>41</v>
      </c>
      <c r="E24" s="5" t="s">
        <v>250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>
        <v>5</v>
      </c>
      <c r="B25" s="5">
        <f t="shared" si="0"/>
        <v>1</v>
      </c>
      <c r="C25" s="5" t="s">
        <v>251</v>
      </c>
      <c r="D25" s="5" t="s">
        <v>252</v>
      </c>
      <c r="E25" s="5" t="s">
        <v>253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5">
      <c r="A26" s="5">
        <v>5</v>
      </c>
      <c r="B26" s="5">
        <f t="shared" si="0"/>
        <v>2</v>
      </c>
      <c r="C26" s="5" t="s">
        <v>254</v>
      </c>
      <c r="D26" s="5" t="s">
        <v>255</v>
      </c>
      <c r="E26" s="5" t="s">
        <v>256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5">
      <c r="A27" s="5">
        <v>6</v>
      </c>
      <c r="B27" s="5">
        <f t="shared" si="0"/>
        <v>1</v>
      </c>
      <c r="C27" s="5" t="s">
        <v>44</v>
      </c>
      <c r="D27" s="5" t="s">
        <v>45</v>
      </c>
      <c r="E27" s="5" t="s">
        <v>257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5">
      <c r="A28" s="5">
        <v>7</v>
      </c>
      <c r="B28" s="5">
        <f t="shared" si="0"/>
        <v>1</v>
      </c>
      <c r="C28" s="5" t="s">
        <v>46</v>
      </c>
      <c r="D28" s="5" t="s">
        <v>47</v>
      </c>
      <c r="E28" s="5" t="s">
        <v>258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5">
      <c r="A29" s="5">
        <v>8</v>
      </c>
      <c r="B29" s="5">
        <f t="shared" si="0"/>
        <v>1</v>
      </c>
      <c r="C29" s="5" t="s">
        <v>48</v>
      </c>
      <c r="D29" s="5" t="s">
        <v>49</v>
      </c>
      <c r="E29" s="5" t="s">
        <v>259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5">
      <c r="A30" s="5">
        <v>9</v>
      </c>
      <c r="B30" s="5">
        <f t="shared" si="0"/>
        <v>1</v>
      </c>
      <c r="C30" s="5" t="s">
        <v>260</v>
      </c>
      <c r="D30" s="5" t="s">
        <v>261</v>
      </c>
      <c r="E30" s="5" t="s">
        <v>262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5">
      <c r="A31" s="5">
        <v>9</v>
      </c>
      <c r="B31" s="5">
        <f t="shared" si="0"/>
        <v>2</v>
      </c>
      <c r="C31" s="5" t="s">
        <v>263</v>
      </c>
      <c r="D31" s="5" t="s">
        <v>264</v>
      </c>
      <c r="E31" s="5" t="s">
        <v>265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5">
      <c r="A32" s="5">
        <v>9</v>
      </c>
      <c r="B32" s="5">
        <f t="shared" si="0"/>
        <v>3</v>
      </c>
      <c r="C32" s="5" t="s">
        <v>266</v>
      </c>
      <c r="D32" s="5" t="s">
        <v>267</v>
      </c>
      <c r="E32" s="5" t="s">
        <v>268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5">
      <c r="A33" s="5">
        <v>10</v>
      </c>
      <c r="B33" s="5">
        <f t="shared" si="0"/>
        <v>1</v>
      </c>
      <c r="C33" s="5" t="s">
        <v>52</v>
      </c>
      <c r="D33" s="5" t="s">
        <v>53</v>
      </c>
      <c r="E33" s="5" t="s">
        <v>269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5">
      <c r="A34" s="5">
        <v>11</v>
      </c>
      <c r="B34" s="5">
        <f t="shared" si="0"/>
        <v>1</v>
      </c>
      <c r="C34" s="5" t="s">
        <v>54</v>
      </c>
      <c r="D34" s="5" t="s">
        <v>55</v>
      </c>
      <c r="E34" s="5" t="s">
        <v>270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5">
      <c r="A35" s="5">
        <v>12</v>
      </c>
      <c r="B35" s="5">
        <f t="shared" si="0"/>
        <v>1</v>
      </c>
      <c r="C35" s="5" t="s">
        <v>186</v>
      </c>
      <c r="D35" s="5" t="s">
        <v>187</v>
      </c>
      <c r="E35" s="5" t="s">
        <v>271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5">
      <c r="A36" s="5">
        <v>12</v>
      </c>
      <c r="B36" s="5">
        <f t="shared" si="0"/>
        <v>2</v>
      </c>
      <c r="C36" s="5" t="s">
        <v>189</v>
      </c>
      <c r="D36" s="5" t="s">
        <v>190</v>
      </c>
      <c r="E36" s="5" t="s">
        <v>272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5">
      <c r="A37" s="5">
        <v>12</v>
      </c>
      <c r="B37" s="5">
        <f t="shared" si="0"/>
        <v>3</v>
      </c>
      <c r="C37" s="5" t="s">
        <v>192</v>
      </c>
      <c r="D37" s="5" t="s">
        <v>193</v>
      </c>
      <c r="E37" s="5" t="s">
        <v>273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5">
      <c r="A38" s="5">
        <v>12</v>
      </c>
      <c r="B38" s="5">
        <f t="shared" si="0"/>
        <v>4</v>
      </c>
      <c r="C38" s="5" t="s">
        <v>195</v>
      </c>
      <c r="D38" s="5" t="s">
        <v>196</v>
      </c>
      <c r="E38" s="5" t="s">
        <v>274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5">
      <c r="A39" s="5">
        <v>12</v>
      </c>
      <c r="B39" s="5">
        <f t="shared" si="0"/>
        <v>5</v>
      </c>
      <c r="C39" s="5" t="s">
        <v>198</v>
      </c>
      <c r="D39" s="5" t="s">
        <v>199</v>
      </c>
      <c r="E39" s="5" t="s">
        <v>275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5">
      <c r="A40" s="5">
        <v>12</v>
      </c>
      <c r="B40" s="5">
        <f t="shared" si="0"/>
        <v>6</v>
      </c>
      <c r="C40" s="5" t="s">
        <v>201</v>
      </c>
      <c r="D40" s="5" t="s">
        <v>202</v>
      </c>
      <c r="E40" s="5" t="s">
        <v>276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5">
      <c r="A41" s="5">
        <v>12</v>
      </c>
      <c r="B41" s="5">
        <f t="shared" si="0"/>
        <v>7</v>
      </c>
      <c r="C41" s="5" t="s">
        <v>204</v>
      </c>
      <c r="D41" s="5" t="s">
        <v>205</v>
      </c>
      <c r="E41" s="5" t="s">
        <v>277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5">
      <c r="A42" s="5">
        <v>12</v>
      </c>
      <c r="B42" s="5">
        <f t="shared" si="0"/>
        <v>8</v>
      </c>
      <c r="C42" s="5" t="s">
        <v>278</v>
      </c>
      <c r="D42" s="5" t="s">
        <v>214</v>
      </c>
      <c r="E42" s="5" t="s">
        <v>279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5">
      <c r="A43" s="5">
        <v>12</v>
      </c>
      <c r="B43" s="5">
        <f t="shared" si="0"/>
        <v>9</v>
      </c>
      <c r="C43" s="5" t="s">
        <v>207</v>
      </c>
      <c r="D43" s="5" t="s">
        <v>208</v>
      </c>
      <c r="E43" s="5" t="s">
        <v>280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5">
      <c r="A44" s="5">
        <v>12</v>
      </c>
      <c r="B44" s="5">
        <f t="shared" si="0"/>
        <v>10</v>
      </c>
      <c r="C44" s="5" t="s">
        <v>210</v>
      </c>
      <c r="D44" s="5" t="s">
        <v>211</v>
      </c>
      <c r="E44" s="5" t="s">
        <v>281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5">
      <c r="A45" s="5">
        <v>12</v>
      </c>
      <c r="B45" s="5">
        <f t="shared" si="0"/>
        <v>11</v>
      </c>
      <c r="C45" s="5" t="s">
        <v>282</v>
      </c>
      <c r="D45" s="5" t="s">
        <v>283</v>
      </c>
      <c r="E45" s="5" t="s">
        <v>284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5">
      <c r="A46" s="5">
        <v>12</v>
      </c>
      <c r="B46" s="5">
        <f t="shared" si="0"/>
        <v>12</v>
      </c>
      <c r="C46" s="5" t="s">
        <v>285</v>
      </c>
      <c r="D46" s="5" t="s">
        <v>286</v>
      </c>
      <c r="E46" s="5" t="s">
        <v>287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5">
      <c r="A47" s="5">
        <v>13</v>
      </c>
      <c r="B47" s="5">
        <f t="shared" si="0"/>
        <v>1</v>
      </c>
      <c r="C47" s="5" t="s">
        <v>58</v>
      </c>
      <c r="D47" s="5" t="s">
        <v>59</v>
      </c>
      <c r="E47" s="5" t="s">
        <v>288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5">
      <c r="A48" s="5">
        <v>14</v>
      </c>
      <c r="B48" s="5">
        <f t="shared" si="0"/>
        <v>1</v>
      </c>
      <c r="C48" s="5" t="s">
        <v>217</v>
      </c>
      <c r="D48" s="5" t="s">
        <v>218</v>
      </c>
      <c r="E48" s="5" t="s">
        <v>289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5">
      <c r="A49" s="5">
        <v>14</v>
      </c>
      <c r="B49" s="5">
        <f t="shared" si="0"/>
        <v>2</v>
      </c>
      <c r="C49" s="5" t="s">
        <v>220</v>
      </c>
      <c r="D49" s="5" t="s">
        <v>221</v>
      </c>
      <c r="E49" s="5" t="s">
        <v>290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5">
      <c r="A50" s="5">
        <v>14</v>
      </c>
      <c r="B50" s="5">
        <f t="shared" si="0"/>
        <v>3</v>
      </c>
      <c r="C50" s="5" t="s">
        <v>223</v>
      </c>
      <c r="D50" s="5" t="s">
        <v>224</v>
      </c>
      <c r="E50" s="5" t="s">
        <v>291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5">
      <c r="A51" s="5">
        <v>14</v>
      </c>
      <c r="B51" s="5">
        <f t="shared" si="0"/>
        <v>4</v>
      </c>
      <c r="C51" s="5" t="s">
        <v>226</v>
      </c>
      <c r="D51" s="5" t="s">
        <v>227</v>
      </c>
      <c r="E51" s="5" t="s">
        <v>292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5">
      <c r="A52" s="5">
        <v>14</v>
      </c>
      <c r="B52" s="5">
        <f t="shared" si="0"/>
        <v>5</v>
      </c>
      <c r="C52" s="5" t="s">
        <v>229</v>
      </c>
      <c r="D52" s="5" t="s">
        <v>230</v>
      </c>
      <c r="E52" s="5" t="s">
        <v>293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5">
      <c r="A53" s="5">
        <v>14</v>
      </c>
      <c r="B53" s="5">
        <f t="shared" si="0"/>
        <v>6</v>
      </c>
      <c r="C53" s="5" t="s">
        <v>232</v>
      </c>
      <c r="D53" s="5" t="s">
        <v>233</v>
      </c>
      <c r="E53" s="5" t="s">
        <v>294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5">
      <c r="A54" s="5">
        <v>14</v>
      </c>
      <c r="B54" s="5">
        <f t="shared" si="0"/>
        <v>7</v>
      </c>
      <c r="C54" s="5" t="s">
        <v>235</v>
      </c>
      <c r="D54" s="5" t="s">
        <v>236</v>
      </c>
      <c r="E54" s="5" t="s">
        <v>295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5">
      <c r="A55" s="5">
        <v>14</v>
      </c>
      <c r="B55" s="5">
        <f t="shared" si="0"/>
        <v>8</v>
      </c>
      <c r="C55" s="5" t="s">
        <v>238</v>
      </c>
      <c r="D55" s="5" t="s">
        <v>239</v>
      </c>
      <c r="E55" s="5" t="s">
        <v>296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5">
      <c r="A56" s="5">
        <v>14</v>
      </c>
      <c r="B56" s="5">
        <f t="shared" si="0"/>
        <v>9</v>
      </c>
      <c r="C56" s="5" t="s">
        <v>241</v>
      </c>
      <c r="D56" s="5" t="s">
        <v>242</v>
      </c>
      <c r="E56" s="5" t="s">
        <v>297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5">
      <c r="A57" s="5">
        <v>14</v>
      </c>
      <c r="B57" s="5">
        <f t="shared" si="0"/>
        <v>10</v>
      </c>
      <c r="C57" s="5" t="s">
        <v>244</v>
      </c>
      <c r="D57" s="5" t="s">
        <v>245</v>
      </c>
      <c r="E57" s="5" t="s">
        <v>298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5">
      <c r="A58" s="5">
        <v>14</v>
      </c>
      <c r="B58" s="5">
        <f t="shared" si="0"/>
        <v>11</v>
      </c>
      <c r="C58" s="5" t="s">
        <v>299</v>
      </c>
      <c r="D58" s="5" t="s">
        <v>300</v>
      </c>
      <c r="E58" s="5" t="s">
        <v>301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5">
      <c r="A59" s="5">
        <v>14</v>
      </c>
      <c r="B59" s="5">
        <f t="shared" si="0"/>
        <v>12</v>
      </c>
      <c r="C59" s="5" t="s">
        <v>302</v>
      </c>
      <c r="D59" s="5" t="s">
        <v>303</v>
      </c>
      <c r="E59" s="5" t="s">
        <v>304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5">
      <c r="A60" s="5">
        <v>14</v>
      </c>
      <c r="B60" s="5">
        <f t="shared" si="0"/>
        <v>13</v>
      </c>
      <c r="C60" s="5" t="s">
        <v>305</v>
      </c>
      <c r="D60" s="5" t="s">
        <v>306</v>
      </c>
      <c r="E60" s="5" t="s">
        <v>307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5">
      <c r="A61" s="5">
        <v>14</v>
      </c>
      <c r="B61" s="5">
        <f t="shared" si="0"/>
        <v>14</v>
      </c>
      <c r="C61" s="5" t="s">
        <v>308</v>
      </c>
      <c r="D61" s="5" t="s">
        <v>309</v>
      </c>
      <c r="E61" s="5" t="s">
        <v>310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5">
      <c r="A62" s="5">
        <v>14</v>
      </c>
      <c r="B62" s="5">
        <f t="shared" si="0"/>
        <v>15</v>
      </c>
      <c r="C62" s="5" t="s">
        <v>311</v>
      </c>
      <c r="D62" s="5" t="s">
        <v>312</v>
      </c>
      <c r="E62" s="5" t="s">
        <v>313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5">
      <c r="A63" s="5">
        <v>14</v>
      </c>
      <c r="B63" s="5">
        <f t="shared" si="0"/>
        <v>16</v>
      </c>
      <c r="C63" s="5" t="s">
        <v>314</v>
      </c>
      <c r="D63" s="5" t="s">
        <v>315</v>
      </c>
      <c r="E63" s="5" t="s">
        <v>316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5">
      <c r="A64" s="5">
        <v>14</v>
      </c>
      <c r="B64" s="5">
        <f t="shared" si="0"/>
        <v>17</v>
      </c>
      <c r="C64" s="5" t="s">
        <v>317</v>
      </c>
      <c r="D64" s="5" t="s">
        <v>318</v>
      </c>
      <c r="E64" s="5" t="s">
        <v>319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5">
      <c r="A65" s="5">
        <v>14</v>
      </c>
      <c r="B65" s="5">
        <f t="shared" si="0"/>
        <v>18</v>
      </c>
      <c r="C65" s="5" t="s">
        <v>320</v>
      </c>
      <c r="D65" s="5" t="s">
        <v>321</v>
      </c>
      <c r="E65" s="5" t="s">
        <v>322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5">
      <c r="A66" s="5">
        <v>14</v>
      </c>
      <c r="B66" s="5">
        <f t="shared" si="0"/>
        <v>19</v>
      </c>
      <c r="C66" s="5" t="s">
        <v>323</v>
      </c>
      <c r="D66" s="5" t="s">
        <v>324</v>
      </c>
      <c r="E66" s="5" t="s">
        <v>325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5">
      <c r="A67" s="5">
        <v>14</v>
      </c>
      <c r="B67" s="5">
        <f t="shared" si="0"/>
        <v>20</v>
      </c>
      <c r="C67" s="5" t="s">
        <v>326</v>
      </c>
      <c r="D67" s="5" t="s">
        <v>327</v>
      </c>
      <c r="E67" s="5" t="s">
        <v>328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5">
      <c r="A68" s="5">
        <v>14</v>
      </c>
      <c r="B68" s="5">
        <f t="shared" si="0"/>
        <v>21</v>
      </c>
      <c r="C68" s="5" t="s">
        <v>329</v>
      </c>
      <c r="D68" s="5" t="s">
        <v>330</v>
      </c>
      <c r="E68" s="5" t="s">
        <v>331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5">
      <c r="A69" s="5">
        <v>14</v>
      </c>
      <c r="B69" s="5">
        <f t="shared" si="0"/>
        <v>22</v>
      </c>
      <c r="C69" s="5" t="s">
        <v>332</v>
      </c>
      <c r="D69" s="5" t="s">
        <v>248</v>
      </c>
      <c r="E69" s="5" t="s">
        <v>333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5">
      <c r="A70" s="5">
        <v>15</v>
      </c>
      <c r="B70" s="5">
        <f t="shared" si="0"/>
        <v>1</v>
      </c>
      <c r="C70" s="5" t="s">
        <v>217</v>
      </c>
      <c r="D70" s="5" t="s">
        <v>334</v>
      </c>
      <c r="E70" s="5" t="s">
        <v>335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5">
      <c r="A71" s="5">
        <v>15</v>
      </c>
      <c r="B71" s="5">
        <f t="shared" si="0"/>
        <v>2</v>
      </c>
      <c r="C71" s="5" t="s">
        <v>220</v>
      </c>
      <c r="D71" s="5" t="s">
        <v>336</v>
      </c>
      <c r="E71" s="5" t="s">
        <v>337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5">
      <c r="A72" s="5">
        <v>15</v>
      </c>
      <c r="B72" s="5">
        <f t="shared" si="0"/>
        <v>3</v>
      </c>
      <c r="C72" s="5" t="s">
        <v>223</v>
      </c>
      <c r="D72" s="5" t="s">
        <v>338</v>
      </c>
      <c r="E72" s="5" t="s">
        <v>339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5">
      <c r="A73" s="5">
        <v>15</v>
      </c>
      <c r="B73" s="5">
        <f t="shared" si="0"/>
        <v>4</v>
      </c>
      <c r="C73" s="5" t="s">
        <v>226</v>
      </c>
      <c r="D73" s="5" t="s">
        <v>340</v>
      </c>
      <c r="E73" s="5" t="s">
        <v>341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5">
      <c r="A74" s="5">
        <v>15</v>
      </c>
      <c r="B74" s="5">
        <f t="shared" si="0"/>
        <v>5</v>
      </c>
      <c r="C74" s="5" t="s">
        <v>229</v>
      </c>
      <c r="D74" s="5" t="s">
        <v>342</v>
      </c>
      <c r="E74" s="5" t="s">
        <v>343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5">
      <c r="A75" s="5">
        <v>15</v>
      </c>
      <c r="B75" s="5">
        <f t="shared" si="0"/>
        <v>6</v>
      </c>
      <c r="C75" s="5" t="s">
        <v>232</v>
      </c>
      <c r="D75" s="5" t="s">
        <v>344</v>
      </c>
      <c r="E75" s="5" t="s">
        <v>345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5">
      <c r="A76" s="5">
        <v>15</v>
      </c>
      <c r="B76" s="5">
        <f t="shared" si="0"/>
        <v>7</v>
      </c>
      <c r="C76" s="5" t="s">
        <v>235</v>
      </c>
      <c r="D76" s="5" t="s">
        <v>346</v>
      </c>
      <c r="E76" s="5" t="s">
        <v>347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5">
      <c r="A77" s="5">
        <v>15</v>
      </c>
      <c r="B77" s="5">
        <f t="shared" si="0"/>
        <v>8</v>
      </c>
      <c r="C77" s="5" t="s">
        <v>238</v>
      </c>
      <c r="D77" s="5" t="s">
        <v>348</v>
      </c>
      <c r="E77" s="5" t="s">
        <v>349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5">
      <c r="A78" s="5">
        <v>15</v>
      </c>
      <c r="B78" s="5">
        <f t="shared" si="0"/>
        <v>9</v>
      </c>
      <c r="C78" s="5" t="s">
        <v>241</v>
      </c>
      <c r="D78" s="5" t="s">
        <v>350</v>
      </c>
      <c r="E78" s="5" t="s">
        <v>351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5">
      <c r="A79" s="5">
        <v>15</v>
      </c>
      <c r="B79" s="5">
        <f t="shared" si="0"/>
        <v>10</v>
      </c>
      <c r="C79" s="5" t="s">
        <v>244</v>
      </c>
      <c r="D79" s="5" t="s">
        <v>352</v>
      </c>
      <c r="E79" s="5" t="s">
        <v>353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5">
      <c r="A80" s="5">
        <v>15</v>
      </c>
      <c r="B80" s="5">
        <f t="shared" si="0"/>
        <v>11</v>
      </c>
      <c r="C80" s="5" t="s">
        <v>299</v>
      </c>
      <c r="D80" s="5" t="s">
        <v>354</v>
      </c>
      <c r="E80" s="5" t="s">
        <v>355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5">
      <c r="A81" s="5">
        <v>15</v>
      </c>
      <c r="B81" s="5">
        <f t="shared" si="0"/>
        <v>12</v>
      </c>
      <c r="C81" s="5" t="s">
        <v>302</v>
      </c>
      <c r="D81" s="5" t="s">
        <v>356</v>
      </c>
      <c r="E81" s="5" t="s">
        <v>357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5">
      <c r="A82" s="5">
        <v>15</v>
      </c>
      <c r="B82" s="5">
        <f t="shared" si="0"/>
        <v>13</v>
      </c>
      <c r="C82" s="5" t="s">
        <v>305</v>
      </c>
      <c r="D82" s="5" t="s">
        <v>358</v>
      </c>
      <c r="E82" s="5" t="s">
        <v>359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5">
      <c r="A83" s="5">
        <v>15</v>
      </c>
      <c r="B83" s="5">
        <f t="shared" si="0"/>
        <v>14</v>
      </c>
      <c r="C83" s="5" t="s">
        <v>247</v>
      </c>
      <c r="D83" s="5" t="s">
        <v>360</v>
      </c>
      <c r="E83" s="5" t="s">
        <v>361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5">
      <c r="A84" s="5">
        <v>16</v>
      </c>
      <c r="B84" s="5">
        <f t="shared" si="0"/>
        <v>1</v>
      </c>
      <c r="C84" s="5" t="s">
        <v>64</v>
      </c>
      <c r="D84" s="5" t="s">
        <v>65</v>
      </c>
      <c r="E84" s="5" t="s">
        <v>362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5">
      <c r="A85" s="5">
        <v>17</v>
      </c>
      <c r="B85" s="5">
        <f t="shared" si="0"/>
        <v>1</v>
      </c>
      <c r="C85" s="5" t="s">
        <v>363</v>
      </c>
      <c r="D85" s="5" t="s">
        <v>364</v>
      </c>
      <c r="E85" s="5" t="s">
        <v>365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5">
      <c r="A86" s="5">
        <v>17</v>
      </c>
      <c r="B86" s="5">
        <f t="shared" si="0"/>
        <v>2</v>
      </c>
      <c r="C86" s="5" t="s">
        <v>366</v>
      </c>
      <c r="D86" s="5" t="s">
        <v>367</v>
      </c>
      <c r="E86" s="5" t="s">
        <v>368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5">
      <c r="A87" s="5">
        <v>17</v>
      </c>
      <c r="B87" s="5">
        <f t="shared" si="0"/>
        <v>3</v>
      </c>
      <c r="C87" s="5" t="s">
        <v>369</v>
      </c>
      <c r="D87" s="5" t="s">
        <v>370</v>
      </c>
      <c r="E87" s="5" t="s">
        <v>371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5">
      <c r="A88" s="5">
        <v>17</v>
      </c>
      <c r="B88" s="5">
        <f t="shared" si="0"/>
        <v>4</v>
      </c>
      <c r="C88" s="5" t="s">
        <v>372</v>
      </c>
      <c r="D88" s="5" t="s">
        <v>373</v>
      </c>
      <c r="E88" s="5" t="s">
        <v>374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5">
      <c r="A89" s="5">
        <v>18</v>
      </c>
      <c r="B89" s="5">
        <f t="shared" si="0"/>
        <v>1</v>
      </c>
      <c r="C89" s="5" t="s">
        <v>278</v>
      </c>
      <c r="D89" s="5" t="s">
        <v>214</v>
      </c>
      <c r="E89" s="5" t="s">
        <v>375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5">
      <c r="A90" s="5">
        <v>19</v>
      </c>
      <c r="B90" s="5">
        <f t="shared" si="0"/>
        <v>1</v>
      </c>
      <c r="C90" s="5" t="s">
        <v>186</v>
      </c>
      <c r="D90" s="5" t="s">
        <v>187</v>
      </c>
      <c r="E90" s="5" t="s">
        <v>376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5">
      <c r="A91" s="5">
        <v>19</v>
      </c>
      <c r="B91" s="5">
        <f t="shared" si="0"/>
        <v>2</v>
      </c>
      <c r="C91" s="5" t="s">
        <v>189</v>
      </c>
      <c r="D91" s="5" t="s">
        <v>190</v>
      </c>
      <c r="E91" s="5" t="s">
        <v>377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5">
      <c r="A92" s="5">
        <v>19</v>
      </c>
      <c r="B92" s="5">
        <f t="shared" si="0"/>
        <v>3</v>
      </c>
      <c r="C92" s="5" t="s">
        <v>192</v>
      </c>
      <c r="D92" s="5" t="s">
        <v>193</v>
      </c>
      <c r="E92" s="5" t="s">
        <v>378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5">
      <c r="A93" s="5">
        <v>19</v>
      </c>
      <c r="B93" s="5">
        <f t="shared" si="0"/>
        <v>4</v>
      </c>
      <c r="C93" s="5" t="s">
        <v>213</v>
      </c>
      <c r="D93" s="5" t="s">
        <v>214</v>
      </c>
      <c r="E93" s="5" t="s">
        <v>379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5">
      <c r="A94" s="5">
        <v>19</v>
      </c>
      <c r="B94" s="5">
        <f t="shared" si="0"/>
        <v>5</v>
      </c>
      <c r="C94" s="5" t="s">
        <v>195</v>
      </c>
      <c r="D94" s="5" t="s">
        <v>196</v>
      </c>
      <c r="E94" s="5" t="s">
        <v>380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5">
      <c r="A95" s="5">
        <v>19</v>
      </c>
      <c r="B95" s="5">
        <f t="shared" si="0"/>
        <v>6</v>
      </c>
      <c r="C95" s="5" t="s">
        <v>198</v>
      </c>
      <c r="D95" s="5" t="s">
        <v>199</v>
      </c>
      <c r="E95" s="5" t="s">
        <v>381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5">
      <c r="A96" s="5">
        <v>19</v>
      </c>
      <c r="B96" s="5">
        <f t="shared" si="0"/>
        <v>7</v>
      </c>
      <c r="C96" s="5" t="s">
        <v>201</v>
      </c>
      <c r="D96" s="5" t="s">
        <v>202</v>
      </c>
      <c r="E96" s="5" t="s">
        <v>382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5">
      <c r="A97" s="5">
        <v>19</v>
      </c>
      <c r="B97" s="5">
        <f t="shared" si="0"/>
        <v>8</v>
      </c>
      <c r="C97" s="5" t="s">
        <v>204</v>
      </c>
      <c r="D97" s="5" t="s">
        <v>205</v>
      </c>
      <c r="E97" s="5" t="s">
        <v>383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5">
      <c r="A98" s="5">
        <v>19</v>
      </c>
      <c r="B98" s="5">
        <f t="shared" si="0"/>
        <v>9</v>
      </c>
      <c r="C98" s="5" t="s">
        <v>207</v>
      </c>
      <c r="D98" s="5" t="s">
        <v>208</v>
      </c>
      <c r="E98" s="5" t="s">
        <v>384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5">
      <c r="A99" s="5">
        <v>20</v>
      </c>
      <c r="B99" s="5">
        <f t="shared" si="0"/>
        <v>1</v>
      </c>
      <c r="C99" s="5" t="s">
        <v>74</v>
      </c>
      <c r="D99" s="5" t="s">
        <v>75</v>
      </c>
      <c r="E99" s="5" t="s">
        <v>385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5">
      <c r="A100" s="5">
        <v>21</v>
      </c>
      <c r="B100" s="5">
        <f t="shared" si="0"/>
        <v>1</v>
      </c>
      <c r="C100" s="5" t="s">
        <v>78</v>
      </c>
      <c r="D100" s="5" t="s">
        <v>79</v>
      </c>
      <c r="E100" s="5" t="s">
        <v>386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5">
      <c r="A101" s="5">
        <v>22</v>
      </c>
      <c r="B101" s="5">
        <f t="shared" si="0"/>
        <v>1</v>
      </c>
      <c r="C101" s="5" t="s">
        <v>217</v>
      </c>
      <c r="D101" s="5" t="s">
        <v>334</v>
      </c>
      <c r="E101" s="5" t="s">
        <v>387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5">
      <c r="A102" s="5">
        <v>22</v>
      </c>
      <c r="B102" s="5">
        <f t="shared" si="0"/>
        <v>2</v>
      </c>
      <c r="C102" s="5" t="s">
        <v>220</v>
      </c>
      <c r="D102" s="5" t="s">
        <v>336</v>
      </c>
      <c r="E102" s="5" t="s">
        <v>388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5">
      <c r="A103" s="5">
        <v>22</v>
      </c>
      <c r="B103" s="5">
        <f t="shared" si="0"/>
        <v>3</v>
      </c>
      <c r="C103" s="5" t="s">
        <v>223</v>
      </c>
      <c r="D103" s="5" t="s">
        <v>338</v>
      </c>
      <c r="E103" s="5" t="s">
        <v>389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5">
      <c r="A104" s="5">
        <v>22</v>
      </c>
      <c r="B104" s="5">
        <f t="shared" si="0"/>
        <v>4</v>
      </c>
      <c r="C104" s="5" t="s">
        <v>226</v>
      </c>
      <c r="D104" s="5" t="s">
        <v>340</v>
      </c>
      <c r="E104" s="5" t="s">
        <v>390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5">
      <c r="A105" s="5">
        <v>22</v>
      </c>
      <c r="B105" s="5">
        <f t="shared" si="0"/>
        <v>5</v>
      </c>
      <c r="C105" s="5" t="s">
        <v>229</v>
      </c>
      <c r="D105" s="5" t="s">
        <v>342</v>
      </c>
      <c r="E105" s="5" t="s">
        <v>391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5">
      <c r="A106" s="5">
        <v>22</v>
      </c>
      <c r="B106" s="5">
        <f t="shared" si="0"/>
        <v>6</v>
      </c>
      <c r="C106" s="5" t="s">
        <v>232</v>
      </c>
      <c r="D106" s="5" t="s">
        <v>344</v>
      </c>
      <c r="E106" s="5" t="s">
        <v>392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5">
      <c r="A107" s="5">
        <v>22</v>
      </c>
      <c r="B107" s="5">
        <f t="shared" si="0"/>
        <v>7</v>
      </c>
      <c r="C107" s="5" t="s">
        <v>235</v>
      </c>
      <c r="D107" s="5" t="s">
        <v>346</v>
      </c>
      <c r="E107" s="5" t="s">
        <v>393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5">
      <c r="A108" s="5">
        <v>22</v>
      </c>
      <c r="B108" s="5">
        <f t="shared" si="0"/>
        <v>8</v>
      </c>
      <c r="C108" s="5" t="s">
        <v>238</v>
      </c>
      <c r="D108" s="5" t="s">
        <v>348</v>
      </c>
      <c r="E108" s="5" t="s">
        <v>394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5">
      <c r="A109" s="5">
        <v>22</v>
      </c>
      <c r="B109" s="5">
        <f t="shared" si="0"/>
        <v>9</v>
      </c>
      <c r="C109" s="5" t="s">
        <v>241</v>
      </c>
      <c r="D109" s="5" t="s">
        <v>350</v>
      </c>
      <c r="E109" s="5" t="s">
        <v>395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5">
      <c r="A110" s="5">
        <v>22</v>
      </c>
      <c r="B110" s="5">
        <f t="shared" si="0"/>
        <v>10</v>
      </c>
      <c r="C110" s="5" t="s">
        <v>244</v>
      </c>
      <c r="D110" s="5" t="s">
        <v>352</v>
      </c>
      <c r="E110" s="5" t="s">
        <v>396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5">
      <c r="A111" s="5">
        <v>22</v>
      </c>
      <c r="B111" s="5">
        <f t="shared" si="0"/>
        <v>11</v>
      </c>
      <c r="C111" s="5" t="s">
        <v>299</v>
      </c>
      <c r="D111" s="5" t="s">
        <v>354</v>
      </c>
      <c r="E111" s="5" t="s">
        <v>397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5">
      <c r="A112" s="5">
        <v>22</v>
      </c>
      <c r="B112" s="5">
        <f t="shared" si="0"/>
        <v>12</v>
      </c>
      <c r="C112" s="5" t="s">
        <v>302</v>
      </c>
      <c r="D112" s="5" t="s">
        <v>356</v>
      </c>
      <c r="E112" s="5" t="s">
        <v>398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5">
      <c r="A113" s="5">
        <v>22</v>
      </c>
      <c r="B113" s="5">
        <f t="shared" si="0"/>
        <v>13</v>
      </c>
      <c r="C113" s="5" t="s">
        <v>305</v>
      </c>
      <c r="D113" s="5" t="s">
        <v>358</v>
      </c>
      <c r="E113" s="5" t="s">
        <v>399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5">
      <c r="A114" s="5">
        <v>22</v>
      </c>
      <c r="B114" s="5">
        <f t="shared" si="0"/>
        <v>14</v>
      </c>
      <c r="C114" s="5" t="s">
        <v>308</v>
      </c>
      <c r="D114" s="5" t="s">
        <v>360</v>
      </c>
      <c r="E114" s="5" t="s">
        <v>400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5">
      <c r="A115" s="5">
        <v>23</v>
      </c>
      <c r="B115" s="5">
        <f t="shared" si="0"/>
        <v>1</v>
      </c>
      <c r="C115" s="5" t="s">
        <v>82</v>
      </c>
      <c r="D115" s="5" t="s">
        <v>83</v>
      </c>
      <c r="E115" s="5" t="s">
        <v>401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5">
      <c r="A116" s="5">
        <v>24</v>
      </c>
      <c r="B116" s="5">
        <f t="shared" si="0"/>
        <v>1</v>
      </c>
      <c r="C116" s="5" t="s">
        <v>251</v>
      </c>
      <c r="D116" s="5" t="s">
        <v>252</v>
      </c>
      <c r="E116" s="5" t="s">
        <v>402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5">
      <c r="A117" s="5">
        <v>24</v>
      </c>
      <c r="B117" s="5">
        <f t="shared" si="0"/>
        <v>2</v>
      </c>
      <c r="C117" s="5" t="s">
        <v>254</v>
      </c>
      <c r="D117" s="5" t="s">
        <v>403</v>
      </c>
      <c r="E117" s="5" t="s">
        <v>404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5">
      <c r="A118" s="5">
        <v>24</v>
      </c>
      <c r="B118" s="5">
        <f t="shared" si="0"/>
        <v>3</v>
      </c>
      <c r="C118" s="5" t="s">
        <v>405</v>
      </c>
      <c r="D118" s="5" t="s">
        <v>255</v>
      </c>
      <c r="E118" s="5" t="s">
        <v>406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5">
      <c r="A119" s="5">
        <v>25</v>
      </c>
      <c r="B119" s="5">
        <f t="shared" si="0"/>
        <v>1</v>
      </c>
      <c r="C119" s="5" t="s">
        <v>88</v>
      </c>
      <c r="D119" s="5" t="s">
        <v>89</v>
      </c>
      <c r="E119" s="5" t="s">
        <v>407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5">
      <c r="A120" s="5">
        <v>26</v>
      </c>
      <c r="B120" s="5">
        <f t="shared" si="0"/>
        <v>1</v>
      </c>
      <c r="C120" s="5" t="s">
        <v>92</v>
      </c>
      <c r="D120" s="5" t="s">
        <v>93</v>
      </c>
      <c r="E120" s="5" t="s">
        <v>408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5">
      <c r="A121" s="5">
        <v>27</v>
      </c>
      <c r="B121" s="5">
        <f t="shared" si="0"/>
        <v>1</v>
      </c>
      <c r="C121" s="5" t="s">
        <v>94</v>
      </c>
      <c r="D121" s="5" t="s">
        <v>95</v>
      </c>
      <c r="E121" s="5" t="s">
        <v>409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5">
      <c r="A122" s="5">
        <v>28</v>
      </c>
      <c r="B122" s="5">
        <f t="shared" si="0"/>
        <v>1</v>
      </c>
      <c r="C122" s="5" t="s">
        <v>251</v>
      </c>
      <c r="D122" s="5" t="s">
        <v>252</v>
      </c>
      <c r="E122" s="5" t="s">
        <v>410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5">
      <c r="A123" s="5">
        <v>28</v>
      </c>
      <c r="B123" s="5">
        <f t="shared" si="0"/>
        <v>2</v>
      </c>
      <c r="C123" s="5" t="s">
        <v>254</v>
      </c>
      <c r="D123" s="5" t="s">
        <v>255</v>
      </c>
      <c r="E123" s="5" t="s">
        <v>411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5">
      <c r="A124" s="5">
        <v>29</v>
      </c>
      <c r="B124" s="5">
        <f t="shared" si="0"/>
        <v>1</v>
      </c>
      <c r="C124" s="5" t="s">
        <v>98</v>
      </c>
      <c r="D124" s="5" t="s">
        <v>99</v>
      </c>
      <c r="E124" s="5" t="s">
        <v>412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5">
      <c r="A125" s="5">
        <v>30</v>
      </c>
      <c r="B125" s="5">
        <f t="shared" si="0"/>
        <v>1</v>
      </c>
      <c r="C125" s="5" t="s">
        <v>100</v>
      </c>
      <c r="D125" s="5" t="s">
        <v>101</v>
      </c>
      <c r="E125" s="5" t="s">
        <v>413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5">
      <c r="A126" s="5">
        <v>31</v>
      </c>
      <c r="B126" s="5">
        <f t="shared" si="0"/>
        <v>1</v>
      </c>
      <c r="C126" s="5" t="s">
        <v>102</v>
      </c>
      <c r="D126" s="5" t="s">
        <v>103</v>
      </c>
      <c r="E126" s="5" t="s">
        <v>414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5">
      <c r="A127" s="5">
        <v>32</v>
      </c>
      <c r="B127" s="5">
        <f t="shared" si="0"/>
        <v>1</v>
      </c>
      <c r="C127" s="5" t="s">
        <v>186</v>
      </c>
      <c r="D127" s="5" t="s">
        <v>187</v>
      </c>
      <c r="E127" s="5" t="s">
        <v>415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5">
      <c r="A128" s="5">
        <v>32</v>
      </c>
      <c r="B128" s="5">
        <f t="shared" si="0"/>
        <v>2</v>
      </c>
      <c r="C128" s="5" t="s">
        <v>189</v>
      </c>
      <c r="D128" s="5" t="s">
        <v>190</v>
      </c>
      <c r="E128" s="5" t="s">
        <v>416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5">
      <c r="A129" s="5">
        <v>32</v>
      </c>
      <c r="B129" s="5">
        <f t="shared" si="0"/>
        <v>3</v>
      </c>
      <c r="C129" s="5" t="s">
        <v>192</v>
      </c>
      <c r="D129" s="5" t="s">
        <v>193</v>
      </c>
      <c r="E129" s="5" t="s">
        <v>417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5">
      <c r="A130" s="5">
        <v>32</v>
      </c>
      <c r="B130" s="5">
        <f t="shared" si="0"/>
        <v>4</v>
      </c>
      <c r="C130" s="5" t="s">
        <v>195</v>
      </c>
      <c r="D130" s="5" t="s">
        <v>196</v>
      </c>
      <c r="E130" s="5" t="s">
        <v>418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5">
      <c r="A131" s="5">
        <v>32</v>
      </c>
      <c r="B131" s="5">
        <f t="shared" si="0"/>
        <v>5</v>
      </c>
      <c r="C131" s="5" t="s">
        <v>198</v>
      </c>
      <c r="D131" s="5" t="s">
        <v>199</v>
      </c>
      <c r="E131" s="5" t="s">
        <v>419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5">
      <c r="A132" s="5">
        <v>32</v>
      </c>
      <c r="B132" s="5">
        <f t="shared" si="0"/>
        <v>6</v>
      </c>
      <c r="C132" s="5" t="s">
        <v>201</v>
      </c>
      <c r="D132" s="5" t="s">
        <v>202</v>
      </c>
      <c r="E132" s="5" t="s">
        <v>420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5">
      <c r="A133" s="5">
        <v>32</v>
      </c>
      <c r="B133" s="5">
        <f t="shared" si="0"/>
        <v>7</v>
      </c>
      <c r="C133" s="5" t="s">
        <v>204</v>
      </c>
      <c r="D133" s="5" t="s">
        <v>205</v>
      </c>
      <c r="E133" s="5" t="s">
        <v>421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5">
      <c r="A134" s="5">
        <v>32</v>
      </c>
      <c r="B134" s="5">
        <f t="shared" si="0"/>
        <v>8</v>
      </c>
      <c r="C134" s="5" t="s">
        <v>207</v>
      </c>
      <c r="D134" s="5" t="s">
        <v>208</v>
      </c>
      <c r="E134" s="5" t="s">
        <v>422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5">
      <c r="A135" s="5">
        <v>32</v>
      </c>
      <c r="B135" s="5">
        <f t="shared" si="0"/>
        <v>9</v>
      </c>
      <c r="C135" s="5" t="s">
        <v>210</v>
      </c>
      <c r="D135" s="5" t="s">
        <v>211</v>
      </c>
      <c r="E135" s="5" t="s">
        <v>423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5">
      <c r="A136" s="5">
        <v>32</v>
      </c>
      <c r="B136" s="5">
        <f t="shared" si="0"/>
        <v>10</v>
      </c>
      <c r="C136" s="5" t="s">
        <v>213</v>
      </c>
      <c r="D136" s="5" t="s">
        <v>214</v>
      </c>
      <c r="E136" s="5" t="s">
        <v>424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5">
      <c r="A137" s="5">
        <v>32</v>
      </c>
      <c r="B137" s="5">
        <f t="shared" si="0"/>
        <v>11</v>
      </c>
      <c r="C137" s="5" t="s">
        <v>282</v>
      </c>
      <c r="D137" s="5" t="s">
        <v>283</v>
      </c>
      <c r="E137" s="5" t="s">
        <v>425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5">
      <c r="A138" s="5">
        <v>32</v>
      </c>
      <c r="B138" s="5">
        <f t="shared" si="0"/>
        <v>12</v>
      </c>
      <c r="C138" s="5" t="s">
        <v>285</v>
      </c>
      <c r="D138" s="5" t="s">
        <v>286</v>
      </c>
      <c r="E138" s="5" t="s">
        <v>426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5">
      <c r="A139" s="5">
        <v>33</v>
      </c>
      <c r="B139" s="5">
        <f t="shared" si="0"/>
        <v>1</v>
      </c>
      <c r="C139" s="5" t="s">
        <v>108</v>
      </c>
      <c r="D139" s="5" t="s">
        <v>109</v>
      </c>
      <c r="E139" s="5" t="s">
        <v>427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5">
      <c r="A140" s="5">
        <v>34</v>
      </c>
      <c r="B140" s="5">
        <f t="shared" si="0"/>
        <v>1</v>
      </c>
      <c r="C140" s="5" t="s">
        <v>217</v>
      </c>
      <c r="D140" s="5" t="s">
        <v>334</v>
      </c>
      <c r="E140" s="5" t="s">
        <v>428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5">
      <c r="A141" s="5">
        <v>34</v>
      </c>
      <c r="B141" s="5">
        <f t="shared" si="0"/>
        <v>2</v>
      </c>
      <c r="C141" s="5" t="s">
        <v>220</v>
      </c>
      <c r="D141" s="5" t="s">
        <v>336</v>
      </c>
      <c r="E141" s="5" t="s">
        <v>429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5">
      <c r="A142" s="5">
        <v>34</v>
      </c>
      <c r="B142" s="5">
        <f t="shared" si="0"/>
        <v>3</v>
      </c>
      <c r="C142" s="5" t="s">
        <v>223</v>
      </c>
      <c r="D142" s="5" t="s">
        <v>338</v>
      </c>
      <c r="E142" s="5" t="s">
        <v>430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5">
      <c r="A143" s="5">
        <v>34</v>
      </c>
      <c r="B143" s="5">
        <f t="shared" si="0"/>
        <v>4</v>
      </c>
      <c r="C143" s="5" t="s">
        <v>226</v>
      </c>
      <c r="D143" s="5" t="s">
        <v>340</v>
      </c>
      <c r="E143" s="5" t="s">
        <v>431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5">
      <c r="A144" s="5">
        <v>34</v>
      </c>
      <c r="B144" s="5">
        <f t="shared" si="0"/>
        <v>5</v>
      </c>
      <c r="C144" s="5" t="s">
        <v>229</v>
      </c>
      <c r="D144" s="5" t="s">
        <v>342</v>
      </c>
      <c r="E144" s="5" t="s">
        <v>432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5">
      <c r="A145" s="5">
        <v>34</v>
      </c>
      <c r="B145" s="5">
        <f t="shared" si="0"/>
        <v>6</v>
      </c>
      <c r="C145" s="5" t="s">
        <v>232</v>
      </c>
      <c r="D145" s="5" t="s">
        <v>344</v>
      </c>
      <c r="E145" s="5" t="s">
        <v>433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5">
      <c r="A146" s="5">
        <v>34</v>
      </c>
      <c r="B146" s="5">
        <f t="shared" si="0"/>
        <v>7</v>
      </c>
      <c r="C146" s="5" t="s">
        <v>235</v>
      </c>
      <c r="D146" s="5" t="s">
        <v>346</v>
      </c>
      <c r="E146" s="5" t="s">
        <v>434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5">
      <c r="A147" s="5">
        <v>34</v>
      </c>
      <c r="B147" s="5">
        <f t="shared" si="0"/>
        <v>8</v>
      </c>
      <c r="C147" s="5" t="s">
        <v>238</v>
      </c>
      <c r="D147" s="5" t="s">
        <v>348</v>
      </c>
      <c r="E147" s="5" t="s">
        <v>435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5">
      <c r="A148" s="5">
        <v>34</v>
      </c>
      <c r="B148" s="5">
        <f t="shared" si="0"/>
        <v>9</v>
      </c>
      <c r="C148" s="5" t="s">
        <v>241</v>
      </c>
      <c r="D148" s="5" t="s">
        <v>350</v>
      </c>
      <c r="E148" s="5" t="s">
        <v>436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5">
      <c r="A149" s="5">
        <v>34</v>
      </c>
      <c r="B149" s="5">
        <f t="shared" si="0"/>
        <v>10</v>
      </c>
      <c r="C149" s="5" t="s">
        <v>244</v>
      </c>
      <c r="D149" s="5" t="s">
        <v>352</v>
      </c>
      <c r="E149" s="5" t="s">
        <v>437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5">
      <c r="A150" s="5">
        <v>34</v>
      </c>
      <c r="B150" s="5">
        <f t="shared" si="0"/>
        <v>11</v>
      </c>
      <c r="C150" s="5" t="s">
        <v>299</v>
      </c>
      <c r="D150" s="5" t="s">
        <v>354</v>
      </c>
      <c r="E150" s="5" t="s">
        <v>438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5">
      <c r="A151" s="5">
        <v>34</v>
      </c>
      <c r="B151" s="5">
        <f t="shared" si="0"/>
        <v>12</v>
      </c>
      <c r="C151" s="5" t="s">
        <v>302</v>
      </c>
      <c r="D151" s="5" t="s">
        <v>356</v>
      </c>
      <c r="E151" s="5" t="s">
        <v>439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5">
      <c r="A152" s="5">
        <v>34</v>
      </c>
      <c r="B152" s="5">
        <f t="shared" si="0"/>
        <v>13</v>
      </c>
      <c r="C152" s="5" t="s">
        <v>305</v>
      </c>
      <c r="D152" s="5" t="s">
        <v>358</v>
      </c>
      <c r="E152" s="5" t="s">
        <v>440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5">
      <c r="A153" s="5">
        <v>34</v>
      </c>
      <c r="B153" s="5">
        <f t="shared" si="0"/>
        <v>14</v>
      </c>
      <c r="C153" s="5" t="s">
        <v>247</v>
      </c>
      <c r="D153" s="5" t="s">
        <v>360</v>
      </c>
      <c r="E153" s="5" t="s">
        <v>441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5">
      <c r="A154" s="5">
        <v>35</v>
      </c>
      <c r="B154" s="5">
        <f t="shared" si="0"/>
        <v>1</v>
      </c>
      <c r="C154" s="5" t="s">
        <v>186</v>
      </c>
      <c r="D154" s="5" t="s">
        <v>187</v>
      </c>
      <c r="E154" s="5" t="s">
        <v>442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5">
      <c r="A155" s="5">
        <v>35</v>
      </c>
      <c r="B155" s="5">
        <f t="shared" si="0"/>
        <v>2</v>
      </c>
      <c r="C155" s="5" t="s">
        <v>189</v>
      </c>
      <c r="D155" s="5" t="s">
        <v>190</v>
      </c>
      <c r="E155" s="5" t="s">
        <v>443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5">
      <c r="A156" s="5">
        <v>35</v>
      </c>
      <c r="B156" s="5">
        <f t="shared" si="0"/>
        <v>3</v>
      </c>
      <c r="C156" s="5" t="s">
        <v>192</v>
      </c>
      <c r="D156" s="5" t="s">
        <v>193</v>
      </c>
      <c r="E156" s="5" t="s">
        <v>444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5">
      <c r="A157" s="5">
        <v>35</v>
      </c>
      <c r="B157" s="5">
        <f t="shared" si="0"/>
        <v>4</v>
      </c>
      <c r="C157" s="5" t="s">
        <v>195</v>
      </c>
      <c r="D157" s="5" t="s">
        <v>196</v>
      </c>
      <c r="E157" s="5" t="s">
        <v>445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5">
      <c r="A158" s="5">
        <v>35</v>
      </c>
      <c r="B158" s="5">
        <f t="shared" si="0"/>
        <v>5</v>
      </c>
      <c r="C158" s="5" t="s">
        <v>198</v>
      </c>
      <c r="D158" s="5" t="s">
        <v>199</v>
      </c>
      <c r="E158" s="5" t="s">
        <v>446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5">
      <c r="A159" s="5">
        <v>35</v>
      </c>
      <c r="B159" s="5">
        <f t="shared" si="0"/>
        <v>6</v>
      </c>
      <c r="C159" s="5" t="s">
        <v>201</v>
      </c>
      <c r="D159" s="5" t="s">
        <v>202</v>
      </c>
      <c r="E159" s="5" t="s">
        <v>447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5">
      <c r="A160" s="5">
        <v>35</v>
      </c>
      <c r="B160" s="5">
        <f t="shared" si="0"/>
        <v>7</v>
      </c>
      <c r="C160" s="5" t="s">
        <v>204</v>
      </c>
      <c r="D160" s="5" t="s">
        <v>205</v>
      </c>
      <c r="E160" s="5" t="s">
        <v>448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5">
      <c r="A161" s="5">
        <v>35</v>
      </c>
      <c r="B161" s="5">
        <f t="shared" si="0"/>
        <v>8</v>
      </c>
      <c r="C161" s="5" t="s">
        <v>207</v>
      </c>
      <c r="D161" s="5" t="s">
        <v>208</v>
      </c>
      <c r="E161" s="5" t="s">
        <v>449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5">
      <c r="A162" s="5">
        <v>35</v>
      </c>
      <c r="B162" s="5">
        <f t="shared" si="0"/>
        <v>9</v>
      </c>
      <c r="C162" s="5" t="s">
        <v>210</v>
      </c>
      <c r="D162" s="5" t="s">
        <v>211</v>
      </c>
      <c r="E162" s="5" t="s">
        <v>450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5">
      <c r="A163" s="5">
        <v>35</v>
      </c>
      <c r="B163" s="5">
        <f t="shared" si="0"/>
        <v>10</v>
      </c>
      <c r="C163" s="5" t="s">
        <v>282</v>
      </c>
      <c r="D163" s="5" t="s">
        <v>283</v>
      </c>
      <c r="E163" s="5" t="s">
        <v>451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5">
      <c r="A164" s="5">
        <v>35</v>
      </c>
      <c r="B164" s="5">
        <f t="shared" si="0"/>
        <v>11</v>
      </c>
      <c r="C164" s="5" t="s">
        <v>285</v>
      </c>
      <c r="D164" s="5" t="s">
        <v>286</v>
      </c>
      <c r="E164" s="5" t="s">
        <v>452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5">
      <c r="A165" s="5">
        <v>36</v>
      </c>
      <c r="B165" s="5">
        <f t="shared" si="0"/>
        <v>1</v>
      </c>
      <c r="C165" s="5" t="s">
        <v>217</v>
      </c>
      <c r="D165" s="5" t="s">
        <v>334</v>
      </c>
      <c r="E165" s="5" t="s">
        <v>453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5">
      <c r="A166" s="5">
        <v>36</v>
      </c>
      <c r="B166" s="5">
        <f t="shared" si="0"/>
        <v>2</v>
      </c>
      <c r="C166" s="5" t="s">
        <v>220</v>
      </c>
      <c r="D166" s="5" t="s">
        <v>336</v>
      </c>
      <c r="E166" s="5" t="s">
        <v>454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5">
      <c r="A167" s="5">
        <v>36</v>
      </c>
      <c r="B167" s="5">
        <f t="shared" si="0"/>
        <v>3</v>
      </c>
      <c r="C167" s="5" t="s">
        <v>223</v>
      </c>
      <c r="D167" s="5" t="s">
        <v>338</v>
      </c>
      <c r="E167" s="5" t="s">
        <v>455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5">
      <c r="A168" s="5">
        <v>36</v>
      </c>
      <c r="B168" s="5">
        <f t="shared" si="0"/>
        <v>4</v>
      </c>
      <c r="C168" s="5" t="s">
        <v>226</v>
      </c>
      <c r="D168" s="5" t="s">
        <v>340</v>
      </c>
      <c r="E168" s="5" t="s">
        <v>456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5">
      <c r="A169" s="5">
        <v>36</v>
      </c>
      <c r="B169" s="5">
        <f t="shared" si="0"/>
        <v>5</v>
      </c>
      <c r="C169" s="5" t="s">
        <v>229</v>
      </c>
      <c r="D169" s="5" t="s">
        <v>342</v>
      </c>
      <c r="E169" s="5" t="s">
        <v>457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5">
      <c r="A170" s="5">
        <v>36</v>
      </c>
      <c r="B170" s="5">
        <f t="shared" si="0"/>
        <v>6</v>
      </c>
      <c r="C170" s="5" t="s">
        <v>232</v>
      </c>
      <c r="D170" s="5" t="s">
        <v>344</v>
      </c>
      <c r="E170" s="5" t="s">
        <v>458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5">
      <c r="A171" s="5">
        <v>36</v>
      </c>
      <c r="B171" s="5">
        <f t="shared" si="0"/>
        <v>7</v>
      </c>
      <c r="C171" s="5" t="s">
        <v>235</v>
      </c>
      <c r="D171" s="5" t="s">
        <v>346</v>
      </c>
      <c r="E171" s="5" t="s">
        <v>459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5">
      <c r="A172" s="5">
        <v>36</v>
      </c>
      <c r="B172" s="5">
        <f t="shared" si="0"/>
        <v>8</v>
      </c>
      <c r="C172" s="5" t="s">
        <v>238</v>
      </c>
      <c r="D172" s="5" t="s">
        <v>348</v>
      </c>
      <c r="E172" s="5" t="s">
        <v>460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5">
      <c r="A173" s="5">
        <v>36</v>
      </c>
      <c r="B173" s="5">
        <f t="shared" si="0"/>
        <v>9</v>
      </c>
      <c r="C173" s="5" t="s">
        <v>241</v>
      </c>
      <c r="D173" s="5" t="s">
        <v>350</v>
      </c>
      <c r="E173" s="5" t="s">
        <v>461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5">
      <c r="A174" s="5">
        <v>36</v>
      </c>
      <c r="B174" s="5">
        <f t="shared" si="0"/>
        <v>10</v>
      </c>
      <c r="C174" s="5" t="s">
        <v>244</v>
      </c>
      <c r="D174" s="5" t="s">
        <v>352</v>
      </c>
      <c r="E174" s="5" t="s">
        <v>462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5">
      <c r="A175" s="5">
        <v>36</v>
      </c>
      <c r="B175" s="5">
        <f t="shared" si="0"/>
        <v>11</v>
      </c>
      <c r="C175" s="5" t="s">
        <v>299</v>
      </c>
      <c r="D175" s="5" t="s">
        <v>354</v>
      </c>
      <c r="E175" s="5" t="s">
        <v>463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5">
      <c r="A176" s="5">
        <v>36</v>
      </c>
      <c r="B176" s="5">
        <f t="shared" si="0"/>
        <v>12</v>
      </c>
      <c r="C176" s="5" t="s">
        <v>302</v>
      </c>
      <c r="D176" s="5" t="s">
        <v>356</v>
      </c>
      <c r="E176" s="5" t="s">
        <v>464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5">
      <c r="A177" s="5">
        <v>36</v>
      </c>
      <c r="B177" s="5">
        <f t="shared" si="0"/>
        <v>13</v>
      </c>
      <c r="C177" s="5" t="s">
        <v>305</v>
      </c>
      <c r="D177" s="5" t="s">
        <v>358</v>
      </c>
      <c r="E177" s="5" t="s">
        <v>465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5">
      <c r="A178" s="5">
        <v>36</v>
      </c>
      <c r="B178" s="5">
        <f t="shared" si="0"/>
        <v>14</v>
      </c>
      <c r="C178" s="5" t="s">
        <v>247</v>
      </c>
      <c r="D178" s="5" t="s">
        <v>360</v>
      </c>
      <c r="E178" s="5" t="s">
        <v>466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5">
      <c r="A179" s="5">
        <v>37</v>
      </c>
      <c r="B179" s="5">
        <f t="shared" si="0"/>
        <v>1</v>
      </c>
      <c r="C179" s="5" t="s">
        <v>118</v>
      </c>
      <c r="D179" s="5" t="s">
        <v>119</v>
      </c>
      <c r="E179" s="5" t="s">
        <v>467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5">
      <c r="A180" s="5">
        <v>38</v>
      </c>
      <c r="B180" s="5">
        <f t="shared" si="0"/>
        <v>1</v>
      </c>
      <c r="C180" s="5" t="s">
        <v>260</v>
      </c>
      <c r="D180" s="5" t="s">
        <v>252</v>
      </c>
      <c r="E180" s="5" t="s">
        <v>468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5">
      <c r="A181" s="5">
        <v>38</v>
      </c>
      <c r="B181" s="5">
        <f t="shared" si="0"/>
        <v>2</v>
      </c>
      <c r="C181" s="5" t="s">
        <v>263</v>
      </c>
      <c r="D181" s="5" t="s">
        <v>403</v>
      </c>
      <c r="E181" s="5" t="s">
        <v>469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5">
      <c r="A182" s="5">
        <v>38</v>
      </c>
      <c r="B182" s="5">
        <f t="shared" si="0"/>
        <v>3</v>
      </c>
      <c r="C182" s="5" t="s">
        <v>266</v>
      </c>
      <c r="D182" s="5" t="s">
        <v>255</v>
      </c>
      <c r="E182" s="5" t="s">
        <v>470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5">
      <c r="A183" s="5">
        <v>39</v>
      </c>
      <c r="B183" s="5">
        <f t="shared" si="0"/>
        <v>1</v>
      </c>
      <c r="C183" s="5" t="s">
        <v>122</v>
      </c>
      <c r="D183" s="5" t="s">
        <v>123</v>
      </c>
      <c r="E183" s="5" t="s">
        <v>471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5">
      <c r="A184" s="5">
        <v>40</v>
      </c>
      <c r="B184" s="5">
        <f t="shared" si="0"/>
        <v>1</v>
      </c>
      <c r="C184" s="5" t="s">
        <v>124</v>
      </c>
      <c r="D184" s="5" t="s">
        <v>125</v>
      </c>
      <c r="E184" s="5" t="s">
        <v>472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5">
      <c r="A185" s="5">
        <v>41</v>
      </c>
      <c r="B185" s="5">
        <f t="shared" si="0"/>
        <v>1</v>
      </c>
      <c r="C185" s="5" t="s">
        <v>128</v>
      </c>
      <c r="D185" s="5" t="s">
        <v>129</v>
      </c>
      <c r="E185" s="5" t="s">
        <v>473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5">
      <c r="A186" s="5">
        <v>42</v>
      </c>
      <c r="B186" s="5">
        <f t="shared" si="0"/>
        <v>1</v>
      </c>
      <c r="C186" s="5" t="s">
        <v>186</v>
      </c>
      <c r="D186" s="5" t="s">
        <v>187</v>
      </c>
      <c r="E186" s="5" t="s">
        <v>474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5">
      <c r="A187" s="5">
        <v>42</v>
      </c>
      <c r="B187" s="5">
        <f t="shared" si="0"/>
        <v>2</v>
      </c>
      <c r="C187" s="5" t="s">
        <v>189</v>
      </c>
      <c r="D187" s="5" t="s">
        <v>190</v>
      </c>
      <c r="E187" s="5" t="s">
        <v>475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5">
      <c r="A188" s="5">
        <v>42</v>
      </c>
      <c r="B188" s="5">
        <f t="shared" si="0"/>
        <v>3</v>
      </c>
      <c r="C188" s="5" t="s">
        <v>192</v>
      </c>
      <c r="D188" s="5" t="s">
        <v>193</v>
      </c>
      <c r="E188" s="5" t="s">
        <v>476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5">
      <c r="A189" s="5">
        <v>42</v>
      </c>
      <c r="B189" s="5">
        <f t="shared" si="0"/>
        <v>4</v>
      </c>
      <c r="C189" s="5" t="s">
        <v>195</v>
      </c>
      <c r="D189" s="5" t="s">
        <v>196</v>
      </c>
      <c r="E189" s="5" t="s">
        <v>477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5">
      <c r="A190" s="5">
        <v>42</v>
      </c>
      <c r="B190" s="5">
        <f t="shared" si="0"/>
        <v>5</v>
      </c>
      <c r="C190" s="5" t="s">
        <v>198</v>
      </c>
      <c r="D190" s="5" t="s">
        <v>199</v>
      </c>
      <c r="E190" s="5" t="s">
        <v>478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5">
      <c r="A191" s="5">
        <v>42</v>
      </c>
      <c r="B191" s="5">
        <f t="shared" si="0"/>
        <v>6</v>
      </c>
      <c r="C191" s="5" t="s">
        <v>201</v>
      </c>
      <c r="D191" s="5" t="s">
        <v>202</v>
      </c>
      <c r="E191" s="5" t="s">
        <v>479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5">
      <c r="A192" s="5">
        <v>42</v>
      </c>
      <c r="B192" s="5">
        <f t="shared" si="0"/>
        <v>7</v>
      </c>
      <c r="C192" s="5" t="s">
        <v>204</v>
      </c>
      <c r="D192" s="5" t="s">
        <v>205</v>
      </c>
      <c r="E192" s="5" t="s">
        <v>480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5">
      <c r="A193" s="5">
        <v>43</v>
      </c>
      <c r="B193" s="5">
        <f t="shared" si="0"/>
        <v>1</v>
      </c>
      <c r="C193" s="5" t="s">
        <v>481</v>
      </c>
      <c r="D193" s="5" t="s">
        <v>482</v>
      </c>
      <c r="E193" s="5" t="s">
        <v>483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5">
      <c r="A194" s="5">
        <v>43</v>
      </c>
      <c r="B194" s="5">
        <f t="shared" si="0"/>
        <v>2</v>
      </c>
      <c r="C194" s="5" t="s">
        <v>484</v>
      </c>
      <c r="D194" s="5" t="s">
        <v>485</v>
      </c>
      <c r="E194" s="5" t="s">
        <v>486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5">
      <c r="A195" s="5">
        <v>43</v>
      </c>
      <c r="B195" s="5">
        <f t="shared" si="0"/>
        <v>3</v>
      </c>
      <c r="C195" s="5" t="s">
        <v>487</v>
      </c>
      <c r="D195" s="5" t="s">
        <v>488</v>
      </c>
      <c r="E195" s="5" t="s">
        <v>489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5">
      <c r="A196" s="5">
        <v>43</v>
      </c>
      <c r="B196" s="5">
        <f t="shared" si="0"/>
        <v>4</v>
      </c>
      <c r="C196" s="5" t="s">
        <v>490</v>
      </c>
      <c r="D196" s="5" t="s">
        <v>491</v>
      </c>
      <c r="E196" s="5" t="s">
        <v>492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5">
      <c r="A197" s="5">
        <v>43</v>
      </c>
      <c r="B197" s="5">
        <f t="shared" si="0"/>
        <v>5</v>
      </c>
      <c r="C197" s="5" t="s">
        <v>493</v>
      </c>
      <c r="D197" s="5" t="s">
        <v>494</v>
      </c>
      <c r="E197" s="5" t="s">
        <v>495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5">
      <c r="A198" s="5">
        <v>44</v>
      </c>
      <c r="B198" s="5">
        <f t="shared" si="0"/>
        <v>1</v>
      </c>
      <c r="C198" s="5" t="s">
        <v>217</v>
      </c>
      <c r="D198" s="5" t="s">
        <v>334</v>
      </c>
      <c r="E198" s="5" t="s">
        <v>496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5">
      <c r="A199" s="5">
        <v>44</v>
      </c>
      <c r="B199" s="5">
        <f t="shared" si="0"/>
        <v>2</v>
      </c>
      <c r="C199" s="5" t="s">
        <v>220</v>
      </c>
      <c r="D199" s="5" t="s">
        <v>336</v>
      </c>
      <c r="E199" s="5" t="s">
        <v>497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5">
      <c r="A200" s="5">
        <v>44</v>
      </c>
      <c r="B200" s="5">
        <f t="shared" si="0"/>
        <v>3</v>
      </c>
      <c r="C200" s="5" t="s">
        <v>223</v>
      </c>
      <c r="D200" s="5" t="s">
        <v>338</v>
      </c>
      <c r="E200" s="5" t="s">
        <v>498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5">
      <c r="A201" s="5">
        <v>44</v>
      </c>
      <c r="B201" s="5">
        <f t="shared" si="0"/>
        <v>4</v>
      </c>
      <c r="C201" s="5" t="s">
        <v>226</v>
      </c>
      <c r="D201" s="5" t="s">
        <v>340</v>
      </c>
      <c r="E201" s="5" t="s">
        <v>499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5">
      <c r="A202" s="5">
        <v>44</v>
      </c>
      <c r="B202" s="5">
        <f t="shared" si="0"/>
        <v>5</v>
      </c>
      <c r="C202" s="5" t="s">
        <v>229</v>
      </c>
      <c r="D202" s="5" t="s">
        <v>342</v>
      </c>
      <c r="E202" s="5" t="s">
        <v>500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5">
      <c r="A203" s="5">
        <v>44</v>
      </c>
      <c r="B203" s="5">
        <f t="shared" si="0"/>
        <v>6</v>
      </c>
      <c r="C203" s="5" t="s">
        <v>232</v>
      </c>
      <c r="D203" s="5" t="s">
        <v>344</v>
      </c>
      <c r="E203" s="5" t="s">
        <v>501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5">
      <c r="A204" s="5">
        <v>44</v>
      </c>
      <c r="B204" s="5">
        <f t="shared" si="0"/>
        <v>7</v>
      </c>
      <c r="C204" s="5" t="s">
        <v>235</v>
      </c>
      <c r="D204" s="5" t="s">
        <v>346</v>
      </c>
      <c r="E204" s="5" t="s">
        <v>502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5">
      <c r="A205" s="5">
        <v>44</v>
      </c>
      <c r="B205" s="5">
        <f t="shared" si="0"/>
        <v>8</v>
      </c>
      <c r="C205" s="5" t="s">
        <v>238</v>
      </c>
      <c r="D205" s="5" t="s">
        <v>348</v>
      </c>
      <c r="E205" s="5" t="s">
        <v>503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5">
      <c r="A206" s="5">
        <v>44</v>
      </c>
      <c r="B206" s="5">
        <f t="shared" si="0"/>
        <v>9</v>
      </c>
      <c r="C206" s="5" t="s">
        <v>241</v>
      </c>
      <c r="D206" s="5" t="s">
        <v>350</v>
      </c>
      <c r="E206" s="5" t="s">
        <v>504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5">
      <c r="A207" s="5">
        <v>44</v>
      </c>
      <c r="B207" s="5">
        <f t="shared" si="0"/>
        <v>10</v>
      </c>
      <c r="C207" s="5" t="s">
        <v>244</v>
      </c>
      <c r="D207" s="5" t="s">
        <v>352</v>
      </c>
      <c r="E207" s="5" t="s">
        <v>505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5">
      <c r="A208" s="5">
        <v>44</v>
      </c>
      <c r="B208" s="5">
        <f t="shared" si="0"/>
        <v>11</v>
      </c>
      <c r="C208" s="5" t="s">
        <v>299</v>
      </c>
      <c r="D208" s="5" t="s">
        <v>354</v>
      </c>
      <c r="E208" s="5" t="s">
        <v>506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5">
      <c r="A209" s="5">
        <v>44</v>
      </c>
      <c r="B209" s="5">
        <f t="shared" si="0"/>
        <v>12</v>
      </c>
      <c r="C209" s="5" t="s">
        <v>302</v>
      </c>
      <c r="D209" s="5" t="s">
        <v>356</v>
      </c>
      <c r="E209" s="5" t="s">
        <v>507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5">
      <c r="A210" s="5">
        <v>44</v>
      </c>
      <c r="B210" s="5">
        <f t="shared" si="0"/>
        <v>13</v>
      </c>
      <c r="C210" s="5" t="s">
        <v>305</v>
      </c>
      <c r="D210" s="5" t="s">
        <v>358</v>
      </c>
      <c r="E210" s="5" t="s">
        <v>508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5">
      <c r="A211" s="5">
        <v>44</v>
      </c>
      <c r="B211" s="5">
        <f t="shared" si="0"/>
        <v>14</v>
      </c>
      <c r="C211" s="5" t="s">
        <v>247</v>
      </c>
      <c r="D211" s="5" t="s">
        <v>360</v>
      </c>
      <c r="E211" s="5" t="s">
        <v>509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5">
      <c r="A212" s="5">
        <v>45</v>
      </c>
      <c r="B212" s="5">
        <f t="shared" si="0"/>
        <v>1</v>
      </c>
      <c r="C212" s="5" t="s">
        <v>278</v>
      </c>
      <c r="D212" s="5" t="s">
        <v>214</v>
      </c>
      <c r="E212" s="5" t="s">
        <v>510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5">
      <c r="A213" s="5">
        <v>46</v>
      </c>
      <c r="B213" s="5">
        <f t="shared" si="0"/>
        <v>1</v>
      </c>
      <c r="C213" s="5" t="s">
        <v>186</v>
      </c>
      <c r="D213" s="5" t="s">
        <v>187</v>
      </c>
      <c r="E213" s="5" t="s">
        <v>511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5">
      <c r="A214" s="5">
        <v>46</v>
      </c>
      <c r="B214" s="5">
        <f t="shared" si="0"/>
        <v>2</v>
      </c>
      <c r="C214" s="5" t="s">
        <v>189</v>
      </c>
      <c r="D214" s="5" t="s">
        <v>190</v>
      </c>
      <c r="E214" s="5" t="s">
        <v>512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5">
      <c r="A215" s="5">
        <v>46</v>
      </c>
      <c r="B215" s="5">
        <f t="shared" si="0"/>
        <v>3</v>
      </c>
      <c r="C215" s="5" t="s">
        <v>192</v>
      </c>
      <c r="D215" s="5" t="s">
        <v>193</v>
      </c>
      <c r="E215" s="5" t="s">
        <v>513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5">
      <c r="A216" s="5">
        <v>46</v>
      </c>
      <c r="B216" s="5">
        <f t="shared" si="0"/>
        <v>4</v>
      </c>
      <c r="C216" s="5" t="s">
        <v>195</v>
      </c>
      <c r="D216" s="5" t="s">
        <v>196</v>
      </c>
      <c r="E216" s="5" t="s">
        <v>514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5">
      <c r="A217" s="5">
        <v>46</v>
      </c>
      <c r="B217" s="5">
        <f t="shared" si="0"/>
        <v>5</v>
      </c>
      <c r="C217" s="5" t="s">
        <v>198</v>
      </c>
      <c r="D217" s="5" t="s">
        <v>199</v>
      </c>
      <c r="E217" s="5" t="s">
        <v>515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5">
      <c r="A218" s="5">
        <v>46</v>
      </c>
      <c r="B218" s="5">
        <f t="shared" si="0"/>
        <v>6</v>
      </c>
      <c r="C218" s="5" t="s">
        <v>201</v>
      </c>
      <c r="D218" s="5" t="s">
        <v>202</v>
      </c>
      <c r="E218" s="5" t="s">
        <v>516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5">
      <c r="A219" s="5">
        <v>46</v>
      </c>
      <c r="B219" s="5">
        <f t="shared" si="0"/>
        <v>7</v>
      </c>
      <c r="C219" s="5" t="s">
        <v>204</v>
      </c>
      <c r="D219" s="5" t="s">
        <v>205</v>
      </c>
      <c r="E219" s="5" t="s">
        <v>517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5">
      <c r="A220" s="5">
        <v>46</v>
      </c>
      <c r="B220" s="5">
        <f t="shared" si="0"/>
        <v>8</v>
      </c>
      <c r="C220" s="5" t="s">
        <v>207</v>
      </c>
      <c r="D220" s="5" t="s">
        <v>208</v>
      </c>
      <c r="E220" s="5" t="s">
        <v>518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5">
      <c r="A221" s="5">
        <v>46</v>
      </c>
      <c r="B221" s="5">
        <f t="shared" si="0"/>
        <v>9</v>
      </c>
      <c r="C221" s="5" t="s">
        <v>278</v>
      </c>
      <c r="D221" s="5" t="s">
        <v>214</v>
      </c>
      <c r="E221" s="5" t="s">
        <v>519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5">
      <c r="A222" s="5">
        <v>46</v>
      </c>
      <c r="B222" s="5">
        <f t="shared" si="0"/>
        <v>10</v>
      </c>
      <c r="C222" s="5" t="s">
        <v>520</v>
      </c>
      <c r="D222" s="5" t="s">
        <v>521</v>
      </c>
      <c r="E222" s="5" t="s">
        <v>522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5">
      <c r="A223" s="5">
        <v>47</v>
      </c>
      <c r="B223" s="5">
        <v>6</v>
      </c>
      <c r="C223" s="5" t="s">
        <v>523</v>
      </c>
      <c r="D223" s="5" t="s">
        <v>524</v>
      </c>
      <c r="E223" s="5" t="s">
        <v>525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5">
      <c r="A224" s="5">
        <v>47</v>
      </c>
      <c r="B224" s="5">
        <f t="shared" si="0"/>
        <v>7</v>
      </c>
      <c r="C224" s="5" t="s">
        <v>526</v>
      </c>
      <c r="D224" s="5" t="s">
        <v>527</v>
      </c>
      <c r="E224" s="5" t="s">
        <v>528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5">
      <c r="A225" s="5">
        <v>47</v>
      </c>
      <c r="B225" s="5">
        <f t="shared" si="0"/>
        <v>8</v>
      </c>
      <c r="C225" s="5" t="s">
        <v>529</v>
      </c>
      <c r="D225" s="5" t="s">
        <v>530</v>
      </c>
      <c r="E225" s="5" t="s">
        <v>531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5">
      <c r="A226" s="5">
        <v>47</v>
      </c>
      <c r="B226" s="5">
        <f t="shared" si="0"/>
        <v>9</v>
      </c>
      <c r="C226" s="5" t="s">
        <v>532</v>
      </c>
      <c r="D226" s="5" t="s">
        <v>533</v>
      </c>
      <c r="E226" s="5" t="s">
        <v>534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5">
      <c r="A227" s="5">
        <v>47</v>
      </c>
      <c r="B227" s="5">
        <f t="shared" si="0"/>
        <v>10</v>
      </c>
      <c r="C227" s="5" t="s">
        <v>535</v>
      </c>
      <c r="D227" s="5" t="s">
        <v>536</v>
      </c>
      <c r="E227" s="5" t="s">
        <v>537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5">
      <c r="A228" s="5">
        <v>47</v>
      </c>
      <c r="B228" s="5">
        <f t="shared" si="0"/>
        <v>11</v>
      </c>
      <c r="C228" s="5" t="s">
        <v>538</v>
      </c>
      <c r="D228" s="5" t="s">
        <v>539</v>
      </c>
      <c r="E228" s="5" t="s">
        <v>540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5">
      <c r="A229" s="5">
        <v>47</v>
      </c>
      <c r="B229" s="5">
        <f t="shared" si="0"/>
        <v>12</v>
      </c>
      <c r="C229" s="5" t="s">
        <v>541</v>
      </c>
      <c r="D229" s="5" t="s">
        <v>542</v>
      </c>
      <c r="E229" s="5" t="s">
        <v>543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5">
      <c r="A230" s="5">
        <v>48</v>
      </c>
      <c r="B230" s="5">
        <f t="shared" si="0"/>
        <v>1</v>
      </c>
      <c r="C230" s="5" t="s">
        <v>217</v>
      </c>
      <c r="D230" s="5" t="s">
        <v>218</v>
      </c>
      <c r="E230" s="5" t="s">
        <v>544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5">
      <c r="A231" s="5">
        <v>48</v>
      </c>
      <c r="B231" s="5">
        <f t="shared" si="0"/>
        <v>2</v>
      </c>
      <c r="C231" s="5" t="s">
        <v>220</v>
      </c>
      <c r="D231" s="5" t="s">
        <v>221</v>
      </c>
      <c r="E231" s="5" t="s">
        <v>545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5">
      <c r="A232" s="5">
        <v>48</v>
      </c>
      <c r="B232" s="5">
        <f t="shared" si="0"/>
        <v>3</v>
      </c>
      <c r="C232" s="5" t="s">
        <v>223</v>
      </c>
      <c r="D232" s="5" t="s">
        <v>224</v>
      </c>
      <c r="E232" s="5" t="s">
        <v>546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5">
      <c r="A233" s="5">
        <v>48</v>
      </c>
      <c r="B233" s="5">
        <f t="shared" si="0"/>
        <v>4</v>
      </c>
      <c r="C233" s="5" t="s">
        <v>226</v>
      </c>
      <c r="D233" s="5" t="s">
        <v>227</v>
      </c>
      <c r="E233" s="5" t="s">
        <v>547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5">
      <c r="A234" s="5">
        <v>48</v>
      </c>
      <c r="B234" s="5">
        <f t="shared" si="0"/>
        <v>5</v>
      </c>
      <c r="C234" s="5" t="s">
        <v>229</v>
      </c>
      <c r="D234" s="5" t="s">
        <v>230</v>
      </c>
      <c r="E234" s="5" t="s">
        <v>548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5">
      <c r="A235" s="5">
        <v>48</v>
      </c>
      <c r="B235" s="5">
        <f t="shared" si="0"/>
        <v>6</v>
      </c>
      <c r="C235" s="5" t="s">
        <v>232</v>
      </c>
      <c r="D235" s="5" t="s">
        <v>233</v>
      </c>
      <c r="E235" s="5" t="s">
        <v>549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5">
      <c r="A236" s="5">
        <v>48</v>
      </c>
      <c r="B236" s="5">
        <f t="shared" si="0"/>
        <v>7</v>
      </c>
      <c r="C236" s="5" t="s">
        <v>235</v>
      </c>
      <c r="D236" s="5" t="s">
        <v>236</v>
      </c>
      <c r="E236" s="5" t="s">
        <v>550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5">
      <c r="A237" s="5">
        <v>48</v>
      </c>
      <c r="B237" s="5">
        <f t="shared" si="0"/>
        <v>8</v>
      </c>
      <c r="C237" s="5" t="s">
        <v>238</v>
      </c>
      <c r="D237" s="5" t="s">
        <v>239</v>
      </c>
      <c r="E237" s="5" t="s">
        <v>551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5">
      <c r="A238" s="5">
        <v>48</v>
      </c>
      <c r="B238" s="5">
        <f t="shared" si="0"/>
        <v>9</v>
      </c>
      <c r="C238" s="5" t="s">
        <v>241</v>
      </c>
      <c r="D238" s="5" t="s">
        <v>242</v>
      </c>
      <c r="E238" s="5" t="s">
        <v>552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5">
      <c r="A239" s="5">
        <v>48</v>
      </c>
      <c r="B239" s="5">
        <f t="shared" si="0"/>
        <v>10</v>
      </c>
      <c r="C239" s="5" t="s">
        <v>247</v>
      </c>
      <c r="D239" s="5" t="s">
        <v>245</v>
      </c>
      <c r="E239" s="5" t="s">
        <v>553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5">
      <c r="A240" s="5">
        <v>49</v>
      </c>
      <c r="B240" s="5">
        <f t="shared" si="0"/>
        <v>1</v>
      </c>
      <c r="C240" s="5" t="s">
        <v>251</v>
      </c>
      <c r="D240" s="5" t="s">
        <v>252</v>
      </c>
      <c r="E240" s="5" t="s">
        <v>554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5">
      <c r="A241" s="5">
        <v>49</v>
      </c>
      <c r="B241" s="5">
        <f t="shared" si="0"/>
        <v>2</v>
      </c>
      <c r="C241" s="5" t="s">
        <v>254</v>
      </c>
      <c r="D241" s="5" t="s">
        <v>403</v>
      </c>
      <c r="E241" s="5" t="s">
        <v>555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5">
      <c r="A242" s="5">
        <v>49</v>
      </c>
      <c r="B242" s="5">
        <f t="shared" si="0"/>
        <v>3</v>
      </c>
      <c r="C242" s="5" t="s">
        <v>405</v>
      </c>
      <c r="D242" s="5" t="s">
        <v>255</v>
      </c>
      <c r="E242" s="5" t="s">
        <v>556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5">
      <c r="A243" s="5">
        <v>50</v>
      </c>
      <c r="B243" s="5">
        <f t="shared" si="0"/>
        <v>1</v>
      </c>
      <c r="C243" s="5" t="s">
        <v>251</v>
      </c>
      <c r="D243" s="5" t="s">
        <v>252</v>
      </c>
      <c r="E243" s="5" t="s">
        <v>557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5">
      <c r="A244" s="5">
        <v>50</v>
      </c>
      <c r="B244" s="5">
        <f t="shared" si="0"/>
        <v>2</v>
      </c>
      <c r="C244" s="5" t="s">
        <v>254</v>
      </c>
      <c r="D244" s="5" t="s">
        <v>403</v>
      </c>
      <c r="E244" s="5" t="s">
        <v>558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5">
      <c r="A245" s="5">
        <v>50</v>
      </c>
      <c r="B245" s="5">
        <f t="shared" si="0"/>
        <v>3</v>
      </c>
      <c r="C245" s="5" t="s">
        <v>405</v>
      </c>
      <c r="D245" s="5" t="s">
        <v>255</v>
      </c>
      <c r="E245" s="5" t="s">
        <v>559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5">
      <c r="A246" s="5">
        <v>51</v>
      </c>
      <c r="B246" s="5">
        <f t="shared" si="0"/>
        <v>1</v>
      </c>
      <c r="C246" s="5" t="s">
        <v>251</v>
      </c>
      <c r="D246" s="5" t="s">
        <v>252</v>
      </c>
      <c r="E246" s="5" t="s">
        <v>560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5">
      <c r="A247" s="5">
        <v>51</v>
      </c>
      <c r="B247" s="5">
        <f t="shared" si="0"/>
        <v>2</v>
      </c>
      <c r="C247" s="5" t="s">
        <v>254</v>
      </c>
      <c r="D247" s="5" t="s">
        <v>403</v>
      </c>
      <c r="E247" s="5" t="s">
        <v>561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5">
      <c r="A248" s="5">
        <v>51</v>
      </c>
      <c r="B248" s="5">
        <f t="shared" si="0"/>
        <v>3</v>
      </c>
      <c r="C248" s="5" t="s">
        <v>405</v>
      </c>
      <c r="D248" s="5" t="s">
        <v>255</v>
      </c>
      <c r="E248" s="5" t="s">
        <v>562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5">
      <c r="A249" s="5">
        <v>52</v>
      </c>
      <c r="B249" s="5">
        <f t="shared" si="0"/>
        <v>1</v>
      </c>
      <c r="C249" s="5" t="s">
        <v>150</v>
      </c>
      <c r="D249" s="5" t="s">
        <v>151</v>
      </c>
      <c r="E249" s="5" t="s">
        <v>563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5">
      <c r="A250" s="5">
        <v>53</v>
      </c>
      <c r="B250" s="5">
        <f t="shared" si="0"/>
        <v>1</v>
      </c>
      <c r="C250" s="5" t="s">
        <v>152</v>
      </c>
      <c r="D250" s="5" t="s">
        <v>153</v>
      </c>
      <c r="E250" s="5" t="s">
        <v>564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5">
      <c r="A251" s="5">
        <v>54</v>
      </c>
      <c r="B251" s="5">
        <f t="shared" si="0"/>
        <v>1</v>
      </c>
      <c r="C251" s="5" t="s">
        <v>156</v>
      </c>
      <c r="D251" s="5" t="s">
        <v>157</v>
      </c>
      <c r="E251" s="5" t="s">
        <v>565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5">
      <c r="A252" s="5">
        <v>55</v>
      </c>
      <c r="B252" s="5">
        <f t="shared" si="0"/>
        <v>1</v>
      </c>
      <c r="C252" s="5" t="s">
        <v>158</v>
      </c>
      <c r="D252" s="5" t="s">
        <v>159</v>
      </c>
      <c r="E252" s="5" t="s">
        <v>566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5">
      <c r="A253" s="5">
        <v>56</v>
      </c>
      <c r="B253" s="5">
        <f t="shared" si="0"/>
        <v>1</v>
      </c>
      <c r="C253" s="5" t="s">
        <v>160</v>
      </c>
      <c r="D253" s="5" t="s">
        <v>161</v>
      </c>
      <c r="E253" s="5" t="s">
        <v>567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5">
      <c r="A254" s="5">
        <v>57</v>
      </c>
      <c r="B254" s="5">
        <f t="shared" si="0"/>
        <v>1</v>
      </c>
      <c r="C254" s="5" t="s">
        <v>186</v>
      </c>
      <c r="D254" s="5" t="s">
        <v>187</v>
      </c>
      <c r="E254" s="5" t="s">
        <v>568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5">
      <c r="A255" s="5">
        <v>57</v>
      </c>
      <c r="B255" s="5">
        <f t="shared" si="0"/>
        <v>2</v>
      </c>
      <c r="C255" s="5" t="s">
        <v>189</v>
      </c>
      <c r="D255" s="5" t="s">
        <v>190</v>
      </c>
      <c r="E255" s="5" t="s">
        <v>569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5">
      <c r="A256" s="5">
        <v>57</v>
      </c>
      <c r="B256" s="5">
        <f t="shared" si="0"/>
        <v>3</v>
      </c>
      <c r="C256" s="5" t="s">
        <v>192</v>
      </c>
      <c r="D256" s="5" t="s">
        <v>193</v>
      </c>
      <c r="E256" s="5" t="s">
        <v>570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5">
      <c r="A257" s="5">
        <v>57</v>
      </c>
      <c r="B257" s="5">
        <f t="shared" ref="B257:B288" si="1">IF(ISBLANK(E257),"",IF(ISERROR(FIND("/",E257)),1,IF(ISERROR(FIND("/",E256)),1,IF(LEFT(E257,FIND("/",E257)-1)=LEFT(E256,FIND("/",E256)-1),B256+1,1))))</f>
        <v>4</v>
      </c>
      <c r="C257" s="5" t="s">
        <v>195</v>
      </c>
      <c r="D257" s="5" t="s">
        <v>196</v>
      </c>
      <c r="E257" s="5" t="s">
        <v>571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5">
      <c r="A258" s="5">
        <v>57</v>
      </c>
      <c r="B258" s="5">
        <f t="shared" si="1"/>
        <v>5</v>
      </c>
      <c r="C258" s="5" t="s">
        <v>198</v>
      </c>
      <c r="D258" s="5" t="s">
        <v>199</v>
      </c>
      <c r="E258" s="5" t="s">
        <v>572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5">
      <c r="A259" s="5">
        <v>57</v>
      </c>
      <c r="B259" s="5">
        <f t="shared" si="1"/>
        <v>6</v>
      </c>
      <c r="C259" s="5" t="s">
        <v>201</v>
      </c>
      <c r="D259" s="5" t="s">
        <v>202</v>
      </c>
      <c r="E259" s="5" t="s">
        <v>573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5">
      <c r="A260" s="5">
        <v>57</v>
      </c>
      <c r="B260" s="5">
        <f t="shared" si="1"/>
        <v>7</v>
      </c>
      <c r="C260" s="5" t="s">
        <v>204</v>
      </c>
      <c r="D260" s="5" t="s">
        <v>205</v>
      </c>
      <c r="E260" s="5" t="s">
        <v>574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5">
      <c r="A261" s="5">
        <v>57</v>
      </c>
      <c r="B261" s="5">
        <f t="shared" si="1"/>
        <v>8</v>
      </c>
      <c r="C261" s="5" t="s">
        <v>207</v>
      </c>
      <c r="D261" s="5" t="s">
        <v>208</v>
      </c>
      <c r="E261" s="5" t="s">
        <v>575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5">
      <c r="A262" s="5">
        <v>57</v>
      </c>
      <c r="B262" s="5">
        <f t="shared" si="1"/>
        <v>9</v>
      </c>
      <c r="C262" s="5" t="s">
        <v>210</v>
      </c>
      <c r="D262" s="5" t="s">
        <v>211</v>
      </c>
      <c r="E262" s="5" t="s">
        <v>576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5">
      <c r="A263" s="5">
        <v>57</v>
      </c>
      <c r="B263" s="5">
        <f t="shared" si="1"/>
        <v>10</v>
      </c>
      <c r="C263" s="5" t="s">
        <v>520</v>
      </c>
      <c r="D263" s="5" t="s">
        <v>577</v>
      </c>
      <c r="E263" s="5" t="s">
        <v>578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5">
      <c r="A264" s="5">
        <v>58</v>
      </c>
      <c r="B264" s="5">
        <v>13</v>
      </c>
      <c r="C264" s="5" t="s">
        <v>579</v>
      </c>
      <c r="D264" s="5" t="s">
        <v>580</v>
      </c>
      <c r="E264" s="5" t="s">
        <v>581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5">
      <c r="A265" s="5">
        <v>59</v>
      </c>
      <c r="B265" s="5">
        <f t="shared" si="1"/>
        <v>1</v>
      </c>
      <c r="C265" s="5" t="s">
        <v>217</v>
      </c>
      <c r="D265" s="5" t="s">
        <v>218</v>
      </c>
      <c r="E265" s="5" t="s">
        <v>582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5">
      <c r="A266" s="5">
        <v>59</v>
      </c>
      <c r="B266" s="5">
        <f t="shared" si="1"/>
        <v>2</v>
      </c>
      <c r="C266" s="5" t="s">
        <v>220</v>
      </c>
      <c r="D266" s="5" t="s">
        <v>221</v>
      </c>
      <c r="E266" s="5" t="s">
        <v>583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5">
      <c r="A267" s="5">
        <v>59</v>
      </c>
      <c r="B267" s="5">
        <f t="shared" si="1"/>
        <v>3</v>
      </c>
      <c r="C267" s="5" t="s">
        <v>223</v>
      </c>
      <c r="D267" s="5" t="s">
        <v>224</v>
      </c>
      <c r="E267" s="5" t="s">
        <v>584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5">
      <c r="A268" s="5">
        <v>59</v>
      </c>
      <c r="B268" s="5">
        <f t="shared" si="1"/>
        <v>4</v>
      </c>
      <c r="C268" s="5" t="s">
        <v>226</v>
      </c>
      <c r="D268" s="5" t="s">
        <v>227</v>
      </c>
      <c r="E268" s="5" t="s">
        <v>585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5">
      <c r="A269" s="5">
        <v>59</v>
      </c>
      <c r="B269" s="5">
        <f t="shared" si="1"/>
        <v>5</v>
      </c>
      <c r="C269" s="5" t="s">
        <v>229</v>
      </c>
      <c r="D269" s="5" t="s">
        <v>230</v>
      </c>
      <c r="E269" s="5" t="s">
        <v>586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5">
      <c r="A270" s="5">
        <v>59</v>
      </c>
      <c r="B270" s="5">
        <f t="shared" si="1"/>
        <v>6</v>
      </c>
      <c r="C270" s="5" t="s">
        <v>232</v>
      </c>
      <c r="D270" s="5" t="s">
        <v>233</v>
      </c>
      <c r="E270" s="5" t="s">
        <v>587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5">
      <c r="A271" s="5">
        <v>59</v>
      </c>
      <c r="B271" s="5">
        <f t="shared" si="1"/>
        <v>7</v>
      </c>
      <c r="C271" s="5" t="s">
        <v>235</v>
      </c>
      <c r="D271" s="5" t="s">
        <v>236</v>
      </c>
      <c r="E271" s="5" t="s">
        <v>588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5">
      <c r="A272" s="5">
        <v>59</v>
      </c>
      <c r="B272" s="5">
        <f t="shared" si="1"/>
        <v>8</v>
      </c>
      <c r="C272" s="5" t="s">
        <v>238</v>
      </c>
      <c r="D272" s="5" t="s">
        <v>239</v>
      </c>
      <c r="E272" s="5" t="s">
        <v>589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5">
      <c r="A273" s="5">
        <v>59</v>
      </c>
      <c r="B273" s="5">
        <f t="shared" si="1"/>
        <v>9</v>
      </c>
      <c r="C273" s="5" t="s">
        <v>241</v>
      </c>
      <c r="D273" s="5" t="s">
        <v>242</v>
      </c>
      <c r="E273" s="5" t="s">
        <v>590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5">
      <c r="A274" s="5">
        <v>59</v>
      </c>
      <c r="B274" s="5">
        <f t="shared" si="1"/>
        <v>10</v>
      </c>
      <c r="C274" s="5" t="s">
        <v>244</v>
      </c>
      <c r="D274" s="5" t="s">
        <v>245</v>
      </c>
      <c r="E274" s="5" t="s">
        <v>591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5">
      <c r="A275" s="5">
        <v>60</v>
      </c>
      <c r="B275" s="5">
        <f t="shared" si="1"/>
        <v>1</v>
      </c>
      <c r="C275" s="5" t="s">
        <v>251</v>
      </c>
      <c r="D275" s="5" t="s">
        <v>252</v>
      </c>
      <c r="E275" s="5" t="s">
        <v>592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5">
      <c r="A276" s="5">
        <v>60</v>
      </c>
      <c r="B276" s="5">
        <f t="shared" si="1"/>
        <v>2</v>
      </c>
      <c r="C276" s="5" t="s">
        <v>254</v>
      </c>
      <c r="D276" s="5" t="s">
        <v>403</v>
      </c>
      <c r="E276" s="5" t="s">
        <v>593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5">
      <c r="A277" s="5">
        <v>60</v>
      </c>
      <c r="B277" s="5">
        <f t="shared" si="1"/>
        <v>3</v>
      </c>
      <c r="C277" s="5" t="s">
        <v>405</v>
      </c>
      <c r="D277" s="5" t="s">
        <v>255</v>
      </c>
      <c r="E277" s="5" t="s">
        <v>594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5">
      <c r="A278" s="5">
        <v>61</v>
      </c>
      <c r="B278" s="5">
        <f t="shared" si="1"/>
        <v>1</v>
      </c>
      <c r="C278" s="5" t="s">
        <v>251</v>
      </c>
      <c r="D278" s="5" t="s">
        <v>252</v>
      </c>
      <c r="E278" s="5" t="s">
        <v>595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5">
      <c r="A279" s="5">
        <v>61</v>
      </c>
      <c r="B279" s="5">
        <f t="shared" si="1"/>
        <v>2</v>
      </c>
      <c r="C279" s="5" t="s">
        <v>254</v>
      </c>
      <c r="D279" s="5" t="s">
        <v>403</v>
      </c>
      <c r="E279" s="5" t="s">
        <v>596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5">
      <c r="A280" s="5">
        <v>61</v>
      </c>
      <c r="B280" s="5">
        <f t="shared" si="1"/>
        <v>3</v>
      </c>
      <c r="C280" s="5" t="s">
        <v>405</v>
      </c>
      <c r="D280" s="5" t="s">
        <v>255</v>
      </c>
      <c r="E280" s="5" t="s">
        <v>597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5">
      <c r="A281" s="5">
        <v>62</v>
      </c>
      <c r="B281" s="5">
        <f t="shared" si="1"/>
        <v>1</v>
      </c>
      <c r="C281" s="5" t="s">
        <v>251</v>
      </c>
      <c r="D281" s="5" t="s">
        <v>252</v>
      </c>
      <c r="E281" s="5" t="s">
        <v>598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5">
      <c r="A282" s="5">
        <v>62</v>
      </c>
      <c r="B282" s="5">
        <f t="shared" si="1"/>
        <v>2</v>
      </c>
      <c r="C282" s="5" t="s">
        <v>254</v>
      </c>
      <c r="D282" s="5" t="s">
        <v>403</v>
      </c>
      <c r="E282" s="5" t="s">
        <v>599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5">
      <c r="A283" s="5">
        <v>62</v>
      </c>
      <c r="B283" s="5">
        <f t="shared" si="1"/>
        <v>3</v>
      </c>
      <c r="C283" s="5" t="s">
        <v>405</v>
      </c>
      <c r="D283" s="5" t="s">
        <v>255</v>
      </c>
      <c r="E283" s="5" t="s">
        <v>600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5">
      <c r="A284" s="5">
        <v>63</v>
      </c>
      <c r="B284" s="5">
        <f t="shared" si="1"/>
        <v>1</v>
      </c>
      <c r="C284" s="5" t="s">
        <v>278</v>
      </c>
      <c r="D284" s="5" t="s">
        <v>214</v>
      </c>
      <c r="E284" s="5" t="s">
        <v>601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5">
      <c r="A285" s="5">
        <v>64</v>
      </c>
      <c r="B285" s="5">
        <v>1</v>
      </c>
      <c r="C285" s="5" t="s">
        <v>602</v>
      </c>
      <c r="D285" s="5" t="s">
        <v>603</v>
      </c>
      <c r="E285" s="5" t="s">
        <v>604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5">
      <c r="A286" s="5">
        <v>64</v>
      </c>
      <c r="B286" s="5">
        <f t="shared" si="1"/>
        <v>2</v>
      </c>
      <c r="C286" s="5" t="s">
        <v>278</v>
      </c>
      <c r="D286" s="5" t="s">
        <v>214</v>
      </c>
      <c r="E286" s="5" t="s">
        <v>605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5">
      <c r="A287" s="5">
        <v>64</v>
      </c>
      <c r="B287" s="5">
        <f t="shared" si="1"/>
        <v>3</v>
      </c>
      <c r="C287" s="5" t="s">
        <v>606</v>
      </c>
      <c r="D287" s="5" t="s">
        <v>607</v>
      </c>
      <c r="E287" s="5" t="s">
        <v>608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5">
      <c r="A288" s="5">
        <v>65</v>
      </c>
      <c r="B288" s="5">
        <f t="shared" si="1"/>
        <v>1</v>
      </c>
      <c r="C288" s="5" t="s">
        <v>278</v>
      </c>
      <c r="D288" s="5" t="s">
        <v>609</v>
      </c>
      <c r="E288" s="5" t="s">
        <v>610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5">
      <c r="A289" s="5">
        <v>66</v>
      </c>
      <c r="B289" s="5">
        <f>IF(ISBLANK(E289),"",IF(ISERROR(FIND("/",E289)),1,IF(ISERROR(FIND("/",E284)),1,IF(LEFT(E289,FIND("/",E289)-1)=LEFT(E284,FIND("/",E284)-1),B284+1,1))))</f>
        <v>1</v>
      </c>
      <c r="C289" s="5" t="s">
        <v>611</v>
      </c>
      <c r="D289" s="5" t="s">
        <v>612</v>
      </c>
      <c r="E289" s="5" t="s">
        <v>613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5">
      <c r="A290" s="5">
        <v>67</v>
      </c>
      <c r="B290" s="5">
        <f t="shared" ref="B290:B298" si="2">IF(ISBLANK(E290),"",IF(ISERROR(FIND("/",E290)),1,IF(ISERROR(FIND("/",E289)),1,IF(LEFT(E290,FIND("/",E290)-1)=LEFT(E289,FIND("/",E289)-1),B289+1,1))))</f>
        <v>1</v>
      </c>
      <c r="C290" s="5" t="s">
        <v>186</v>
      </c>
      <c r="D290" s="5" t="s">
        <v>187</v>
      </c>
      <c r="E290" s="5" t="s">
        <v>614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5">
      <c r="A291" s="5">
        <v>67</v>
      </c>
      <c r="B291" s="5">
        <f t="shared" si="2"/>
        <v>2</v>
      </c>
      <c r="C291" s="5" t="s">
        <v>189</v>
      </c>
      <c r="D291" s="5" t="s">
        <v>190</v>
      </c>
      <c r="E291" s="5" t="s">
        <v>615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5">
      <c r="A292" s="5">
        <v>67</v>
      </c>
      <c r="B292" s="5">
        <f t="shared" si="2"/>
        <v>3</v>
      </c>
      <c r="C292" s="5" t="s">
        <v>192</v>
      </c>
      <c r="D292" s="5" t="s">
        <v>193</v>
      </c>
      <c r="E292" s="5" t="s">
        <v>616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5">
      <c r="A293" s="5">
        <v>67</v>
      </c>
      <c r="B293" s="5">
        <f t="shared" si="2"/>
        <v>4</v>
      </c>
      <c r="C293" s="5" t="s">
        <v>195</v>
      </c>
      <c r="D293" s="5" t="s">
        <v>196</v>
      </c>
      <c r="E293" s="5" t="s">
        <v>617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5">
      <c r="A294" s="5">
        <v>67</v>
      </c>
      <c r="B294" s="5">
        <f t="shared" si="2"/>
        <v>5</v>
      </c>
      <c r="C294" s="5" t="s">
        <v>198</v>
      </c>
      <c r="D294" s="5" t="s">
        <v>199</v>
      </c>
      <c r="E294" s="5" t="s">
        <v>618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5">
      <c r="A295" s="5">
        <v>67</v>
      </c>
      <c r="B295" s="5">
        <f t="shared" si="2"/>
        <v>6</v>
      </c>
      <c r="C295" s="5" t="s">
        <v>201</v>
      </c>
      <c r="D295" s="5" t="s">
        <v>202</v>
      </c>
      <c r="E295" s="5" t="s">
        <v>619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5">
      <c r="A296" s="5">
        <v>67</v>
      </c>
      <c r="B296" s="5">
        <f t="shared" si="2"/>
        <v>7</v>
      </c>
      <c r="C296" s="5" t="s">
        <v>204</v>
      </c>
      <c r="D296" s="5" t="s">
        <v>205</v>
      </c>
      <c r="E296" s="5" t="s">
        <v>620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5">
      <c r="A297" s="5">
        <v>67</v>
      </c>
      <c r="B297" s="5">
        <f t="shared" si="2"/>
        <v>8</v>
      </c>
      <c r="C297" s="5" t="s">
        <v>207</v>
      </c>
      <c r="D297" s="5" t="s">
        <v>208</v>
      </c>
      <c r="E297" s="5" t="s">
        <v>621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5">
      <c r="A298" s="5">
        <v>67</v>
      </c>
      <c r="B298" s="5">
        <f t="shared" si="2"/>
        <v>9</v>
      </c>
      <c r="C298" s="5" t="s">
        <v>520</v>
      </c>
      <c r="D298" s="5" t="s">
        <v>622</v>
      </c>
      <c r="E298" s="5" t="s">
        <v>623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.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6666"/>
    <outlinePr summaryBelow="0" summaryRight="0"/>
  </sheetPr>
  <dimension ref="A1:KN1001"/>
  <sheetViews>
    <sheetView workbookViewId="0"/>
  </sheetViews>
  <sheetFormatPr defaultColWidth="12.6328125" defaultRowHeight="15.75" customHeight="1"/>
  <cols>
    <col min="1" max="1" width="39.6328125" customWidth="1"/>
  </cols>
  <sheetData>
    <row r="1" spans="1:300" ht="15.75" customHeight="1">
      <c r="A1" s="5" t="s">
        <v>624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</row>
    <row r="2" spans="1:300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</row>
    <row r="3" spans="1:300" ht="15.75" customHeight="1">
      <c r="A3" s="5" t="str">
        <f ca="1">IFERROR(__xludf.DUMMYFUNCTION("QUERY(TRANSPOSE(SPLIT(A1, "","")), ""SELECT Col1"")"),"['Sky_FC_GAME'")</f>
        <v>['Sky_FC_GAME'</v>
      </c>
      <c r="B3" s="5" t="str">
        <f t="shared" ref="B3:B257" ca="1" si="0">TRIM(SUBSTITUTE(SUBSTITUTE(
SUBSTITUTE(
SUBSTITUTE(
A3, "[", ""), "]", ""), "/wiki/", ""), "'", ""))</f>
        <v>Sky_FC_GAME</v>
      </c>
      <c r="C3" s="5"/>
      <c r="D3" s="5"/>
      <c r="E3" s="5" t="str">
        <f ca="1">IFERROR(__xludf.DUMMYFUNCTION("FILTER(B:B, NOT(ISNUMBER(FIND(""_GAME"",B:B)))) "),"")</f>
        <v/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</row>
    <row r="4" spans="1:300" ht="15.75" customHeight="1">
      <c r="A4" s="5" t="str">
        <f ca="1">IFERROR(__xludf.DUMMYFUNCTION("""COMPUTED_VALUE""")," '/wiki/Liberl_News_(Sky_FC)/Issue_1'")</f>
        <v xml:space="preserve"> '/wiki/Liberl_News_(Sky_FC)/Issue_1'</v>
      </c>
      <c r="B4" s="5" t="str">
        <f t="shared" ca="1" si="0"/>
        <v>Liberl_News_(Sky_FC)/Issue_1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</row>
    <row r="5" spans="1:300" ht="15.75" customHeight="1">
      <c r="A5" s="5" t="str">
        <f ca="1">IFERROR(__xludf.DUMMYFUNCTION("""COMPUTED_VALUE""")," '/wiki/Liberl_News_(Sky_FC)/Issue_2'")</f>
        <v xml:space="preserve"> '/wiki/Liberl_News_(Sky_FC)/Issue_2'</v>
      </c>
      <c r="B5" s="5" t="str">
        <f t="shared" ca="1" si="0"/>
        <v>Liberl_News_(Sky_FC)/Issue_2</v>
      </c>
      <c r="C5" s="5"/>
      <c r="D5" s="5"/>
      <c r="E5" s="5" t="str">
        <f ca="1">IFERROR(__xludf.DUMMYFUNCTION("""COMPUTED_VALUE"""),"Liberl_News_(Sky_FC)/Issue_1")</f>
        <v>Liberl_News_(Sky_FC)/Issue_1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</row>
    <row r="6" spans="1:300" ht="15.75" customHeight="1">
      <c r="A6" s="5" t="str">
        <f ca="1">IFERROR(__xludf.DUMMYFUNCTION("""COMPUTED_VALUE""")," '/wiki/Liberl_News_(Sky_FC)/Issue_3'")</f>
        <v xml:space="preserve"> '/wiki/Liberl_News_(Sky_FC)/Issue_3'</v>
      </c>
      <c r="B6" s="5" t="str">
        <f t="shared" ca="1" si="0"/>
        <v>Liberl_News_(Sky_FC)/Issue_3</v>
      </c>
      <c r="C6" s="5"/>
      <c r="D6" s="5"/>
      <c r="E6" s="5" t="str">
        <f ca="1">IFERROR(__xludf.DUMMYFUNCTION("""COMPUTED_VALUE"""),"Liberl_News_(Sky_FC)/Issue_2")</f>
        <v>Liberl_News_(Sky_FC)/Issue_2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</row>
    <row r="7" spans="1:300" ht="15.75" customHeight="1">
      <c r="A7" s="5" t="str">
        <f ca="1">IFERROR(__xludf.DUMMYFUNCTION("""COMPUTED_VALUE""")," '/wiki/Liberl_News_(Sky_FC)/Issue_4'")</f>
        <v xml:space="preserve"> '/wiki/Liberl_News_(Sky_FC)/Issue_4'</v>
      </c>
      <c r="B7" s="5" t="str">
        <f t="shared" ca="1" si="0"/>
        <v>Liberl_News_(Sky_FC)/Issue_4</v>
      </c>
      <c r="C7" s="5"/>
      <c r="D7" s="5"/>
      <c r="E7" s="5" t="str">
        <f ca="1">IFERROR(__xludf.DUMMYFUNCTION("""COMPUTED_VALUE"""),"Liberl_News_(Sky_FC)/Issue_3")</f>
        <v>Liberl_News_(Sky_FC)/Issue_3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</row>
    <row r="8" spans="1:300" ht="15.75" customHeight="1">
      <c r="A8" s="5" t="str">
        <f ca="1">IFERROR(__xludf.DUMMYFUNCTION("""COMPUTED_VALUE""")," '/wiki/Liberl_News_(Sky_FC)/Issue_5'")</f>
        <v xml:space="preserve"> '/wiki/Liberl_News_(Sky_FC)/Issue_5'</v>
      </c>
      <c r="B8" s="5" t="str">
        <f t="shared" ca="1" si="0"/>
        <v>Liberl_News_(Sky_FC)/Issue_5</v>
      </c>
      <c r="C8" s="5"/>
      <c r="D8" s="5"/>
      <c r="E8" s="5" t="str">
        <f ca="1">IFERROR(__xludf.DUMMYFUNCTION("""COMPUTED_VALUE"""),"Liberl_News_(Sky_FC)/Issue_4")</f>
        <v>Liberl_News_(Sky_FC)/Issue_4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</row>
    <row r="9" spans="1:300" ht="15.75" customHeight="1">
      <c r="A9" s="5" t="str">
        <f ca="1">IFERROR(__xludf.DUMMYFUNCTION("""COMPUTED_VALUE""")," '/wiki/Liberl_News_(Sky_FC)/Issue_6'")</f>
        <v xml:space="preserve"> '/wiki/Liberl_News_(Sky_FC)/Issue_6'</v>
      </c>
      <c r="B9" s="5" t="str">
        <f t="shared" ca="1" si="0"/>
        <v>Liberl_News_(Sky_FC)/Issue_6</v>
      </c>
      <c r="C9" s="5"/>
      <c r="D9" s="5"/>
      <c r="E9" s="5" t="str">
        <f ca="1">IFERROR(__xludf.DUMMYFUNCTION("""COMPUTED_VALUE"""),"Liberl_News_(Sky_FC)/Issue_5")</f>
        <v>Liberl_News_(Sky_FC)/Issue_5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</row>
    <row r="10" spans="1:300" ht="15.75" customHeight="1">
      <c r="A10" s="5" t="str">
        <f ca="1">IFERROR(__xludf.DUMMYFUNCTION("""COMPUTED_VALUE""")," '/wiki/Liberl_News_(Sky_FC)/Issue_7'")</f>
        <v xml:space="preserve"> '/wiki/Liberl_News_(Sky_FC)/Issue_7'</v>
      </c>
      <c r="B10" s="5" t="str">
        <f t="shared" ca="1" si="0"/>
        <v>Liberl_News_(Sky_FC)/Issue_7</v>
      </c>
      <c r="C10" s="5"/>
      <c r="D10" s="5"/>
      <c r="E10" s="5" t="str">
        <f ca="1">IFERROR(__xludf.DUMMYFUNCTION("""COMPUTED_VALUE"""),"Liberl_News_(Sky_FC)/Issue_6")</f>
        <v>Liberl_News_(Sky_FC)/Issue_6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</row>
    <row r="11" spans="1:300" ht="15.75" customHeight="1">
      <c r="A11" s="5" t="str">
        <f ca="1">IFERROR(__xludf.DUMMYFUNCTION("""COMPUTED_VALUE""")," '/wiki/Liberl_News_(Sky_FC)/Issue_8'")</f>
        <v xml:space="preserve"> '/wiki/Liberl_News_(Sky_FC)/Issue_8'</v>
      </c>
      <c r="B11" s="5" t="str">
        <f t="shared" ca="1" si="0"/>
        <v>Liberl_News_(Sky_FC)/Issue_8</v>
      </c>
      <c r="C11" s="5"/>
      <c r="D11" s="5"/>
      <c r="E11" s="5" t="str">
        <f ca="1">IFERROR(__xludf.DUMMYFUNCTION("""COMPUTED_VALUE"""),"Liberl_News_(Sky_FC)/Issue_7")</f>
        <v>Liberl_News_(Sky_FC)/Issue_7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</row>
    <row r="12" spans="1:300" ht="15.75" customHeight="1">
      <c r="A12" s="5" t="str">
        <f ca="1">IFERROR(__xludf.DUMMYFUNCTION("""COMPUTED_VALUE""")," '/wiki/Liberl_News_(Sky_FC)/Issue_9'")</f>
        <v xml:space="preserve"> '/wiki/Liberl_News_(Sky_FC)/Issue_9'</v>
      </c>
      <c r="B12" s="5" t="str">
        <f t="shared" ca="1" si="0"/>
        <v>Liberl_News_(Sky_FC)/Issue_9</v>
      </c>
      <c r="C12" s="5"/>
      <c r="D12" s="5"/>
      <c r="E12" s="5" t="str">
        <f ca="1">IFERROR(__xludf.DUMMYFUNCTION("""COMPUTED_VALUE"""),"Liberl_News_(Sky_FC)/Issue_8")</f>
        <v>Liberl_News_(Sky_FC)/Issue_8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</row>
    <row r="13" spans="1:300" ht="15.75" customHeight="1">
      <c r="A13" s="5" t="str">
        <f ca="1">IFERROR(__xludf.DUMMYFUNCTION("""COMPUTED_VALUE""")," '/wiki/Liberl_News_(Sky_FC)/Special_Edition'")</f>
        <v xml:space="preserve"> '/wiki/Liberl_News_(Sky_FC)/Special_Edition'</v>
      </c>
      <c r="B13" s="5" t="str">
        <f t="shared" ca="1" si="0"/>
        <v>Liberl_News_(Sky_FC)/Special_Edition</v>
      </c>
      <c r="C13" s="5"/>
      <c r="D13" s="5"/>
      <c r="E13" s="5" t="str">
        <f ca="1">IFERROR(__xludf.DUMMYFUNCTION("""COMPUTED_VALUE"""),"Liberl_News_(Sky_FC)/Issue_9")</f>
        <v>Liberl_News_(Sky_FC)/Issue_9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</row>
    <row r="14" spans="1:300" ht="15.75" customHeight="1">
      <c r="A14" s="5" t="str">
        <f ca="1">IFERROR(__xludf.DUMMYFUNCTION("""COMPUTED_VALUE""")," '/wiki/31_Cypress_Trees'")</f>
        <v xml:space="preserve"> '/wiki/31_Cypress_Trees'</v>
      </c>
      <c r="B14" s="5" t="str">
        <f t="shared" ca="1" si="0"/>
        <v>31_Cypress_Trees</v>
      </c>
      <c r="C14" s="5"/>
      <c r="D14" s="5"/>
      <c r="E14" s="5" t="str">
        <f ca="1">IFERROR(__xludf.DUMMYFUNCTION("""COMPUTED_VALUE"""),"Liberl_News_(Sky_FC)/Special_Edition")</f>
        <v>Liberl_News_(Sky_FC)/Special_Edition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</row>
    <row r="15" spans="1:300" ht="15.75" customHeight="1">
      <c r="A15" s="5" t="str">
        <f ca="1">IFERROR(__xludf.DUMMYFUNCTION("""COMPUTED_VALUE""")," '/wiki/Carnelia_(book_series)/Chapter_1'")</f>
        <v xml:space="preserve"> '/wiki/Carnelia_(book_series)/Chapter_1'</v>
      </c>
      <c r="B15" s="5" t="str">
        <f t="shared" ca="1" si="0"/>
        <v>Carnelia_(book_series)/Chapter_1</v>
      </c>
      <c r="C15" s="5"/>
      <c r="D15" s="5"/>
      <c r="E15" s="5" t="str">
        <f ca="1">IFERROR(__xludf.DUMMYFUNCTION("""COMPUTED_VALUE"""),"31_Cypress_Trees")</f>
        <v>31_Cypress_Trees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</row>
    <row r="16" spans="1:300" ht="15.75" customHeight="1">
      <c r="A16" s="5" t="str">
        <f ca="1">IFERROR(__xludf.DUMMYFUNCTION("""COMPUTED_VALUE""")," '/wiki/Carnelia_(book_series)/Chapter_2'")</f>
        <v xml:space="preserve"> '/wiki/Carnelia_(book_series)/Chapter_2'</v>
      </c>
      <c r="B16" s="5" t="str">
        <f t="shared" ca="1" si="0"/>
        <v>Carnelia_(book_series)/Chapter_2</v>
      </c>
      <c r="C16" s="5"/>
      <c r="D16" s="5"/>
      <c r="E16" s="5" t="str">
        <f ca="1">IFERROR(__xludf.DUMMYFUNCTION("""COMPUTED_VALUE"""),"Carnelia_(book_series)/Chapter_1")</f>
        <v>Carnelia_(book_series)/Chapter_1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</row>
    <row r="17" spans="1:300" ht="15.75" customHeight="1">
      <c r="A17" s="5" t="str">
        <f ca="1">IFERROR(__xludf.DUMMYFUNCTION("""COMPUTED_VALUE""")," '/wiki/Carnelia_(book_series)/Chapter_3'")</f>
        <v xml:space="preserve"> '/wiki/Carnelia_(book_series)/Chapter_3'</v>
      </c>
      <c r="B17" s="5" t="str">
        <f t="shared" ca="1" si="0"/>
        <v>Carnelia_(book_series)/Chapter_3</v>
      </c>
      <c r="C17" s="5"/>
      <c r="D17" s="5"/>
      <c r="E17" s="5" t="str">
        <f ca="1">IFERROR(__xludf.DUMMYFUNCTION("""COMPUTED_VALUE"""),"Carnelia_(book_series)/Chapter_2")</f>
        <v>Carnelia_(book_series)/Chapter_2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</row>
    <row r="18" spans="1:300" ht="15.75" customHeight="1">
      <c r="A18" s="5" t="str">
        <f ca="1">IFERROR(__xludf.DUMMYFUNCTION("""COMPUTED_VALUE""")," '/wiki/Carnelia_(book_series)/Chapter_4'")</f>
        <v xml:space="preserve"> '/wiki/Carnelia_(book_series)/Chapter_4'</v>
      </c>
      <c r="B18" s="5" t="str">
        <f t="shared" ca="1" si="0"/>
        <v>Carnelia_(book_series)/Chapter_4</v>
      </c>
      <c r="C18" s="5"/>
      <c r="D18" s="5"/>
      <c r="E18" s="5" t="str">
        <f ca="1">IFERROR(__xludf.DUMMYFUNCTION("""COMPUTED_VALUE"""),"Carnelia_(book_series)/Chapter_3")</f>
        <v>Carnelia_(book_series)/Chapter_3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</row>
    <row r="19" spans="1:300" ht="15.75" customHeight="1">
      <c r="A19" s="5" t="str">
        <f ca="1">IFERROR(__xludf.DUMMYFUNCTION("""COMPUTED_VALUE""")," '/wiki/Carnelia_(book_series)/Chapter_5'")</f>
        <v xml:space="preserve"> '/wiki/Carnelia_(book_series)/Chapter_5'</v>
      </c>
      <c r="B19" s="5" t="str">
        <f t="shared" ca="1" si="0"/>
        <v>Carnelia_(book_series)/Chapter_5</v>
      </c>
      <c r="C19" s="5"/>
      <c r="D19" s="5"/>
      <c r="E19" s="5" t="str">
        <f ca="1">IFERROR(__xludf.DUMMYFUNCTION("""COMPUTED_VALUE"""),"Carnelia_(book_series)/Chapter_4")</f>
        <v>Carnelia_(book_series)/Chapter_4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</row>
    <row r="20" spans="1:300" ht="15.75" customHeight="1">
      <c r="A20" s="5" t="str">
        <f ca="1">IFERROR(__xludf.DUMMYFUNCTION("""COMPUTED_VALUE""")," '/wiki/Carnelia_(book_series)/Chapter_6'")</f>
        <v xml:space="preserve"> '/wiki/Carnelia_(book_series)/Chapter_6'</v>
      </c>
      <c r="B20" s="5" t="str">
        <f t="shared" ca="1" si="0"/>
        <v>Carnelia_(book_series)/Chapter_6</v>
      </c>
      <c r="C20" s="5"/>
      <c r="D20" s="5"/>
      <c r="E20" s="5" t="str">
        <f ca="1">IFERROR(__xludf.DUMMYFUNCTION("""COMPUTED_VALUE"""),"Carnelia_(book_series)/Chapter_5")</f>
        <v>Carnelia_(book_series)/Chapter_5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</row>
    <row r="21" spans="1:300" ht="15.75" customHeight="1">
      <c r="A21" s="5" t="str">
        <f ca="1">IFERROR(__xludf.DUMMYFUNCTION("""COMPUTED_VALUE""")," '/wiki/Carnelia_(book_series)/Chapter_7'")</f>
        <v xml:space="preserve"> '/wiki/Carnelia_(book_series)/Chapter_7'</v>
      </c>
      <c r="B21" s="5" t="str">
        <f t="shared" ca="1" si="0"/>
        <v>Carnelia_(book_series)/Chapter_7</v>
      </c>
      <c r="C21" s="5"/>
      <c r="D21" s="5"/>
      <c r="E21" s="5" t="str">
        <f ca="1">IFERROR(__xludf.DUMMYFUNCTION("""COMPUTED_VALUE"""),"Carnelia_(book_series)/Chapter_6")</f>
        <v>Carnelia_(book_series)/Chapter_6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</row>
    <row r="22" spans="1:300" ht="15.75" customHeight="1">
      <c r="A22" s="5" t="str">
        <f ca="1">IFERROR(__xludf.DUMMYFUNCTION("""COMPUTED_VALUE""")," '/wiki/Carnelia_(book_series)/Chapter_8'")</f>
        <v xml:space="preserve"> '/wiki/Carnelia_(book_series)/Chapter_8'</v>
      </c>
      <c r="B22" s="5" t="str">
        <f t="shared" ca="1" si="0"/>
        <v>Carnelia_(book_series)/Chapter_8</v>
      </c>
      <c r="C22" s="5"/>
      <c r="D22" s="5"/>
      <c r="E22" s="5" t="str">
        <f ca="1">IFERROR(__xludf.DUMMYFUNCTION("""COMPUTED_VALUE"""),"Carnelia_(book_series)/Chapter_7")</f>
        <v>Carnelia_(book_series)/Chapter_7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</row>
    <row r="23" spans="1:300" ht="15.75" customHeight="1">
      <c r="A23" s="5" t="str">
        <f ca="1">IFERROR(__xludf.DUMMYFUNCTION("""COMPUTED_VALUE""")," '/wiki/Carnelia_(book_series)/Chapter_9'")</f>
        <v xml:space="preserve"> '/wiki/Carnelia_(book_series)/Chapter_9'</v>
      </c>
      <c r="B23" s="5" t="str">
        <f t="shared" ca="1" si="0"/>
        <v>Carnelia_(book_series)/Chapter_9</v>
      </c>
      <c r="C23" s="5"/>
      <c r="D23" s="5"/>
      <c r="E23" s="5" t="str">
        <f ca="1">IFERROR(__xludf.DUMMYFUNCTION("""COMPUTED_VALUE"""),"Carnelia_(book_series)/Chapter_8")</f>
        <v>Carnelia_(book_series)/Chapter_8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</row>
    <row r="24" spans="1:300" ht="15.75" customHeight="1">
      <c r="A24" s="5" t="str">
        <f ca="1">IFERROR(__xludf.DUMMYFUNCTION("""COMPUTED_VALUE""")," '/wiki/Carnelia_(book_series)/Chapter_10'")</f>
        <v xml:space="preserve"> '/wiki/Carnelia_(book_series)/Chapter_10'</v>
      </c>
      <c r="B24" s="5" t="str">
        <f t="shared" ca="1" si="0"/>
        <v>Carnelia_(book_series)/Chapter_10</v>
      </c>
      <c r="C24" s="5"/>
      <c r="D24" s="5"/>
      <c r="E24" s="5" t="str">
        <f ca="1">IFERROR(__xludf.DUMMYFUNCTION("""COMPUTED_VALUE"""),"Carnelia_(book_series)/Chapter_9")</f>
        <v>Carnelia_(book_series)/Chapter_9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</row>
    <row r="25" spans="1:300" ht="15.75" customHeight="1">
      <c r="A25" s="5" t="str">
        <f ca="1">IFERROR(__xludf.DUMMYFUNCTION("""COMPUTED_VALUE""")," '/wiki/Carnelia_(book_series)/Finale'")</f>
        <v xml:space="preserve"> '/wiki/Carnelia_(book_series)/Finale'</v>
      </c>
      <c r="B25" s="5" t="str">
        <f t="shared" ca="1" si="0"/>
        <v>Carnelia_(book_series)/Finale</v>
      </c>
      <c r="C25" s="5"/>
      <c r="D25" s="5"/>
      <c r="E25" s="5" t="str">
        <f ca="1">IFERROR(__xludf.DUMMYFUNCTION("""COMPUTED_VALUE"""),"Carnelia_(book_series)/Chapter_10")</f>
        <v>Carnelia_(book_series)/Chapter_10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</row>
    <row r="26" spans="1:300" ht="12.5">
      <c r="A26" s="5" t="str">
        <f ca="1">IFERROR(__xludf.DUMMYFUNCTION("""COMPUTED_VALUE""")," '/wiki/The_Erbe_Woodpecker'")</f>
        <v xml:space="preserve"> '/wiki/The_Erbe_Woodpecker'</v>
      </c>
      <c r="B26" s="5" t="str">
        <f t="shared" ca="1" si="0"/>
        <v>The_Erbe_Woodpecker</v>
      </c>
      <c r="C26" s="5"/>
      <c r="D26" s="5"/>
      <c r="E26" s="5" t="str">
        <f ca="1">IFERROR(__xludf.DUMMYFUNCTION("""COMPUTED_VALUE"""),"Carnelia_(book_series)/Finale")</f>
        <v>Carnelia_(book_series)/Finale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</row>
    <row r="27" spans="1:300" ht="12.5">
      <c r="A27" s="5" t="str">
        <f ca="1">IFERROR(__xludf.DUMMYFUNCTION("""COMPUTED_VALUE""")," '/wiki/Hertz%27s_Adventure/Part_1'")</f>
        <v xml:space="preserve"> '/wiki/Hertz%27s_Adventure/Part_1'</v>
      </c>
      <c r="B27" s="5" t="str">
        <f t="shared" ca="1" si="0"/>
        <v>Hertz%27s_Adventure/Part_1</v>
      </c>
      <c r="C27" s="5"/>
      <c r="D27" s="5"/>
      <c r="E27" s="5" t="str">
        <f ca="1">IFERROR(__xludf.DUMMYFUNCTION("""COMPUTED_VALUE"""),"The_Erbe_Woodpecker")</f>
        <v>The_Erbe_Woodpecker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</row>
    <row r="28" spans="1:300" ht="12.5">
      <c r="A28" s="5" t="str">
        <f ca="1">IFERROR(__xludf.DUMMYFUNCTION("""COMPUTED_VALUE""")," '/wiki/Hertz%27s_Adventure/Part_2'")</f>
        <v xml:space="preserve"> '/wiki/Hertz%27s_Adventure/Part_2'</v>
      </c>
      <c r="B28" s="5" t="str">
        <f t="shared" ca="1" si="0"/>
        <v>Hertz%27s_Adventure/Part_2</v>
      </c>
      <c r="C28" s="5"/>
      <c r="D28" s="5"/>
      <c r="E28" s="5" t="str">
        <f ca="1">IFERROR(__xludf.DUMMYFUNCTION("""COMPUTED_VALUE"""),"Hertz%27s_Adventure/Part_1")</f>
        <v>Hertz%27s_Adventure/Part_1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</row>
    <row r="29" spans="1:300" ht="12.5">
      <c r="A29" s="5" t="str">
        <f ca="1">IFERROR(__xludf.DUMMYFUNCTION("""COMPUTED_VALUE""")," '/wiki/The_Hundred_Days_War'")</f>
        <v xml:space="preserve"> '/wiki/The_Hundred_Days_War'</v>
      </c>
      <c r="B29" s="5" t="str">
        <f t="shared" ca="1" si="0"/>
        <v>The_Hundred_Days_War</v>
      </c>
      <c r="C29" s="5"/>
      <c r="D29" s="5"/>
      <c r="E29" s="5" t="str">
        <f ca="1">IFERROR(__xludf.DUMMYFUNCTION("""COMPUTED_VALUE"""),"Hertz%27s_Adventure/Part_2")</f>
        <v>Hertz%27s_Adventure/Part_2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</row>
    <row r="30" spans="1:300" ht="12.5">
      <c r="A30" s="5" t="str">
        <f ca="1">IFERROR(__xludf.DUMMYFUNCTION("""COMPUTED_VALUE""")," '/wiki/I%27m_a_Bracer'")</f>
        <v xml:space="preserve"> '/wiki/I%27m_a_Bracer'</v>
      </c>
      <c r="B30" s="5" t="str">
        <f t="shared" ca="1" si="0"/>
        <v>I%27m_a_Bracer</v>
      </c>
      <c r="C30" s="5"/>
      <c r="D30" s="5"/>
      <c r="E30" s="5" t="str">
        <f ca="1">IFERROR(__xludf.DUMMYFUNCTION("""COMPUTED_VALUE"""),"The_Hundred_Days_War")</f>
        <v>The_Hundred_Days_War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</row>
    <row r="31" spans="1:300" ht="12.5">
      <c r="A31" s="5" t="str">
        <f ca="1">IFERROR(__xludf.DUMMYFUNCTION("""COMPUTED_VALUE""")," '/wiki/Kitty-Talk_for_Dummies'")</f>
        <v xml:space="preserve"> '/wiki/Kitty-Talk_for_Dummies'</v>
      </c>
      <c r="B31" s="5" t="str">
        <f t="shared" ca="1" si="0"/>
        <v>Kitty-Talk_for_Dummies</v>
      </c>
      <c r="C31" s="5"/>
      <c r="D31" s="5"/>
      <c r="E31" s="5" t="str">
        <f ca="1">IFERROR(__xludf.DUMMYFUNCTION("""COMPUTED_VALUE"""),"I%27m_a_Bracer")</f>
        <v>I%27m_a_Bracer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</row>
    <row r="32" spans="1:300" ht="12.5">
      <c r="A32" s="5" t="str">
        <f ca="1">IFERROR(__xludf.DUMMYFUNCTION("""COMPUTED_VALUE""")," '/wiki/Ruan_Economics/Volume_1'")</f>
        <v xml:space="preserve"> '/wiki/Ruan_Economics/Volume_1'</v>
      </c>
      <c r="B32" s="5" t="str">
        <f t="shared" ca="1" si="0"/>
        <v>Ruan_Economics/Volume_1</v>
      </c>
      <c r="C32" s="5"/>
      <c r="D32" s="5"/>
      <c r="E32" s="5" t="str">
        <f ca="1">IFERROR(__xludf.DUMMYFUNCTION("""COMPUTED_VALUE"""),"Kitty-Talk_for_Dummies")</f>
        <v>Kitty-Talk_for_Dummies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</row>
    <row r="33" spans="1:300" ht="12.5">
      <c r="A33" s="5" t="str">
        <f ca="1">IFERROR(__xludf.DUMMYFUNCTION("""COMPUTED_VALUE""")," '/wiki/Ruan_Economics/Volume_2'")</f>
        <v xml:space="preserve"> '/wiki/Ruan_Economics/Volume_2'</v>
      </c>
      <c r="B33" s="5" t="str">
        <f t="shared" ca="1" si="0"/>
        <v>Ruan_Economics/Volume_2</v>
      </c>
      <c r="C33" s="5"/>
      <c r="D33" s="5"/>
      <c r="E33" s="5" t="str">
        <f ca="1">IFERROR(__xludf.DUMMYFUNCTION("""COMPUTED_VALUE"""),"Ruan_Economics/Volume_1")</f>
        <v>Ruan_Economics/Volume_1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</row>
    <row r="34" spans="1:300" ht="12.5">
      <c r="A34" s="5" t="str">
        <f ca="1">IFERROR(__xludf.DUMMYFUNCTION("""COMPUTED_VALUE""")," '/wiki/Ruan_Economics/Volume_3'")</f>
        <v xml:space="preserve"> '/wiki/Ruan_Economics/Volume_3'</v>
      </c>
      <c r="B34" s="5" t="str">
        <f t="shared" ca="1" si="0"/>
        <v>Ruan_Economics/Volume_3</v>
      </c>
      <c r="C34" s="5"/>
      <c r="D34" s="5"/>
      <c r="E34" s="5" t="str">
        <f ca="1">IFERROR(__xludf.DUMMYFUNCTION("""COMPUTED_VALUE"""),"Ruan_Economics/Volume_2")</f>
        <v>Ruan_Economics/Volume_2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</row>
    <row r="35" spans="1:300" ht="12.5">
      <c r="A35" s="5" t="str">
        <f ca="1">IFERROR(__xludf.DUMMYFUNCTION("""COMPUTED_VALUE""")," '/wiki/Septium_Optic_Annals'")</f>
        <v xml:space="preserve"> '/wiki/Septium_Optic_Annals'</v>
      </c>
      <c r="B35" s="5" t="str">
        <f t="shared" ca="1" si="0"/>
        <v>Septium_Optic_Annals</v>
      </c>
      <c r="C35" s="5"/>
      <c r="D35" s="5"/>
      <c r="E35" s="5" t="str">
        <f ca="1">IFERROR(__xludf.DUMMYFUNCTION("""COMPUTED_VALUE"""),"Ruan_Economics/Volume_3")</f>
        <v>Ruan_Economics/Volume_3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</row>
    <row r="36" spans="1:300" ht="12.5">
      <c r="A36" s="5" t="str">
        <f ca="1">IFERROR(__xludf.DUMMYFUNCTION("""COMPUTED_VALUE""")," '/wiki/Tomorrow%27s_Cooking'")</f>
        <v xml:space="preserve"> '/wiki/Tomorrow%27s_Cooking'</v>
      </c>
      <c r="B36" s="5" t="str">
        <f t="shared" ca="1" si="0"/>
        <v>Tomorrow%27s_Cooking</v>
      </c>
      <c r="C36" s="5"/>
      <c r="D36" s="5"/>
      <c r="E36" s="5" t="str">
        <f ca="1">IFERROR(__xludf.DUMMYFUNCTION("""COMPUTED_VALUE"""),"Septium_Optic_Annals")</f>
        <v>Septium_Optic_Annals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</row>
    <row r="37" spans="1:300" ht="12.5">
      <c r="A37" s="5" t="str">
        <f ca="1">IFERROR(__xludf.DUMMYFUNCTION("""COMPUTED_VALUE""")," 'Sky_SC_GAME'")</f>
        <v xml:space="preserve"> 'Sky_SC_GAME'</v>
      </c>
      <c r="B37" s="5" t="str">
        <f t="shared" ca="1" si="0"/>
        <v>Sky_SC_GAME</v>
      </c>
      <c r="C37" s="5"/>
      <c r="D37" s="5"/>
      <c r="E37" s="5" t="str">
        <f ca="1">IFERROR(__xludf.DUMMYFUNCTION("""COMPUTED_VALUE"""),"Tomorrow%27s_Cooking")</f>
        <v>Tomorrow%27s_Cooking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</row>
    <row r="38" spans="1:300" ht="12.5">
      <c r="A38" s="5" t="str">
        <f ca="1">IFERROR(__xludf.DUMMYFUNCTION("""COMPUTED_VALUE""")," '/wiki/Liberl_News_(Sky_SC)/Issue_1'")</f>
        <v xml:space="preserve"> '/wiki/Liberl_News_(Sky_SC)/Issue_1'</v>
      </c>
      <c r="B38" s="5" t="str">
        <f t="shared" ca="1" si="0"/>
        <v>Liberl_News_(Sky_SC)/Issue_1</v>
      </c>
      <c r="C38" s="5"/>
      <c r="D38" s="5"/>
      <c r="E38" s="5" t="str">
        <f ca="1">IFERROR(__xludf.DUMMYFUNCTION("""COMPUTED_VALUE"""),"Liberl_News_(Sky_SC)/Issue_1")</f>
        <v>Liberl_News_(Sky_SC)/Issue_1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</row>
    <row r="39" spans="1:300" ht="12.5">
      <c r="A39" s="5" t="str">
        <f ca="1">IFERROR(__xludf.DUMMYFUNCTION("""COMPUTED_VALUE""")," '/wiki/Liberl_News_(Sky_SC)/Issue_2'")</f>
        <v xml:space="preserve"> '/wiki/Liberl_News_(Sky_SC)/Issue_2'</v>
      </c>
      <c r="B39" s="5" t="str">
        <f t="shared" ca="1" si="0"/>
        <v>Liberl_News_(Sky_SC)/Issue_2</v>
      </c>
      <c r="C39" s="5"/>
      <c r="D39" s="5"/>
      <c r="E39" s="5" t="str">
        <f ca="1">IFERROR(__xludf.DUMMYFUNCTION("""COMPUTED_VALUE"""),"Liberl_News_(Sky_SC)/Issue_2")</f>
        <v>Liberl_News_(Sky_SC)/Issue_2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</row>
    <row r="40" spans="1:300" ht="12.5">
      <c r="A40" s="5" t="str">
        <f ca="1">IFERROR(__xludf.DUMMYFUNCTION("""COMPUTED_VALUE""")," '/wiki/Liberl_News_(Sky_SC)/Issue_3'")</f>
        <v xml:space="preserve"> '/wiki/Liberl_News_(Sky_SC)/Issue_3'</v>
      </c>
      <c r="B40" s="5" t="str">
        <f t="shared" ca="1" si="0"/>
        <v>Liberl_News_(Sky_SC)/Issue_3</v>
      </c>
      <c r="C40" s="5"/>
      <c r="D40" s="5"/>
      <c r="E40" s="5" t="str">
        <f ca="1">IFERROR(__xludf.DUMMYFUNCTION("""COMPUTED_VALUE"""),"Liberl_News_(Sky_SC)/Issue_3")</f>
        <v>Liberl_News_(Sky_SC)/Issue_3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</row>
    <row r="41" spans="1:300" ht="12.5">
      <c r="A41" s="5" t="str">
        <f ca="1">IFERROR(__xludf.DUMMYFUNCTION("""COMPUTED_VALUE""")," '/wiki/Liberl_News_(Sky_SC)/Issue_4'")</f>
        <v xml:space="preserve"> '/wiki/Liberl_News_(Sky_SC)/Issue_4'</v>
      </c>
      <c r="B41" s="5" t="str">
        <f t="shared" ca="1" si="0"/>
        <v>Liberl_News_(Sky_SC)/Issue_4</v>
      </c>
      <c r="C41" s="5"/>
      <c r="D41" s="5"/>
      <c r="E41" s="5" t="str">
        <f ca="1">IFERROR(__xludf.DUMMYFUNCTION("""COMPUTED_VALUE"""),"Liberl_News_(Sky_SC)/Issue_4")</f>
        <v>Liberl_News_(Sky_SC)/Issue_4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</row>
    <row r="42" spans="1:300" ht="12.5">
      <c r="A42" s="5" t="str">
        <f ca="1">IFERROR(__xludf.DUMMYFUNCTION("""COMPUTED_VALUE""")," '/wiki/Liberl_News_(Sky_SC)/Issue_5'")</f>
        <v xml:space="preserve"> '/wiki/Liberl_News_(Sky_SC)/Issue_5'</v>
      </c>
      <c r="B42" s="5" t="str">
        <f t="shared" ca="1" si="0"/>
        <v>Liberl_News_(Sky_SC)/Issue_5</v>
      </c>
      <c r="C42" s="5"/>
      <c r="D42" s="5"/>
      <c r="E42" s="5" t="str">
        <f ca="1">IFERROR(__xludf.DUMMYFUNCTION("""COMPUTED_VALUE"""),"Liberl_News_(Sky_SC)/Issue_5")</f>
        <v>Liberl_News_(Sky_SC)/Issue_5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</row>
    <row r="43" spans="1:300" ht="12.5">
      <c r="A43" s="5" t="str">
        <f ca="1">IFERROR(__xludf.DUMMYFUNCTION("""COMPUTED_VALUE""")," '/wiki/Liberl_News_(Sky_SC)/Issue_6'")</f>
        <v xml:space="preserve"> '/wiki/Liberl_News_(Sky_SC)/Issue_6'</v>
      </c>
      <c r="B43" s="5" t="str">
        <f t="shared" ca="1" si="0"/>
        <v>Liberl_News_(Sky_SC)/Issue_6</v>
      </c>
      <c r="C43" s="5"/>
      <c r="D43" s="5"/>
      <c r="E43" s="5" t="str">
        <f ca="1">IFERROR(__xludf.DUMMYFUNCTION("""COMPUTED_VALUE"""),"Liberl_News_(Sky_SC)/Issue_6")</f>
        <v>Liberl_News_(Sky_SC)/Issue_6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</row>
    <row r="44" spans="1:300" ht="12.5">
      <c r="A44" s="5" t="str">
        <f ca="1">IFERROR(__xludf.DUMMYFUNCTION("""COMPUTED_VALUE""")," '/wiki/Liberl_News_(Sky_SC)/Issue_7'")</f>
        <v xml:space="preserve"> '/wiki/Liberl_News_(Sky_SC)/Issue_7'</v>
      </c>
      <c r="B44" s="5" t="str">
        <f t="shared" ca="1" si="0"/>
        <v>Liberl_News_(Sky_SC)/Issue_7</v>
      </c>
      <c r="C44" s="5"/>
      <c r="D44" s="5"/>
      <c r="E44" s="5" t="str">
        <f ca="1">IFERROR(__xludf.DUMMYFUNCTION("""COMPUTED_VALUE"""),"Liberl_News_(Sky_SC)/Issue_7")</f>
        <v>Liberl_News_(Sky_SC)/Issue_7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</row>
    <row r="45" spans="1:300" ht="12.5">
      <c r="A45" s="5" t="str">
        <f ca="1">IFERROR(__xludf.DUMMYFUNCTION("""COMPUTED_VALUE""")," '/wiki/Liberl_News_(Sky_SC)/Special_Issue'")</f>
        <v xml:space="preserve"> '/wiki/Liberl_News_(Sky_SC)/Special_Issue'</v>
      </c>
      <c r="B45" s="5" t="str">
        <f t="shared" ca="1" si="0"/>
        <v>Liberl_News_(Sky_SC)/Special_Issue</v>
      </c>
      <c r="C45" s="5"/>
      <c r="D45" s="5"/>
      <c r="E45" s="5" t="str">
        <f ca="1">IFERROR(__xludf.DUMMYFUNCTION("""COMPUTED_VALUE"""),"Liberl_News_(Sky_SC)/Special_Issue")</f>
        <v>Liberl_News_(Sky_SC)/Special_Issue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</row>
    <row r="46" spans="1:300" ht="12.5">
      <c r="A46" s="5" t="str">
        <f ca="1">IFERROR(__xludf.DUMMYFUNCTION("""COMPUTED_VALUE""")," '/wiki/Liberl_News_(Sky_SC)/Issue_8'")</f>
        <v xml:space="preserve"> '/wiki/Liberl_News_(Sky_SC)/Issue_8'</v>
      </c>
      <c r="B46" s="5" t="str">
        <f t="shared" ca="1" si="0"/>
        <v>Liberl_News_(Sky_SC)/Issue_8</v>
      </c>
      <c r="C46" s="5"/>
      <c r="D46" s="5"/>
      <c r="E46" s="5" t="str">
        <f ca="1">IFERROR(__xludf.DUMMYFUNCTION("""COMPUTED_VALUE"""),"Liberl_News_(Sky_SC)/Issue_8")</f>
        <v>Liberl_News_(Sky_SC)/Issue_8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</row>
    <row r="47" spans="1:300" ht="12.5">
      <c r="A47" s="5" t="str">
        <f ca="1">IFERROR(__xludf.DUMMYFUNCTION("""COMPUTED_VALUE""")," '/wiki/Liberl_News_(Sky_SC)/Issue_9'")</f>
        <v xml:space="preserve"> '/wiki/Liberl_News_(Sky_SC)/Issue_9'</v>
      </c>
      <c r="B47" s="5" t="str">
        <f t="shared" ca="1" si="0"/>
        <v>Liberl_News_(Sky_SC)/Issue_9</v>
      </c>
      <c r="C47" s="5"/>
      <c r="D47" s="5"/>
      <c r="E47" s="5" t="str">
        <f ca="1">IFERROR(__xludf.DUMMYFUNCTION("""COMPUTED_VALUE"""),"Liberl_News_(Sky_SC)/Issue_9")</f>
        <v>Liberl_News_(Sky_SC)/Issue_9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</row>
    <row r="48" spans="1:300" ht="12.5">
      <c r="A48" s="5" t="str">
        <f ca="1">IFERROR(__xludf.DUMMYFUNCTION("""COMPUTED_VALUE""")," '/wiki/Liberl_News_(Sky_SC)/Issue_10'")</f>
        <v xml:space="preserve"> '/wiki/Liberl_News_(Sky_SC)/Issue_10'</v>
      </c>
      <c r="B48" s="5" t="str">
        <f t="shared" ca="1" si="0"/>
        <v>Liberl_News_(Sky_SC)/Issue_10</v>
      </c>
      <c r="C48" s="5"/>
      <c r="D48" s="5"/>
      <c r="E48" s="5" t="str">
        <f ca="1">IFERROR(__xludf.DUMMYFUNCTION("""COMPUTED_VALUE"""),"Liberl_News_(Sky_SC)/Issue_10")</f>
        <v>Liberl_News_(Sky_SC)/Issue_10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</row>
    <row r="49" spans="1:300" ht="12.5">
      <c r="A49" s="5" t="str">
        <f ca="1">IFERROR(__xludf.DUMMYFUNCTION("""COMPUTED_VALUE""")," '/wiki/Liberl_News_(Sky_SC)/Issue_11'")</f>
        <v xml:space="preserve"> '/wiki/Liberl_News_(Sky_SC)/Issue_11'</v>
      </c>
      <c r="B49" s="5" t="str">
        <f t="shared" ca="1" si="0"/>
        <v>Liberl_News_(Sky_SC)/Issue_11</v>
      </c>
      <c r="C49" s="5"/>
      <c r="D49" s="5"/>
      <c r="E49" s="5" t="str">
        <f ca="1">IFERROR(__xludf.DUMMYFUNCTION("""COMPUTED_VALUE"""),"Liberl_News_(Sky_SC)/Issue_11")</f>
        <v>Liberl_News_(Sky_SC)/Issue_11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</row>
    <row r="50" spans="1:300" ht="12.5">
      <c r="A50" s="5" t="str">
        <f ca="1">IFERROR(__xludf.DUMMYFUNCTION("""COMPUTED_VALUE""")," '/wiki/Bloom%27s_Recipe'")</f>
        <v xml:space="preserve"> '/wiki/Bloom%27s_Recipe'</v>
      </c>
      <c r="B50" s="5" t="str">
        <f t="shared" ca="1" si="0"/>
        <v>Bloom%27s_Recipe</v>
      </c>
      <c r="C50" s="5"/>
      <c r="D50" s="5"/>
      <c r="E50" s="5" t="str">
        <f ca="1">IFERROR(__xludf.DUMMYFUNCTION("""COMPUTED_VALUE"""),"Bloom%27s_Recipe")</f>
        <v>Bloom%27s_Recipe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</row>
    <row r="51" spans="1:300" ht="12.5">
      <c r="A51" s="5" t="str">
        <f ca="1">IFERROR(__xludf.DUMMYFUNCTION("""COMPUTED_VALUE""")," '/wiki/The_Doll_Knight/Chapter_1'")</f>
        <v xml:space="preserve"> '/wiki/The_Doll_Knight/Chapter_1'</v>
      </c>
      <c r="B51" s="5" t="str">
        <f t="shared" ca="1" si="0"/>
        <v>The_Doll_Knight/Chapter_1</v>
      </c>
      <c r="C51" s="5"/>
      <c r="D51" s="5"/>
      <c r="E51" s="5" t="str">
        <f ca="1">IFERROR(__xludf.DUMMYFUNCTION("""COMPUTED_VALUE"""),"The_Doll_Knight/Chapter_1")</f>
        <v>The_Doll_Knight/Chapter_1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</row>
    <row r="52" spans="1:300" ht="12.5">
      <c r="A52" s="5" t="str">
        <f ca="1">IFERROR(__xludf.DUMMYFUNCTION("""COMPUTED_VALUE""")," '/wiki/The_Doll_Knight/Chapter_2'")</f>
        <v xml:space="preserve"> '/wiki/The_Doll_Knight/Chapter_2'</v>
      </c>
      <c r="B52" s="5" t="str">
        <f t="shared" ca="1" si="0"/>
        <v>The_Doll_Knight/Chapter_2</v>
      </c>
      <c r="C52" s="5"/>
      <c r="D52" s="5"/>
      <c r="E52" s="5" t="str">
        <f ca="1">IFERROR(__xludf.DUMMYFUNCTION("""COMPUTED_VALUE"""),"The_Doll_Knight/Chapter_2")</f>
        <v>The_Doll_Knight/Chapter_2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</row>
    <row r="53" spans="1:300" ht="12.5">
      <c r="A53" s="5" t="str">
        <f ca="1">IFERROR(__xludf.DUMMYFUNCTION("""COMPUTED_VALUE""")," '/wiki/The_Doll_Knight/Chapter_3'")</f>
        <v xml:space="preserve"> '/wiki/The_Doll_Knight/Chapter_3'</v>
      </c>
      <c r="B53" s="5" t="str">
        <f t="shared" ca="1" si="0"/>
        <v>The_Doll_Knight/Chapter_3</v>
      </c>
      <c r="C53" s="5"/>
      <c r="D53" s="5"/>
      <c r="E53" s="5" t="str">
        <f ca="1">IFERROR(__xludf.DUMMYFUNCTION("""COMPUTED_VALUE"""),"The_Doll_Knight/Chapter_3")</f>
        <v>The_Doll_Knight/Chapter_3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</row>
    <row r="54" spans="1:300" ht="12.5">
      <c r="A54" s="5" t="str">
        <f ca="1">IFERROR(__xludf.DUMMYFUNCTION("""COMPUTED_VALUE""")," '/wiki/The_Doll_Knight/Chapter_4'")</f>
        <v xml:space="preserve"> '/wiki/The_Doll_Knight/Chapter_4'</v>
      </c>
      <c r="B54" s="5" t="str">
        <f t="shared" ca="1" si="0"/>
        <v>The_Doll_Knight/Chapter_4</v>
      </c>
      <c r="C54" s="5"/>
      <c r="D54" s="5"/>
      <c r="E54" s="5" t="str">
        <f ca="1">IFERROR(__xludf.DUMMYFUNCTION("""COMPUTED_VALUE"""),"The_Doll_Knight/Chapter_4")</f>
        <v>The_Doll_Knight/Chapter_4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</row>
    <row r="55" spans="1:300" ht="12.5">
      <c r="A55" s="5" t="str">
        <f ca="1">IFERROR(__xludf.DUMMYFUNCTION("""COMPUTED_VALUE""")," '/wiki/The_Doll_Knight/Chapter_5'")</f>
        <v xml:space="preserve"> '/wiki/The_Doll_Knight/Chapter_5'</v>
      </c>
      <c r="B55" s="5" t="str">
        <f t="shared" ca="1" si="0"/>
        <v>The_Doll_Knight/Chapter_5</v>
      </c>
      <c r="C55" s="5"/>
      <c r="D55" s="5"/>
      <c r="E55" s="5" t="str">
        <f ca="1">IFERROR(__xludf.DUMMYFUNCTION("""COMPUTED_VALUE"""),"The_Doll_Knight/Chapter_5")</f>
        <v>The_Doll_Knight/Chapter_5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</row>
    <row r="56" spans="1:300" ht="12.5">
      <c r="A56" s="5" t="str">
        <f ca="1">IFERROR(__xludf.DUMMYFUNCTION("""COMPUTED_VALUE""")," '/wiki/The_Doll_Knight/Chapter_6'")</f>
        <v xml:space="preserve"> '/wiki/The_Doll_Knight/Chapter_6'</v>
      </c>
      <c r="B56" s="5" t="str">
        <f t="shared" ca="1" si="0"/>
        <v>The_Doll_Knight/Chapter_6</v>
      </c>
      <c r="C56" s="5"/>
      <c r="D56" s="5"/>
      <c r="E56" s="5" t="str">
        <f ca="1">IFERROR(__xludf.DUMMYFUNCTION("""COMPUTED_VALUE"""),"The_Doll_Knight/Chapter_6")</f>
        <v>The_Doll_Knight/Chapter_6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</row>
    <row r="57" spans="1:300" ht="12.5">
      <c r="A57" s="5" t="str">
        <f ca="1">IFERROR(__xludf.DUMMYFUNCTION("""COMPUTED_VALUE""")," '/wiki/The_Doll_Knight/Chapter_7'")</f>
        <v xml:space="preserve"> '/wiki/The_Doll_Knight/Chapter_7'</v>
      </c>
      <c r="B57" s="5" t="str">
        <f t="shared" ca="1" si="0"/>
        <v>The_Doll_Knight/Chapter_7</v>
      </c>
      <c r="C57" s="5"/>
      <c r="D57" s="5"/>
      <c r="E57" s="5" t="str">
        <f ca="1">IFERROR(__xludf.DUMMYFUNCTION("""COMPUTED_VALUE"""),"The_Doll_Knight/Chapter_7")</f>
        <v>The_Doll_Knight/Chapter_7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</row>
    <row r="58" spans="1:300" ht="12.5">
      <c r="A58" s="5" t="str">
        <f ca="1">IFERROR(__xludf.DUMMYFUNCTION("""COMPUTED_VALUE""")," '/wiki/The_Doll_Knight/Chapter_8'")</f>
        <v xml:space="preserve"> '/wiki/The_Doll_Knight/Chapter_8'</v>
      </c>
      <c r="B58" s="5" t="str">
        <f t="shared" ca="1" si="0"/>
        <v>The_Doll_Knight/Chapter_8</v>
      </c>
      <c r="C58" s="5"/>
      <c r="D58" s="5"/>
      <c r="E58" s="5" t="str">
        <f ca="1">IFERROR(__xludf.DUMMYFUNCTION("""COMPUTED_VALUE"""),"The_Doll_Knight/Chapter_8")</f>
        <v>The_Doll_Knight/Chapter_8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</row>
    <row r="59" spans="1:300" ht="12.5">
      <c r="A59" s="5" t="str">
        <f ca="1">IFERROR(__xludf.DUMMYFUNCTION("""COMPUTED_VALUE""")," '/wiki/The_Doll_Knight/Chapter_9'")</f>
        <v xml:space="preserve"> '/wiki/The_Doll_Knight/Chapter_9'</v>
      </c>
      <c r="B59" s="5" t="str">
        <f t="shared" ca="1" si="0"/>
        <v>The_Doll_Knight/Chapter_9</v>
      </c>
      <c r="C59" s="5"/>
      <c r="D59" s="5"/>
      <c r="E59" s="5" t="str">
        <f ca="1">IFERROR(__xludf.DUMMYFUNCTION("""COMPUTED_VALUE"""),"The_Doll_Knight/Chapter_9")</f>
        <v>The_Doll_Knight/Chapter_9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</row>
    <row r="60" spans="1:300" ht="12.5">
      <c r="A60" s="5" t="str">
        <f ca="1">IFERROR(__xludf.DUMMYFUNCTION("""COMPUTED_VALUE""")," '/wiki/The_Doll_Knight/Chapter_10'")</f>
        <v xml:space="preserve"> '/wiki/The_Doll_Knight/Chapter_10'</v>
      </c>
      <c r="B60" s="5" t="str">
        <f t="shared" ca="1" si="0"/>
        <v>The_Doll_Knight/Chapter_10</v>
      </c>
      <c r="C60" s="5"/>
      <c r="D60" s="5"/>
      <c r="E60" s="5" t="str">
        <f ca="1">IFERROR(__xludf.DUMMYFUNCTION("""COMPUTED_VALUE"""),"The_Doll_Knight/Chapter_10")</f>
        <v>The_Doll_Knight/Chapter_10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</row>
    <row r="61" spans="1:300" ht="12.5">
      <c r="A61" s="5" t="str">
        <f ca="1">IFERROR(__xludf.DUMMYFUNCTION("""COMPUTED_VALUE""")," '/wiki/The_Doll_Knight/Chapter_11'")</f>
        <v xml:space="preserve"> '/wiki/The_Doll_Knight/Chapter_11'</v>
      </c>
      <c r="B61" s="5" t="str">
        <f t="shared" ca="1" si="0"/>
        <v>The_Doll_Knight/Chapter_11</v>
      </c>
      <c r="C61" s="5"/>
      <c r="D61" s="5"/>
      <c r="E61" s="5" t="str">
        <f ca="1">IFERROR(__xludf.DUMMYFUNCTION("""COMPUTED_VALUE"""),"The_Doll_Knight/Chapter_11")</f>
        <v>The_Doll_Knight/Chapter_11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</row>
    <row r="62" spans="1:300" ht="12.5">
      <c r="A62" s="5" t="str">
        <f ca="1">IFERROR(__xludf.DUMMYFUNCTION("""COMPUTED_VALUE""")," '/wiki/The_Doll_Knight/Chapter_12'")</f>
        <v xml:space="preserve"> '/wiki/The_Doll_Knight/Chapter_12'</v>
      </c>
      <c r="B62" s="5" t="str">
        <f t="shared" ca="1" si="0"/>
        <v>The_Doll_Knight/Chapter_12</v>
      </c>
      <c r="C62" s="5"/>
      <c r="D62" s="5"/>
      <c r="E62" s="5" t="str">
        <f ca="1">IFERROR(__xludf.DUMMYFUNCTION("""COMPUTED_VALUE"""),"The_Doll_Knight/Chapter_12")</f>
        <v>The_Doll_Knight/Chapter_12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</row>
    <row r="63" spans="1:300" ht="12.5">
      <c r="A63" s="5" t="str">
        <f ca="1">IFERROR(__xludf.DUMMYFUNCTION("""COMPUTED_VALUE""")," '/wiki/The_Doll_Knight/Chapter_13'")</f>
        <v xml:space="preserve"> '/wiki/The_Doll_Knight/Chapter_13'</v>
      </c>
      <c r="B63" s="5" t="str">
        <f t="shared" ca="1" si="0"/>
        <v>The_Doll_Knight/Chapter_13</v>
      </c>
      <c r="C63" s="5"/>
      <c r="D63" s="5"/>
      <c r="E63" s="5" t="str">
        <f ca="1">IFERROR(__xludf.DUMMYFUNCTION("""COMPUTED_VALUE"""),"The_Doll_Knight/Chapter_13")</f>
        <v>The_Doll_Knight/Chapter_13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</row>
    <row r="64" spans="1:300" ht="12.5">
      <c r="A64" s="5" t="str">
        <f ca="1">IFERROR(__xludf.DUMMYFUNCTION("""COMPUTED_VALUE""")," '/wiki/The_Doll_Knight/Chapter_14'")</f>
        <v xml:space="preserve"> '/wiki/The_Doll_Knight/Chapter_14'</v>
      </c>
      <c r="B64" s="5" t="str">
        <f t="shared" ca="1" si="0"/>
        <v>The_Doll_Knight/Chapter_14</v>
      </c>
      <c r="C64" s="5"/>
      <c r="D64" s="5"/>
      <c r="E64" s="5" t="str">
        <f ca="1">IFERROR(__xludf.DUMMYFUNCTION("""COMPUTED_VALUE"""),"The_Doll_Knight/Chapter_14")</f>
        <v>The_Doll_Knight/Chapter_14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</row>
    <row r="65" spans="1:300" ht="12.5">
      <c r="A65" s="5" t="str">
        <f ca="1">IFERROR(__xludf.DUMMYFUNCTION("""COMPUTED_VALUE""")," '/wiki/The_Doll_Knight/Chapter_15'")</f>
        <v xml:space="preserve"> '/wiki/The_Doll_Knight/Chapter_15'</v>
      </c>
      <c r="B65" s="5" t="str">
        <f t="shared" ca="1" si="0"/>
        <v>The_Doll_Knight/Chapter_15</v>
      </c>
      <c r="C65" s="5"/>
      <c r="D65" s="5"/>
      <c r="E65" s="5" t="str">
        <f ca="1">IFERROR(__xludf.DUMMYFUNCTION("""COMPUTED_VALUE"""),"The_Doll_Knight/Chapter_15")</f>
        <v>The_Doll_Knight/Chapter_15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</row>
    <row r="66" spans="1:300" ht="12.5">
      <c r="A66" s="5" t="str">
        <f ca="1">IFERROR(__xludf.DUMMYFUNCTION("""COMPUTED_VALUE""")," '/wiki/The_Doll_Knight/Chapter_16'")</f>
        <v xml:space="preserve"> '/wiki/The_Doll_Knight/Chapter_16'</v>
      </c>
      <c r="B66" s="5" t="str">
        <f t="shared" ca="1" si="0"/>
        <v>The_Doll_Knight/Chapter_16</v>
      </c>
      <c r="C66" s="5"/>
      <c r="D66" s="5"/>
      <c r="E66" s="5" t="str">
        <f ca="1">IFERROR(__xludf.DUMMYFUNCTION("""COMPUTED_VALUE"""),"The_Doll_Knight/Chapter_16")</f>
        <v>The_Doll_Knight/Chapter_16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</row>
    <row r="67" spans="1:300" ht="12.5">
      <c r="A67" s="5" t="str">
        <f ca="1">IFERROR(__xludf.DUMMYFUNCTION("""COMPUTED_VALUE""")," '/wiki/The_Doll_Knight/Chapter_17'")</f>
        <v xml:space="preserve"> '/wiki/The_Doll_Knight/Chapter_17'</v>
      </c>
      <c r="B67" s="5" t="str">
        <f t="shared" ca="1" si="0"/>
        <v>The_Doll_Knight/Chapter_17</v>
      </c>
      <c r="C67" s="5"/>
      <c r="D67" s="5"/>
      <c r="E67" s="5" t="str">
        <f ca="1">IFERROR(__xludf.DUMMYFUNCTION("""COMPUTED_VALUE"""),"The_Doll_Knight/Chapter_17")</f>
        <v>The_Doll_Knight/Chapter_17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</row>
    <row r="68" spans="1:300" ht="12.5">
      <c r="A68" s="5" t="str">
        <f ca="1">IFERROR(__xludf.DUMMYFUNCTION("""COMPUTED_VALUE""")," '/wiki/The_Doll_Knight/Chapter_18'")</f>
        <v xml:space="preserve"> '/wiki/The_Doll_Knight/Chapter_18'</v>
      </c>
      <c r="B68" s="5" t="str">
        <f t="shared" ca="1" si="0"/>
        <v>The_Doll_Knight/Chapter_18</v>
      </c>
      <c r="C68" s="5"/>
      <c r="D68" s="5"/>
      <c r="E68" s="5" t="str">
        <f ca="1">IFERROR(__xludf.DUMMYFUNCTION("""COMPUTED_VALUE"""),"The_Doll_Knight/Chapter_18")</f>
        <v>The_Doll_Knight/Chapter_18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</row>
    <row r="69" spans="1:300" ht="12.5">
      <c r="A69" s="5" t="str">
        <f ca="1">IFERROR(__xludf.DUMMYFUNCTION("""COMPUTED_VALUE""")," '/wiki/The_Doll_Knight/Chapter_19'")</f>
        <v xml:space="preserve"> '/wiki/The_Doll_Knight/Chapter_19'</v>
      </c>
      <c r="B69" s="5" t="str">
        <f t="shared" ca="1" si="0"/>
        <v>The_Doll_Knight/Chapter_19</v>
      </c>
      <c r="C69" s="5"/>
      <c r="D69" s="5"/>
      <c r="E69" s="5" t="str">
        <f ca="1">IFERROR(__xludf.DUMMYFUNCTION("""COMPUTED_VALUE"""),"The_Doll_Knight/Chapter_19")</f>
        <v>The_Doll_Knight/Chapter_19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</row>
    <row r="70" spans="1:300" ht="12.5">
      <c r="A70" s="5" t="str">
        <f ca="1">IFERROR(__xludf.DUMMYFUNCTION("""COMPUTED_VALUE""")," '/wiki/The_Doll_Knight/Chapter_20'")</f>
        <v xml:space="preserve"> '/wiki/The_Doll_Knight/Chapter_20'</v>
      </c>
      <c r="B70" s="5" t="str">
        <f t="shared" ca="1" si="0"/>
        <v>The_Doll_Knight/Chapter_20</v>
      </c>
      <c r="C70" s="5"/>
      <c r="D70" s="5"/>
      <c r="E70" s="5" t="str">
        <f ca="1">IFERROR(__xludf.DUMMYFUNCTION("""COMPUTED_VALUE"""),"The_Doll_Knight/Chapter_20")</f>
        <v>The_Doll_Knight/Chapter_20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</row>
    <row r="71" spans="1:300" ht="12.5">
      <c r="A71" s="5" t="str">
        <f ca="1">IFERROR(__xludf.DUMMYFUNCTION("""COMPUTED_VALUE""")," '/wiki/The_Doll_Knight/Chapter_21'")</f>
        <v xml:space="preserve"> '/wiki/The_Doll_Knight/Chapter_21'</v>
      </c>
      <c r="B71" s="5" t="str">
        <f t="shared" ca="1" si="0"/>
        <v>The_Doll_Knight/Chapter_21</v>
      </c>
      <c r="C71" s="5"/>
      <c r="D71" s="5"/>
      <c r="E71" s="5" t="str">
        <f ca="1">IFERROR(__xludf.DUMMYFUNCTION("""COMPUTED_VALUE"""),"The_Doll_Knight/Chapter_21")</f>
        <v>The_Doll_Knight/Chapter_21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</row>
    <row r="72" spans="1:300" ht="12.5">
      <c r="A72" s="5" t="str">
        <f ca="1">IFERROR(__xludf.DUMMYFUNCTION("""COMPUTED_VALUE""")," '/wiki/The_Doll_Knight/Final_Chapter'")</f>
        <v xml:space="preserve"> '/wiki/The_Doll_Knight/Final_Chapter'</v>
      </c>
      <c r="B72" s="5" t="str">
        <f t="shared" ca="1" si="0"/>
        <v>The_Doll_Knight/Final_Chapter</v>
      </c>
      <c r="C72" s="5"/>
      <c r="D72" s="5"/>
      <c r="E72" s="5" t="str">
        <f ca="1">IFERROR(__xludf.DUMMYFUNCTION("""COMPUTED_VALUE"""),"The_Doll_Knight/Final_Chapter")</f>
        <v>The_Doll_Knight/Final_Chapter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</row>
    <row r="73" spans="1:300" ht="12.5">
      <c r="A73" s="5" t="str">
        <f ca="1">IFERROR(__xludf.DUMMYFUNCTION("""COMPUTED_VALUE""")," '/wiki/Gambler_Jack/Chapter_1'")</f>
        <v xml:space="preserve"> '/wiki/Gambler_Jack/Chapter_1'</v>
      </c>
      <c r="B73" s="5" t="str">
        <f t="shared" ca="1" si="0"/>
        <v>Gambler_Jack/Chapter_1</v>
      </c>
      <c r="C73" s="5"/>
      <c r="D73" s="5"/>
      <c r="E73" s="5" t="str">
        <f ca="1">IFERROR(__xludf.DUMMYFUNCTION("""COMPUTED_VALUE"""),"Gambler_Jack/Chapter_1")</f>
        <v>Gambler_Jack/Chapter_1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</row>
    <row r="74" spans="1:300" ht="12.5">
      <c r="A74" s="5" t="str">
        <f ca="1">IFERROR(__xludf.DUMMYFUNCTION("""COMPUTED_VALUE""")," '/wiki/Gambler_Jack/Chapter_2'")</f>
        <v xml:space="preserve"> '/wiki/Gambler_Jack/Chapter_2'</v>
      </c>
      <c r="B74" s="5" t="str">
        <f t="shared" ca="1" si="0"/>
        <v>Gambler_Jack/Chapter_2</v>
      </c>
      <c r="C74" s="5"/>
      <c r="D74" s="5"/>
      <c r="E74" s="5" t="str">
        <f ca="1">IFERROR(__xludf.DUMMYFUNCTION("""COMPUTED_VALUE"""),"Gambler_Jack/Chapter_2")</f>
        <v>Gambler_Jack/Chapter_2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</row>
    <row r="75" spans="1:300" ht="12.5">
      <c r="A75" s="5" t="str">
        <f ca="1">IFERROR(__xludf.DUMMYFUNCTION("""COMPUTED_VALUE""")," '/wiki/Gambler_Jack/Chapter_3'")</f>
        <v xml:space="preserve"> '/wiki/Gambler_Jack/Chapter_3'</v>
      </c>
      <c r="B75" s="5" t="str">
        <f t="shared" ca="1" si="0"/>
        <v>Gambler_Jack/Chapter_3</v>
      </c>
      <c r="C75" s="5"/>
      <c r="D75" s="5"/>
      <c r="E75" s="5" t="str">
        <f ca="1">IFERROR(__xludf.DUMMYFUNCTION("""COMPUTED_VALUE"""),"Gambler_Jack/Chapter_3")</f>
        <v>Gambler_Jack/Chapter_3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</row>
    <row r="76" spans="1:300" ht="12.5">
      <c r="A76" s="5" t="str">
        <f ca="1">IFERROR(__xludf.DUMMYFUNCTION("""COMPUTED_VALUE""")," '/wiki/Gambler_Jack/Chapter_4'")</f>
        <v xml:space="preserve"> '/wiki/Gambler_Jack/Chapter_4'</v>
      </c>
      <c r="B76" s="5" t="str">
        <f t="shared" ca="1" si="0"/>
        <v>Gambler_Jack/Chapter_4</v>
      </c>
      <c r="C76" s="5"/>
      <c r="D76" s="5"/>
      <c r="E76" s="5" t="str">
        <f ca="1">IFERROR(__xludf.DUMMYFUNCTION("""COMPUTED_VALUE"""),"Gambler_Jack/Chapter_4")</f>
        <v>Gambler_Jack/Chapter_4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</row>
    <row r="77" spans="1:300" ht="12.5">
      <c r="A77" s="5" t="str">
        <f ca="1">IFERROR(__xludf.DUMMYFUNCTION("""COMPUTED_VALUE""")," '/wiki/Gambler_Jack/Chapter_5'")</f>
        <v xml:space="preserve"> '/wiki/Gambler_Jack/Chapter_5'</v>
      </c>
      <c r="B77" s="5" t="str">
        <f t="shared" ca="1" si="0"/>
        <v>Gambler_Jack/Chapter_5</v>
      </c>
      <c r="C77" s="5"/>
      <c r="D77" s="5"/>
      <c r="E77" s="5" t="str">
        <f ca="1">IFERROR(__xludf.DUMMYFUNCTION("""COMPUTED_VALUE"""),"Gambler_Jack/Chapter_5")</f>
        <v>Gambler_Jack/Chapter_5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</row>
    <row r="78" spans="1:300" ht="12.5">
      <c r="A78" s="5" t="str">
        <f ca="1">IFERROR(__xludf.DUMMYFUNCTION("""COMPUTED_VALUE""")," '/wiki/Gambler_Jack/Chapter_6'")</f>
        <v xml:space="preserve"> '/wiki/Gambler_Jack/Chapter_6'</v>
      </c>
      <c r="B78" s="5" t="str">
        <f t="shared" ca="1" si="0"/>
        <v>Gambler_Jack/Chapter_6</v>
      </c>
      <c r="C78" s="5"/>
      <c r="D78" s="5"/>
      <c r="E78" s="5" t="str">
        <f ca="1">IFERROR(__xludf.DUMMYFUNCTION("""COMPUTED_VALUE"""),"Gambler_Jack/Chapter_6")</f>
        <v>Gambler_Jack/Chapter_6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</row>
    <row r="79" spans="1:300" ht="12.5">
      <c r="A79" s="5" t="str">
        <f ca="1">IFERROR(__xludf.DUMMYFUNCTION("""COMPUTED_VALUE""")," '/wiki/Gambler_Jack/Chapter_7'")</f>
        <v xml:space="preserve"> '/wiki/Gambler_Jack/Chapter_7'</v>
      </c>
      <c r="B79" s="5" t="str">
        <f t="shared" ca="1" si="0"/>
        <v>Gambler_Jack/Chapter_7</v>
      </c>
      <c r="C79" s="5"/>
      <c r="D79" s="5"/>
      <c r="E79" s="5" t="str">
        <f ca="1">IFERROR(__xludf.DUMMYFUNCTION("""COMPUTED_VALUE"""),"Gambler_Jack/Chapter_7")</f>
        <v>Gambler_Jack/Chapter_7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</row>
    <row r="80" spans="1:300" ht="12.5">
      <c r="A80" s="5" t="str">
        <f ca="1">IFERROR(__xludf.DUMMYFUNCTION("""COMPUTED_VALUE""")," '/wiki/Gambler_Jack/Chapter_8'")</f>
        <v xml:space="preserve"> '/wiki/Gambler_Jack/Chapter_8'</v>
      </c>
      <c r="B80" s="5" t="str">
        <f t="shared" ca="1" si="0"/>
        <v>Gambler_Jack/Chapter_8</v>
      </c>
      <c r="C80" s="5"/>
      <c r="D80" s="5"/>
      <c r="E80" s="5" t="str">
        <f ca="1">IFERROR(__xludf.DUMMYFUNCTION("""COMPUTED_VALUE"""),"Gambler_Jack/Chapter_8")</f>
        <v>Gambler_Jack/Chapter_8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</row>
    <row r="81" spans="1:300" ht="12.5">
      <c r="A81" s="5" t="str">
        <f ca="1">IFERROR(__xludf.DUMMYFUNCTION("""COMPUTED_VALUE""")," '/wiki/Gambler_Jack/Chapter_9'")</f>
        <v xml:space="preserve"> '/wiki/Gambler_Jack/Chapter_9'</v>
      </c>
      <c r="B81" s="5" t="str">
        <f t="shared" ca="1" si="0"/>
        <v>Gambler_Jack/Chapter_9</v>
      </c>
      <c r="C81" s="5"/>
      <c r="D81" s="5"/>
      <c r="E81" s="5" t="str">
        <f ca="1">IFERROR(__xludf.DUMMYFUNCTION("""COMPUTED_VALUE"""),"Gambler_Jack/Chapter_9")</f>
        <v>Gambler_Jack/Chapter_9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</row>
    <row r="82" spans="1:300" ht="12.5">
      <c r="A82" s="5" t="str">
        <f ca="1">IFERROR(__xludf.DUMMYFUNCTION("""COMPUTED_VALUE""")," '/wiki/Gambler_Jack/Chapter_10'")</f>
        <v xml:space="preserve"> '/wiki/Gambler_Jack/Chapter_10'</v>
      </c>
      <c r="B82" s="5" t="str">
        <f t="shared" ca="1" si="0"/>
        <v>Gambler_Jack/Chapter_10</v>
      </c>
      <c r="C82" s="5"/>
      <c r="D82" s="5"/>
      <c r="E82" s="5" t="str">
        <f ca="1">IFERROR(__xludf.DUMMYFUNCTION("""COMPUTED_VALUE"""),"Gambler_Jack/Chapter_10")</f>
        <v>Gambler_Jack/Chapter_10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</row>
    <row r="83" spans="1:300" ht="12.5">
      <c r="A83" s="5" t="str">
        <f ca="1">IFERROR(__xludf.DUMMYFUNCTION("""COMPUTED_VALUE""")," '/wiki/Gambler_Jack/Chapter_11'")</f>
        <v xml:space="preserve"> '/wiki/Gambler_Jack/Chapter_11'</v>
      </c>
      <c r="B83" s="5" t="str">
        <f t="shared" ca="1" si="0"/>
        <v>Gambler_Jack/Chapter_11</v>
      </c>
      <c r="C83" s="5"/>
      <c r="D83" s="5"/>
      <c r="E83" s="5" t="str">
        <f ca="1">IFERROR(__xludf.DUMMYFUNCTION("""COMPUTED_VALUE"""),"Gambler_Jack/Chapter_11")</f>
        <v>Gambler_Jack/Chapter_11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</row>
    <row r="84" spans="1:300" ht="12.5">
      <c r="A84" s="5" t="str">
        <f ca="1">IFERROR(__xludf.DUMMYFUNCTION("""COMPUTED_VALUE""")," '/wiki/Gambler_Jack/Chapter_12'")</f>
        <v xml:space="preserve"> '/wiki/Gambler_Jack/Chapter_12'</v>
      </c>
      <c r="B84" s="5" t="str">
        <f t="shared" ca="1" si="0"/>
        <v>Gambler_Jack/Chapter_12</v>
      </c>
      <c r="C84" s="5"/>
      <c r="D84" s="5"/>
      <c r="E84" s="5" t="str">
        <f ca="1">IFERROR(__xludf.DUMMYFUNCTION("""COMPUTED_VALUE"""),"Gambler_Jack/Chapter_12")</f>
        <v>Gambler_Jack/Chapter_12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</row>
    <row r="85" spans="1:300" ht="12.5">
      <c r="A85" s="5" t="str">
        <f ca="1">IFERROR(__xludf.DUMMYFUNCTION("""COMPUTED_VALUE""")," '/wiki/Gambler_Jack/Chapter_13'")</f>
        <v xml:space="preserve"> '/wiki/Gambler_Jack/Chapter_13'</v>
      </c>
      <c r="B85" s="5" t="str">
        <f t="shared" ca="1" si="0"/>
        <v>Gambler_Jack/Chapter_13</v>
      </c>
      <c r="C85" s="5"/>
      <c r="D85" s="5"/>
      <c r="E85" s="5" t="str">
        <f ca="1">IFERROR(__xludf.DUMMYFUNCTION("""COMPUTED_VALUE"""),"Gambler_Jack/Chapter_13")</f>
        <v>Gambler_Jack/Chapter_13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</row>
    <row r="86" spans="1:300" ht="12.5">
      <c r="A86" s="5" t="str">
        <f ca="1">IFERROR(__xludf.DUMMYFUNCTION("""COMPUTED_VALUE""")," '/wiki/Gambler_Jack/Finale'")</f>
        <v xml:space="preserve"> '/wiki/Gambler_Jack/Finale'</v>
      </c>
      <c r="B86" s="5" t="str">
        <f t="shared" ca="1" si="0"/>
        <v>Gambler_Jack/Finale</v>
      </c>
      <c r="C86" s="5"/>
      <c r="D86" s="5"/>
      <c r="E86" s="5" t="str">
        <f ca="1">IFERROR(__xludf.DUMMYFUNCTION("""COMPUTED_VALUE"""),"Gambler_Jack/Finale")</f>
        <v>Gambler_Jack/Finale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</row>
    <row r="87" spans="1:300" ht="12.5">
      <c r="A87" s="5" t="str">
        <f ca="1">IFERROR(__xludf.DUMMYFUNCTION("""COMPUTED_VALUE""")," '/wiki/Lighthouse_Manual'")</f>
        <v xml:space="preserve"> '/wiki/Lighthouse_Manual'</v>
      </c>
      <c r="B87" s="5" t="str">
        <f t="shared" ca="1" si="0"/>
        <v>Lighthouse_Manual</v>
      </c>
      <c r="C87" s="5"/>
      <c r="D87" s="5"/>
      <c r="E87" s="5" t="str">
        <f ca="1">IFERROR(__xludf.DUMMYFUNCTION("""COMPUTED_VALUE"""),"Lighthouse_Manual")</f>
        <v>Lighthouse_Manual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</row>
    <row r="88" spans="1:300" ht="12.5">
      <c r="A88" s="5" t="str">
        <f ca="1">IFERROR(__xludf.DUMMYFUNCTION("""COMPUTED_VALUE""")," '/wiki/Data_crystals/Esmelas_Tower'")</f>
        <v xml:space="preserve"> '/wiki/Data_crystals/Esmelas_Tower'</v>
      </c>
      <c r="B88" s="5" t="str">
        <f t="shared" ca="1" si="0"/>
        <v>Data_crystals/Esmelas_Tower</v>
      </c>
      <c r="C88" s="5"/>
      <c r="D88" s="5"/>
      <c r="E88" s="5" t="str">
        <f ca="1">IFERROR(__xludf.DUMMYFUNCTION("""COMPUTED_VALUE"""),"Data_crystals/Esmelas_Tower")</f>
        <v>Data_crystals/Esmelas_Tower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</row>
    <row r="89" spans="1:300" ht="12.5">
      <c r="A89" s="5" t="str">
        <f ca="1">IFERROR(__xludf.DUMMYFUNCTION("""COMPUTED_VALUE""")," '/wiki/Data_crystals/Carnelia_Tower'")</f>
        <v xml:space="preserve"> '/wiki/Data_crystals/Carnelia_Tower'</v>
      </c>
      <c r="B89" s="5" t="str">
        <f t="shared" ca="1" si="0"/>
        <v>Data_crystals/Carnelia_Tower</v>
      </c>
      <c r="C89" s="5"/>
      <c r="D89" s="5"/>
      <c r="E89" s="5" t="str">
        <f ca="1">IFERROR(__xludf.DUMMYFUNCTION("""COMPUTED_VALUE"""),"Data_crystals/Carnelia_Tower")</f>
        <v>Data_crystals/Carnelia_Tower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</row>
    <row r="90" spans="1:300" ht="12.5">
      <c r="A90" s="5" t="str">
        <f ca="1">IFERROR(__xludf.DUMMYFUNCTION("""COMPUTED_VALUE""")," '/wiki/Data_crystals/Sapphirl_Tower'")</f>
        <v xml:space="preserve"> '/wiki/Data_crystals/Sapphirl_Tower'</v>
      </c>
      <c r="B90" s="5" t="str">
        <f t="shared" ca="1" si="0"/>
        <v>Data_crystals/Sapphirl_Tower</v>
      </c>
      <c r="C90" s="5"/>
      <c r="D90" s="5"/>
      <c r="E90" s="5" t="str">
        <f ca="1">IFERROR(__xludf.DUMMYFUNCTION("""COMPUTED_VALUE"""),"Data_crystals/Sapphirl_Tower")</f>
        <v>Data_crystals/Sapphirl_Tower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</row>
    <row r="91" spans="1:300" ht="12.5">
      <c r="A91" s="5" t="str">
        <f ca="1">IFERROR(__xludf.DUMMYFUNCTION("""COMPUTED_VALUE""")," '/wiki/Data_crystals/Amberl_Tower'")</f>
        <v xml:space="preserve"> '/wiki/Data_crystals/Amberl_Tower'</v>
      </c>
      <c r="B91" s="5" t="str">
        <f t="shared" ca="1" si="0"/>
        <v>Data_crystals/Amberl_Tower</v>
      </c>
      <c r="C91" s="5"/>
      <c r="D91" s="5"/>
      <c r="E91" s="5" t="str">
        <f ca="1">IFERROR(__xludf.DUMMYFUNCTION("""COMPUTED_VALUE"""),"Data_crystals/Amberl_Tower")</f>
        <v>Data_crystals/Amberl_Tower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</row>
    <row r="92" spans="1:300" ht="12.5">
      <c r="A92" s="5" t="str">
        <f ca="1">IFERROR(__xludf.DUMMYFUNCTION("""COMPUTED_VALUE""")," 'Sky_3rd_GAME'")</f>
        <v xml:space="preserve"> 'Sky_3rd_GAME'</v>
      </c>
      <c r="B92" s="5" t="str">
        <f t="shared" ca="1" si="0"/>
        <v>Sky_3rd_GAME</v>
      </c>
      <c r="C92" s="5"/>
      <c r="D92" s="5"/>
      <c r="E92" s="5" t="str">
        <f ca="1">IFERROR(__xludf.DUMMYFUNCTION("""COMPUTED_VALUE"""),"Liberl_News_(Sky_3rd)/Special_Issue")</f>
        <v>Liberl_News_(Sky_3rd)/Special_Issue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</row>
    <row r="93" spans="1:300" ht="12.5">
      <c r="A93" s="5" t="str">
        <f ca="1">IFERROR(__xludf.DUMMYFUNCTION("""COMPUTED_VALUE""")," '/wiki/Liberl_News_(Sky_3rd)/Special_Issue'")</f>
        <v xml:space="preserve"> '/wiki/Liberl_News_(Sky_3rd)/Special_Issue'</v>
      </c>
      <c r="B93" s="5" t="str">
        <f t="shared" ca="1" si="0"/>
        <v>Liberl_News_(Sky_3rd)/Special_Issue</v>
      </c>
      <c r="C93" s="5"/>
      <c r="D93" s="5"/>
      <c r="E93" s="5" t="str">
        <f ca="1">IFERROR(__xludf.DUMMYFUNCTION("""COMPUTED_VALUE"""),"Crossbell_Times_(Zero)/Issue_1")</f>
        <v>Crossbell_Times_(Zero)/Issue_1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</row>
    <row r="94" spans="1:300" ht="12.5">
      <c r="A94" s="5" t="str">
        <f ca="1">IFERROR(__xludf.DUMMYFUNCTION("""COMPUTED_VALUE""")," 'Zero_GAME'")</f>
        <v xml:space="preserve"> 'Zero_GAME'</v>
      </c>
      <c r="B94" s="5" t="str">
        <f t="shared" ca="1" si="0"/>
        <v>Zero_GAME</v>
      </c>
      <c r="C94" s="5"/>
      <c r="D94" s="5"/>
      <c r="E94" s="5" t="str">
        <f ca="1">IFERROR(__xludf.DUMMYFUNCTION("""COMPUTED_VALUE"""),"Crossbell_Times_(Zero)/Issue_2")</f>
        <v>Crossbell_Times_(Zero)/Issue_2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</row>
    <row r="95" spans="1:300" ht="12.5">
      <c r="A95" s="5" t="str">
        <f ca="1">IFERROR(__xludf.DUMMYFUNCTION("""COMPUTED_VALUE""")," '/wiki/Crossbell_Times_(Zero)/Issue_1'")</f>
        <v xml:space="preserve"> '/wiki/Crossbell_Times_(Zero)/Issue_1'</v>
      </c>
      <c r="B95" s="5" t="str">
        <f t="shared" ca="1" si="0"/>
        <v>Crossbell_Times_(Zero)/Issue_1</v>
      </c>
      <c r="C95" s="5"/>
      <c r="D95" s="5"/>
      <c r="E95" s="5" t="str">
        <f ca="1">IFERROR(__xludf.DUMMYFUNCTION("""COMPUTED_VALUE"""),"Crossbell_Times_(Zero)/Issue_3")</f>
        <v>Crossbell_Times_(Zero)/Issue_3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</row>
    <row r="96" spans="1:300" ht="12.5">
      <c r="A96" s="5" t="str">
        <f ca="1">IFERROR(__xludf.DUMMYFUNCTION("""COMPUTED_VALUE""")," '/wiki/Crossbell_Times_(Zero)/Issue_2'")</f>
        <v xml:space="preserve"> '/wiki/Crossbell_Times_(Zero)/Issue_2'</v>
      </c>
      <c r="B96" s="5" t="str">
        <f t="shared" ca="1" si="0"/>
        <v>Crossbell_Times_(Zero)/Issue_2</v>
      </c>
      <c r="C96" s="5"/>
      <c r="D96" s="5"/>
      <c r="E96" s="5" t="str">
        <f ca="1">IFERROR(__xludf.DUMMYFUNCTION("""COMPUTED_VALUE"""),"Crossbell_Times_(Zero)/Special_Edition")</f>
        <v>Crossbell_Times_(Zero)/Special_Edition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</row>
    <row r="97" spans="1:300" ht="12.5">
      <c r="A97" s="5" t="str">
        <f ca="1">IFERROR(__xludf.DUMMYFUNCTION("""COMPUTED_VALUE""")," '/wiki/Crossbell_Times_(Zero)/Issue_3'")</f>
        <v xml:space="preserve"> '/wiki/Crossbell_Times_(Zero)/Issue_3'</v>
      </c>
      <c r="B97" s="5" t="str">
        <f t="shared" ca="1" si="0"/>
        <v>Crossbell_Times_(Zero)/Issue_3</v>
      </c>
      <c r="C97" s="5"/>
      <c r="D97" s="5"/>
      <c r="E97" s="5" t="str">
        <f ca="1">IFERROR(__xludf.DUMMYFUNCTION("""COMPUTED_VALUE"""),"Crossbell_Times_(Zero)/Issue_4")</f>
        <v>Crossbell_Times_(Zero)/Issue_4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</row>
    <row r="98" spans="1:300" ht="12.5">
      <c r="A98" s="5" t="str">
        <f ca="1">IFERROR(__xludf.DUMMYFUNCTION("""COMPUTED_VALUE""")," '/wiki/Crossbell_Times_(Zero)/Special_Edition'")</f>
        <v xml:space="preserve"> '/wiki/Crossbell_Times_(Zero)/Special_Edition'</v>
      </c>
      <c r="B98" s="5" t="str">
        <f t="shared" ca="1" si="0"/>
        <v>Crossbell_Times_(Zero)/Special_Edition</v>
      </c>
      <c r="C98" s="5"/>
      <c r="D98" s="5"/>
      <c r="E98" s="5" t="str">
        <f ca="1">IFERROR(__xludf.DUMMYFUNCTION("""COMPUTED_VALUE"""),"Crossbell_Times_(Zero)/Issue_5")</f>
        <v>Crossbell_Times_(Zero)/Issue_5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</row>
    <row r="99" spans="1:300" ht="12.5">
      <c r="A99" s="5" t="str">
        <f ca="1">IFERROR(__xludf.DUMMYFUNCTION("""COMPUTED_VALUE""")," '/wiki/Crossbell_Times_(Zero)/Issue_4'")</f>
        <v xml:space="preserve"> '/wiki/Crossbell_Times_(Zero)/Issue_4'</v>
      </c>
      <c r="B99" s="5" t="str">
        <f t="shared" ca="1" si="0"/>
        <v>Crossbell_Times_(Zero)/Issue_4</v>
      </c>
      <c r="C99" s="5"/>
      <c r="D99" s="5"/>
      <c r="E99" s="5" t="str">
        <f ca="1">IFERROR(__xludf.DUMMYFUNCTION("""COMPUTED_VALUE"""),"Crossbell_Times_(Zero)/Issue_6")</f>
        <v>Crossbell_Times_(Zero)/Issue_6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</row>
    <row r="100" spans="1:300" ht="12.5">
      <c r="A100" s="5" t="str">
        <f ca="1">IFERROR(__xludf.DUMMYFUNCTION("""COMPUTED_VALUE""")," '/wiki/Crossbell_Times_(Zero)/Issue_5'")</f>
        <v xml:space="preserve"> '/wiki/Crossbell_Times_(Zero)/Issue_5'</v>
      </c>
      <c r="B100" s="5" t="str">
        <f t="shared" ca="1" si="0"/>
        <v>Crossbell_Times_(Zero)/Issue_5</v>
      </c>
      <c r="C100" s="5"/>
      <c r="D100" s="5"/>
      <c r="E100" s="5" t="str">
        <f ca="1">IFERROR(__xludf.DUMMYFUNCTION("""COMPUTED_VALUE"""),"Crossbell_Times_(Zero)/Issue_7")</f>
        <v>Crossbell_Times_(Zero)/Issue_7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</row>
    <row r="101" spans="1:300" ht="12.5">
      <c r="A101" s="5" t="str">
        <f ca="1">IFERROR(__xludf.DUMMYFUNCTION("""COMPUTED_VALUE""")," '/wiki/Crossbell_Times_(Zero)/Issue_6'")</f>
        <v xml:space="preserve"> '/wiki/Crossbell_Times_(Zero)/Issue_6'</v>
      </c>
      <c r="B101" s="5" t="str">
        <f t="shared" ca="1" si="0"/>
        <v>Crossbell_Times_(Zero)/Issue_6</v>
      </c>
      <c r="C101" s="5"/>
      <c r="D101" s="5"/>
      <c r="E101" s="5" t="str">
        <f ca="1">IFERROR(__xludf.DUMMYFUNCTION("""COMPUTED_VALUE"""),"Crossbell_Times_(Zero)/Issue_8")</f>
        <v>Crossbell_Times_(Zero)/Issue_8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</row>
    <row r="102" spans="1:300" ht="12.5">
      <c r="A102" s="5" t="str">
        <f ca="1">IFERROR(__xludf.DUMMYFUNCTION("""COMPUTED_VALUE""")," '/wiki/Crossbell_Times_(Zero)/Issue_7'")</f>
        <v xml:space="preserve"> '/wiki/Crossbell_Times_(Zero)/Issue_7'</v>
      </c>
      <c r="B102" s="5" t="str">
        <f t="shared" ca="1" si="0"/>
        <v>Crossbell_Times_(Zero)/Issue_7</v>
      </c>
      <c r="C102" s="5"/>
      <c r="D102" s="5"/>
      <c r="E102" s="5" t="str">
        <f ca="1">IFERROR(__xludf.DUMMYFUNCTION("""COMPUTED_VALUE"""),"Approved_Vehicle_List")</f>
        <v>Approved_Vehicle_List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</row>
    <row r="103" spans="1:300" ht="12.5">
      <c r="A103" s="5" t="str">
        <f ca="1">IFERROR(__xludf.DUMMYFUNCTION("""COMPUTED_VALUE""")," '/wiki/Crossbell_Times_(Zero)/Issue_8'")</f>
        <v xml:space="preserve"> '/wiki/Crossbell_Times_(Zero)/Issue_8'</v>
      </c>
      <c r="B103" s="5" t="str">
        <f t="shared" ca="1" si="0"/>
        <v>Crossbell_Times_(Zero)/Issue_8</v>
      </c>
      <c r="C103" s="5"/>
      <c r="D103" s="5"/>
      <c r="E103" s="5" t="str">
        <f ca="1">IFERROR(__xludf.DUMMYFUNCTION("""COMPUTED_VALUE"""),"Arc_en_Ciel_Enthusiasts")</f>
        <v>Arc_en_Ciel_Enthusiasts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</row>
    <row r="104" spans="1:300" ht="12.5">
      <c r="A104" s="5" t="str">
        <f ca="1">IFERROR(__xludf.DUMMYFUNCTION("""COMPUTED_VALUE""")," '/wiki/Approved_Vehicle_List'")</f>
        <v xml:space="preserve"> '/wiki/Approved_Vehicle_List'</v>
      </c>
      <c r="B104" s="5" t="str">
        <f t="shared" ca="1" si="0"/>
        <v>Approved_Vehicle_List</v>
      </c>
      <c r="C104" s="5"/>
      <c r="D104" s="5"/>
      <c r="E104" s="5" t="str">
        <f ca="1">IFERROR(__xludf.DUMMYFUNCTION("""COMPUTED_VALUE"""),"Back_Alley_Doctor_Glenn/Chapter_1")</f>
        <v>Back_Alley_Doctor_Glenn/Chapter_1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</row>
    <row r="105" spans="1:300" ht="12.5">
      <c r="A105" s="5" t="str">
        <f ca="1">IFERROR(__xludf.DUMMYFUNCTION("""COMPUTED_VALUE""")," '/wiki/Arc_en_Ciel_Enthusiasts'")</f>
        <v xml:space="preserve"> '/wiki/Arc_en_Ciel_Enthusiasts'</v>
      </c>
      <c r="B105" s="5" t="str">
        <f t="shared" ca="1" si="0"/>
        <v>Arc_en_Ciel_Enthusiasts</v>
      </c>
      <c r="C105" s="5"/>
      <c r="D105" s="5"/>
      <c r="E105" s="5" t="str">
        <f ca="1">IFERROR(__xludf.DUMMYFUNCTION("""COMPUTED_VALUE"""),"Back_Alley_Doctor_Glenn/Chapter_2")</f>
        <v>Back_Alley_Doctor_Glenn/Chapter_2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</row>
    <row r="106" spans="1:300" ht="12.5">
      <c r="A106" s="5" t="str">
        <f ca="1">IFERROR(__xludf.DUMMYFUNCTION("""COMPUTED_VALUE""")," '/wiki/Back_Alley_Doctor_Glenn/Chapter_1'")</f>
        <v xml:space="preserve"> '/wiki/Back_Alley_Doctor_Glenn/Chapter_1'</v>
      </c>
      <c r="B106" s="5" t="str">
        <f t="shared" ca="1" si="0"/>
        <v>Back_Alley_Doctor_Glenn/Chapter_1</v>
      </c>
      <c r="C106" s="5"/>
      <c r="D106" s="5"/>
      <c r="E106" s="5" t="str">
        <f ca="1">IFERROR(__xludf.DUMMYFUNCTION("""COMPUTED_VALUE"""),"Back_Alley_Doctor_Glenn/Chapter_3")</f>
        <v>Back_Alley_Doctor_Glenn/Chapter_3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</row>
    <row r="107" spans="1:300" ht="12.5">
      <c r="A107" s="5" t="str">
        <f ca="1">IFERROR(__xludf.DUMMYFUNCTION("""COMPUTED_VALUE""")," '/wiki/Back_Alley_Doctor_Glenn/Chapter_2'")</f>
        <v xml:space="preserve"> '/wiki/Back_Alley_Doctor_Glenn/Chapter_2'</v>
      </c>
      <c r="B107" s="5" t="str">
        <f t="shared" ca="1" si="0"/>
        <v>Back_Alley_Doctor_Glenn/Chapter_2</v>
      </c>
      <c r="C107" s="5"/>
      <c r="D107" s="5"/>
      <c r="E107" s="5" t="str">
        <f ca="1">IFERROR(__xludf.DUMMYFUNCTION("""COMPUTED_VALUE"""),"Back_Alley_Doctor_Glenn/Chapter_4")</f>
        <v>Back_Alley_Doctor_Glenn/Chapter_4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</row>
    <row r="108" spans="1:300" ht="12.5">
      <c r="A108" s="5" t="str">
        <f ca="1">IFERROR(__xludf.DUMMYFUNCTION("""COMPUTED_VALUE""")," '/wiki/Back_Alley_Doctor_Glenn/Chapter_3'")</f>
        <v xml:space="preserve"> '/wiki/Back_Alley_Doctor_Glenn/Chapter_3'</v>
      </c>
      <c r="B108" s="5" t="str">
        <f t="shared" ca="1" si="0"/>
        <v>Back_Alley_Doctor_Glenn/Chapter_3</v>
      </c>
      <c r="C108" s="5"/>
      <c r="D108" s="5"/>
      <c r="E108" s="5" t="str">
        <f ca="1">IFERROR(__xludf.DUMMYFUNCTION("""COMPUTED_VALUE"""),"Back_Alley_Doctor_Glenn/Chapter_5")</f>
        <v>Back_Alley_Doctor_Glenn/Chapter_5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</row>
    <row r="109" spans="1:300" ht="12.5">
      <c r="A109" s="5" t="str">
        <f ca="1">IFERROR(__xludf.DUMMYFUNCTION("""COMPUTED_VALUE""")," '/wiki/Back_Alley_Doctor_Glenn/Chapter_4'")</f>
        <v xml:space="preserve"> '/wiki/Back_Alley_Doctor_Glenn/Chapter_4'</v>
      </c>
      <c r="B109" s="5" t="str">
        <f t="shared" ca="1" si="0"/>
        <v>Back_Alley_Doctor_Glenn/Chapter_4</v>
      </c>
      <c r="C109" s="5"/>
      <c r="D109" s="5"/>
      <c r="E109" s="5" t="str">
        <f ca="1">IFERROR(__xludf.DUMMYFUNCTION("""COMPUTED_VALUE"""),"Back_Alley_Doctor_Glenn/Chapter_6")</f>
        <v>Back_Alley_Doctor_Glenn/Chapter_6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</row>
    <row r="110" spans="1:300" ht="12.5">
      <c r="A110" s="5" t="str">
        <f ca="1">IFERROR(__xludf.DUMMYFUNCTION("""COMPUTED_VALUE""")," '/wiki/Back_Alley_Doctor_Glenn/Chapter_5'")</f>
        <v xml:space="preserve"> '/wiki/Back_Alley_Doctor_Glenn/Chapter_5'</v>
      </c>
      <c r="B110" s="5" t="str">
        <f t="shared" ca="1" si="0"/>
        <v>Back_Alley_Doctor_Glenn/Chapter_5</v>
      </c>
      <c r="C110" s="5"/>
      <c r="D110" s="5"/>
      <c r="E110" s="5" t="str">
        <f ca="1">IFERROR(__xludf.DUMMYFUNCTION("""COMPUTED_VALUE"""),"Back_Alley_Doctor_Glenn/Chapter_7")</f>
        <v>Back_Alley_Doctor_Glenn/Chapter_7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</row>
    <row r="111" spans="1:300" ht="12.5">
      <c r="A111" s="5" t="str">
        <f ca="1">IFERROR(__xludf.DUMMYFUNCTION("""COMPUTED_VALUE""")," '/wiki/Back_Alley_Doctor_Glenn/Chapter_6'")</f>
        <v xml:space="preserve"> '/wiki/Back_Alley_Doctor_Glenn/Chapter_6'</v>
      </c>
      <c r="B111" s="5" t="str">
        <f t="shared" ca="1" si="0"/>
        <v>Back_Alley_Doctor_Glenn/Chapter_6</v>
      </c>
      <c r="C111" s="5"/>
      <c r="D111" s="5"/>
      <c r="E111" s="5" t="str">
        <f ca="1">IFERROR(__xludf.DUMMYFUNCTION("""COMPUTED_VALUE"""),"Back_Alley_Doctor_Glenn/Chapter_8")</f>
        <v>Back_Alley_Doctor_Glenn/Chapter_8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</row>
    <row r="112" spans="1:300" ht="12.5">
      <c r="A112" s="5" t="str">
        <f ca="1">IFERROR(__xludf.DUMMYFUNCTION("""COMPUTED_VALUE""")," '/wiki/Back_Alley_Doctor_Glenn/Chapter_7'")</f>
        <v xml:space="preserve"> '/wiki/Back_Alley_Doctor_Glenn/Chapter_7'</v>
      </c>
      <c r="B112" s="5" t="str">
        <f t="shared" ca="1" si="0"/>
        <v>Back_Alley_Doctor_Glenn/Chapter_7</v>
      </c>
      <c r="C112" s="5"/>
      <c r="D112" s="5"/>
      <c r="E112" s="5" t="str">
        <f ca="1">IFERROR(__xludf.DUMMYFUNCTION("""COMPUTED_VALUE"""),"Back_Alley_Doctor_Glenn/Chapter_9")</f>
        <v>Back_Alley_Doctor_Glenn/Chapter_9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</row>
    <row r="113" spans="1:300" ht="12.5">
      <c r="A113" s="5" t="str">
        <f ca="1">IFERROR(__xludf.DUMMYFUNCTION("""COMPUTED_VALUE""")," '/wiki/Back_Alley_Doctor_Glenn/Chapter_8'")</f>
        <v xml:space="preserve"> '/wiki/Back_Alley_Doctor_Glenn/Chapter_8'</v>
      </c>
      <c r="B113" s="5" t="str">
        <f t="shared" ca="1" si="0"/>
        <v>Back_Alley_Doctor_Glenn/Chapter_8</v>
      </c>
      <c r="C113" s="5"/>
      <c r="D113" s="5"/>
      <c r="E113" s="5" t="str">
        <f ca="1">IFERROR(__xludf.DUMMYFUNCTION("""COMPUTED_VALUE"""),"Back_Alley_Doctor_Glenn/Chapter_10")</f>
        <v>Back_Alley_Doctor_Glenn/Chapter_10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</row>
    <row r="114" spans="1:300" ht="12.5">
      <c r="A114" s="5" t="str">
        <f ca="1">IFERROR(__xludf.DUMMYFUNCTION("""COMPUTED_VALUE""")," '/wiki/Back_Alley_Doctor_Glenn/Chapter_9'")</f>
        <v xml:space="preserve"> '/wiki/Back_Alley_Doctor_Glenn/Chapter_9'</v>
      </c>
      <c r="B114" s="5" t="str">
        <f t="shared" ca="1" si="0"/>
        <v>Back_Alley_Doctor_Glenn/Chapter_9</v>
      </c>
      <c r="C114" s="5"/>
      <c r="D114" s="5"/>
      <c r="E114" s="5" t="str">
        <f ca="1">IFERROR(__xludf.DUMMYFUNCTION("""COMPUTED_VALUE"""),"Back_Alley_Doctor_Glenn/Chapter_11")</f>
        <v>Back_Alley_Doctor_Glenn/Chapter_11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</row>
    <row r="115" spans="1:300" ht="12.5">
      <c r="A115" s="5" t="str">
        <f ca="1">IFERROR(__xludf.DUMMYFUNCTION("""COMPUTED_VALUE""")," '/wiki/Back_Alley_Doctor_Glenn/Chapter_10'")</f>
        <v xml:space="preserve"> '/wiki/Back_Alley_Doctor_Glenn/Chapter_10'</v>
      </c>
      <c r="B115" s="5" t="str">
        <f t="shared" ca="1" si="0"/>
        <v>Back_Alley_Doctor_Glenn/Chapter_10</v>
      </c>
      <c r="C115" s="5"/>
      <c r="D115" s="5"/>
      <c r="E115" s="5" t="str">
        <f ca="1">IFERROR(__xludf.DUMMYFUNCTION("""COMPUTED_VALUE"""),"Back_Alley_Doctor_Glenn/Chapter_12")</f>
        <v>Back_Alley_Doctor_Glenn/Chapter_12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</row>
    <row r="116" spans="1:300" ht="12.5">
      <c r="A116" s="5" t="str">
        <f ca="1">IFERROR(__xludf.DUMMYFUNCTION("""COMPUTED_VALUE""")," '/wiki/Back_Alley_Doctor_Glenn/Chapter_11'")</f>
        <v xml:space="preserve"> '/wiki/Back_Alley_Doctor_Glenn/Chapter_11'</v>
      </c>
      <c r="B116" s="5" t="str">
        <f t="shared" ca="1" si="0"/>
        <v>Back_Alley_Doctor_Glenn/Chapter_11</v>
      </c>
      <c r="C116" s="5"/>
      <c r="D116" s="5"/>
      <c r="E116" s="5" t="str">
        <f ca="1">IFERROR(__xludf.DUMMYFUNCTION("""COMPUTED_VALUE"""),"Back_Alley_Doctor_Glenn/Chapter_13")</f>
        <v>Back_Alley_Doctor_Glenn/Chapter_13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</row>
    <row r="117" spans="1:300" ht="12.5">
      <c r="A117" s="5" t="str">
        <f ca="1">IFERROR(__xludf.DUMMYFUNCTION("""COMPUTED_VALUE""")," '/wiki/Back_Alley_Doctor_Glenn/Chapter_12'")</f>
        <v xml:space="preserve"> '/wiki/Back_Alley_Doctor_Glenn/Chapter_12'</v>
      </c>
      <c r="B117" s="5" t="str">
        <f t="shared" ca="1" si="0"/>
        <v>Back_Alley_Doctor_Glenn/Chapter_12</v>
      </c>
      <c r="C117" s="5"/>
      <c r="D117" s="5"/>
      <c r="E117" s="5" t="str">
        <f ca="1">IFERROR(__xludf.DUMMYFUNCTION("""COMPUTED_VALUE"""),"Back_Alley_Doctor_Glenn/Finale")</f>
        <v>Back_Alley_Doctor_Glenn/Finale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</row>
    <row r="118" spans="1:300" ht="12.5">
      <c r="A118" s="5" t="str">
        <f ca="1">IFERROR(__xludf.DUMMYFUNCTION("""COMPUTED_VALUE""")," '/wiki/Back_Alley_Doctor_Glenn/Chapter_13'")</f>
        <v xml:space="preserve"> '/wiki/Back_Alley_Doctor_Glenn/Chapter_13'</v>
      </c>
      <c r="B118" s="5" t="str">
        <f t="shared" ca="1" si="0"/>
        <v>Back_Alley_Doctor_Glenn/Chapter_13</v>
      </c>
      <c r="C118" s="5"/>
      <c r="D118" s="5"/>
      <c r="E118" s="5" t="str">
        <f ca="1">IFERROR(__xludf.DUMMYFUNCTION("""COMPUTED_VALUE"""),"Lip_Smacker_Quarterly")</f>
        <v>Lip_Smacker_Quarterly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</row>
    <row r="119" spans="1:300" ht="12.5">
      <c r="A119" s="5" t="str">
        <f ca="1">IFERROR(__xludf.DUMMYFUNCTION("""COMPUTED_VALUE""")," '/wiki/Back_Alley_Doctor_Glenn/Finale'")</f>
        <v xml:space="preserve"> '/wiki/Back_Alley_Doctor_Glenn/Finale'</v>
      </c>
      <c r="B119" s="5" t="str">
        <f t="shared" ca="1" si="0"/>
        <v>Back_Alley_Doctor_Glenn/Finale</v>
      </c>
      <c r="C119" s="5"/>
      <c r="D119" s="5"/>
      <c r="E119" s="5" t="str">
        <f ca="1">IFERROR(__xludf.DUMMYFUNCTION("""COMPUTED_VALUE"""),"Mark_and_the_Witch_of_the_Deep_Forest/Part_1")</f>
        <v>Mark_and_the_Witch_of_the_Deep_Forest/Part_1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</row>
    <row r="120" spans="1:300" ht="12.5">
      <c r="A120" s="5" t="str">
        <f ca="1">IFERROR(__xludf.DUMMYFUNCTION("""COMPUTED_VALUE""")," '/wiki/Lip_Smacker_Quarterly'")</f>
        <v xml:space="preserve"> '/wiki/Lip_Smacker_Quarterly'</v>
      </c>
      <c r="B120" s="5" t="str">
        <f t="shared" ca="1" si="0"/>
        <v>Lip_Smacker_Quarterly</v>
      </c>
      <c r="C120" s="5"/>
      <c r="D120" s="5"/>
      <c r="E120" s="5" t="str">
        <f ca="1">IFERROR(__xludf.DUMMYFUNCTION("""COMPUTED_VALUE"""),"Mark_and_the_Witch_of_the_Deep_Forest/Part_2")</f>
        <v>Mark_and_the_Witch_of_the_Deep_Forest/Part_2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</row>
    <row r="121" spans="1:300" ht="12.5">
      <c r="A121" s="5" t="str">
        <f ca="1">IFERROR(__xludf.DUMMYFUNCTION("""COMPUTED_VALUE""")," '/wiki/Mark_and_the_Witch_of_the_Deep_Forest/Part_1'")</f>
        <v xml:space="preserve"> '/wiki/Mark_and_the_Witch_of_the_Deep_Forest/Part_1'</v>
      </c>
      <c r="B121" s="5" t="str">
        <f t="shared" ca="1" si="0"/>
        <v>Mark_and_the_Witch_of_the_Deep_Forest/Part_1</v>
      </c>
      <c r="C121" s="5"/>
      <c r="D121" s="5"/>
      <c r="E121" s="5" t="str">
        <f ca="1">IFERROR(__xludf.DUMMYFUNCTION("""COMPUTED_VALUE"""),"Mark_and_the_Witch_of_the_Deep_Forest/Part_3")</f>
        <v>Mark_and_the_Witch_of_the_Deep_Forest/Part_3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</row>
    <row r="122" spans="1:300" ht="12.5">
      <c r="A122" s="5" t="str">
        <f ca="1">IFERROR(__xludf.DUMMYFUNCTION("""COMPUTED_VALUE""")," '/wiki/Mark_and_the_Witch_of_the_Deep_Forest/Part_2'")</f>
        <v xml:space="preserve"> '/wiki/Mark_and_the_Witch_of_the_Deep_Forest/Part_2'</v>
      </c>
      <c r="B122" s="5" t="str">
        <f t="shared" ca="1" si="0"/>
        <v>Mark_and_the_Witch_of_the_Deep_Forest/Part_2</v>
      </c>
      <c r="C122" s="5"/>
      <c r="D122" s="5"/>
      <c r="E122" s="5" t="str">
        <f ca="1">IFERROR(__xludf.DUMMYFUNCTION("""COMPUTED_VALUE"""),"Monster_Damage_Report")</f>
        <v>Monster_Damage_Report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</row>
    <row r="123" spans="1:300" ht="12.5">
      <c r="A123" s="5" t="str">
        <f ca="1">IFERROR(__xludf.DUMMYFUNCTION("""COMPUTED_VALUE""")," '/wiki/Mark_and_the_Witch_of_the_Deep_Forest/Part_3'")</f>
        <v xml:space="preserve"> '/wiki/Mark_and_the_Witch_of_the_Deep_Forest/Part_3'</v>
      </c>
      <c r="B123" s="5" t="str">
        <f t="shared" ca="1" si="0"/>
        <v>Mark_and_the_Witch_of_the_Deep_Forest/Part_3</v>
      </c>
      <c r="C123" s="5"/>
      <c r="D123" s="5"/>
      <c r="E123" s="5" t="str">
        <f ca="1">IFERROR(__xludf.DUMMYFUNCTION("""COMPUTED_VALUE"""),"Paranormal_Crossbell_Collection")</f>
        <v>Paranormal_Crossbell_Collection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</row>
    <row r="124" spans="1:300" ht="12.5">
      <c r="A124" s="5" t="str">
        <f ca="1">IFERROR(__xludf.DUMMYFUNCTION("""COMPUTED_VALUE""")," '/wiki/Monster_Damage_Report'")</f>
        <v xml:space="preserve"> '/wiki/Monster_Damage_Report'</v>
      </c>
      <c r="B124" s="5" t="str">
        <f t="shared" ca="1" si="0"/>
        <v>Monster_Damage_Report</v>
      </c>
      <c r="C124" s="5"/>
      <c r="D124" s="5"/>
      <c r="E124" s="5" t="str">
        <f ca="1">IFERROR(__xludf.DUMMYFUNCTION("""COMPUTED_VALUE"""),"The_Best_Way_to_Use_5_Minutes")</f>
        <v>The_Best_Way_to_Use_5_Minutes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</row>
    <row r="125" spans="1:300" ht="12.5">
      <c r="A125" s="5" t="str">
        <f ca="1">IFERROR(__xludf.DUMMYFUNCTION("""COMPUTED_VALUE""")," '/wiki/Paranormal_Crossbell_Collection'")</f>
        <v xml:space="preserve"> '/wiki/Paranormal_Crossbell_Collection'</v>
      </c>
      <c r="B125" s="5" t="str">
        <f t="shared" ca="1" si="0"/>
        <v>Paranormal_Crossbell_Collection</v>
      </c>
      <c r="C125" s="5"/>
      <c r="D125" s="5"/>
      <c r="E125" s="5" t="str">
        <f ca="1">IFERROR(__xludf.DUMMYFUNCTION("""COMPUTED_VALUE"""),"The_Saint_and_the_White_Wolf/Part_1")</f>
        <v>The_Saint_and_the_White_Wolf/Part_1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</row>
    <row r="126" spans="1:300" ht="12.5">
      <c r="A126" s="5" t="str">
        <f ca="1">IFERROR(__xludf.DUMMYFUNCTION("""COMPUTED_VALUE""")," '/wiki/The_Best_Way_to_Use_5_Minutes'")</f>
        <v xml:space="preserve"> '/wiki/The_Best_Way_to_Use_5_Minutes'</v>
      </c>
      <c r="B126" s="5" t="str">
        <f t="shared" ca="1" si="0"/>
        <v>The_Best_Way_to_Use_5_Minutes</v>
      </c>
      <c r="C126" s="5"/>
      <c r="D126" s="5"/>
      <c r="E126" s="5" t="str">
        <f ca="1">IFERROR(__xludf.DUMMYFUNCTION("""COMPUTED_VALUE"""),"The_Saint_and_the_White_Wolf/Part_2")</f>
        <v>The_Saint_and_the_White_Wolf/Part_2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</row>
    <row r="127" spans="1:300" ht="12.5">
      <c r="A127" s="5" t="str">
        <f ca="1">IFERROR(__xludf.DUMMYFUNCTION("""COMPUTED_VALUE""")," '/wiki/The_Saint_and_the_White_Wolf/Part_1'")</f>
        <v xml:space="preserve"> '/wiki/The_Saint_and_the_White_Wolf/Part_1'</v>
      </c>
      <c r="B127" s="5" t="str">
        <f t="shared" ca="1" si="0"/>
        <v>The_Saint_and_the_White_Wolf/Part_1</v>
      </c>
      <c r="C127" s="5"/>
      <c r="D127" s="5"/>
      <c r="E127" s="5" t="str">
        <f ca="1">IFERROR(__xludf.DUMMYFUNCTION("""COMPUTED_VALUE"""),"Train_Fanatic_Recs")</f>
        <v>Train_Fanatic_Recs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</row>
    <row r="128" spans="1:300" ht="12.5">
      <c r="A128" s="5" t="str">
        <f ca="1">IFERROR(__xludf.DUMMYFUNCTION("""COMPUTED_VALUE""")," '/wiki/The_Saint_and_the_White_Wolf/Part_2'")</f>
        <v xml:space="preserve"> '/wiki/The_Saint_and_the_White_Wolf/Part_2'</v>
      </c>
      <c r="B128" s="5" t="str">
        <f t="shared" ca="1" si="0"/>
        <v>The_Saint_and_the_White_Wolf/Part_2</v>
      </c>
      <c r="C128" s="5"/>
      <c r="D128" s="5"/>
      <c r="E128" s="5" t="str">
        <f ca="1">IFERROR(__xludf.DUMMYFUNCTION("""COMPUTED_VALUE"""),"Women_Who_Changed_the_World")</f>
        <v>Women_Who_Changed_the_World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</row>
    <row r="129" spans="1:300" ht="12.5">
      <c r="A129" s="5" t="str">
        <f ca="1">IFERROR(__xludf.DUMMYFUNCTION("""COMPUTED_VALUE""")," '/wiki/Train_Fanatic_Recs'")</f>
        <v xml:space="preserve"> '/wiki/Train_Fanatic_Recs'</v>
      </c>
      <c r="B129" s="5" t="str">
        <f t="shared" ca="1" si="0"/>
        <v>Train_Fanatic_Recs</v>
      </c>
      <c r="C129" s="5"/>
      <c r="D129" s="5"/>
      <c r="E129" s="5" t="str">
        <f ca="1">IFERROR(__xludf.DUMMYFUNCTION("""COMPUTED_VALUE"""),"Information_Terminals")</f>
        <v>Information_Terminals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</row>
    <row r="130" spans="1:300" ht="12.5">
      <c r="A130" s="5" t="str">
        <f ca="1">IFERROR(__xludf.DUMMYFUNCTION("""COMPUTED_VALUE""")," '/wiki/Women_Who_Changed_the_World'")</f>
        <v xml:space="preserve"> '/wiki/Women_Who_Changed_the_World'</v>
      </c>
      <c r="B130" s="5" t="str">
        <f t="shared" ca="1" si="0"/>
        <v>Women_Who_Changed_the_World</v>
      </c>
      <c r="C130" s="5"/>
      <c r="D130" s="5"/>
      <c r="E130" s="5" t="str">
        <f ca="1">IFERROR(__xludf.DUMMYFUNCTION("""COMPUTED_VALUE"""),"Crossbell_Times_(Azure)/Issue_1")</f>
        <v>Crossbell_Times_(Azure)/Issue_1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</row>
    <row r="131" spans="1:300" ht="12.5">
      <c r="A131" s="5" t="str">
        <f ca="1">IFERROR(__xludf.DUMMYFUNCTION("""COMPUTED_VALUE""")," '/wiki/Information_Terminals'")</f>
        <v xml:space="preserve"> '/wiki/Information_Terminals'</v>
      </c>
      <c r="B131" s="5" t="str">
        <f t="shared" ca="1" si="0"/>
        <v>Information_Terminals</v>
      </c>
      <c r="C131" s="5"/>
      <c r="D131" s="5"/>
      <c r="E131" s="5" t="str">
        <f ca="1">IFERROR(__xludf.DUMMYFUNCTION("""COMPUTED_VALUE"""),"Crossbell_Times_(Azure)/Issue_2")</f>
        <v>Crossbell_Times_(Azure)/Issue_2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</row>
    <row r="132" spans="1:300" ht="12.5">
      <c r="A132" s="5" t="str">
        <f ca="1">IFERROR(__xludf.DUMMYFUNCTION("""COMPUTED_VALUE""")," 'Azure_GAME'")</f>
        <v xml:space="preserve"> 'Azure_GAME'</v>
      </c>
      <c r="B132" s="5" t="str">
        <f t="shared" ca="1" si="0"/>
        <v>Azure_GAME</v>
      </c>
      <c r="C132" s="5"/>
      <c r="D132" s="5"/>
      <c r="E132" s="5" t="str">
        <f ca="1">IFERROR(__xludf.DUMMYFUNCTION("""COMPUTED_VALUE"""),"Crossbell_Times_(Azure)/Issue_3")</f>
        <v>Crossbell_Times_(Azure)/Issue_3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</row>
    <row r="133" spans="1:300" ht="12.5">
      <c r="A133" s="5" t="str">
        <f ca="1">IFERROR(__xludf.DUMMYFUNCTION("""COMPUTED_VALUE""")," '/wiki/Crossbell_Times_(Azure)/Issue_1'")</f>
        <v xml:space="preserve"> '/wiki/Crossbell_Times_(Azure)/Issue_1'</v>
      </c>
      <c r="B133" s="5" t="str">
        <f t="shared" ca="1" si="0"/>
        <v>Crossbell_Times_(Azure)/Issue_1</v>
      </c>
      <c r="C133" s="5"/>
      <c r="D133" s="5"/>
      <c r="E133" s="5" t="str">
        <f ca="1">IFERROR(__xludf.DUMMYFUNCTION("""COMPUTED_VALUE"""),"Crossbell_Times_(Azure)/Issue_4")</f>
        <v>Crossbell_Times_(Azure)/Issue_4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</row>
    <row r="134" spans="1:300" ht="12.5">
      <c r="A134" s="5" t="str">
        <f ca="1">IFERROR(__xludf.DUMMYFUNCTION("""COMPUTED_VALUE""")," '/wiki/Crossbell_Times_(Azure)/Issue_2'")</f>
        <v xml:space="preserve"> '/wiki/Crossbell_Times_(Azure)/Issue_2'</v>
      </c>
      <c r="B134" s="5" t="str">
        <f t="shared" ca="1" si="0"/>
        <v>Crossbell_Times_(Azure)/Issue_2</v>
      </c>
      <c r="C134" s="5"/>
      <c r="D134" s="5"/>
      <c r="E134" s="5" t="str">
        <f ca="1">IFERROR(__xludf.DUMMYFUNCTION("""COMPUTED_VALUE"""),"Crossbell_Times_(Azure)/Issue_5")</f>
        <v>Crossbell_Times_(Azure)/Issue_5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</row>
    <row r="135" spans="1:300" ht="12.5">
      <c r="A135" s="5" t="str">
        <f ca="1">IFERROR(__xludf.DUMMYFUNCTION("""COMPUTED_VALUE""")," '/wiki/Crossbell_Times_(Azure)/Issue_3'")</f>
        <v xml:space="preserve"> '/wiki/Crossbell_Times_(Azure)/Issue_3'</v>
      </c>
      <c r="B135" s="5" t="str">
        <f t="shared" ca="1" si="0"/>
        <v>Crossbell_Times_(Azure)/Issue_3</v>
      </c>
      <c r="C135" s="5"/>
      <c r="D135" s="5"/>
      <c r="E135" s="5" t="str">
        <f ca="1">IFERROR(__xludf.DUMMYFUNCTION("""COMPUTED_VALUE"""),"Crossbell_Times_(Azure)/Issue_6")</f>
        <v>Crossbell_Times_(Azure)/Issue_6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</row>
    <row r="136" spans="1:300" ht="12.5">
      <c r="A136" s="5" t="str">
        <f ca="1">IFERROR(__xludf.DUMMYFUNCTION("""COMPUTED_VALUE""")," '/wiki/Crossbell_Times_(Azure)/Issue_4'")</f>
        <v xml:space="preserve"> '/wiki/Crossbell_Times_(Azure)/Issue_4'</v>
      </c>
      <c r="B136" s="5" t="str">
        <f t="shared" ca="1" si="0"/>
        <v>Crossbell_Times_(Azure)/Issue_4</v>
      </c>
      <c r="C136" s="5"/>
      <c r="D136" s="5"/>
      <c r="E136" s="5" t="str">
        <f ca="1">IFERROR(__xludf.DUMMYFUNCTION("""COMPUTED_VALUE"""),"Crossbell_Times_(Azure)/Issue_7")</f>
        <v>Crossbell_Times_(Azure)/Issue_7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</row>
    <row r="137" spans="1:300" ht="12.5">
      <c r="A137" s="5" t="str">
        <f ca="1">IFERROR(__xludf.DUMMYFUNCTION("""COMPUTED_VALUE""")," '/wiki/Crossbell_Times_(Azure)/Issue_5'")</f>
        <v xml:space="preserve"> '/wiki/Crossbell_Times_(Azure)/Issue_5'</v>
      </c>
      <c r="B137" s="5" t="str">
        <f t="shared" ca="1" si="0"/>
        <v>Crossbell_Times_(Azure)/Issue_5</v>
      </c>
      <c r="C137" s="5"/>
      <c r="D137" s="5"/>
      <c r="E137" s="5" t="str">
        <f ca="1">IFERROR(__xludf.DUMMYFUNCTION("""COMPUTED_VALUE"""),"Crossbell_Times_(Azure)/Issue_8")</f>
        <v>Crossbell_Times_(Azure)/Issue_8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</row>
    <row r="138" spans="1:300" ht="12.5">
      <c r="A138" s="5" t="str">
        <f ca="1">IFERROR(__xludf.DUMMYFUNCTION("""COMPUTED_VALUE""")," '/wiki/Crossbell_Times_(Azure)/Issue_6'")</f>
        <v xml:space="preserve"> '/wiki/Crossbell_Times_(Azure)/Issue_6'</v>
      </c>
      <c r="B138" s="5" t="str">
        <f t="shared" ca="1" si="0"/>
        <v>Crossbell_Times_(Azure)/Issue_6</v>
      </c>
      <c r="C138" s="5"/>
      <c r="D138" s="5"/>
      <c r="E138" s="5" t="str">
        <f ca="1">IFERROR(__xludf.DUMMYFUNCTION("""COMPUTED_VALUE"""),"Crossbell_Times_(Azure)/Issue_9")</f>
        <v>Crossbell_Times_(Azure)/Issue_9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</row>
    <row r="139" spans="1:300" ht="12.5">
      <c r="A139" s="5" t="str">
        <f ca="1">IFERROR(__xludf.DUMMYFUNCTION("""COMPUTED_VALUE""")," '/wiki/Crossbell_Times_(Azure)/Issue_7'")</f>
        <v xml:space="preserve"> '/wiki/Crossbell_Times_(Azure)/Issue_7'</v>
      </c>
      <c r="B139" s="5" t="str">
        <f t="shared" ca="1" si="0"/>
        <v>Crossbell_Times_(Azure)/Issue_7</v>
      </c>
      <c r="C139" s="5"/>
      <c r="D139" s="5"/>
      <c r="E139" s="5" t="str">
        <f ca="1">IFERROR(__xludf.DUMMYFUNCTION("""COMPUTED_VALUE"""),"Crossbell_Times_(Azure)/Special_Edition")</f>
        <v>Crossbell_Times_(Azure)/Special_Edition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</row>
    <row r="140" spans="1:300" ht="12.5">
      <c r="A140" s="5" t="str">
        <f ca="1">IFERROR(__xludf.DUMMYFUNCTION("""COMPUTED_VALUE""")," '/wiki/Crossbell_Times_(Azure)/Issue_8'")</f>
        <v xml:space="preserve"> '/wiki/Crossbell_Times_(Azure)/Issue_8'</v>
      </c>
      <c r="B140" s="5" t="str">
        <f t="shared" ca="1" si="0"/>
        <v>Crossbell_Times_(Azure)/Issue_8</v>
      </c>
      <c r="C140" s="5"/>
      <c r="D140" s="5"/>
      <c r="E140" s="5" t="str">
        <f ca="1">IFERROR(__xludf.DUMMYFUNCTION("""COMPUTED_VALUE"""),"Crossbell_Times_(Azure)/Issue_10")</f>
        <v>Crossbell_Times_(Azure)/Issue_10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</row>
    <row r="141" spans="1:300" ht="12.5">
      <c r="A141" s="5" t="str">
        <f ca="1">IFERROR(__xludf.DUMMYFUNCTION("""COMPUTED_VALUE""")," '/wiki/Crossbell_Times_(Azure)/Issue_9'")</f>
        <v xml:space="preserve"> '/wiki/Crossbell_Times_(Azure)/Issue_9'</v>
      </c>
      <c r="B141" s="5" t="str">
        <f t="shared" ca="1" si="0"/>
        <v>Crossbell_Times_(Azure)/Issue_9</v>
      </c>
      <c r="C141" s="5"/>
      <c r="D141" s="5"/>
      <c r="E141" s="5" t="str">
        <f ca="1">IFERROR(__xludf.DUMMYFUNCTION("""COMPUTED_VALUE"""),"Crossbell_Times_(Azure)/Issue_11")</f>
        <v>Crossbell_Times_(Azure)/Issue_11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</row>
    <row r="142" spans="1:300" ht="12.5">
      <c r="A142" s="5" t="str">
        <f ca="1">IFERROR(__xludf.DUMMYFUNCTION("""COMPUTED_VALUE""")," '/wiki/Crossbell_Times_(Azure)/Special_Edition'")</f>
        <v xml:space="preserve"> '/wiki/Crossbell_Times_(Azure)/Special_Edition'</v>
      </c>
      <c r="B142" s="5" t="str">
        <f t="shared" ca="1" si="0"/>
        <v>Crossbell_Times_(Azure)/Special_Edition</v>
      </c>
      <c r="C142" s="5"/>
      <c r="D142" s="5"/>
      <c r="E142" s="5" t="str">
        <f ca="1">IFERROR(__xludf.DUMMYFUNCTION("""COMPUTED_VALUE"""),"Cryptid_Survey_Report")</f>
        <v>Cryptid_Survey_Report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</row>
    <row r="143" spans="1:300" ht="12.5">
      <c r="A143" s="5" t="str">
        <f ca="1">IFERROR(__xludf.DUMMYFUNCTION("""COMPUTED_VALUE""")," '/wiki/Crossbell_Times_(Azure)/Issue_10'")</f>
        <v xml:space="preserve"> '/wiki/Crossbell_Times_(Azure)/Issue_10'</v>
      </c>
      <c r="B143" s="5" t="str">
        <f t="shared" ca="1" si="0"/>
        <v>Crossbell_Times_(Azure)/Issue_10</v>
      </c>
      <c r="C143" s="5"/>
      <c r="D143" s="5"/>
      <c r="E143" s="5" t="str">
        <f ca="1">IFERROR(__xludf.DUMMYFUNCTION("""COMPUTED_VALUE"""),"Sunshine_Agn%C3%A8s/Chapter_1")</f>
        <v>Sunshine_Agn%C3%A8s/Chapter_1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</row>
    <row r="144" spans="1:300" ht="12.5">
      <c r="A144" s="5" t="str">
        <f ca="1">IFERROR(__xludf.DUMMYFUNCTION("""COMPUTED_VALUE""")," '/wiki/Crossbell_Times_(Azure)/Issue_11'")</f>
        <v xml:space="preserve"> '/wiki/Crossbell_Times_(Azure)/Issue_11'</v>
      </c>
      <c r="B144" s="5" t="str">
        <f t="shared" ca="1" si="0"/>
        <v>Crossbell_Times_(Azure)/Issue_11</v>
      </c>
      <c r="C144" s="5"/>
      <c r="D144" s="5"/>
      <c r="E144" s="5" t="str">
        <f ca="1">IFERROR(__xludf.DUMMYFUNCTION("""COMPUTED_VALUE"""),"Sunshine_Agn%C3%A8s/Chapter_2")</f>
        <v>Sunshine_Agn%C3%A8s/Chapter_2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</row>
    <row r="145" spans="1:300" ht="12.5">
      <c r="A145" s="5" t="str">
        <f ca="1">IFERROR(__xludf.DUMMYFUNCTION("""COMPUTED_VALUE""")," '/wiki/Cryptid_Survey_Report'")</f>
        <v xml:space="preserve"> '/wiki/Cryptid_Survey_Report'</v>
      </c>
      <c r="B145" s="5" t="str">
        <f t="shared" ca="1" si="0"/>
        <v>Cryptid_Survey_Report</v>
      </c>
      <c r="C145" s="5"/>
      <c r="D145" s="5"/>
      <c r="E145" s="5" t="str">
        <f ca="1">IFERROR(__xludf.DUMMYFUNCTION("""COMPUTED_VALUE"""),"Sunshine_Agn%C3%A8s/Chapter_3")</f>
        <v>Sunshine_Agn%C3%A8s/Chapter_3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</row>
    <row r="146" spans="1:300" ht="12.5">
      <c r="A146" s="5" t="str">
        <f ca="1">IFERROR(__xludf.DUMMYFUNCTION("""COMPUTED_VALUE""")," '/wiki/Sunshine_Agn%C3%A8s/Chapter_1'")</f>
        <v xml:space="preserve"> '/wiki/Sunshine_Agn%C3%A8s/Chapter_1'</v>
      </c>
      <c r="B146" s="5" t="str">
        <f t="shared" ca="1" si="0"/>
        <v>Sunshine_Agn%C3%A8s/Chapter_1</v>
      </c>
      <c r="C146" s="5"/>
      <c r="D146" s="5"/>
      <c r="E146" s="5" t="str">
        <f ca="1">IFERROR(__xludf.DUMMYFUNCTION("""COMPUTED_VALUE"""),"Sunshine_Agn%C3%A8s/Chapter_4")</f>
        <v>Sunshine_Agn%C3%A8s/Chapter_4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</row>
    <row r="147" spans="1:300" ht="12.5">
      <c r="A147" s="5" t="str">
        <f ca="1">IFERROR(__xludf.DUMMYFUNCTION("""COMPUTED_VALUE""")," '/wiki/Sunshine_Agn%C3%A8s/Chapter_2'")</f>
        <v xml:space="preserve"> '/wiki/Sunshine_Agn%C3%A8s/Chapter_2'</v>
      </c>
      <c r="B147" s="5" t="str">
        <f t="shared" ca="1" si="0"/>
        <v>Sunshine_Agn%C3%A8s/Chapter_2</v>
      </c>
      <c r="C147" s="5"/>
      <c r="D147" s="5"/>
      <c r="E147" s="5" t="str">
        <f ca="1">IFERROR(__xludf.DUMMYFUNCTION("""COMPUTED_VALUE"""),"Sunshine_Agn%C3%A8s/Chapter_5")</f>
        <v>Sunshine_Agn%C3%A8s/Chapter_5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</row>
    <row r="148" spans="1:300" ht="12.5">
      <c r="A148" s="5" t="str">
        <f ca="1">IFERROR(__xludf.DUMMYFUNCTION("""COMPUTED_VALUE""")," '/wiki/Sunshine_Agn%C3%A8s/Chapter_3'")</f>
        <v xml:space="preserve"> '/wiki/Sunshine_Agn%C3%A8s/Chapter_3'</v>
      </c>
      <c r="B148" s="5" t="str">
        <f t="shared" ca="1" si="0"/>
        <v>Sunshine_Agn%C3%A8s/Chapter_3</v>
      </c>
      <c r="C148" s="5"/>
      <c r="D148" s="5"/>
      <c r="E148" s="5" t="str">
        <f ca="1">IFERROR(__xludf.DUMMYFUNCTION("""COMPUTED_VALUE"""),"Sunshine_Agn%C3%A8s/Chapter_6")</f>
        <v>Sunshine_Agn%C3%A8s/Chapter_6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</row>
    <row r="149" spans="1:300" ht="12.5">
      <c r="A149" s="5" t="str">
        <f ca="1">IFERROR(__xludf.DUMMYFUNCTION("""COMPUTED_VALUE""")," '/wiki/Sunshine_Agn%C3%A8s/Chapter_4'")</f>
        <v xml:space="preserve"> '/wiki/Sunshine_Agn%C3%A8s/Chapter_4'</v>
      </c>
      <c r="B149" s="5" t="str">
        <f t="shared" ca="1" si="0"/>
        <v>Sunshine_Agn%C3%A8s/Chapter_4</v>
      </c>
      <c r="C149" s="5"/>
      <c r="D149" s="5"/>
      <c r="E149" s="5" t="str">
        <f ca="1">IFERROR(__xludf.DUMMYFUNCTION("""COMPUTED_VALUE"""),"Sunshine_Agn%C3%A8s/Chapter_7")</f>
        <v>Sunshine_Agn%C3%A8s/Chapter_7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</row>
    <row r="150" spans="1:300" ht="12.5">
      <c r="A150" s="5" t="str">
        <f ca="1">IFERROR(__xludf.DUMMYFUNCTION("""COMPUTED_VALUE""")," '/wiki/Sunshine_Agn%C3%A8s/Chapter_5'")</f>
        <v xml:space="preserve"> '/wiki/Sunshine_Agn%C3%A8s/Chapter_5'</v>
      </c>
      <c r="B150" s="5" t="str">
        <f t="shared" ca="1" si="0"/>
        <v>Sunshine_Agn%C3%A8s/Chapter_5</v>
      </c>
      <c r="C150" s="5"/>
      <c r="D150" s="5"/>
      <c r="E150" s="5" t="str">
        <f ca="1">IFERROR(__xludf.DUMMYFUNCTION("""COMPUTED_VALUE"""),"Sunshine_Agn%C3%A8s/Chapter_8")</f>
        <v>Sunshine_Agn%C3%A8s/Chapter_8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</row>
    <row r="151" spans="1:300" ht="12.5">
      <c r="A151" s="5" t="str">
        <f ca="1">IFERROR(__xludf.DUMMYFUNCTION("""COMPUTED_VALUE""")," '/wiki/Sunshine_Agn%C3%A8s/Chapter_6'")</f>
        <v xml:space="preserve"> '/wiki/Sunshine_Agn%C3%A8s/Chapter_6'</v>
      </c>
      <c r="B151" s="5" t="str">
        <f t="shared" ca="1" si="0"/>
        <v>Sunshine_Agn%C3%A8s/Chapter_6</v>
      </c>
      <c r="C151" s="5"/>
      <c r="D151" s="5"/>
      <c r="E151" s="5" t="str">
        <f ca="1">IFERROR(__xludf.DUMMYFUNCTION("""COMPUTED_VALUE"""),"Sunshine_Agn%C3%A8s/Chapter_9")</f>
        <v>Sunshine_Agn%C3%A8s/Chapter_9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</row>
    <row r="152" spans="1:300" ht="12.5">
      <c r="A152" s="5" t="str">
        <f ca="1">IFERROR(__xludf.DUMMYFUNCTION("""COMPUTED_VALUE""")," '/wiki/Sunshine_Agn%C3%A8s/Chapter_7'")</f>
        <v xml:space="preserve"> '/wiki/Sunshine_Agn%C3%A8s/Chapter_7'</v>
      </c>
      <c r="B152" s="5" t="str">
        <f t="shared" ca="1" si="0"/>
        <v>Sunshine_Agn%C3%A8s/Chapter_7</v>
      </c>
      <c r="C152" s="5"/>
      <c r="D152" s="5"/>
      <c r="E152" s="5" t="str">
        <f ca="1">IFERROR(__xludf.DUMMYFUNCTION("""COMPUTED_VALUE"""),"Sunshine_Agn%C3%A8s/Chapter_10")</f>
        <v>Sunshine_Agn%C3%A8s/Chapter_10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</row>
    <row r="153" spans="1:300" ht="12.5">
      <c r="A153" s="5" t="str">
        <f ca="1">IFERROR(__xludf.DUMMYFUNCTION("""COMPUTED_VALUE""")," '/wiki/Sunshine_Agn%C3%A8s/Chapter_8'")</f>
        <v xml:space="preserve"> '/wiki/Sunshine_Agn%C3%A8s/Chapter_8'</v>
      </c>
      <c r="B153" s="5" t="str">
        <f t="shared" ca="1" si="0"/>
        <v>Sunshine_Agn%C3%A8s/Chapter_8</v>
      </c>
      <c r="C153" s="5"/>
      <c r="D153" s="5"/>
      <c r="E153" s="5" t="str">
        <f ca="1">IFERROR(__xludf.DUMMYFUNCTION("""COMPUTED_VALUE"""),"Sunshine_Agn%C3%A8s/Chapter_11")</f>
        <v>Sunshine_Agn%C3%A8s/Chapter_11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</row>
    <row r="154" spans="1:300" ht="12.5">
      <c r="A154" s="5" t="str">
        <f ca="1">IFERROR(__xludf.DUMMYFUNCTION("""COMPUTED_VALUE""")," '/wiki/Sunshine_Agn%C3%A8s/Chapter_9'")</f>
        <v xml:space="preserve"> '/wiki/Sunshine_Agn%C3%A8s/Chapter_9'</v>
      </c>
      <c r="B154" s="5" t="str">
        <f t="shared" ca="1" si="0"/>
        <v>Sunshine_Agn%C3%A8s/Chapter_9</v>
      </c>
      <c r="C154" s="5"/>
      <c r="D154" s="5"/>
      <c r="E154" s="5" t="str">
        <f ca="1">IFERROR(__xludf.DUMMYFUNCTION("""COMPUTED_VALUE"""),"Sunshine_Agn%C3%A8s/Chapter_12")</f>
        <v>Sunshine_Agn%C3%A8s/Chapter_12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</row>
    <row r="155" spans="1:300" ht="12.5">
      <c r="A155" s="5" t="str">
        <f ca="1">IFERROR(__xludf.DUMMYFUNCTION("""COMPUTED_VALUE""")," '/wiki/Sunshine_Agn%C3%A8s/Chapter_10'")</f>
        <v xml:space="preserve"> '/wiki/Sunshine_Agn%C3%A8s/Chapter_10'</v>
      </c>
      <c r="B155" s="5" t="str">
        <f t="shared" ca="1" si="0"/>
        <v>Sunshine_Agn%C3%A8s/Chapter_10</v>
      </c>
      <c r="C155" s="5"/>
      <c r="D155" s="5"/>
      <c r="E155" s="5" t="str">
        <f ca="1">IFERROR(__xludf.DUMMYFUNCTION("""COMPUTED_VALUE"""),"Sunshine_Agn%C3%A8s/Chapter_13")</f>
        <v>Sunshine_Agn%C3%A8s/Chapter_13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</row>
    <row r="156" spans="1:300" ht="12.5">
      <c r="A156" s="5" t="str">
        <f ca="1">IFERROR(__xludf.DUMMYFUNCTION("""COMPUTED_VALUE""")," '/wiki/Sunshine_Agn%C3%A8s/Chapter_11'")</f>
        <v xml:space="preserve"> '/wiki/Sunshine_Agn%C3%A8s/Chapter_11'</v>
      </c>
      <c r="B156" s="5" t="str">
        <f t="shared" ca="1" si="0"/>
        <v>Sunshine_Agn%C3%A8s/Chapter_11</v>
      </c>
      <c r="C156" s="5"/>
      <c r="D156" s="5"/>
      <c r="E156" s="5" t="str">
        <f ca="1">IFERROR(__xludf.DUMMYFUNCTION("""COMPUTED_VALUE"""),"Sunshine_Agn%C3%A8s/Finale")</f>
        <v>Sunshine_Agn%C3%A8s/Finale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</row>
    <row r="157" spans="1:300" ht="12.5">
      <c r="A157" s="5" t="str">
        <f ca="1">IFERROR(__xludf.DUMMYFUNCTION("""COMPUTED_VALUE""")," '/wiki/Sunshine_Agn%C3%A8s/Chapter_12'")</f>
        <v xml:space="preserve"> '/wiki/Sunshine_Agn%C3%A8s/Chapter_12'</v>
      </c>
      <c r="B157" s="5" t="str">
        <f t="shared" ca="1" si="0"/>
        <v>Sunshine_Agn%C3%A8s/Chapter_12</v>
      </c>
      <c r="C157" s="5"/>
      <c r="D157" s="5"/>
      <c r="E157" s="5" t="str">
        <f ca="1">IFERROR(__xludf.DUMMYFUNCTION("""COMPUTED_VALUE"""),"Imperial_Chronicle_(Cold_Steel)/Issue_1")</f>
        <v>Imperial_Chronicle_(Cold_Steel)/Issue_1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</row>
    <row r="158" spans="1:300" ht="12.5">
      <c r="A158" s="5" t="str">
        <f ca="1">IFERROR(__xludf.DUMMYFUNCTION("""COMPUTED_VALUE""")," '/wiki/Sunshine_Agn%C3%A8s/Chapter_13'")</f>
        <v xml:space="preserve"> '/wiki/Sunshine_Agn%C3%A8s/Chapter_13'</v>
      </c>
      <c r="B158" s="5" t="str">
        <f t="shared" ca="1" si="0"/>
        <v>Sunshine_Agn%C3%A8s/Chapter_13</v>
      </c>
      <c r="C158" s="5"/>
      <c r="D158" s="5"/>
      <c r="E158" s="5" t="str">
        <f ca="1">IFERROR(__xludf.DUMMYFUNCTION("""COMPUTED_VALUE"""),"Imperial_Chronicle_(Cold_Steel)/Issue_2")</f>
        <v>Imperial_Chronicle_(Cold_Steel)/Issue_2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</row>
    <row r="159" spans="1:300" ht="12.5">
      <c r="A159" s="5" t="str">
        <f ca="1">IFERROR(__xludf.DUMMYFUNCTION("""COMPUTED_VALUE""")," '/wiki/Sunshine_Agn%C3%A8s/Finale'")</f>
        <v xml:space="preserve"> '/wiki/Sunshine_Agn%C3%A8s/Finale'</v>
      </c>
      <c r="B159" s="5" t="str">
        <f t="shared" ca="1" si="0"/>
        <v>Sunshine_Agn%C3%A8s/Finale</v>
      </c>
      <c r="C159" s="5"/>
      <c r="D159" s="5"/>
      <c r="E159" s="5" t="str">
        <f ca="1">IFERROR(__xludf.DUMMYFUNCTION("""COMPUTED_VALUE"""),"Imperial_Chronicle_(Cold_Steel)/Issue_3")</f>
        <v>Imperial_Chronicle_(Cold_Steel)/Issue_3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</row>
    <row r="160" spans="1:300" ht="12.5">
      <c r="A160" s="5" t="str">
        <f ca="1">IFERROR(__xludf.DUMMYFUNCTION("""COMPUTED_VALUE""")," 'Cold_Steel_GAME'")</f>
        <v xml:space="preserve"> 'Cold_Steel_GAME'</v>
      </c>
      <c r="B160" s="5" t="str">
        <f t="shared" ca="1" si="0"/>
        <v>Cold_Steel_GAME</v>
      </c>
      <c r="C160" s="5"/>
      <c r="D160" s="5"/>
      <c r="E160" s="5" t="str">
        <f ca="1">IFERROR(__xludf.DUMMYFUNCTION("""COMPUTED_VALUE"""),"Imperial_Chronicle_(Cold_Steel)/Issue_4")</f>
        <v>Imperial_Chronicle_(Cold_Steel)/Issue_4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</row>
    <row r="161" spans="1:300" ht="12.5">
      <c r="A161" s="5" t="str">
        <f ca="1">IFERROR(__xludf.DUMMYFUNCTION("""COMPUTED_VALUE""")," '/wiki/Imperial_Chronicle_(Cold_Steel)/Issue_1'")</f>
        <v xml:space="preserve"> '/wiki/Imperial_Chronicle_(Cold_Steel)/Issue_1'</v>
      </c>
      <c r="B161" s="5" t="str">
        <f t="shared" ca="1" si="0"/>
        <v>Imperial_Chronicle_(Cold_Steel)/Issue_1</v>
      </c>
      <c r="C161" s="5"/>
      <c r="D161" s="5"/>
      <c r="E161" s="5" t="str">
        <f ca="1">IFERROR(__xludf.DUMMYFUNCTION("""COMPUTED_VALUE"""),"Imperial_Chronicle_(Cold_Steel)/Issue_5")</f>
        <v>Imperial_Chronicle_(Cold_Steel)/Issue_5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</row>
    <row r="162" spans="1:300" ht="12.5">
      <c r="A162" s="5" t="str">
        <f ca="1">IFERROR(__xludf.DUMMYFUNCTION("""COMPUTED_VALUE""")," '/wiki/Imperial_Chronicle_(Cold_Steel)/Issue_2'")</f>
        <v xml:space="preserve"> '/wiki/Imperial_Chronicle_(Cold_Steel)/Issue_2'</v>
      </c>
      <c r="B162" s="5" t="str">
        <f t="shared" ca="1" si="0"/>
        <v>Imperial_Chronicle_(Cold_Steel)/Issue_2</v>
      </c>
      <c r="C162" s="5"/>
      <c r="D162" s="5"/>
      <c r="E162" s="5" t="str">
        <f ca="1">IFERROR(__xludf.DUMMYFUNCTION("""COMPUTED_VALUE"""),"Imperial_Chronicle_(Cold_Steel)/Issue_6")</f>
        <v>Imperial_Chronicle_(Cold_Steel)/Issue_6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</row>
    <row r="163" spans="1:300" ht="12.5">
      <c r="A163" s="5" t="str">
        <f ca="1">IFERROR(__xludf.DUMMYFUNCTION("""COMPUTED_VALUE""")," '/wiki/Imperial_Chronicle_(Cold_Steel)/Issue_3'")</f>
        <v xml:space="preserve"> '/wiki/Imperial_Chronicle_(Cold_Steel)/Issue_3'</v>
      </c>
      <c r="B163" s="5" t="str">
        <f t="shared" ca="1" si="0"/>
        <v>Imperial_Chronicle_(Cold_Steel)/Issue_3</v>
      </c>
      <c r="C163" s="5"/>
      <c r="D163" s="5"/>
      <c r="E163" s="5" t="str">
        <f ca="1">IFERROR(__xludf.DUMMYFUNCTION("""COMPUTED_VALUE"""),"Imperial_Chronicle_(Cold_Steel)/Issue_7")</f>
        <v>Imperial_Chronicle_(Cold_Steel)/Issue_7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</row>
    <row r="164" spans="1:300" ht="12.5">
      <c r="A164" s="5" t="str">
        <f ca="1">IFERROR(__xludf.DUMMYFUNCTION("""COMPUTED_VALUE""")," '/wiki/Imperial_Chronicle_(Cold_Steel)/Issue_4'")</f>
        <v xml:space="preserve"> '/wiki/Imperial_Chronicle_(Cold_Steel)/Issue_4'</v>
      </c>
      <c r="B164" s="5" t="str">
        <f t="shared" ca="1" si="0"/>
        <v>Imperial_Chronicle_(Cold_Steel)/Issue_4</v>
      </c>
      <c r="C164" s="5"/>
      <c r="D164" s="5"/>
      <c r="E164" s="5" t="str">
        <f ca="1">IFERROR(__xludf.DUMMYFUNCTION("""COMPUTED_VALUE"""),"Imperial_Chronicle_(Cold_Steel)/Issue_8")</f>
        <v>Imperial_Chronicle_(Cold_Steel)/Issue_8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</row>
    <row r="165" spans="1:300" ht="12.5">
      <c r="A165" s="5" t="str">
        <f ca="1">IFERROR(__xludf.DUMMYFUNCTION("""COMPUTED_VALUE""")," '/wiki/Imperial_Chronicle_(Cold_Steel)/Issue_5'")</f>
        <v xml:space="preserve"> '/wiki/Imperial_Chronicle_(Cold_Steel)/Issue_5'</v>
      </c>
      <c r="B165" s="5" t="str">
        <f t="shared" ca="1" si="0"/>
        <v>Imperial_Chronicle_(Cold_Steel)/Issue_5</v>
      </c>
      <c r="C165" s="5"/>
      <c r="D165" s="5"/>
      <c r="E165" s="5" t="str">
        <f ca="1">IFERROR(__xludf.DUMMYFUNCTION("""COMPUTED_VALUE"""),"Imperial_Chronicle_(Cold_Steel)/Issue_9")</f>
        <v>Imperial_Chronicle_(Cold_Steel)/Issue_9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</row>
    <row r="166" spans="1:300" ht="12.5">
      <c r="A166" s="5" t="str">
        <f ca="1">IFERROR(__xludf.DUMMYFUNCTION("""COMPUTED_VALUE""")," '/wiki/Imperial_Chronicle_(Cold_Steel)/Issue_6'")</f>
        <v xml:space="preserve"> '/wiki/Imperial_Chronicle_(Cold_Steel)/Issue_6'</v>
      </c>
      <c r="B166" s="5" t="str">
        <f t="shared" ca="1" si="0"/>
        <v>Imperial_Chronicle_(Cold_Steel)/Issue_6</v>
      </c>
      <c r="C166" s="5"/>
      <c r="D166" s="5"/>
      <c r="E166" s="5" t="str">
        <f ca="1">IFERROR(__xludf.DUMMYFUNCTION("""COMPUTED_VALUE"""),"Imperial_Chronicle_(Cold_Steel)/Issue_10")</f>
        <v>Imperial_Chronicle_(Cold_Steel)/Issue_10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</row>
    <row r="167" spans="1:300" ht="12.5">
      <c r="A167" s="5" t="str">
        <f ca="1">IFERROR(__xludf.DUMMYFUNCTION("""COMPUTED_VALUE""")," '/wiki/Imperial_Chronicle_(Cold_Steel)/Issue_7'")</f>
        <v xml:space="preserve"> '/wiki/Imperial_Chronicle_(Cold_Steel)/Issue_7'</v>
      </c>
      <c r="B167" s="5" t="str">
        <f t="shared" ca="1" si="0"/>
        <v>Imperial_Chronicle_(Cold_Steel)/Issue_7</v>
      </c>
      <c r="C167" s="5"/>
      <c r="D167" s="5"/>
      <c r="E167" s="5" t="str">
        <f ca="1">IFERROR(__xludf.DUMMYFUNCTION("""COMPUTED_VALUE"""),"Imperial_Chronicle_(Cold_Steel)/Issue_11")</f>
        <v>Imperial_Chronicle_(Cold_Steel)/Issue_11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</row>
    <row r="168" spans="1:300" ht="12.5">
      <c r="A168" s="5" t="str">
        <f ca="1">IFERROR(__xludf.DUMMYFUNCTION("""COMPUTED_VALUE""")," '/wiki/Imperial_Chronicle_(Cold_Steel)/Issue_8'")</f>
        <v xml:space="preserve"> '/wiki/Imperial_Chronicle_(Cold_Steel)/Issue_8'</v>
      </c>
      <c r="B168" s="5" t="str">
        <f t="shared" ca="1" si="0"/>
        <v>Imperial_Chronicle_(Cold_Steel)/Issue_8</v>
      </c>
      <c r="C168" s="5"/>
      <c r="D168" s="5"/>
      <c r="E168" s="5" t="str">
        <f ca="1">IFERROR(__xludf.DUMMYFUNCTION("""COMPUTED_VALUE"""),"Red_Moon_Rose/Chapter_1")</f>
        <v>Red_Moon_Rose/Chapter_1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</row>
    <row r="169" spans="1:300" ht="12.5">
      <c r="A169" s="5" t="str">
        <f ca="1">IFERROR(__xludf.DUMMYFUNCTION("""COMPUTED_VALUE""")," '/wiki/Imperial_Chronicle_(Cold_Steel)/Issue_9'")</f>
        <v xml:space="preserve"> '/wiki/Imperial_Chronicle_(Cold_Steel)/Issue_9'</v>
      </c>
      <c r="B169" s="5" t="str">
        <f t="shared" ca="1" si="0"/>
        <v>Imperial_Chronicle_(Cold_Steel)/Issue_9</v>
      </c>
      <c r="C169" s="5"/>
      <c r="D169" s="5"/>
      <c r="E169" s="5" t="str">
        <f ca="1">IFERROR(__xludf.DUMMYFUNCTION("""COMPUTED_VALUE"""),"Red_Moon_Rose/Chapter_2")</f>
        <v>Red_Moon_Rose/Chapter_2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</row>
    <row r="170" spans="1:300" ht="12.5">
      <c r="A170" s="5" t="str">
        <f ca="1">IFERROR(__xludf.DUMMYFUNCTION("""COMPUTED_VALUE""")," '/wiki/Imperial_Chronicle_(Cold_Steel)/Issue_10'")</f>
        <v xml:space="preserve"> '/wiki/Imperial_Chronicle_(Cold_Steel)/Issue_10'</v>
      </c>
      <c r="B170" s="5" t="str">
        <f t="shared" ca="1" si="0"/>
        <v>Imperial_Chronicle_(Cold_Steel)/Issue_10</v>
      </c>
      <c r="C170" s="5"/>
      <c r="D170" s="5"/>
      <c r="E170" s="5" t="str">
        <f ca="1">IFERROR(__xludf.DUMMYFUNCTION("""COMPUTED_VALUE"""),"Red_Moon_Rose/Chapter_3")</f>
        <v>Red_Moon_Rose/Chapter_3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</row>
    <row r="171" spans="1:300" ht="12.5">
      <c r="A171" s="5" t="str">
        <f ca="1">IFERROR(__xludf.DUMMYFUNCTION("""COMPUTED_VALUE""")," '/wiki/Imperial_Chronicle_(Cold_Steel)/Issue_11'")</f>
        <v xml:space="preserve"> '/wiki/Imperial_Chronicle_(Cold_Steel)/Issue_11'</v>
      </c>
      <c r="B171" s="5" t="str">
        <f t="shared" ca="1" si="0"/>
        <v>Imperial_Chronicle_(Cold_Steel)/Issue_11</v>
      </c>
      <c r="C171" s="5"/>
      <c r="D171" s="5"/>
      <c r="E171" s="5" t="str">
        <f ca="1">IFERROR(__xludf.DUMMYFUNCTION("""COMPUTED_VALUE"""),"Red_Moon_Rose/Chapter_4")</f>
        <v>Red_Moon_Rose/Chapter_4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</row>
    <row r="172" spans="1:300" ht="12.5">
      <c r="A172" s="5" t="str">
        <f ca="1">IFERROR(__xludf.DUMMYFUNCTION("""COMPUTED_VALUE""")," '/wiki/Red_Moon_Rose/Chapter_1'")</f>
        <v xml:space="preserve"> '/wiki/Red_Moon_Rose/Chapter_1'</v>
      </c>
      <c r="B172" s="5" t="str">
        <f t="shared" ca="1" si="0"/>
        <v>Red_Moon_Rose/Chapter_1</v>
      </c>
      <c r="C172" s="5"/>
      <c r="D172" s="5"/>
      <c r="E172" s="5" t="str">
        <f ca="1">IFERROR(__xludf.DUMMYFUNCTION("""COMPUTED_VALUE"""),"Red_Moon_Rose/Chapter_5")</f>
        <v>Red_Moon_Rose/Chapter_5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</row>
    <row r="173" spans="1:300" ht="12.5">
      <c r="A173" s="5" t="str">
        <f ca="1">IFERROR(__xludf.DUMMYFUNCTION("""COMPUTED_VALUE""")," '/wiki/Red_Moon_Rose/Chapter_2'")</f>
        <v xml:space="preserve"> '/wiki/Red_Moon_Rose/Chapter_2'</v>
      </c>
      <c r="B173" s="5" t="str">
        <f t="shared" ca="1" si="0"/>
        <v>Red_Moon_Rose/Chapter_2</v>
      </c>
      <c r="C173" s="5"/>
      <c r="D173" s="5"/>
      <c r="E173" s="5" t="str">
        <f ca="1">IFERROR(__xludf.DUMMYFUNCTION("""COMPUTED_VALUE"""),"Red_Moon_Rose/Chapter_6")</f>
        <v>Red_Moon_Rose/Chapter_6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</row>
    <row r="174" spans="1:300" ht="12.5">
      <c r="A174" s="5" t="str">
        <f ca="1">IFERROR(__xludf.DUMMYFUNCTION("""COMPUTED_VALUE""")," '/wiki/Red_Moon_Rose/Chapter_3'")</f>
        <v xml:space="preserve"> '/wiki/Red_Moon_Rose/Chapter_3'</v>
      </c>
      <c r="B174" s="5" t="str">
        <f t="shared" ca="1" si="0"/>
        <v>Red_Moon_Rose/Chapter_3</v>
      </c>
      <c r="C174" s="5"/>
      <c r="D174" s="5"/>
      <c r="E174" s="5" t="str">
        <f ca="1">IFERROR(__xludf.DUMMYFUNCTION("""COMPUTED_VALUE"""),"Red_Moon_Rose/Chapter_7")</f>
        <v>Red_Moon_Rose/Chapter_7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</row>
    <row r="175" spans="1:300" ht="12.5">
      <c r="A175" s="5" t="str">
        <f ca="1">IFERROR(__xludf.DUMMYFUNCTION("""COMPUTED_VALUE""")," '/wiki/Red_Moon_Rose/Chapter_4'")</f>
        <v xml:space="preserve"> '/wiki/Red_Moon_Rose/Chapter_4'</v>
      </c>
      <c r="B175" s="5" t="str">
        <f t="shared" ca="1" si="0"/>
        <v>Red_Moon_Rose/Chapter_4</v>
      </c>
      <c r="C175" s="5"/>
      <c r="D175" s="5"/>
      <c r="E175" s="5" t="str">
        <f ca="1">IFERROR(__xludf.DUMMYFUNCTION("""COMPUTED_VALUE"""),"Red_Moon_Rose/Chapter_8")</f>
        <v>Red_Moon_Rose/Chapter_8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</row>
    <row r="176" spans="1:300" ht="12.5">
      <c r="A176" s="5" t="str">
        <f ca="1">IFERROR(__xludf.DUMMYFUNCTION("""COMPUTED_VALUE""")," '/wiki/Red_Moon_Rose/Chapter_5'")</f>
        <v xml:space="preserve"> '/wiki/Red_Moon_Rose/Chapter_5'</v>
      </c>
      <c r="B176" s="5" t="str">
        <f t="shared" ca="1" si="0"/>
        <v>Red_Moon_Rose/Chapter_5</v>
      </c>
      <c r="C176" s="5"/>
      <c r="D176" s="5"/>
      <c r="E176" s="5" t="str">
        <f ca="1">IFERROR(__xludf.DUMMYFUNCTION("""COMPUTED_VALUE"""),"Red_Moon_Rose/Chapter_9")</f>
        <v>Red_Moon_Rose/Chapter_9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</row>
    <row r="177" spans="1:300" ht="12.5">
      <c r="A177" s="5" t="str">
        <f ca="1">IFERROR(__xludf.DUMMYFUNCTION("""COMPUTED_VALUE""")," '/wiki/Red_Moon_Rose/Chapter_6'")</f>
        <v xml:space="preserve"> '/wiki/Red_Moon_Rose/Chapter_6'</v>
      </c>
      <c r="B177" s="5" t="str">
        <f t="shared" ca="1" si="0"/>
        <v>Red_Moon_Rose/Chapter_6</v>
      </c>
      <c r="C177" s="5"/>
      <c r="D177" s="5"/>
      <c r="E177" s="5" t="str">
        <f ca="1">IFERROR(__xludf.DUMMYFUNCTION("""COMPUTED_VALUE"""),"Red_Moon_Rose/Chapter_10")</f>
        <v>Red_Moon_Rose/Chapter_10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</row>
    <row r="178" spans="1:300" ht="12.5">
      <c r="A178" s="5" t="str">
        <f ca="1">IFERROR(__xludf.DUMMYFUNCTION("""COMPUTED_VALUE""")," '/wiki/Red_Moon_Rose/Chapter_7'")</f>
        <v xml:space="preserve"> '/wiki/Red_Moon_Rose/Chapter_7'</v>
      </c>
      <c r="B178" s="5" t="str">
        <f t="shared" ca="1" si="0"/>
        <v>Red_Moon_Rose/Chapter_7</v>
      </c>
      <c r="C178" s="5"/>
      <c r="D178" s="5"/>
      <c r="E178" s="5" t="str">
        <f ca="1">IFERROR(__xludf.DUMMYFUNCTION("""COMPUTED_VALUE"""),"Red_Moon_Rose/Chapter_11")</f>
        <v>Red_Moon_Rose/Chapter_11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</row>
    <row r="179" spans="1:300" ht="12.5">
      <c r="A179" s="5" t="str">
        <f ca="1">IFERROR(__xludf.DUMMYFUNCTION("""COMPUTED_VALUE""")," '/wiki/Red_Moon_Rose/Chapter_8'")</f>
        <v xml:space="preserve"> '/wiki/Red_Moon_Rose/Chapter_8'</v>
      </c>
      <c r="B179" s="5" t="str">
        <f t="shared" ca="1" si="0"/>
        <v>Red_Moon_Rose/Chapter_8</v>
      </c>
      <c r="C179" s="5"/>
      <c r="D179" s="5"/>
      <c r="E179" s="5" t="str">
        <f ca="1">IFERROR(__xludf.DUMMYFUNCTION("""COMPUTED_VALUE"""),"Red_Moon_Rose/Chapter_12")</f>
        <v>Red_Moon_Rose/Chapter_12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</row>
    <row r="180" spans="1:300" ht="12.5">
      <c r="A180" s="5" t="str">
        <f ca="1">IFERROR(__xludf.DUMMYFUNCTION("""COMPUTED_VALUE""")," '/wiki/Red_Moon_Rose/Chapter_9'")</f>
        <v xml:space="preserve"> '/wiki/Red_Moon_Rose/Chapter_9'</v>
      </c>
      <c r="B180" s="5" t="str">
        <f t="shared" ca="1" si="0"/>
        <v>Red_Moon_Rose/Chapter_9</v>
      </c>
      <c r="C180" s="5"/>
      <c r="D180" s="5"/>
      <c r="E180" s="5" t="str">
        <f ca="1">IFERROR(__xludf.DUMMYFUNCTION("""COMPUTED_VALUE"""),"Red_Moon_Rose/Chapter_13")</f>
        <v>Red_Moon_Rose/Chapter_13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</row>
    <row r="181" spans="1:300" ht="12.5">
      <c r="A181" s="5" t="str">
        <f ca="1">IFERROR(__xludf.DUMMYFUNCTION("""COMPUTED_VALUE""")," '/wiki/Red_Moon_Rose/Chapter_10'")</f>
        <v xml:space="preserve"> '/wiki/Red_Moon_Rose/Chapter_10'</v>
      </c>
      <c r="B181" s="5" t="str">
        <f t="shared" ca="1" si="0"/>
        <v>Red_Moon_Rose/Chapter_10</v>
      </c>
      <c r="C181" s="5"/>
      <c r="D181" s="5"/>
      <c r="E181" s="5" t="str">
        <f ca="1">IFERROR(__xludf.DUMMYFUNCTION("""COMPUTED_VALUE"""),"Red_Moon_Rose/Finale")</f>
        <v>Red_Moon_Rose/Finale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</row>
    <row r="182" spans="1:300" ht="12.5">
      <c r="A182" s="5" t="str">
        <f ca="1">IFERROR(__xludf.DUMMYFUNCTION("""COMPUTED_VALUE""")," '/wiki/Red_Moon_Rose/Chapter_11'")</f>
        <v xml:space="preserve"> '/wiki/Red_Moon_Rose/Chapter_11'</v>
      </c>
      <c r="B182" s="5" t="str">
        <f t="shared" ca="1" si="0"/>
        <v>Red_Moon_Rose/Chapter_11</v>
      </c>
      <c r="C182" s="5"/>
      <c r="D182" s="5"/>
      <c r="E182" s="5" t="str">
        <f ca="1">IFERROR(__xludf.DUMMYFUNCTION("""COMPUTED_VALUE"""),"Imperial_Railways:_A_History")</f>
        <v>Imperial_Railways:_A_History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</row>
    <row r="183" spans="1:300" ht="12.5">
      <c r="A183" s="5" t="str">
        <f ca="1">IFERROR(__xludf.DUMMYFUNCTION("""COMPUTED_VALUE""")," '/wiki/Red_Moon_Rose/Chapter_12'")</f>
        <v xml:space="preserve"> '/wiki/Red_Moon_Rose/Chapter_12'</v>
      </c>
      <c r="B183" s="5" t="str">
        <f t="shared" ca="1" si="0"/>
        <v>Red_Moon_Rose/Chapter_12</v>
      </c>
      <c r="C183" s="5"/>
      <c r="D183" s="5"/>
      <c r="E183" s="5" t="str">
        <f ca="1">IFERROR(__xludf.DUMMYFUNCTION("""COMPUTED_VALUE"""),"Erebonian_Folklore/Volume_1")</f>
        <v>Erebonian_Folklore/Volume_1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</row>
    <row r="184" spans="1:300" ht="12.5">
      <c r="A184" s="5" t="str">
        <f ca="1">IFERROR(__xludf.DUMMYFUNCTION("""COMPUTED_VALUE""")," '/wiki/Red_Moon_Rose/Chapter_13'")</f>
        <v xml:space="preserve"> '/wiki/Red_Moon_Rose/Chapter_13'</v>
      </c>
      <c r="B184" s="5" t="str">
        <f t="shared" ca="1" si="0"/>
        <v>Red_Moon_Rose/Chapter_13</v>
      </c>
      <c r="C184" s="5"/>
      <c r="D184" s="5"/>
      <c r="E184" s="5" t="str">
        <f ca="1">IFERROR(__xludf.DUMMYFUNCTION("""COMPUTED_VALUE"""),"Erebonian_Folklore/Volume_2")</f>
        <v>Erebonian_Folklore/Volume_2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</row>
    <row r="185" spans="1:300" ht="12.5">
      <c r="A185" s="5" t="str">
        <f ca="1">IFERROR(__xludf.DUMMYFUNCTION("""COMPUTED_VALUE""")," '/wiki/Red_Moon_Rose/Finale'")</f>
        <v xml:space="preserve"> '/wiki/Red_Moon_Rose/Finale'</v>
      </c>
      <c r="B185" s="5" t="str">
        <f t="shared" ca="1" si="0"/>
        <v>Red_Moon_Rose/Finale</v>
      </c>
      <c r="C185" s="5"/>
      <c r="D185" s="5"/>
      <c r="E185" s="5" t="str">
        <f ca="1">IFERROR(__xludf.DUMMYFUNCTION("""COMPUTED_VALUE"""),"Erebonian_Folklore/Volume_3")</f>
        <v>Erebonian_Folklore/Volume_3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</row>
    <row r="186" spans="1:300" ht="12.5">
      <c r="A186" s="5" t="str">
        <f ca="1">IFERROR(__xludf.DUMMYFUNCTION("""COMPUTED_VALUE""")," '/wiki/Imperial_Railways:_A_History'")</f>
        <v xml:space="preserve"> '/wiki/Imperial_Railways:_A_History'</v>
      </c>
      <c r="B186" s="5" t="str">
        <f t="shared" ca="1" si="0"/>
        <v>Imperial_Railways:_A_History</v>
      </c>
      <c r="C186" s="5"/>
      <c r="D186" s="5"/>
      <c r="E186" s="5" t="str">
        <f ca="1">IFERROR(__xludf.DUMMYFUNCTION("""COMPUTED_VALUE"""),"Sports_Beyond_Tradition")</f>
        <v>Sports_Beyond_Tradition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</row>
    <row r="187" spans="1:300" ht="12.5">
      <c r="A187" s="5" t="str">
        <f ca="1">IFERROR(__xludf.DUMMYFUNCTION("""COMPUTED_VALUE""")," '/wiki/Erebonian_Folklore/Volume_1'")</f>
        <v xml:space="preserve"> '/wiki/Erebonian_Folklore/Volume_1'</v>
      </c>
      <c r="B187" s="5" t="str">
        <f t="shared" ca="1" si="0"/>
        <v>Erebonian_Folklore/Volume_1</v>
      </c>
      <c r="C187" s="5"/>
      <c r="D187" s="5"/>
      <c r="E187" s="5" t="str">
        <f ca="1">IFERROR(__xludf.DUMMYFUNCTION("""COMPUTED_VALUE"""),"The_Media:_Generational_Conflicts")</f>
        <v>The_Media:_Generational_Conflicts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</row>
    <row r="188" spans="1:300" ht="12.5">
      <c r="A188" s="5" t="str">
        <f ca="1">IFERROR(__xludf.DUMMYFUNCTION("""COMPUTED_VALUE""")," '/wiki/Erebonian_Folklore/Volume_2'")</f>
        <v xml:space="preserve"> '/wiki/Erebonian_Folklore/Volume_2'</v>
      </c>
      <c r="B188" s="5" t="str">
        <f t="shared" ca="1" si="0"/>
        <v>Erebonian_Folklore/Volume_2</v>
      </c>
      <c r="C188" s="5"/>
      <c r="D188" s="5"/>
      <c r="E188" s="5" t="str">
        <f ca="1">IFERROR(__xludf.DUMMYFUNCTION("""COMPUTED_VALUE"""),"The_Reinford_Group:_Past_to_Present")</f>
        <v>The_Reinford_Group:_Past_to_Present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</row>
    <row r="189" spans="1:300" ht="12.5">
      <c r="A189" s="5" t="str">
        <f ca="1">IFERROR(__xludf.DUMMYFUNCTION("""COMPUTED_VALUE""")," '/wiki/Erebonian_Folklore/Volume_3'")</f>
        <v xml:space="preserve"> '/wiki/Erebonian_Folklore/Volume_3'</v>
      </c>
      <c r="B189" s="5" t="str">
        <f t="shared" ca="1" si="0"/>
        <v>Erebonian_Folklore/Volume_3</v>
      </c>
      <c r="C189" s="5"/>
      <c r="D189" s="5"/>
      <c r="E189" s="5" t="str">
        <f ca="1">IFERROR(__xludf.DUMMYFUNCTION("""COMPUTED_VALUE"""),"Imperial_Chronicle_(Cold_Steel_II)/Issue_1")</f>
        <v>Imperial_Chronicle_(Cold_Steel_II)/Issue_1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</row>
    <row r="190" spans="1:300" ht="12.5">
      <c r="A190" s="5" t="str">
        <f ca="1">IFERROR(__xludf.DUMMYFUNCTION("""COMPUTED_VALUE""")," '/wiki/Sports_Beyond_Tradition'")</f>
        <v xml:space="preserve"> '/wiki/Sports_Beyond_Tradition'</v>
      </c>
      <c r="B190" s="5" t="str">
        <f t="shared" ca="1" si="0"/>
        <v>Sports_Beyond_Tradition</v>
      </c>
      <c r="C190" s="5"/>
      <c r="D190" s="5"/>
      <c r="E190" s="5" t="str">
        <f ca="1">IFERROR(__xludf.DUMMYFUNCTION("""COMPUTED_VALUE"""),"Imperial_Chronicle_(Cold_Steel_II)/Issue_2")</f>
        <v>Imperial_Chronicle_(Cold_Steel_II)/Issue_2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</row>
    <row r="191" spans="1:300" ht="12.5">
      <c r="A191" s="5" t="str">
        <f ca="1">IFERROR(__xludf.DUMMYFUNCTION("""COMPUTED_VALUE""")," '/wiki/The_Media:_Generational_Conflicts'")</f>
        <v xml:space="preserve"> '/wiki/The_Media:_Generational_Conflicts'</v>
      </c>
      <c r="B191" s="5" t="str">
        <f t="shared" ca="1" si="0"/>
        <v>The_Media:_Generational_Conflicts</v>
      </c>
      <c r="C191" s="5"/>
      <c r="D191" s="5"/>
      <c r="E191" s="5" t="str">
        <f ca="1">IFERROR(__xludf.DUMMYFUNCTION("""COMPUTED_VALUE"""),"Imperial_Chronicle_(Cold_Steel_II)/Issue_3")</f>
        <v>Imperial_Chronicle_(Cold_Steel_II)/Issue_3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</row>
    <row r="192" spans="1:300" ht="12.5">
      <c r="A192" s="5" t="str">
        <f ca="1">IFERROR(__xludf.DUMMYFUNCTION("""COMPUTED_VALUE""")," '/wiki/The_Reinford_Group:_Past_to_Present'")</f>
        <v xml:space="preserve"> '/wiki/The_Reinford_Group:_Past_to_Present'</v>
      </c>
      <c r="B192" s="5" t="str">
        <f t="shared" ca="1" si="0"/>
        <v>The_Reinford_Group:_Past_to_Present</v>
      </c>
      <c r="C192" s="5"/>
      <c r="D192" s="5"/>
      <c r="E192" s="5" t="str">
        <f ca="1">IFERROR(__xludf.DUMMYFUNCTION("""COMPUTED_VALUE"""),"Imperial_Chronicle_(Cold_Steel_II)/Issue_4")</f>
        <v>Imperial_Chronicle_(Cold_Steel_II)/Issue_4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</row>
    <row r="193" spans="1:300" ht="12.5">
      <c r="A193" s="5" t="str">
        <f ca="1">IFERROR(__xludf.DUMMYFUNCTION("""COMPUTED_VALUE""")," 'Cold_Steel_II_GAME'")</f>
        <v xml:space="preserve"> 'Cold_Steel_II_GAME'</v>
      </c>
      <c r="B193" s="5" t="str">
        <f t="shared" ca="1" si="0"/>
        <v>Cold_Steel_II_GAME</v>
      </c>
      <c r="C193" s="5"/>
      <c r="D193" s="5"/>
      <c r="E193" s="5" t="str">
        <f ca="1">IFERROR(__xludf.DUMMYFUNCTION("""COMPUTED_VALUE"""),"Imperial_Chronicle_(Cold_Steel_II)/Issue_5")</f>
        <v>Imperial_Chronicle_(Cold_Steel_II)/Issue_5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</row>
    <row r="194" spans="1:300" ht="12.5">
      <c r="A194" s="5" t="str">
        <f ca="1">IFERROR(__xludf.DUMMYFUNCTION("""COMPUTED_VALUE""")," '/wiki/Imperial_Chronicle_(Cold_Steel_II)/Issue_1'")</f>
        <v xml:space="preserve"> '/wiki/Imperial_Chronicle_(Cold_Steel_II)/Issue_1'</v>
      </c>
      <c r="B194" s="5" t="str">
        <f t="shared" ca="1" si="0"/>
        <v>Imperial_Chronicle_(Cold_Steel_II)/Issue_1</v>
      </c>
      <c r="C194" s="5"/>
      <c r="D194" s="5"/>
      <c r="E194" s="5" t="str">
        <f ca="1">IFERROR(__xludf.DUMMYFUNCTION("""COMPUTED_VALUE"""),"Imperial_Chronicle_(Cold_Steel_II)/Issue_6")</f>
        <v>Imperial_Chronicle_(Cold_Steel_II)/Issue_6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</row>
    <row r="195" spans="1:300" ht="12.5">
      <c r="A195" s="5" t="str">
        <f ca="1">IFERROR(__xludf.DUMMYFUNCTION("""COMPUTED_VALUE""")," '/wiki/Imperial_Chronicle_(Cold_Steel_II)/Issue_2'")</f>
        <v xml:space="preserve"> '/wiki/Imperial_Chronicle_(Cold_Steel_II)/Issue_2'</v>
      </c>
      <c r="B195" s="5" t="str">
        <f t="shared" ca="1" si="0"/>
        <v>Imperial_Chronicle_(Cold_Steel_II)/Issue_2</v>
      </c>
      <c r="C195" s="5"/>
      <c r="D195" s="5"/>
      <c r="E195" s="5" t="str">
        <f ca="1">IFERROR(__xludf.DUMMYFUNCTION("""COMPUTED_VALUE"""),"Imperial_Chronicle_(Cold_Steel_II)/Issue_7")</f>
        <v>Imperial_Chronicle_(Cold_Steel_II)/Issue_7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</row>
    <row r="196" spans="1:300" ht="12.5">
      <c r="A196" s="5" t="str">
        <f ca="1">IFERROR(__xludf.DUMMYFUNCTION("""COMPUTED_VALUE""")," '/wiki/Imperial_Chronicle_(Cold_Steel_II)/Issue_3'")</f>
        <v xml:space="preserve"> '/wiki/Imperial_Chronicle_(Cold_Steel_II)/Issue_3'</v>
      </c>
      <c r="B196" s="5" t="str">
        <f t="shared" ca="1" si="0"/>
        <v>Imperial_Chronicle_(Cold_Steel_II)/Issue_3</v>
      </c>
      <c r="C196" s="5"/>
      <c r="D196" s="5"/>
      <c r="E196" s="5" t="str">
        <f ca="1">IFERROR(__xludf.DUMMYFUNCTION("""COMPUTED_VALUE"""),"Black_Records/The_Gods_of_Creation")</f>
        <v>Black_Records/The_Gods_of_Creation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</row>
    <row r="197" spans="1:300" ht="12.5">
      <c r="A197" s="5" t="str">
        <f ca="1">IFERROR(__xludf.DUMMYFUNCTION("""COMPUTED_VALUE""")," '/wiki/Imperial_Chronicle_(Cold_Steel_II)/Issue_4'")</f>
        <v xml:space="preserve"> '/wiki/Imperial_Chronicle_(Cold_Steel_II)/Issue_4'</v>
      </c>
      <c r="B197" s="5" t="str">
        <f t="shared" ca="1" si="0"/>
        <v>Imperial_Chronicle_(Cold_Steel_II)/Issue_4</v>
      </c>
      <c r="C197" s="5"/>
      <c r="D197" s="5"/>
      <c r="E197" s="5" t="str">
        <f ca="1">IFERROR(__xludf.DUMMYFUNCTION("""COMPUTED_VALUE"""),"Black_Records/The_Dark_Dragon")</f>
        <v>Black_Records/The_Dark_Dragon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</row>
    <row r="198" spans="1:300" ht="12.5">
      <c r="A198" s="5" t="str">
        <f ca="1">IFERROR(__xludf.DUMMYFUNCTION("""COMPUTED_VALUE""")," '/wiki/Imperial_Chronicle_(Cold_Steel_II)/Issue_5'")</f>
        <v xml:space="preserve"> '/wiki/Imperial_Chronicle_(Cold_Steel_II)/Issue_5'</v>
      </c>
      <c r="B198" s="5" t="str">
        <f t="shared" ca="1" si="0"/>
        <v>Imperial_Chronicle_(Cold_Steel_II)/Issue_5</v>
      </c>
      <c r="C198" s="5"/>
      <c r="D198" s="5"/>
      <c r="E198" s="5" t="str">
        <f ca="1">IFERROR(__xludf.DUMMYFUNCTION("""COMPUTED_VALUE"""),"Black_Records/The_War_of_the_Lions_Begins")</f>
        <v>Black_Records/The_War_of_the_Lions_Begins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</row>
    <row r="199" spans="1:300" ht="12.5">
      <c r="A199" s="5" t="str">
        <f ca="1">IFERROR(__xludf.DUMMYFUNCTION("""COMPUTED_VALUE""")," '/wiki/Imperial_Chronicle_(Cold_Steel_II)/Issue_6'")</f>
        <v xml:space="preserve"> '/wiki/Imperial_Chronicle_(Cold_Steel_II)/Issue_6'</v>
      </c>
      <c r="B199" s="5" t="str">
        <f t="shared" ca="1" si="0"/>
        <v>Imperial_Chronicle_(Cold_Steel_II)/Issue_6</v>
      </c>
      <c r="C199" s="5"/>
      <c r="D199" s="5"/>
      <c r="E199" s="5" t="str">
        <f ca="1">IFERROR(__xludf.DUMMYFUNCTION("""COMPUTED_VALUE"""),"Black_Records/Dreichels_Takes_Up_Arms")</f>
        <v>Black_Records/Dreichels_Takes_Up_Arms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</row>
    <row r="200" spans="1:300" ht="12.5">
      <c r="A200" s="5" t="str">
        <f ca="1">IFERROR(__xludf.DUMMYFUNCTION("""COMPUTED_VALUE""")," '/wiki/Imperial_Chronicle_(Cold_Steel_II)/Issue_7'")</f>
        <v xml:space="preserve"> '/wiki/Imperial_Chronicle_(Cold_Steel_II)/Issue_7'</v>
      </c>
      <c r="B200" s="5" t="str">
        <f t="shared" ca="1" si="0"/>
        <v>Imperial_Chronicle_(Cold_Steel_II)/Issue_7</v>
      </c>
      <c r="C200" s="5"/>
      <c r="D200" s="5"/>
      <c r="E200" s="5" t="str">
        <f ca="1">IFERROR(__xludf.DUMMYFUNCTION("""COMPUTED_VALUE"""),"Black_Records/The_War_Comes_to_an_End")</f>
        <v>Black_Records/The_War_Comes_to_an_End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</row>
    <row r="201" spans="1:300" ht="12.5">
      <c r="A201" s="5" t="str">
        <f ca="1">IFERROR(__xludf.DUMMYFUNCTION("""COMPUTED_VALUE""")," '/wiki/Black_Records/The_Gods_of_Creation'")</f>
        <v xml:space="preserve"> '/wiki/Black_Records/The_Gods_of_Creation'</v>
      </c>
      <c r="B201" s="5" t="str">
        <f t="shared" ca="1" si="0"/>
        <v>Black_Records/The_Gods_of_Creation</v>
      </c>
      <c r="C201" s="5"/>
      <c r="D201" s="5"/>
      <c r="E201" s="5" t="str">
        <f ca="1">IFERROR(__xludf.DUMMYFUNCTION("""COMPUTED_VALUE"""),"Gambler_Jack_II/Chapter_1")</f>
        <v>Gambler_Jack_II/Chapter_1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</row>
    <row r="202" spans="1:300" ht="12.5">
      <c r="A202" s="5" t="str">
        <f ca="1">IFERROR(__xludf.DUMMYFUNCTION("""COMPUTED_VALUE""")," '/wiki/Black_Records/The_Dark_Dragon'")</f>
        <v xml:space="preserve"> '/wiki/Black_Records/The_Dark_Dragon'</v>
      </c>
      <c r="B202" s="5" t="str">
        <f t="shared" ca="1" si="0"/>
        <v>Black_Records/The_Dark_Dragon</v>
      </c>
      <c r="C202" s="5"/>
      <c r="D202" s="5"/>
      <c r="E202" s="5" t="str">
        <f ca="1">IFERROR(__xludf.DUMMYFUNCTION("""COMPUTED_VALUE"""),"Gambler_Jack_II/Chapter_2")</f>
        <v>Gambler_Jack_II/Chapter_2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</row>
    <row r="203" spans="1:300" ht="12.5">
      <c r="A203" s="5" t="str">
        <f ca="1">IFERROR(__xludf.DUMMYFUNCTION("""COMPUTED_VALUE""")," '/wiki/Black_Records/The_War_of_the_Lions_Begins'")</f>
        <v xml:space="preserve"> '/wiki/Black_Records/The_War_of_the_Lions_Begins'</v>
      </c>
      <c r="B203" s="5" t="str">
        <f t="shared" ca="1" si="0"/>
        <v>Black_Records/The_War_of_the_Lions_Begins</v>
      </c>
      <c r="C203" s="5"/>
      <c r="D203" s="5"/>
      <c r="E203" s="5" t="str">
        <f ca="1">IFERROR(__xludf.DUMMYFUNCTION("""COMPUTED_VALUE"""),"Gambler_Jack_II/Chapter_3")</f>
        <v>Gambler_Jack_II/Chapter_3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</row>
    <row r="204" spans="1:300" ht="12.5">
      <c r="A204" s="5" t="str">
        <f ca="1">IFERROR(__xludf.DUMMYFUNCTION("""COMPUTED_VALUE""")," '/wiki/Black_Records/Dreichels_Takes_Up_Arms'")</f>
        <v xml:space="preserve"> '/wiki/Black_Records/Dreichels_Takes_Up_Arms'</v>
      </c>
      <c r="B204" s="5" t="str">
        <f t="shared" ca="1" si="0"/>
        <v>Black_Records/Dreichels_Takes_Up_Arms</v>
      </c>
      <c r="C204" s="5"/>
      <c r="D204" s="5"/>
      <c r="E204" s="5" t="str">
        <f ca="1">IFERROR(__xludf.DUMMYFUNCTION("""COMPUTED_VALUE"""),"Gambler_Jack_II/Chapter_4")</f>
        <v>Gambler_Jack_II/Chapter_4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</row>
    <row r="205" spans="1:300" ht="12.5">
      <c r="A205" s="5" t="str">
        <f ca="1">IFERROR(__xludf.DUMMYFUNCTION("""COMPUTED_VALUE""")," '/wiki/Black_Records/The_War_Comes_to_an_End'")</f>
        <v xml:space="preserve"> '/wiki/Black_Records/The_War_Comes_to_an_End'</v>
      </c>
      <c r="B205" s="5" t="str">
        <f t="shared" ca="1" si="0"/>
        <v>Black_Records/The_War_Comes_to_an_End</v>
      </c>
      <c r="C205" s="5"/>
      <c r="D205" s="5"/>
      <c r="E205" s="5" t="str">
        <f ca="1">IFERROR(__xludf.DUMMYFUNCTION("""COMPUTED_VALUE"""),"Gambler_Jack_II/Chapter_5")</f>
        <v>Gambler_Jack_II/Chapter_5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</row>
    <row r="206" spans="1:300" ht="12.5">
      <c r="A206" s="5" t="str">
        <f ca="1">IFERROR(__xludf.DUMMYFUNCTION("""COMPUTED_VALUE""")," '/wiki/Gambler_Jack_II/Chapter_1'")</f>
        <v xml:space="preserve"> '/wiki/Gambler_Jack_II/Chapter_1'</v>
      </c>
      <c r="B206" s="5" t="str">
        <f t="shared" ca="1" si="0"/>
        <v>Gambler_Jack_II/Chapter_1</v>
      </c>
      <c r="C206" s="5"/>
      <c r="D206" s="5"/>
      <c r="E206" s="5" t="str">
        <f ca="1">IFERROR(__xludf.DUMMYFUNCTION("""COMPUTED_VALUE"""),"Gambler_Jack_II/Chapter_6")</f>
        <v>Gambler_Jack_II/Chapter_6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</row>
    <row r="207" spans="1:300" ht="12.5">
      <c r="A207" s="5" t="str">
        <f ca="1">IFERROR(__xludf.DUMMYFUNCTION("""COMPUTED_VALUE""")," '/wiki/Gambler_Jack_II/Chapter_2'")</f>
        <v xml:space="preserve"> '/wiki/Gambler_Jack_II/Chapter_2'</v>
      </c>
      <c r="B207" s="5" t="str">
        <f t="shared" ca="1" si="0"/>
        <v>Gambler_Jack_II/Chapter_2</v>
      </c>
      <c r="C207" s="5"/>
      <c r="D207" s="5"/>
      <c r="E207" s="5" t="str">
        <f ca="1">IFERROR(__xludf.DUMMYFUNCTION("""COMPUTED_VALUE"""),"Gambler_Jack_II/Chapter_7")</f>
        <v>Gambler_Jack_II/Chapter_7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</row>
    <row r="208" spans="1:300" ht="12.5">
      <c r="A208" s="5" t="str">
        <f ca="1">IFERROR(__xludf.DUMMYFUNCTION("""COMPUTED_VALUE""")," '/wiki/Gambler_Jack_II/Chapter_3'")</f>
        <v xml:space="preserve"> '/wiki/Gambler_Jack_II/Chapter_3'</v>
      </c>
      <c r="B208" s="5" t="str">
        <f t="shared" ca="1" si="0"/>
        <v>Gambler_Jack_II/Chapter_3</v>
      </c>
      <c r="C208" s="5"/>
      <c r="D208" s="5"/>
      <c r="E208" s="5" t="str">
        <f ca="1">IFERROR(__xludf.DUMMYFUNCTION("""COMPUTED_VALUE"""),"Gambler_Jack_II/Chapter_8")</f>
        <v>Gambler_Jack_II/Chapter_8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</row>
    <row r="209" spans="1:300" ht="12.5">
      <c r="A209" s="5" t="str">
        <f ca="1">IFERROR(__xludf.DUMMYFUNCTION("""COMPUTED_VALUE""")," '/wiki/Gambler_Jack_II/Chapter_4'")</f>
        <v xml:space="preserve"> '/wiki/Gambler_Jack_II/Chapter_4'</v>
      </c>
      <c r="B209" s="5" t="str">
        <f t="shared" ca="1" si="0"/>
        <v>Gambler_Jack_II/Chapter_4</v>
      </c>
      <c r="C209" s="5"/>
      <c r="D209" s="5"/>
      <c r="E209" s="5" t="str">
        <f ca="1">IFERROR(__xludf.DUMMYFUNCTION("""COMPUTED_VALUE"""),"Gambler_Jack_II/Chapter_9")</f>
        <v>Gambler_Jack_II/Chapter_9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</row>
    <row r="210" spans="1:300" ht="12.5">
      <c r="A210" s="5" t="str">
        <f ca="1">IFERROR(__xludf.DUMMYFUNCTION("""COMPUTED_VALUE""")," '/wiki/Gambler_Jack_II/Chapter_5'")</f>
        <v xml:space="preserve"> '/wiki/Gambler_Jack_II/Chapter_5'</v>
      </c>
      <c r="B210" s="5" t="str">
        <f t="shared" ca="1" si="0"/>
        <v>Gambler_Jack_II/Chapter_5</v>
      </c>
      <c r="C210" s="5"/>
      <c r="D210" s="5"/>
      <c r="E210" s="5" t="str">
        <f ca="1">IFERROR(__xludf.DUMMYFUNCTION("""COMPUTED_VALUE"""),"Gambler_Jack_II/Chapter_10")</f>
        <v>Gambler_Jack_II/Chapter_10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</row>
    <row r="211" spans="1:300" ht="12.5">
      <c r="A211" s="5" t="str">
        <f ca="1">IFERROR(__xludf.DUMMYFUNCTION("""COMPUTED_VALUE""")," '/wiki/Gambler_Jack_II/Chapter_6'")</f>
        <v xml:space="preserve"> '/wiki/Gambler_Jack_II/Chapter_6'</v>
      </c>
      <c r="B211" s="5" t="str">
        <f t="shared" ca="1" si="0"/>
        <v>Gambler_Jack_II/Chapter_6</v>
      </c>
      <c r="C211" s="5"/>
      <c r="D211" s="5"/>
      <c r="E211" s="5" t="str">
        <f ca="1">IFERROR(__xludf.DUMMYFUNCTION("""COMPUTED_VALUE"""),"Gambler_Jack_II/Chapter_11")</f>
        <v>Gambler_Jack_II/Chapter_11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</row>
    <row r="212" spans="1:300" ht="12.5">
      <c r="A212" s="5" t="str">
        <f ca="1">IFERROR(__xludf.DUMMYFUNCTION("""COMPUTED_VALUE""")," '/wiki/Gambler_Jack_II/Chapter_7'")</f>
        <v xml:space="preserve"> '/wiki/Gambler_Jack_II/Chapter_7'</v>
      </c>
      <c r="B212" s="5" t="str">
        <f t="shared" ca="1" si="0"/>
        <v>Gambler_Jack_II/Chapter_7</v>
      </c>
      <c r="C212" s="5"/>
      <c r="D212" s="5"/>
      <c r="E212" s="5" t="str">
        <f ca="1">IFERROR(__xludf.DUMMYFUNCTION("""COMPUTED_VALUE"""),"Gambler_Jack_II/Chapter_12")</f>
        <v>Gambler_Jack_II/Chapter_12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</row>
    <row r="213" spans="1:300" ht="12.5">
      <c r="A213" s="5" t="str">
        <f ca="1">IFERROR(__xludf.DUMMYFUNCTION("""COMPUTED_VALUE""")," '/wiki/Gambler_Jack_II/Chapter_8'")</f>
        <v xml:space="preserve"> '/wiki/Gambler_Jack_II/Chapter_8'</v>
      </c>
      <c r="B213" s="5" t="str">
        <f t="shared" ca="1" si="0"/>
        <v>Gambler_Jack_II/Chapter_8</v>
      </c>
      <c r="C213" s="5"/>
      <c r="D213" s="5"/>
      <c r="E213" s="5" t="str">
        <f ca="1">IFERROR(__xludf.DUMMYFUNCTION("""COMPUTED_VALUE"""),"Gambler_Jack_II/Chapter_13")</f>
        <v>Gambler_Jack_II/Chapter_13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</row>
    <row r="214" spans="1:300" ht="12.5">
      <c r="A214" s="5" t="str">
        <f ca="1">IFERROR(__xludf.DUMMYFUNCTION("""COMPUTED_VALUE""")," '/wiki/Gambler_Jack_II/Chapter_9'")</f>
        <v xml:space="preserve"> '/wiki/Gambler_Jack_II/Chapter_9'</v>
      </c>
      <c r="B214" s="5" t="str">
        <f t="shared" ca="1" si="0"/>
        <v>Gambler_Jack_II/Chapter_9</v>
      </c>
      <c r="C214" s="5"/>
      <c r="D214" s="5"/>
      <c r="E214" s="5" t="str">
        <f ca="1">IFERROR(__xludf.DUMMYFUNCTION("""COMPUTED_VALUE"""),"Gambler_Jack_II/Finale")</f>
        <v>Gambler_Jack_II/Finale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</row>
    <row r="215" spans="1:300" ht="12.5">
      <c r="A215" s="5" t="str">
        <f ca="1">IFERROR(__xludf.DUMMYFUNCTION("""COMPUTED_VALUE""")," '/wiki/Gambler_Jack_II/Chapter_10'")</f>
        <v xml:space="preserve"> '/wiki/Gambler_Jack_II/Chapter_10'</v>
      </c>
      <c r="B215" s="5" t="str">
        <f t="shared" ca="1" si="0"/>
        <v>Gambler_Jack_II/Chapter_10</v>
      </c>
      <c r="C215" s="5"/>
      <c r="D215" s="5"/>
      <c r="E215" s="5" t="str">
        <f ca="1">IFERROR(__xludf.DUMMYFUNCTION("""COMPUTED_VALUE"""),"Crossbell_Times/Special_Issue_(Cold_Steel_II)")</f>
        <v>Crossbell_Times/Special_Issue_(Cold_Steel_II)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</row>
    <row r="216" spans="1:300" ht="12.5">
      <c r="A216" s="5" t="str">
        <f ca="1">IFERROR(__xludf.DUMMYFUNCTION("""COMPUTED_VALUE""")," '/wiki/Gambler_Jack_II/Chapter_11'")</f>
        <v xml:space="preserve"> '/wiki/Gambler_Jack_II/Chapter_11'</v>
      </c>
      <c r="B216" s="5" t="str">
        <f t="shared" ca="1" si="0"/>
        <v>Gambler_Jack_II/Chapter_11</v>
      </c>
      <c r="C216" s="5"/>
      <c r="D216" s="5"/>
      <c r="E216" s="5" t="str">
        <f ca="1">IFERROR(__xludf.DUMMYFUNCTION("""COMPUTED_VALUE"""),"Imperial_Chronicle_(Cold_Steel_III)/Issue_1")</f>
        <v>Imperial_Chronicle_(Cold_Steel_III)/Issue_1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</row>
    <row r="217" spans="1:300" ht="12.5">
      <c r="A217" s="5" t="str">
        <f ca="1">IFERROR(__xludf.DUMMYFUNCTION("""COMPUTED_VALUE""")," '/wiki/Gambler_Jack_II/Chapter_12'")</f>
        <v xml:space="preserve"> '/wiki/Gambler_Jack_II/Chapter_12'</v>
      </c>
      <c r="B217" s="5" t="str">
        <f t="shared" ca="1" si="0"/>
        <v>Gambler_Jack_II/Chapter_12</v>
      </c>
      <c r="C217" s="5"/>
      <c r="D217" s="5"/>
      <c r="E217" s="5" t="str">
        <f ca="1">IFERROR(__xludf.DUMMYFUNCTION("""COMPUTED_VALUE"""),"Imperial_Chronicle_(Cold_Steel_III)/Issue_2")</f>
        <v>Imperial_Chronicle_(Cold_Steel_III)/Issue_2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</row>
    <row r="218" spans="1:300" ht="12.5">
      <c r="A218" s="5" t="str">
        <f ca="1">IFERROR(__xludf.DUMMYFUNCTION("""COMPUTED_VALUE""")," '/wiki/Gambler_Jack_II/Chapter_13'")</f>
        <v xml:space="preserve"> '/wiki/Gambler_Jack_II/Chapter_13'</v>
      </c>
      <c r="B218" s="5" t="str">
        <f t="shared" ca="1" si="0"/>
        <v>Gambler_Jack_II/Chapter_13</v>
      </c>
      <c r="C218" s="5"/>
      <c r="D218" s="5"/>
      <c r="E218" s="5" t="str">
        <f ca="1">IFERROR(__xludf.DUMMYFUNCTION("""COMPUTED_VALUE"""),"Imperial_Chronicle_(Cold_Steel_III)/Issue_3")</f>
        <v>Imperial_Chronicle_(Cold_Steel_III)/Issue_3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</row>
    <row r="219" spans="1:300" ht="12.5">
      <c r="A219" s="5" t="str">
        <f ca="1">IFERROR(__xludf.DUMMYFUNCTION("""COMPUTED_VALUE""")," '/wiki/Gambler_Jack_II/Finale'")</f>
        <v xml:space="preserve"> '/wiki/Gambler_Jack_II/Finale'</v>
      </c>
      <c r="B219" s="5" t="str">
        <f t="shared" ca="1" si="0"/>
        <v>Gambler_Jack_II/Finale</v>
      </c>
      <c r="C219" s="5"/>
      <c r="D219" s="5"/>
      <c r="E219" s="5" t="str">
        <f ca="1">IFERROR(__xludf.DUMMYFUNCTION("""COMPUTED_VALUE"""),"Imperial_Chronicle_(Cold_Steel_III)/Issue_4")</f>
        <v>Imperial_Chronicle_(Cold_Steel_III)/Issue_4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</row>
    <row r="220" spans="1:300" ht="12.5">
      <c r="A220" s="5" t="str">
        <f ca="1">IFERROR(__xludf.DUMMYFUNCTION("""COMPUTED_VALUE""")," '/wiki/Crossbell_Times/Special_Issue_(Cold_Steel_II)'")</f>
        <v xml:space="preserve"> '/wiki/Crossbell_Times/Special_Issue_(Cold_Steel_II)'</v>
      </c>
      <c r="B220" s="5" t="str">
        <f t="shared" ca="1" si="0"/>
        <v>Crossbell_Times/Special_Issue_(Cold_Steel_II)</v>
      </c>
      <c r="C220" s="5"/>
      <c r="D220" s="5"/>
      <c r="E220" s="5" t="str">
        <f ca="1">IFERROR(__xludf.DUMMYFUNCTION("""COMPUTED_VALUE"""),"Imperial_Chronicle_(Cold_Steel_III)/Issue_5")</f>
        <v>Imperial_Chronicle_(Cold_Steel_III)/Issue_5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</row>
    <row r="221" spans="1:300" ht="12.5">
      <c r="A221" s="5" t="str">
        <f ca="1">IFERROR(__xludf.DUMMYFUNCTION("""COMPUTED_VALUE""")," 'Cold_Steel_III_GAME'")</f>
        <v xml:space="preserve"> 'Cold_Steel_III_GAME'</v>
      </c>
      <c r="B221" s="5" t="str">
        <f t="shared" ca="1" si="0"/>
        <v>Cold_Steel_III_GAME</v>
      </c>
      <c r="C221" s="5"/>
      <c r="D221" s="5"/>
      <c r="E221" s="5" t="str">
        <f ca="1">IFERROR(__xludf.DUMMYFUNCTION("""COMPUTED_VALUE"""),"Imperial_Chronicle_(Cold_Steel_III)/Issue_6")</f>
        <v>Imperial_Chronicle_(Cold_Steel_III)/Issue_6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</row>
    <row r="222" spans="1:300" ht="12.5">
      <c r="A222" s="5" t="str">
        <f ca="1">IFERROR(__xludf.DUMMYFUNCTION("""COMPUTED_VALUE""")," '/wiki/Imperial_Chronicle_(Cold_Steel_III)/Issue_1'")</f>
        <v xml:space="preserve"> '/wiki/Imperial_Chronicle_(Cold_Steel_III)/Issue_1'</v>
      </c>
      <c r="B222" s="5" t="str">
        <f t="shared" ca="1" si="0"/>
        <v>Imperial_Chronicle_(Cold_Steel_III)/Issue_1</v>
      </c>
      <c r="C222" s="5"/>
      <c r="D222" s="5"/>
      <c r="E222" s="5" t="str">
        <f ca="1">IFERROR(__xludf.DUMMYFUNCTION("""COMPUTED_VALUE"""),"Imperial_Chronicle_(Cold_Steel_III)/Issue_7")</f>
        <v>Imperial_Chronicle_(Cold_Steel_III)/Issue_7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</row>
    <row r="223" spans="1:300" ht="12.5">
      <c r="A223" s="5" t="str">
        <f ca="1">IFERROR(__xludf.DUMMYFUNCTION("""COMPUTED_VALUE""")," '/wiki/Imperial_Chronicle_(Cold_Steel_III)/Issue_2'")</f>
        <v xml:space="preserve"> '/wiki/Imperial_Chronicle_(Cold_Steel_III)/Issue_2'</v>
      </c>
      <c r="B223" s="5" t="str">
        <f t="shared" ca="1" si="0"/>
        <v>Imperial_Chronicle_(Cold_Steel_III)/Issue_2</v>
      </c>
      <c r="C223" s="5"/>
      <c r="D223" s="5"/>
      <c r="E223" s="5" t="str">
        <f ca="1">IFERROR(__xludf.DUMMYFUNCTION("""COMPUTED_VALUE"""),"Imperial_Chronicle_(Cold_Steel_III)/Issue_8")</f>
        <v>Imperial_Chronicle_(Cold_Steel_III)/Issue_8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</row>
    <row r="224" spans="1:300" ht="12.5">
      <c r="A224" s="5" t="str">
        <f ca="1">IFERROR(__xludf.DUMMYFUNCTION("""COMPUTED_VALUE""")," '/wiki/Imperial_Chronicle_(Cold_Steel_III)/Issue_3'")</f>
        <v xml:space="preserve"> '/wiki/Imperial_Chronicle_(Cold_Steel_III)/Issue_3'</v>
      </c>
      <c r="B224" s="5" t="str">
        <f t="shared" ca="1" si="0"/>
        <v>Imperial_Chronicle_(Cold_Steel_III)/Issue_3</v>
      </c>
      <c r="C224" s="5"/>
      <c r="D224" s="5"/>
      <c r="E224" s="5" t="str">
        <f ca="1">IFERROR(__xludf.DUMMYFUNCTION("""COMPUTED_VALUE"""),"Imperial_Chronicle_(Cold_Steel_III)/Special_Issue")</f>
        <v>Imperial_Chronicle_(Cold_Steel_III)/Special_Issue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</row>
    <row r="225" spans="1:300" ht="12.5">
      <c r="A225" s="5" t="str">
        <f ca="1">IFERROR(__xludf.DUMMYFUNCTION("""COMPUTED_VALUE""")," '/wiki/Imperial_Chronicle_(Cold_Steel_III)/Issue_4'")</f>
        <v xml:space="preserve"> '/wiki/Imperial_Chronicle_(Cold_Steel_III)/Issue_4'</v>
      </c>
      <c r="B225" s="5" t="str">
        <f t="shared" ca="1" si="0"/>
        <v>Imperial_Chronicle_(Cold_Steel_III)/Issue_4</v>
      </c>
      <c r="C225" s="5"/>
      <c r="D225" s="5"/>
      <c r="E225" s="5" t="str">
        <f ca="1">IFERROR(__xludf.DUMMYFUNCTION("""COMPUTED_VALUE"""),"Imperial_Chronicle_(Cold_Steel_III)/Extra_Issue")</f>
        <v>Imperial_Chronicle_(Cold_Steel_III)/Extra_Issue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</row>
    <row r="226" spans="1:300" ht="12.5">
      <c r="A226" s="5" t="str">
        <f ca="1">IFERROR(__xludf.DUMMYFUNCTION("""COMPUTED_VALUE""")," '/wiki/Imperial_Chronicle_(Cold_Steel_III)/Issue_5'")</f>
        <v xml:space="preserve"> '/wiki/Imperial_Chronicle_(Cold_Steel_III)/Issue_5'</v>
      </c>
      <c r="B226" s="5" t="str">
        <f t="shared" ca="1" si="0"/>
        <v>Imperial_Chronicle_(Cold_Steel_III)/Issue_5</v>
      </c>
      <c r="C226" s="5"/>
      <c r="D226" s="5"/>
      <c r="E226" s="5" t="str">
        <f ca="1">IFERROR(__xludf.DUMMYFUNCTION("""COMPUTED_VALUE"""),"Black_Records/The_Founding_of_Heimdallr")</f>
        <v>Black_Records/The_Founding_of_Heimdallr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</row>
    <row r="227" spans="1:300" ht="12.5">
      <c r="A227" s="5" t="str">
        <f ca="1">IFERROR(__xludf.DUMMYFUNCTION("""COMPUTED_VALUE""")," '/wiki/Imperial_Chronicle_(Cold_Steel_III)/Issue_6'")</f>
        <v xml:space="preserve"> '/wiki/Imperial_Chronicle_(Cold_Steel_III)/Issue_6'</v>
      </c>
      <c r="B227" s="5" t="str">
        <f t="shared" ca="1" si="0"/>
        <v>Imperial_Chronicle_(Cold_Steel_III)/Issue_6</v>
      </c>
      <c r="C227" s="5"/>
      <c r="D227" s="5"/>
      <c r="E227" s="5" t="str">
        <f ca="1">IFERROR(__xludf.DUMMYFUNCTION("""COMPUTED_VALUE"""),"Black_Records/The_Magic_Knights")</f>
        <v>Black_Records/The_Magic_Knights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</row>
    <row r="228" spans="1:300" ht="12.5">
      <c r="A228" s="5" t="str">
        <f ca="1">IFERROR(__xludf.DUMMYFUNCTION("""COMPUTED_VALUE""")," '/wiki/Imperial_Chronicle_(Cold_Steel_III)/Issue_7'")</f>
        <v xml:space="preserve"> '/wiki/Imperial_Chronicle_(Cold_Steel_III)/Issue_7'</v>
      </c>
      <c r="B228" s="5" t="str">
        <f t="shared" ca="1" si="0"/>
        <v>Imperial_Chronicle_(Cold_Steel_III)/Issue_7</v>
      </c>
      <c r="C228" s="5"/>
      <c r="D228" s="5"/>
      <c r="E228" s="5" t="str">
        <f ca="1">IFERROR(__xludf.DUMMYFUNCTION("""COMPUTED_VALUE"""),"Black_Records/The_Lance_Maiden")</f>
        <v>Black_Records/The_Lance_Maiden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</row>
    <row r="229" spans="1:300" ht="12.5">
      <c r="A229" s="5" t="str">
        <f ca="1">IFERROR(__xludf.DUMMYFUNCTION("""COMPUTED_VALUE""")," '/wiki/Imperial_Chronicle_(Cold_Steel_III)/Issue_8'")</f>
        <v xml:space="preserve"> '/wiki/Imperial_Chronicle_(Cold_Steel_III)/Issue_8'</v>
      </c>
      <c r="B229" s="5" t="str">
        <f t="shared" ca="1" si="0"/>
        <v>Imperial_Chronicle_(Cold_Steel_III)/Issue_8</v>
      </c>
      <c r="C229" s="5"/>
      <c r="D229" s="5"/>
      <c r="E229" s="5" t="str">
        <f ca="1">IFERROR(__xludf.DUMMYFUNCTION("""COMPUTED_VALUE"""),"Black_Records/The_Lionheart_Emperor")</f>
        <v>Black_Records/The_Lionheart_Emperor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</row>
    <row r="230" spans="1:300" ht="12.5">
      <c r="A230" s="5" t="str">
        <f ca="1">IFERROR(__xludf.DUMMYFUNCTION("""COMPUTED_VALUE""")," '/wiki/Imperial_Chronicle_(Cold_Steel_III)/Special_Issue'")</f>
        <v xml:space="preserve"> '/wiki/Imperial_Chronicle_(Cold_Steel_III)/Special_Issue'</v>
      </c>
      <c r="B230" s="5" t="str">
        <f t="shared" ca="1" si="0"/>
        <v>Imperial_Chronicle_(Cold_Steel_III)/Special_Issue</v>
      </c>
      <c r="C230" s="5"/>
      <c r="D230" s="5"/>
      <c r="E230" s="5" t="str">
        <f ca="1">IFERROR(__xludf.DUMMYFUNCTION("""COMPUTED_VALUE"""),"Black_Records/The_Salt_Pale")</f>
        <v>Black_Records/The_Salt_Pale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</row>
    <row r="231" spans="1:300" ht="12.5">
      <c r="A231" s="5" t="str">
        <f ca="1">IFERROR(__xludf.DUMMYFUNCTION("""COMPUTED_VALUE""")," '/wiki/Imperial_Chronicle_(Cold_Steel_III)/Extra_Issue'")</f>
        <v xml:space="preserve"> '/wiki/Imperial_Chronicle_(Cold_Steel_III)/Extra_Issue'</v>
      </c>
      <c r="B231" s="5" t="str">
        <f t="shared" ca="1" si="0"/>
        <v>Imperial_Chronicle_(Cold_Steel_III)/Extra_Issue</v>
      </c>
      <c r="C231" s="5"/>
      <c r="D231" s="5"/>
      <c r="E231" s="5" t="str">
        <f ca="1">IFERROR(__xludf.DUMMYFUNCTION("""COMPUTED_VALUE"""),"Black_Records/The_Orbal_Shutdown_Phenomenon")</f>
        <v>Black_Records/The_Orbal_Shutdown_Phenomenon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</row>
    <row r="232" spans="1:300" ht="12.5">
      <c r="A232" s="5" t="str">
        <f ca="1">IFERROR(__xludf.DUMMYFUNCTION("""COMPUTED_VALUE""")," '/wiki/Black_Records/The_Founding_of_Heimdallr'")</f>
        <v xml:space="preserve"> '/wiki/Black_Records/The_Founding_of_Heimdallr'</v>
      </c>
      <c r="B232" s="5" t="str">
        <f t="shared" ca="1" si="0"/>
        <v>Black_Records/The_Founding_of_Heimdallr</v>
      </c>
      <c r="C232" s="5"/>
      <c r="D232" s="5"/>
      <c r="E232" s="5" t="str">
        <f ca="1">IFERROR(__xludf.DUMMYFUNCTION("""COMPUTED_VALUE"""),"Black_Records/Twilight_Begins")</f>
        <v>Black_Records/Twilight_Begins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</row>
    <row r="233" spans="1:300" ht="12.5">
      <c r="A233" s="5" t="str">
        <f ca="1">IFERROR(__xludf.DUMMYFUNCTION("""COMPUTED_VALUE""")," '/wiki/Black_Records/The_Magic_Knights'")</f>
        <v xml:space="preserve"> '/wiki/Black_Records/The_Magic_Knights'</v>
      </c>
      <c r="B233" s="5" t="str">
        <f t="shared" ca="1" si="0"/>
        <v>Black_Records/The_Magic_Knights</v>
      </c>
      <c r="C233" s="5"/>
      <c r="D233" s="5"/>
      <c r="E233" s="5" t="str">
        <f ca="1">IFERROR(__xludf.DUMMYFUNCTION("""COMPUTED_VALUE"""),"Heartless_Edgar/Chapter_1")</f>
        <v>Heartless_Edgar/Chapter_1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</row>
    <row r="234" spans="1:300" ht="12.5">
      <c r="A234" s="5" t="str">
        <f ca="1">IFERROR(__xludf.DUMMYFUNCTION("""COMPUTED_VALUE""")," '/wiki/Black_Records/The_Lance_Maiden'")</f>
        <v xml:space="preserve"> '/wiki/Black_Records/The_Lance_Maiden'</v>
      </c>
      <c r="B234" s="5" t="str">
        <f t="shared" ca="1" si="0"/>
        <v>Black_Records/The_Lance_Maiden</v>
      </c>
      <c r="C234" s="5"/>
      <c r="D234" s="5"/>
      <c r="E234" s="5" t="str">
        <f ca="1">IFERROR(__xludf.DUMMYFUNCTION("""COMPUTED_VALUE"""),"Heartless_Edgar/Chapter_2")</f>
        <v>Heartless_Edgar/Chapter_2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</row>
    <row r="235" spans="1:300" ht="12.5">
      <c r="A235" s="5" t="str">
        <f ca="1">IFERROR(__xludf.DUMMYFUNCTION("""COMPUTED_VALUE""")," '/wiki/Black_Records/The_Lionheart_Emperor'")</f>
        <v xml:space="preserve"> '/wiki/Black_Records/The_Lionheart_Emperor'</v>
      </c>
      <c r="B235" s="5" t="str">
        <f t="shared" ca="1" si="0"/>
        <v>Black_Records/The_Lionheart_Emperor</v>
      </c>
      <c r="C235" s="5"/>
      <c r="D235" s="5"/>
      <c r="E235" s="5" t="str">
        <f ca="1">IFERROR(__xludf.DUMMYFUNCTION("""COMPUTED_VALUE"""),"Heartless_Edgar/Chapter_3")</f>
        <v>Heartless_Edgar/Chapter_3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</row>
    <row r="236" spans="1:300" ht="12.5">
      <c r="A236" s="5" t="str">
        <f ca="1">IFERROR(__xludf.DUMMYFUNCTION("""COMPUTED_VALUE""")," '/wiki/Black_Records/The_Salt_Pale'")</f>
        <v xml:space="preserve"> '/wiki/Black_Records/The_Salt_Pale'</v>
      </c>
      <c r="B236" s="5" t="str">
        <f t="shared" ca="1" si="0"/>
        <v>Black_Records/The_Salt_Pale</v>
      </c>
      <c r="C236" s="5"/>
      <c r="D236" s="5"/>
      <c r="E236" s="5" t="str">
        <f ca="1">IFERROR(__xludf.DUMMYFUNCTION("""COMPUTED_VALUE"""),"Heartless_Edgar/Chapter_4")</f>
        <v>Heartless_Edgar/Chapter_4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</row>
    <row r="237" spans="1:300" ht="12.5">
      <c r="A237" s="5" t="str">
        <f ca="1">IFERROR(__xludf.DUMMYFUNCTION("""COMPUTED_VALUE""")," '/wiki/Black_Records/The_Orbal_Shutdown_Phenomenon'")</f>
        <v xml:space="preserve"> '/wiki/Black_Records/The_Orbal_Shutdown_Phenomenon'</v>
      </c>
      <c r="B237" s="5" t="str">
        <f t="shared" ca="1" si="0"/>
        <v>Black_Records/The_Orbal_Shutdown_Phenomenon</v>
      </c>
      <c r="C237" s="5"/>
      <c r="D237" s="5"/>
      <c r="E237" s="5" t="str">
        <f ca="1">IFERROR(__xludf.DUMMYFUNCTION("""COMPUTED_VALUE"""),"Heartless_Edgar/Chapter_5")</f>
        <v>Heartless_Edgar/Chapter_5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</row>
    <row r="238" spans="1:300" ht="12.5">
      <c r="A238" s="5" t="str">
        <f ca="1">IFERROR(__xludf.DUMMYFUNCTION("""COMPUTED_VALUE""")," '/wiki/Black_Records/Twilight_Begins'")</f>
        <v xml:space="preserve"> '/wiki/Black_Records/Twilight_Begins'</v>
      </c>
      <c r="B238" s="5" t="str">
        <f t="shared" ca="1" si="0"/>
        <v>Black_Records/Twilight_Begins</v>
      </c>
      <c r="C238" s="5"/>
      <c r="D238" s="5"/>
      <c r="E238" s="5" t="str">
        <f ca="1">IFERROR(__xludf.DUMMYFUNCTION("""COMPUTED_VALUE"""),"Heartless_Edgar/Chapter_6")</f>
        <v>Heartless_Edgar/Chapter_6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</row>
    <row r="239" spans="1:300" ht="12.5">
      <c r="A239" s="5" t="str">
        <f ca="1">IFERROR(__xludf.DUMMYFUNCTION("""COMPUTED_VALUE""")," '/wiki/Heartless_Edgar/Chapter_1'")</f>
        <v xml:space="preserve"> '/wiki/Heartless_Edgar/Chapter_1'</v>
      </c>
      <c r="B239" s="5" t="str">
        <f t="shared" ca="1" si="0"/>
        <v>Heartless_Edgar/Chapter_1</v>
      </c>
      <c r="C239" s="5"/>
      <c r="D239" s="5"/>
      <c r="E239" s="5" t="str">
        <f ca="1">IFERROR(__xludf.DUMMYFUNCTION("""COMPUTED_VALUE"""),"Heartless_Edgar/Chapter_7")</f>
        <v>Heartless_Edgar/Chapter_7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</row>
    <row r="240" spans="1:300" ht="12.5">
      <c r="A240" s="5" t="str">
        <f ca="1">IFERROR(__xludf.DUMMYFUNCTION("""COMPUTED_VALUE""")," '/wiki/Heartless_Edgar/Chapter_2'")</f>
        <v xml:space="preserve"> '/wiki/Heartless_Edgar/Chapter_2'</v>
      </c>
      <c r="B240" s="5" t="str">
        <f t="shared" ca="1" si="0"/>
        <v>Heartless_Edgar/Chapter_2</v>
      </c>
      <c r="C240" s="5"/>
      <c r="D240" s="5"/>
      <c r="E240" s="5" t="str">
        <f ca="1">IFERROR(__xludf.DUMMYFUNCTION("""COMPUTED_VALUE"""),"Heartless_Edgar/Chapter_8")</f>
        <v>Heartless_Edgar/Chapter_8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</row>
    <row r="241" spans="1:300" ht="12.5">
      <c r="A241" s="5" t="str">
        <f ca="1">IFERROR(__xludf.DUMMYFUNCTION("""COMPUTED_VALUE""")," '/wiki/Heartless_Edgar/Chapter_3'")</f>
        <v xml:space="preserve"> '/wiki/Heartless_Edgar/Chapter_3'</v>
      </c>
      <c r="B241" s="5" t="str">
        <f t="shared" ca="1" si="0"/>
        <v>Heartless_Edgar/Chapter_3</v>
      </c>
      <c r="C241" s="5"/>
      <c r="D241" s="5"/>
      <c r="E241" s="5" t="str">
        <f ca="1">IFERROR(__xludf.DUMMYFUNCTION("""COMPUTED_VALUE"""),"Heartless_Edgar/Chapter_9")</f>
        <v>Heartless_Edgar/Chapter_9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</row>
    <row r="242" spans="1:300" ht="12.5">
      <c r="A242" s="5" t="str">
        <f ca="1">IFERROR(__xludf.DUMMYFUNCTION("""COMPUTED_VALUE""")," '/wiki/Heartless_Edgar/Chapter_4'")</f>
        <v xml:space="preserve"> '/wiki/Heartless_Edgar/Chapter_4'</v>
      </c>
      <c r="B242" s="5" t="str">
        <f t="shared" ca="1" si="0"/>
        <v>Heartless_Edgar/Chapter_4</v>
      </c>
      <c r="C242" s="5"/>
      <c r="D242" s="5"/>
      <c r="E242" s="5" t="str">
        <f ca="1">IFERROR(__xludf.DUMMYFUNCTION("""COMPUTED_VALUE"""),"Heartless_Edgar/Finale")</f>
        <v>Heartless_Edgar/Finale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</row>
    <row r="243" spans="1:300" ht="12.5">
      <c r="A243" s="5" t="str">
        <f ca="1">IFERROR(__xludf.DUMMYFUNCTION("""COMPUTED_VALUE""")," '/wiki/Heartless_Edgar/Chapter_5'")</f>
        <v xml:space="preserve"> '/wiki/Heartless_Edgar/Chapter_5'</v>
      </c>
      <c r="B243" s="5" t="str">
        <f t="shared" ca="1" si="0"/>
        <v>Heartless_Edgar/Chapter_5</v>
      </c>
      <c r="C243" s="5"/>
      <c r="D243" s="5"/>
      <c r="E243" s="5" t="str">
        <f ca="1">IFERROR(__xludf.DUMMYFUNCTION("""COMPUTED_VALUE"""),"The_Immoral_Hero/Part_1")</f>
        <v>The_Immoral_Hero/Part_1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</row>
    <row r="244" spans="1:300" ht="12.5">
      <c r="A244" s="5" t="str">
        <f ca="1">IFERROR(__xludf.DUMMYFUNCTION("""COMPUTED_VALUE""")," '/wiki/Heartless_Edgar/Chapter_6'")</f>
        <v xml:space="preserve"> '/wiki/Heartless_Edgar/Chapter_6'</v>
      </c>
      <c r="B244" s="5" t="str">
        <f t="shared" ca="1" si="0"/>
        <v>Heartless_Edgar/Chapter_6</v>
      </c>
      <c r="C244" s="5"/>
      <c r="D244" s="5"/>
      <c r="E244" s="5" t="str">
        <f ca="1">IFERROR(__xludf.DUMMYFUNCTION("""COMPUTED_VALUE"""),"The_Immoral_Hero/Part_2")</f>
        <v>The_Immoral_Hero/Part_2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</row>
    <row r="245" spans="1:300" ht="12.5">
      <c r="A245" s="5" t="str">
        <f ca="1">IFERROR(__xludf.DUMMYFUNCTION("""COMPUTED_VALUE""")," '/wiki/Heartless_Edgar/Chapter_7'")</f>
        <v xml:space="preserve"> '/wiki/Heartless_Edgar/Chapter_7'</v>
      </c>
      <c r="B245" s="5" t="str">
        <f t="shared" ca="1" si="0"/>
        <v>Heartless_Edgar/Chapter_7</v>
      </c>
      <c r="C245" s="5"/>
      <c r="D245" s="5"/>
      <c r="E245" s="5" t="str">
        <f ca="1">IFERROR(__xludf.DUMMYFUNCTION("""COMPUTED_VALUE"""),"The_Immoral_Hero/Part_3")</f>
        <v>The_Immoral_Hero/Part_3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</row>
    <row r="246" spans="1:300" ht="12.5">
      <c r="A246" s="5" t="str">
        <f ca="1">IFERROR(__xludf.DUMMYFUNCTION("""COMPUTED_VALUE""")," '/wiki/Heartless_Edgar/Chapter_8'")</f>
        <v xml:space="preserve"> '/wiki/Heartless_Edgar/Chapter_8'</v>
      </c>
      <c r="B246" s="5" t="str">
        <f t="shared" ca="1" si="0"/>
        <v>Heartless_Edgar/Chapter_8</v>
      </c>
      <c r="C246" s="5"/>
      <c r="D246" s="5"/>
      <c r="E246" s="5" t="str">
        <f ca="1">IFERROR(__xludf.DUMMYFUNCTION("""COMPUTED_VALUE"""),"Coby_and_the_Mysterious_Museum/Part_1")</f>
        <v>Coby_and_the_Mysterious_Museum/Part_1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</row>
    <row r="247" spans="1:300" ht="12.5">
      <c r="A247" s="5" t="str">
        <f ca="1">IFERROR(__xludf.DUMMYFUNCTION("""COMPUTED_VALUE""")," '/wiki/Heartless_Edgar/Chapter_9'")</f>
        <v xml:space="preserve"> '/wiki/Heartless_Edgar/Chapter_9'</v>
      </c>
      <c r="B247" s="5" t="str">
        <f t="shared" ca="1" si="0"/>
        <v>Heartless_Edgar/Chapter_9</v>
      </c>
      <c r="C247" s="5"/>
      <c r="D247" s="5"/>
      <c r="E247" s="5" t="str">
        <f ca="1">IFERROR(__xludf.DUMMYFUNCTION("""COMPUTED_VALUE"""),"Coby_and_the_Mysterious_Museum/Part_2")</f>
        <v>Coby_and_the_Mysterious_Museum/Part_2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</row>
    <row r="248" spans="1:300" ht="12.5">
      <c r="A248" s="5" t="str">
        <f ca="1">IFERROR(__xludf.DUMMYFUNCTION("""COMPUTED_VALUE""")," '/wiki/Heartless_Edgar/Finale'")</f>
        <v xml:space="preserve"> '/wiki/Heartless_Edgar/Finale'</v>
      </c>
      <c r="B248" s="5" t="str">
        <f t="shared" ca="1" si="0"/>
        <v>Heartless_Edgar/Finale</v>
      </c>
      <c r="C248" s="5"/>
      <c r="D248" s="5"/>
      <c r="E248" s="5" t="str">
        <f ca="1">IFERROR(__xludf.DUMMYFUNCTION("""COMPUTED_VALUE"""),"Coby_and_the_Mysterious_Museum/Part_3")</f>
        <v>Coby_and_the_Mysterious_Museum/Part_3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</row>
    <row r="249" spans="1:300" ht="12.5">
      <c r="A249" s="5" t="str">
        <f ca="1">IFERROR(__xludf.DUMMYFUNCTION("""COMPUTED_VALUE""")," '/wiki/The_Immoral_Hero/Part_1'")</f>
        <v xml:space="preserve"> '/wiki/The_Immoral_Hero/Part_1'</v>
      </c>
      <c r="B249" s="5" t="str">
        <f t="shared" ca="1" si="0"/>
        <v>The_Immoral_Hero/Part_1</v>
      </c>
      <c r="C249" s="5"/>
      <c r="D249" s="5"/>
      <c r="E249" s="5" t="str">
        <f ca="1">IFERROR(__xludf.DUMMYFUNCTION("""COMPUTED_VALUE"""),"The_Life_of_Tomatonio/Part_1")</f>
        <v>The_Life_of_Tomatonio/Part_1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</row>
    <row r="250" spans="1:300" ht="12.5">
      <c r="A250" s="5" t="str">
        <f ca="1">IFERROR(__xludf.DUMMYFUNCTION("""COMPUTED_VALUE""")," '/wiki/The_Immoral_Hero/Part_2'")</f>
        <v xml:space="preserve"> '/wiki/The_Immoral_Hero/Part_2'</v>
      </c>
      <c r="B250" s="5" t="str">
        <f t="shared" ca="1" si="0"/>
        <v>The_Immoral_Hero/Part_2</v>
      </c>
      <c r="C250" s="5"/>
      <c r="D250" s="5"/>
      <c r="E250" s="5" t="str">
        <f ca="1">IFERROR(__xludf.DUMMYFUNCTION("""COMPUTED_VALUE"""),"The_Life_of_Tomatonio/Part_2")</f>
        <v>The_Life_of_Tomatonio/Part_2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</row>
    <row r="251" spans="1:300" ht="12.5">
      <c r="A251" s="5" t="str">
        <f ca="1">IFERROR(__xludf.DUMMYFUNCTION("""COMPUTED_VALUE""")," '/wiki/The_Immoral_Hero/Part_3'")</f>
        <v xml:space="preserve"> '/wiki/The_Immoral_Hero/Part_3'</v>
      </c>
      <c r="B251" s="5" t="str">
        <f t="shared" ca="1" si="0"/>
        <v>The_Immoral_Hero/Part_3</v>
      </c>
      <c r="C251" s="5"/>
      <c r="D251" s="5"/>
      <c r="E251" s="5" t="str">
        <f ca="1">IFERROR(__xludf.DUMMYFUNCTION("""COMPUTED_VALUE"""),"The_Life_of_Tomatonio/Part_3")</f>
        <v>The_Life_of_Tomatonio/Part_3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</row>
    <row r="252" spans="1:300" ht="12.5">
      <c r="A252" s="5" t="str">
        <f ca="1">IFERROR(__xludf.DUMMYFUNCTION("""COMPUTED_VALUE""")," '/wiki/Coby_and_the_Mysterious_Museum/Part_1'")</f>
        <v xml:space="preserve"> '/wiki/Coby_and_the_Mysterious_Museum/Part_1'</v>
      </c>
      <c r="B252" s="5" t="str">
        <f t="shared" ca="1" si="0"/>
        <v>Coby_and_the_Mysterious_Museum/Part_1</v>
      </c>
      <c r="C252" s="5"/>
      <c r="D252" s="5"/>
      <c r="E252" s="5" t="str">
        <f ca="1">IFERROR(__xludf.DUMMYFUNCTION("""COMPUTED_VALUE"""),"Crossbell_Province_Tourist_Information")</f>
        <v>Crossbell_Province_Tourist_Information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</row>
    <row r="253" spans="1:300" ht="12.5">
      <c r="A253" s="5" t="str">
        <f ca="1">IFERROR(__xludf.DUMMYFUNCTION("""COMPUTED_VALUE""")," '/wiki/Coby_and_the_Mysterious_Museum/Part_2'")</f>
        <v xml:space="preserve"> '/wiki/Coby_and_the_Mysterious_Museum/Part_2'</v>
      </c>
      <c r="B253" s="5" t="str">
        <f t="shared" ca="1" si="0"/>
        <v>Coby_and_the_Mysterious_Museum/Part_2</v>
      </c>
      <c r="C253" s="5"/>
      <c r="D253" s="5"/>
      <c r="E253" s="5" t="str">
        <f ca="1">IFERROR(__xludf.DUMMYFUNCTION("""COMPUTED_VALUE"""),"Marching_Toward_Dystopia")</f>
        <v>Marching_Toward_Dystopia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</row>
    <row r="254" spans="1:300" ht="12.5">
      <c r="A254" s="5" t="str">
        <f ca="1">IFERROR(__xludf.DUMMYFUNCTION("""COMPUTED_VALUE""")," '/wiki/Coby_and_the_Mysterious_Museum/Part_3'")</f>
        <v xml:space="preserve"> '/wiki/Coby_and_the_Mysterious_Museum/Part_3'</v>
      </c>
      <c r="B254" s="5" t="str">
        <f t="shared" ca="1" si="0"/>
        <v>Coby_and_the_Mysterious_Museum/Part_3</v>
      </c>
      <c r="C254" s="5"/>
      <c r="D254" s="5"/>
      <c r="E254" s="5" t="str">
        <f ca="1">IFERROR(__xludf.DUMMYFUNCTION("""COMPUTED_VALUE"""),"The_Northern_War_(book)")</f>
        <v>The_Northern_War_(book)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</row>
    <row r="255" spans="1:300" ht="12.5">
      <c r="A255" s="5" t="str">
        <f ca="1">IFERROR(__xludf.DUMMYFUNCTION("""COMPUTED_VALUE""")," '/wiki/The_Life_of_Tomatonio/Part_1'")</f>
        <v xml:space="preserve"> '/wiki/The_Life_of_Tomatonio/Part_1'</v>
      </c>
      <c r="B255" s="5" t="str">
        <f t="shared" ca="1" si="0"/>
        <v>The_Life_of_Tomatonio/Part_1</v>
      </c>
      <c r="C255" s="5"/>
      <c r="D255" s="5"/>
      <c r="E255" s="5" t="str">
        <f ca="1">IFERROR(__xludf.DUMMYFUNCTION("""COMPUTED_VALUE"""),"Panzer_Soldat_Almanac_(1206)")</f>
        <v>Panzer_Soldat_Almanac_(1206)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</row>
    <row r="256" spans="1:300" ht="12.5">
      <c r="A256" s="5" t="str">
        <f ca="1">IFERROR(__xludf.DUMMYFUNCTION("""COMPUTED_VALUE""")," '/wiki/The_Life_of_Tomatonio/Part_2'")</f>
        <v xml:space="preserve"> '/wiki/The_Life_of_Tomatonio/Part_2'</v>
      </c>
      <c r="B256" s="5" t="str">
        <f t="shared" ca="1" si="0"/>
        <v>The_Life_of_Tomatonio/Part_2</v>
      </c>
      <c r="C256" s="5"/>
      <c r="D256" s="5"/>
      <c r="E256" s="5" t="str">
        <f ca="1">IFERROR(__xludf.DUMMYFUNCTION("""COMPUTED_VALUE"""),"Understanding_Board_Games")</f>
        <v>Understanding_Board_Games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</row>
    <row r="257" spans="1:300" ht="12.5">
      <c r="A257" s="5" t="str">
        <f ca="1">IFERROR(__xludf.DUMMYFUNCTION("""COMPUTED_VALUE""")," '/wiki/The_Life_of_Tomatonio/Part_3'")</f>
        <v xml:space="preserve"> '/wiki/The_Life_of_Tomatonio/Part_3'</v>
      </c>
      <c r="B257" s="5" t="str">
        <f t="shared" ca="1" si="0"/>
        <v>The_Life_of_Tomatonio/Part_3</v>
      </c>
      <c r="C257" s="5"/>
      <c r="D257" s="5"/>
      <c r="E257" s="5" t="str">
        <f ca="1">IFERROR(__xludf.DUMMYFUNCTION("""COMPUTED_VALUE"""),"Imperial_Chronicle_(Cold_Steel_IV)/Issue_1")</f>
        <v>Imperial_Chronicle_(Cold_Steel_IV)/Issue_1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</row>
    <row r="258" spans="1:300" ht="12.5">
      <c r="A258" s="5" t="str">
        <f ca="1">IFERROR(__xludf.DUMMYFUNCTION("""COMPUTED_VALUE""")," '/wiki/Crossbell_Province_Tourist_Information'")</f>
        <v xml:space="preserve"> '/wiki/Crossbell_Province_Tourist_Information'</v>
      </c>
      <c r="B258" s="5" t="str">
        <f t="shared" ref="B258:B294" ca="1" si="1">TRIM(SUBSTITUTE(SUBSTITUTE(
SUBSTITUTE(
SUBSTITUTE(
A258, "[", ""), "]", ""), "/wiki/", ""), "'", ""))</f>
        <v>Crossbell_Province_Tourist_Information</v>
      </c>
      <c r="C258" s="5"/>
      <c r="D258" s="5"/>
      <c r="E258" s="5" t="str">
        <f ca="1">IFERROR(__xludf.DUMMYFUNCTION("""COMPUTED_VALUE"""),"Imperial_Chronicle_(Cold_Steel_IV)/Issue_2")</f>
        <v>Imperial_Chronicle_(Cold_Steel_IV)/Issue_2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</row>
    <row r="259" spans="1:300" ht="12.5">
      <c r="A259" s="5" t="str">
        <f ca="1">IFERROR(__xludf.DUMMYFUNCTION("""COMPUTED_VALUE""")," '/wiki/Marching_Toward_Dystopia'")</f>
        <v xml:space="preserve"> '/wiki/Marching_Toward_Dystopia'</v>
      </c>
      <c r="B259" s="5" t="str">
        <f t="shared" ca="1" si="1"/>
        <v>Marching_Toward_Dystopia</v>
      </c>
      <c r="C259" s="5"/>
      <c r="D259" s="5"/>
      <c r="E259" s="5" t="str">
        <f ca="1">IFERROR(__xludf.DUMMYFUNCTION("""COMPUTED_VALUE"""),"Imperial_Chronicle_(Cold_Steel_IV)/Issue_3")</f>
        <v>Imperial_Chronicle_(Cold_Steel_IV)/Issue_3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</row>
    <row r="260" spans="1:300" ht="12.5">
      <c r="A260" s="5" t="str">
        <f ca="1">IFERROR(__xludf.DUMMYFUNCTION("""COMPUTED_VALUE""")," '/wiki/The_Northern_War_(book)'")</f>
        <v xml:space="preserve"> '/wiki/The_Northern_War_(book)'</v>
      </c>
      <c r="B260" s="5" t="str">
        <f t="shared" ca="1" si="1"/>
        <v>The_Northern_War_(book)</v>
      </c>
      <c r="C260" s="5"/>
      <c r="D260" s="5"/>
      <c r="E260" s="5" t="str">
        <f ca="1">IFERROR(__xludf.DUMMYFUNCTION("""COMPUTED_VALUE"""),"Imperial_Chronicle_(Cold_Steel_IV)/Issue_4")</f>
        <v>Imperial_Chronicle_(Cold_Steel_IV)/Issue_4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</row>
    <row r="261" spans="1:300" ht="12.5">
      <c r="A261" s="5" t="str">
        <f ca="1">IFERROR(__xludf.DUMMYFUNCTION("""COMPUTED_VALUE""")," '/wiki/Panzer_Soldat_Almanac_(1206)'")</f>
        <v xml:space="preserve"> '/wiki/Panzer_Soldat_Almanac_(1206)'</v>
      </c>
      <c r="B261" s="5" t="str">
        <f t="shared" ca="1" si="1"/>
        <v>Panzer_Soldat_Almanac_(1206)</v>
      </c>
      <c r="C261" s="5"/>
      <c r="D261" s="5"/>
      <c r="E261" s="5" t="str">
        <f ca="1">IFERROR(__xludf.DUMMYFUNCTION("""COMPUTED_VALUE"""),"Imperial_Chronicle_(Cold_Steel_IV)/Issue_5")</f>
        <v>Imperial_Chronicle_(Cold_Steel_IV)/Issue_5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</row>
    <row r="262" spans="1:300" ht="12.5">
      <c r="A262" s="5" t="str">
        <f ca="1">IFERROR(__xludf.DUMMYFUNCTION("""COMPUTED_VALUE""")," '/wiki/Understanding_Board_Games'")</f>
        <v xml:space="preserve"> '/wiki/Understanding_Board_Games'</v>
      </c>
      <c r="B262" s="5" t="str">
        <f t="shared" ca="1" si="1"/>
        <v>Understanding_Board_Games</v>
      </c>
      <c r="C262" s="5"/>
      <c r="D262" s="5"/>
      <c r="E262" s="5" t="str">
        <f ca="1">IFERROR(__xludf.DUMMYFUNCTION("""COMPUTED_VALUE"""),"Imperial_Chronicle_(Cold_Steel_IV)/Issue_6")</f>
        <v>Imperial_Chronicle_(Cold_Steel_IV)/Issue_6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</row>
    <row r="263" spans="1:300" ht="12.5">
      <c r="A263" s="5" t="str">
        <f ca="1">IFERROR(__xludf.DUMMYFUNCTION("""COMPUTED_VALUE""")," 'Cold_Steel_IV_GAME'")</f>
        <v xml:space="preserve"> 'Cold_Steel_IV_GAME'</v>
      </c>
      <c r="B263" s="5" t="str">
        <f t="shared" ca="1" si="1"/>
        <v>Cold_Steel_IV_GAME</v>
      </c>
      <c r="C263" s="5"/>
      <c r="D263" s="5"/>
      <c r="E263" s="5" t="str">
        <f ca="1">IFERROR(__xludf.DUMMYFUNCTION("""COMPUTED_VALUE"""),"Imperial_Chronicle_(Cold_Steel_IV)/Issue_7")</f>
        <v>Imperial_Chronicle_(Cold_Steel_IV)/Issue_7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</row>
    <row r="264" spans="1:300" ht="12.5">
      <c r="A264" s="5" t="str">
        <f ca="1">IFERROR(__xludf.DUMMYFUNCTION("""COMPUTED_VALUE""")," '/wiki/Imperial_Chronicle_(Cold_Steel_IV)/Issue_1'")</f>
        <v xml:space="preserve"> '/wiki/Imperial_Chronicle_(Cold_Steel_IV)/Issue_1'</v>
      </c>
      <c r="B264" s="5" t="str">
        <f t="shared" ca="1" si="1"/>
        <v>Imperial_Chronicle_(Cold_Steel_IV)/Issue_1</v>
      </c>
      <c r="C264" s="5"/>
      <c r="D264" s="5"/>
      <c r="E264" s="5" t="str">
        <f ca="1">IFERROR(__xludf.DUMMYFUNCTION("""COMPUTED_VALUE"""),"Imperial_Chronicle_(Cold_Steel_IV)/Issue_8")</f>
        <v>Imperial_Chronicle_(Cold_Steel_IV)/Issue_8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</row>
    <row r="265" spans="1:300" ht="12.5">
      <c r="A265" s="5" t="str">
        <f ca="1">IFERROR(__xludf.DUMMYFUNCTION("""COMPUTED_VALUE""")," '/wiki/Imperial_Chronicle_(Cold_Steel_IV)/Issue_2'")</f>
        <v xml:space="preserve"> '/wiki/Imperial_Chronicle_(Cold_Steel_IV)/Issue_2'</v>
      </c>
      <c r="B265" s="5" t="str">
        <f t="shared" ca="1" si="1"/>
        <v>Imperial_Chronicle_(Cold_Steel_IV)/Issue_2</v>
      </c>
      <c r="C265" s="5"/>
      <c r="D265" s="5"/>
      <c r="E265" s="5" t="str">
        <f ca="1">IFERROR(__xludf.DUMMYFUNCTION("""COMPUTED_VALUE"""),"Imperial_Chronicle_(Cold_Steel_IV)/Issue_9")</f>
        <v>Imperial_Chronicle_(Cold_Steel_IV)/Issue_9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</row>
    <row r="266" spans="1:300" ht="12.5">
      <c r="A266" s="5" t="str">
        <f ca="1">IFERROR(__xludf.DUMMYFUNCTION("""COMPUTED_VALUE""")," '/wiki/Imperial_Chronicle_(Cold_Steel_IV)/Issue_3'")</f>
        <v xml:space="preserve"> '/wiki/Imperial_Chronicle_(Cold_Steel_IV)/Issue_3'</v>
      </c>
      <c r="B266" s="5" t="str">
        <f t="shared" ca="1" si="1"/>
        <v>Imperial_Chronicle_(Cold_Steel_IV)/Issue_3</v>
      </c>
      <c r="C266" s="5"/>
      <c r="D266" s="5"/>
      <c r="E266" s="5" t="str">
        <f ca="1">IFERROR(__xludf.DUMMYFUNCTION("""COMPUTED_VALUE"""),"Imperial_Chronicle_(Cold_Steel_IV)/Extra_Issue")</f>
        <v>Imperial_Chronicle_(Cold_Steel_IV)/Extra_Issue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</row>
    <row r="267" spans="1:300" ht="12.5">
      <c r="A267" s="5" t="str">
        <f ca="1">IFERROR(__xludf.DUMMYFUNCTION("""COMPUTED_VALUE""")," '/wiki/Imperial_Chronicle_(Cold_Steel_IV)/Issue_4'")</f>
        <v xml:space="preserve"> '/wiki/Imperial_Chronicle_(Cold_Steel_IV)/Issue_4'</v>
      </c>
      <c r="B267" s="5" t="str">
        <f t="shared" ca="1" si="1"/>
        <v>Imperial_Chronicle_(Cold_Steel_IV)/Issue_4</v>
      </c>
      <c r="C267" s="5"/>
      <c r="D267" s="5"/>
      <c r="E267" s="5" t="str">
        <f ca="1">IFERROR(__xludf.DUMMYFUNCTION("""COMPUTED_VALUE"""),"Black_Records/At_Twilight%27s_End_-_Year_1206~")</f>
        <v>Black_Records/At_Twilight%27s_End_-_Year_1206~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</row>
    <row r="268" spans="1:300" ht="12.5">
      <c r="A268" s="5" t="str">
        <f ca="1">IFERROR(__xludf.DUMMYFUNCTION("""COMPUTED_VALUE""")," '/wiki/Imperial_Chronicle_(Cold_Steel_IV)/Issue_5'")</f>
        <v xml:space="preserve"> '/wiki/Imperial_Chronicle_(Cold_Steel_IV)/Issue_5'</v>
      </c>
      <c r="B268" s="5" t="str">
        <f t="shared" ca="1" si="1"/>
        <v>Imperial_Chronicle_(Cold_Steel_IV)/Issue_5</v>
      </c>
      <c r="C268" s="5"/>
      <c r="D268" s="5"/>
      <c r="E268" s="5" t="str">
        <f ca="1">IFERROR(__xludf.DUMMYFUNCTION("""COMPUTED_VALUE"""),"Three_%26_Nine/Chapter_1")</f>
        <v>Three_%26_Nine/Chapter_1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</row>
    <row r="269" spans="1:300" ht="12.5">
      <c r="A269" s="5" t="str">
        <f ca="1">IFERROR(__xludf.DUMMYFUNCTION("""COMPUTED_VALUE""")," '/wiki/Imperial_Chronicle_(Cold_Steel_IV)/Issue_6'")</f>
        <v xml:space="preserve"> '/wiki/Imperial_Chronicle_(Cold_Steel_IV)/Issue_6'</v>
      </c>
      <c r="B269" s="5" t="str">
        <f t="shared" ca="1" si="1"/>
        <v>Imperial_Chronicle_(Cold_Steel_IV)/Issue_6</v>
      </c>
      <c r="C269" s="5"/>
      <c r="D269" s="5"/>
      <c r="E269" s="5" t="str">
        <f ca="1">IFERROR(__xludf.DUMMYFUNCTION("""COMPUTED_VALUE"""),"Three_%26_Nine/Chapter_2")</f>
        <v>Three_%26_Nine/Chapter_2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</row>
    <row r="270" spans="1:300" ht="12.5">
      <c r="A270" s="5" t="str">
        <f ca="1">IFERROR(__xludf.DUMMYFUNCTION("""COMPUTED_VALUE""")," '/wiki/Imperial_Chronicle_(Cold_Steel_IV)/Issue_7'")</f>
        <v xml:space="preserve"> '/wiki/Imperial_Chronicle_(Cold_Steel_IV)/Issue_7'</v>
      </c>
      <c r="B270" s="5" t="str">
        <f t="shared" ca="1" si="1"/>
        <v>Imperial_Chronicle_(Cold_Steel_IV)/Issue_7</v>
      </c>
      <c r="C270" s="5"/>
      <c r="D270" s="5"/>
      <c r="E270" s="5" t="str">
        <f ca="1">IFERROR(__xludf.DUMMYFUNCTION("""COMPUTED_VALUE"""),"Three_%26_Nine/Chapter_3")</f>
        <v>Three_%26_Nine/Chapter_3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</row>
    <row r="271" spans="1:300" ht="12.5">
      <c r="A271" s="5" t="str">
        <f ca="1">IFERROR(__xludf.DUMMYFUNCTION("""COMPUTED_VALUE""")," '/wiki/Imperial_Chronicle_(Cold_Steel_IV)/Issue_8'")</f>
        <v xml:space="preserve"> '/wiki/Imperial_Chronicle_(Cold_Steel_IV)/Issue_8'</v>
      </c>
      <c r="B271" s="5" t="str">
        <f t="shared" ca="1" si="1"/>
        <v>Imperial_Chronicle_(Cold_Steel_IV)/Issue_8</v>
      </c>
      <c r="C271" s="5"/>
      <c r="D271" s="5"/>
      <c r="E271" s="5" t="str">
        <f ca="1">IFERROR(__xludf.DUMMYFUNCTION("""COMPUTED_VALUE"""),"Three_%26_Nine/Chapter_4")</f>
        <v>Three_%26_Nine/Chapter_4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</row>
    <row r="272" spans="1:300" ht="12.5">
      <c r="A272" s="5" t="str">
        <f ca="1">IFERROR(__xludf.DUMMYFUNCTION("""COMPUTED_VALUE""")," '/wiki/Imperial_Chronicle_(Cold_Steel_IV)/Issue_9'")</f>
        <v xml:space="preserve"> '/wiki/Imperial_Chronicle_(Cold_Steel_IV)/Issue_9'</v>
      </c>
      <c r="B272" s="5" t="str">
        <f t="shared" ca="1" si="1"/>
        <v>Imperial_Chronicle_(Cold_Steel_IV)/Issue_9</v>
      </c>
      <c r="C272" s="5"/>
      <c r="D272" s="5"/>
      <c r="E272" s="5" t="str">
        <f ca="1">IFERROR(__xludf.DUMMYFUNCTION("""COMPUTED_VALUE"""),"Three_%26_Nine/Chapter_5")</f>
        <v>Three_%26_Nine/Chapter_5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</row>
    <row r="273" spans="1:300" ht="12.5">
      <c r="A273" s="5" t="str">
        <f ca="1">IFERROR(__xludf.DUMMYFUNCTION("""COMPUTED_VALUE""")," '/wiki/Imperial_Chronicle_(Cold_Steel_IV)/Extra_Issue'")</f>
        <v xml:space="preserve"> '/wiki/Imperial_Chronicle_(Cold_Steel_IV)/Extra_Issue'</v>
      </c>
      <c r="B273" s="5" t="str">
        <f t="shared" ca="1" si="1"/>
        <v>Imperial_Chronicle_(Cold_Steel_IV)/Extra_Issue</v>
      </c>
      <c r="C273" s="5"/>
      <c r="D273" s="5"/>
      <c r="E273" s="5" t="str">
        <f ca="1">IFERROR(__xludf.DUMMYFUNCTION("""COMPUTED_VALUE"""),"Three_%26_Nine/Chapter_6")</f>
        <v>Three_%26_Nine/Chapter_6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</row>
    <row r="274" spans="1:300" ht="12.5">
      <c r="A274" s="5" t="str">
        <f ca="1">IFERROR(__xludf.DUMMYFUNCTION("""COMPUTED_VALUE""")," '/wiki/Black_Records/At_Twilight%27s_End_-_Year_1206~'")</f>
        <v xml:space="preserve"> '/wiki/Black_Records/At_Twilight%27s_End_-_Year_1206~'</v>
      </c>
      <c r="B274" s="5" t="str">
        <f t="shared" ca="1" si="1"/>
        <v>Black_Records/At_Twilight%27s_End_-_Year_1206~</v>
      </c>
      <c r="C274" s="5"/>
      <c r="D274" s="5"/>
      <c r="E274" s="5" t="str">
        <f ca="1">IFERROR(__xludf.DUMMYFUNCTION("""COMPUTED_VALUE"""),"Three_%26_Nine/Chapter_7")</f>
        <v>Three_%26_Nine/Chapter_7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</row>
    <row r="275" spans="1:300" ht="12.5">
      <c r="A275" s="5" t="str">
        <f ca="1">IFERROR(__xludf.DUMMYFUNCTION("""COMPUTED_VALUE""")," '/wiki/Three_%26_Nine/Chapter_1'")</f>
        <v xml:space="preserve"> '/wiki/Three_%26_Nine/Chapter_1'</v>
      </c>
      <c r="B275" s="5" t="str">
        <f t="shared" ca="1" si="1"/>
        <v>Three_%26_Nine/Chapter_1</v>
      </c>
      <c r="C275" s="5"/>
      <c r="D275" s="5"/>
      <c r="E275" s="5" t="str">
        <f ca="1">IFERROR(__xludf.DUMMYFUNCTION("""COMPUTED_VALUE"""),"Three_%26_Nine/Chapter_8")</f>
        <v>Three_%26_Nine/Chapter_8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</row>
    <row r="276" spans="1:300" ht="12.5">
      <c r="A276" s="5" t="str">
        <f ca="1">IFERROR(__xludf.DUMMYFUNCTION("""COMPUTED_VALUE""")," '/wiki/Three_%26_Nine/Chapter_2'")</f>
        <v xml:space="preserve"> '/wiki/Three_%26_Nine/Chapter_2'</v>
      </c>
      <c r="B276" s="5" t="str">
        <f t="shared" ca="1" si="1"/>
        <v>Three_%26_Nine/Chapter_2</v>
      </c>
      <c r="C276" s="5"/>
      <c r="D276" s="5"/>
      <c r="E276" s="5" t="str">
        <f ca="1">IFERROR(__xludf.DUMMYFUNCTION("""COMPUTED_VALUE"""),"Three_%26_Nine/Chapter_9")</f>
        <v>Three_%26_Nine/Chapter_9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</row>
    <row r="277" spans="1:300" ht="12.5">
      <c r="A277" s="5" t="str">
        <f ca="1">IFERROR(__xludf.DUMMYFUNCTION("""COMPUTED_VALUE""")," '/wiki/Three_%26_Nine/Chapter_3'")</f>
        <v xml:space="preserve"> '/wiki/Three_%26_Nine/Chapter_3'</v>
      </c>
      <c r="B277" s="5" t="str">
        <f t="shared" ca="1" si="1"/>
        <v>Three_%26_Nine/Chapter_3</v>
      </c>
      <c r="C277" s="5"/>
      <c r="D277" s="5"/>
      <c r="E277" s="5" t="str">
        <f ca="1">IFERROR(__xludf.DUMMYFUNCTION("""COMPUTED_VALUE"""),"Three_%26_Nine/Chapter_10")</f>
        <v>Three_%26_Nine/Chapter_10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</row>
    <row r="278" spans="1:300" ht="12.5">
      <c r="A278" s="5" t="str">
        <f ca="1">IFERROR(__xludf.DUMMYFUNCTION("""COMPUTED_VALUE""")," '/wiki/Three_%26_Nine/Chapter_4'")</f>
        <v xml:space="preserve"> '/wiki/Three_%26_Nine/Chapter_4'</v>
      </c>
      <c r="B278" s="5" t="str">
        <f t="shared" ca="1" si="1"/>
        <v>Three_%26_Nine/Chapter_4</v>
      </c>
      <c r="C278" s="5"/>
      <c r="D278" s="5"/>
      <c r="E278" s="5" t="str">
        <f ca="1">IFERROR(__xludf.DUMMYFUNCTION("""COMPUTED_VALUE"""),"A_Coco_Panda%27s_Tale/1")</f>
        <v>A_Coco_Panda%27s_Tale/1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</row>
    <row r="279" spans="1:300" ht="12.5">
      <c r="A279" s="5" t="str">
        <f ca="1">IFERROR(__xludf.DUMMYFUNCTION("""COMPUTED_VALUE""")," '/wiki/Three_%26_Nine/Chapter_5'")</f>
        <v xml:space="preserve"> '/wiki/Three_%26_Nine/Chapter_5'</v>
      </c>
      <c r="B279" s="5" t="str">
        <f t="shared" ca="1" si="1"/>
        <v>Three_%26_Nine/Chapter_5</v>
      </c>
      <c r="C279" s="5"/>
      <c r="D279" s="5"/>
      <c r="E279" s="5" t="str">
        <f ca="1">IFERROR(__xludf.DUMMYFUNCTION("""COMPUTED_VALUE"""),"A_Coco_Panda%27s_Tale/2")</f>
        <v>A_Coco_Panda%27s_Tale/2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</row>
    <row r="280" spans="1:300" ht="12.5">
      <c r="A280" s="5" t="str">
        <f ca="1">IFERROR(__xludf.DUMMYFUNCTION("""COMPUTED_VALUE""")," '/wiki/Three_%26_Nine/Chapter_6'")</f>
        <v xml:space="preserve"> '/wiki/Three_%26_Nine/Chapter_6'</v>
      </c>
      <c r="B280" s="5" t="str">
        <f t="shared" ca="1" si="1"/>
        <v>Three_%26_Nine/Chapter_6</v>
      </c>
      <c r="C280" s="5"/>
      <c r="D280" s="5"/>
      <c r="E280" s="5" t="str">
        <f ca="1">IFERROR(__xludf.DUMMYFUNCTION("""COMPUTED_VALUE"""),"A_Coco_Panda%27s_Tale/3")</f>
        <v>A_Coco_Panda%27s_Tale/3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</row>
    <row r="281" spans="1:300" ht="12.5">
      <c r="A281" s="5" t="str">
        <f ca="1">IFERROR(__xludf.DUMMYFUNCTION("""COMPUTED_VALUE""")," '/wiki/Three_%26_Nine/Chapter_7'")</f>
        <v xml:space="preserve"> '/wiki/Three_%26_Nine/Chapter_7'</v>
      </c>
      <c r="B281" s="5" t="str">
        <f t="shared" ca="1" si="1"/>
        <v>Three_%26_Nine/Chapter_7</v>
      </c>
      <c r="C281" s="5"/>
      <c r="D281" s="5"/>
      <c r="E281" s="5" t="str">
        <f ca="1">IFERROR(__xludf.DUMMYFUNCTION("""COMPUTED_VALUE"""),"If_You_Say_Goodbye/1")</f>
        <v>If_You_Say_Goodbye/1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</row>
    <row r="282" spans="1:300" ht="12.5">
      <c r="A282" s="5" t="str">
        <f ca="1">IFERROR(__xludf.DUMMYFUNCTION("""COMPUTED_VALUE""")," '/wiki/Three_%26_Nine/Chapter_8'")</f>
        <v xml:space="preserve"> '/wiki/Three_%26_Nine/Chapter_8'</v>
      </c>
      <c r="B282" s="5" t="str">
        <f t="shared" ca="1" si="1"/>
        <v>Three_%26_Nine/Chapter_8</v>
      </c>
      <c r="C282" s="5"/>
      <c r="D282" s="5"/>
      <c r="E282" s="5" t="str">
        <f ca="1">IFERROR(__xludf.DUMMYFUNCTION("""COMPUTED_VALUE"""),"If_You_Say_Goodbye/2")</f>
        <v>If_You_Say_Goodbye/2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</row>
    <row r="283" spans="1:300" ht="12.5">
      <c r="A283" s="5" t="str">
        <f ca="1">IFERROR(__xludf.DUMMYFUNCTION("""COMPUTED_VALUE""")," '/wiki/Three_%26_Nine/Chapter_9'")</f>
        <v xml:space="preserve"> '/wiki/Three_%26_Nine/Chapter_9'</v>
      </c>
      <c r="B283" s="5" t="str">
        <f t="shared" ca="1" si="1"/>
        <v>Three_%26_Nine/Chapter_9</v>
      </c>
      <c r="C283" s="5"/>
      <c r="D283" s="5"/>
      <c r="E283" s="5" t="str">
        <f ca="1">IFERROR(__xludf.DUMMYFUNCTION("""COMPUTED_VALUE"""),"If_You_Say_Goodbye/3")</f>
        <v>If_You_Say_Goodbye/3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</row>
    <row r="284" spans="1:300" ht="12.5">
      <c r="A284" s="5" t="str">
        <f ca="1">IFERROR(__xludf.DUMMYFUNCTION("""COMPUTED_VALUE""")," '/wiki/Three_%26_Nine/Chapter_10'")</f>
        <v xml:space="preserve"> '/wiki/Three_%26_Nine/Chapter_10'</v>
      </c>
      <c r="B284" s="5" t="str">
        <f t="shared" ca="1" si="1"/>
        <v>Three_%26_Nine/Chapter_10</v>
      </c>
      <c r="C284" s="5"/>
      <c r="D284" s="5"/>
      <c r="E284" s="5" t="str">
        <f ca="1">IFERROR(__xludf.DUMMYFUNCTION("""COMPUTED_VALUE"""),"The_Legendary_Chosen_One/1")</f>
        <v>The_Legendary_Chosen_One/1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</row>
    <row r="285" spans="1:300" ht="12.5">
      <c r="A285" s="5" t="str">
        <f ca="1">IFERROR(__xludf.DUMMYFUNCTION("""COMPUTED_VALUE""")," '/wiki/A_Coco_Panda%27s_Tale/1'")</f>
        <v xml:space="preserve"> '/wiki/A_Coco_Panda%27s_Tale/1'</v>
      </c>
      <c r="B285" s="5" t="str">
        <f t="shared" ca="1" si="1"/>
        <v>A_Coco_Panda%27s_Tale/1</v>
      </c>
      <c r="C285" s="5"/>
      <c r="D285" s="5"/>
      <c r="E285" s="5" t="str">
        <f ca="1">IFERROR(__xludf.DUMMYFUNCTION("""COMPUTED_VALUE"""),"The_Legendary_Chosen_One/2")</f>
        <v>The_Legendary_Chosen_One/2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</row>
    <row r="286" spans="1:300" ht="12.5">
      <c r="A286" s="5" t="str">
        <f ca="1">IFERROR(__xludf.DUMMYFUNCTION("""COMPUTED_VALUE""")," '/wiki/A_Coco_Panda%27s_Tale/2'")</f>
        <v xml:space="preserve"> '/wiki/A_Coco_Panda%27s_Tale/2'</v>
      </c>
      <c r="B286" s="5" t="str">
        <f t="shared" ca="1" si="1"/>
        <v>A_Coco_Panda%27s_Tale/2</v>
      </c>
      <c r="C286" s="5"/>
      <c r="D286" s="5"/>
      <c r="E286" s="5" t="str">
        <f ca="1">IFERROR(__xludf.DUMMYFUNCTION("""COMPUTED_VALUE"""),"The_Legendary_Chosen_One/3")</f>
        <v>The_Legendary_Chosen_One/3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</row>
    <row r="287" spans="1:300" ht="12.5">
      <c r="A287" s="5" t="str">
        <f ca="1">IFERROR(__xludf.DUMMYFUNCTION("""COMPUTED_VALUE""")," '/wiki/A_Coco_Panda%27s_Tale/3'")</f>
        <v xml:space="preserve"> '/wiki/A_Coco_Panda%27s_Tale/3'</v>
      </c>
      <c r="B287" s="5" t="str">
        <f t="shared" ca="1" si="1"/>
        <v>A_Coco_Panda%27s_Tale/3</v>
      </c>
      <c r="C287" s="5"/>
      <c r="D287" s="5"/>
      <c r="E287" s="5" t="str">
        <f ca="1">IFERROR(__xludf.DUMMYFUNCTION("""COMPUTED_VALUE"""),"Crossbell_Times/Special_Issue_(Cold_Steel_IV)")</f>
        <v>Crossbell_Times/Special_Issue_(Cold_Steel_IV)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</row>
    <row r="288" spans="1:300" ht="12.5">
      <c r="A288" s="5" t="str">
        <f ca="1">IFERROR(__xludf.DUMMYFUNCTION("""COMPUTED_VALUE""")," '/wiki/If_You_Say_Goodbye/1'")</f>
        <v xml:space="preserve"> '/wiki/If_You_Say_Goodbye/1'</v>
      </c>
      <c r="B288" s="5" t="str">
        <f t="shared" ca="1" si="1"/>
        <v>If_You_Say_Goodbye/1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</row>
    <row r="289" spans="1:300" ht="12.5">
      <c r="A289" s="5" t="str">
        <f ca="1">IFERROR(__xludf.DUMMYFUNCTION("""COMPUTED_VALUE""")," '/wiki/If_You_Say_Goodbye/2'")</f>
        <v xml:space="preserve"> '/wiki/If_You_Say_Goodbye/2'</v>
      </c>
      <c r="B289" s="5" t="str">
        <f t="shared" ca="1" si="1"/>
        <v>If_You_Say_Goodbye/2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</row>
    <row r="290" spans="1:300" ht="12.5">
      <c r="A290" s="5" t="str">
        <f ca="1">IFERROR(__xludf.DUMMYFUNCTION("""COMPUTED_VALUE""")," '/wiki/If_You_Say_Goodbye/3'")</f>
        <v xml:space="preserve"> '/wiki/If_You_Say_Goodbye/3'</v>
      </c>
      <c r="B290" s="5" t="str">
        <f t="shared" ca="1" si="1"/>
        <v>If_You_Say_Goodbye/3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</row>
    <row r="291" spans="1:300" ht="12.5">
      <c r="A291" s="5" t="str">
        <f ca="1">IFERROR(__xludf.DUMMYFUNCTION("""COMPUTED_VALUE""")," '/wiki/The_Legendary_Chosen_One/1'")</f>
        <v xml:space="preserve"> '/wiki/The_Legendary_Chosen_One/1'</v>
      </c>
      <c r="B291" s="5" t="str">
        <f t="shared" ca="1" si="1"/>
        <v>The_Legendary_Chosen_One/1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</row>
    <row r="292" spans="1:300" ht="12.5">
      <c r="A292" s="5" t="str">
        <f ca="1">IFERROR(__xludf.DUMMYFUNCTION("""COMPUTED_VALUE""")," '/wiki/The_Legendary_Chosen_One/2'")</f>
        <v xml:space="preserve"> '/wiki/The_Legendary_Chosen_One/2'</v>
      </c>
      <c r="B292" s="5" t="str">
        <f t="shared" ca="1" si="1"/>
        <v>The_Legendary_Chosen_One/2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</row>
    <row r="293" spans="1:300" ht="12.5">
      <c r="A293" s="5" t="str">
        <f ca="1">IFERROR(__xludf.DUMMYFUNCTION("""COMPUTED_VALUE""")," '/wiki/The_Legendary_Chosen_One/3'")</f>
        <v xml:space="preserve"> '/wiki/The_Legendary_Chosen_One/3'</v>
      </c>
      <c r="B293" s="5" t="str">
        <f t="shared" ca="1" si="1"/>
        <v>The_Legendary_Chosen_One/3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</row>
    <row r="294" spans="1:300" ht="12.5">
      <c r="A294" s="5" t="str">
        <f ca="1">IFERROR(__xludf.DUMMYFUNCTION("""COMPUTED_VALUE""")," '/wiki/Crossbell_Times/Special_Issue_(Cold_Steel_IV)']")</f>
        <v xml:space="preserve"> '/wiki/Crossbell_Times/Special_Issue_(Cold_Steel_IV)']</v>
      </c>
      <c r="B294" s="5" t="str">
        <f t="shared" ca="1" si="1"/>
        <v>Crossbell_Times/Special_Issue_(Cold_Steel_IV)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</row>
    <row r="295" spans="1:300" ht="12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</row>
    <row r="296" spans="1:300" ht="12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</row>
    <row r="297" spans="1:300" ht="12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</row>
    <row r="298" spans="1:300" ht="12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</row>
    <row r="299" spans="1:300" ht="12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</row>
    <row r="300" spans="1:300" ht="12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</row>
    <row r="301" spans="1:300" ht="12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</row>
    <row r="302" spans="1:300" ht="12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</row>
    <row r="303" spans="1:300" ht="12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</row>
    <row r="304" spans="1:300" ht="12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</row>
    <row r="305" spans="1:300" ht="12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</row>
    <row r="306" spans="1:300" ht="12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</row>
    <row r="307" spans="1:300" ht="12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</row>
    <row r="308" spans="1:300" ht="12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</row>
    <row r="309" spans="1:300" ht="12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</row>
    <row r="310" spans="1:300" ht="12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</row>
    <row r="311" spans="1:300" ht="12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</row>
    <row r="312" spans="1:300" ht="12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</row>
    <row r="313" spans="1:300" ht="12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</row>
    <row r="314" spans="1:300" ht="12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</row>
    <row r="315" spans="1:300" ht="12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</row>
    <row r="316" spans="1:300" ht="12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</row>
    <row r="317" spans="1:300" ht="12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</row>
    <row r="318" spans="1:300" ht="12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</row>
    <row r="319" spans="1:300" ht="12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</row>
    <row r="320" spans="1:300" ht="12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</row>
    <row r="321" spans="1:300" ht="12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</row>
    <row r="322" spans="1:300" ht="12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</row>
    <row r="323" spans="1:300" ht="12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</row>
    <row r="324" spans="1:300" ht="12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</row>
    <row r="325" spans="1:300" ht="12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</row>
    <row r="326" spans="1:300" ht="12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</row>
    <row r="327" spans="1:300" ht="12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</row>
    <row r="328" spans="1:300" ht="12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</row>
    <row r="329" spans="1:300" ht="12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</row>
    <row r="330" spans="1:300" ht="12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</row>
    <row r="331" spans="1:300" ht="12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</row>
    <row r="332" spans="1:300" ht="12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</row>
    <row r="333" spans="1:300" ht="12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</row>
    <row r="334" spans="1:300" ht="12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</row>
    <row r="335" spans="1:300" ht="12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</row>
    <row r="336" spans="1:300" ht="12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</row>
    <row r="337" spans="1:300" ht="12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</row>
    <row r="338" spans="1:300" ht="12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</row>
    <row r="339" spans="1:300" ht="12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</row>
    <row r="340" spans="1:300" ht="12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</row>
    <row r="341" spans="1:300" ht="12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</row>
    <row r="342" spans="1:300" ht="12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</row>
    <row r="343" spans="1:300" ht="12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</row>
    <row r="344" spans="1:300" ht="12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</row>
    <row r="345" spans="1:300" ht="12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</row>
    <row r="346" spans="1:300" ht="12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</row>
    <row r="347" spans="1:300" ht="12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</row>
    <row r="348" spans="1:300" ht="12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</row>
    <row r="349" spans="1:300" ht="12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</row>
    <row r="350" spans="1:300" ht="12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</row>
    <row r="351" spans="1:300" ht="12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</row>
    <row r="352" spans="1:300" ht="12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</row>
    <row r="353" spans="1:300" ht="12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</row>
    <row r="354" spans="1:300" ht="12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</row>
    <row r="355" spans="1:300" ht="12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</row>
    <row r="356" spans="1:300" ht="12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</row>
    <row r="357" spans="1:300" ht="12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</row>
    <row r="358" spans="1:300" ht="12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</row>
    <row r="359" spans="1:300" ht="12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</row>
    <row r="360" spans="1:300" ht="12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</row>
    <row r="361" spans="1:300" ht="12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</row>
    <row r="362" spans="1:300" ht="12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</row>
    <row r="363" spans="1:300" ht="12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</row>
    <row r="364" spans="1:300" ht="12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</row>
    <row r="365" spans="1:300" ht="12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</row>
    <row r="366" spans="1:300" ht="12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</row>
    <row r="367" spans="1:300" ht="12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</row>
    <row r="368" spans="1:300" ht="12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</row>
    <row r="369" spans="1:300" ht="12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</row>
    <row r="370" spans="1:300" ht="12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</row>
    <row r="371" spans="1:300" ht="12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</row>
    <row r="372" spans="1:300" ht="12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</row>
    <row r="373" spans="1:300" ht="12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</row>
    <row r="374" spans="1:300" ht="12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</row>
    <row r="375" spans="1:300" ht="12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</row>
    <row r="376" spans="1:300" ht="12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</row>
    <row r="377" spans="1:300" ht="12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</row>
    <row r="378" spans="1:300" ht="12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</row>
    <row r="379" spans="1:300" ht="12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</row>
    <row r="380" spans="1:300" ht="12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</row>
    <row r="381" spans="1:300" ht="12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</row>
    <row r="382" spans="1:300" ht="12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</row>
    <row r="383" spans="1:300" ht="12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</row>
    <row r="384" spans="1:300" ht="12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</row>
    <row r="385" spans="1:300" ht="12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</row>
    <row r="386" spans="1:300" ht="12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</row>
    <row r="387" spans="1:300" ht="12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</row>
    <row r="388" spans="1:300" ht="12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</row>
    <row r="389" spans="1:300" ht="12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</row>
    <row r="390" spans="1:300" ht="12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</row>
    <row r="391" spans="1:300" ht="12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</row>
    <row r="392" spans="1:300" ht="12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</row>
    <row r="393" spans="1:300" ht="12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</row>
    <row r="394" spans="1:300" ht="12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</row>
    <row r="395" spans="1:300" ht="12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</row>
    <row r="396" spans="1:300" ht="12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</row>
    <row r="397" spans="1:300" ht="12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</row>
    <row r="398" spans="1:300" ht="12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</row>
    <row r="399" spans="1:300" ht="12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</row>
    <row r="400" spans="1:300" ht="12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</row>
    <row r="401" spans="1:300" ht="12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</row>
    <row r="402" spans="1:300" ht="12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</row>
    <row r="403" spans="1:300" ht="12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</row>
    <row r="404" spans="1:300" ht="12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</row>
    <row r="405" spans="1:300" ht="12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</row>
    <row r="406" spans="1:300" ht="12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</row>
    <row r="407" spans="1:300" ht="12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</row>
    <row r="408" spans="1:300" ht="12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</row>
    <row r="409" spans="1:300" ht="12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</row>
    <row r="410" spans="1:300" ht="12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</row>
    <row r="411" spans="1:300" ht="12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</row>
    <row r="412" spans="1:300" ht="12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</row>
    <row r="413" spans="1:300" ht="12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</row>
    <row r="414" spans="1:300" ht="12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</row>
    <row r="415" spans="1:300" ht="12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</row>
    <row r="416" spans="1:300" ht="12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</row>
    <row r="417" spans="1:300" ht="12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</row>
    <row r="418" spans="1:300" ht="12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</row>
    <row r="419" spans="1:300" ht="12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</row>
    <row r="420" spans="1:300" ht="12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</row>
    <row r="421" spans="1:300" ht="12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</row>
    <row r="422" spans="1:300" ht="12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</row>
    <row r="423" spans="1:300" ht="12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</row>
    <row r="424" spans="1:300" ht="12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</row>
    <row r="425" spans="1:300" ht="12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</row>
    <row r="426" spans="1:300" ht="12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</row>
    <row r="427" spans="1:300" ht="12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</row>
    <row r="428" spans="1:300" ht="12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</row>
    <row r="429" spans="1:300" ht="12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</row>
    <row r="430" spans="1:300" ht="12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</row>
    <row r="431" spans="1:300" ht="12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</row>
    <row r="432" spans="1:300" ht="12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</row>
    <row r="433" spans="1:300" ht="12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</row>
    <row r="434" spans="1:300" ht="12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</row>
    <row r="435" spans="1:300" ht="12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</row>
    <row r="436" spans="1:300" ht="12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</row>
    <row r="437" spans="1:300" ht="12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</row>
    <row r="438" spans="1:300" ht="12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</row>
    <row r="439" spans="1:300" ht="12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</row>
    <row r="440" spans="1:300" ht="12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</row>
    <row r="441" spans="1:300" ht="12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</row>
    <row r="442" spans="1:300" ht="12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</row>
    <row r="443" spans="1:300" ht="12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</row>
    <row r="444" spans="1:300" ht="12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</row>
    <row r="445" spans="1:300" ht="12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</row>
    <row r="446" spans="1:300" ht="12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</row>
    <row r="447" spans="1:300" ht="12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</row>
    <row r="448" spans="1:300" ht="12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</row>
    <row r="449" spans="1:300" ht="12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</row>
    <row r="450" spans="1:300" ht="12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</row>
    <row r="451" spans="1:300" ht="12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</row>
    <row r="452" spans="1:300" ht="12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</row>
    <row r="453" spans="1:300" ht="12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</row>
    <row r="454" spans="1:300" ht="12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</row>
    <row r="455" spans="1:300" ht="12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</row>
    <row r="456" spans="1:300" ht="12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</row>
    <row r="457" spans="1:300" ht="12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</row>
    <row r="458" spans="1:300" ht="12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</row>
    <row r="459" spans="1:300" ht="12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</row>
    <row r="460" spans="1:300" ht="12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</row>
    <row r="461" spans="1:300" ht="12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</row>
    <row r="462" spans="1:300" ht="12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</row>
    <row r="463" spans="1:300" ht="12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</row>
    <row r="464" spans="1:300" ht="12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</row>
    <row r="465" spans="1:300" ht="12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</row>
    <row r="466" spans="1:300" ht="12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</row>
    <row r="467" spans="1:300" ht="12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</row>
    <row r="468" spans="1:300" ht="12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</row>
    <row r="469" spans="1:300" ht="12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</row>
    <row r="470" spans="1:300" ht="12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</row>
    <row r="471" spans="1:300" ht="12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</row>
    <row r="472" spans="1:300" ht="12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</row>
    <row r="473" spans="1:300" ht="12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</row>
    <row r="474" spans="1:300" ht="12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</row>
    <row r="475" spans="1:300" ht="12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</row>
    <row r="476" spans="1:300" ht="12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</row>
    <row r="477" spans="1:300" ht="12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</row>
    <row r="478" spans="1:300" ht="12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</row>
    <row r="479" spans="1:300" ht="12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</row>
    <row r="480" spans="1:300" ht="12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</row>
    <row r="481" spans="1:300" ht="12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</row>
    <row r="482" spans="1:300" ht="12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</row>
    <row r="483" spans="1:300" ht="12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</row>
    <row r="484" spans="1:300" ht="12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</row>
    <row r="485" spans="1:300" ht="12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</row>
    <row r="486" spans="1:300" ht="12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</row>
    <row r="487" spans="1:300" ht="12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</row>
    <row r="488" spans="1:300" ht="12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</row>
    <row r="489" spans="1:300" ht="12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</row>
    <row r="490" spans="1:300" ht="12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</row>
    <row r="491" spans="1:300" ht="12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</row>
    <row r="492" spans="1:300" ht="12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</row>
    <row r="493" spans="1:300" ht="12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</row>
    <row r="494" spans="1:300" ht="12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</row>
    <row r="495" spans="1:300" ht="12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</row>
    <row r="496" spans="1:300" ht="12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</row>
    <row r="497" spans="1:300" ht="12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</row>
    <row r="498" spans="1:300" ht="12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</row>
    <row r="499" spans="1:300" ht="12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</row>
    <row r="500" spans="1:300" ht="12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  <c r="JX500" s="5"/>
      <c r="JY500" s="5"/>
      <c r="JZ500" s="5"/>
      <c r="KA500" s="5"/>
      <c r="KB500" s="5"/>
      <c r="KC500" s="5"/>
      <c r="KD500" s="5"/>
      <c r="KE500" s="5"/>
      <c r="KF500" s="5"/>
      <c r="KG500" s="5"/>
      <c r="KH500" s="5"/>
      <c r="KI500" s="5"/>
      <c r="KJ500" s="5"/>
      <c r="KK500" s="5"/>
      <c r="KL500" s="5"/>
      <c r="KM500" s="5"/>
      <c r="KN500" s="5"/>
    </row>
    <row r="501" spans="1:300" ht="12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  <c r="JX501" s="5"/>
      <c r="JY501" s="5"/>
      <c r="JZ501" s="5"/>
      <c r="KA501" s="5"/>
      <c r="KB501" s="5"/>
      <c r="KC501" s="5"/>
      <c r="KD501" s="5"/>
      <c r="KE501" s="5"/>
      <c r="KF501" s="5"/>
      <c r="KG501" s="5"/>
      <c r="KH501" s="5"/>
      <c r="KI501" s="5"/>
      <c r="KJ501" s="5"/>
      <c r="KK501" s="5"/>
      <c r="KL501" s="5"/>
      <c r="KM501" s="5"/>
      <c r="KN501" s="5"/>
    </row>
    <row r="502" spans="1:300" ht="12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  <c r="JX502" s="5"/>
      <c r="JY502" s="5"/>
      <c r="JZ502" s="5"/>
      <c r="KA502" s="5"/>
      <c r="KB502" s="5"/>
      <c r="KC502" s="5"/>
      <c r="KD502" s="5"/>
      <c r="KE502" s="5"/>
      <c r="KF502" s="5"/>
      <c r="KG502" s="5"/>
      <c r="KH502" s="5"/>
      <c r="KI502" s="5"/>
      <c r="KJ502" s="5"/>
      <c r="KK502" s="5"/>
      <c r="KL502" s="5"/>
      <c r="KM502" s="5"/>
      <c r="KN502" s="5"/>
    </row>
    <row r="503" spans="1:300" ht="12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  <c r="JX503" s="5"/>
      <c r="JY503" s="5"/>
      <c r="JZ503" s="5"/>
      <c r="KA503" s="5"/>
      <c r="KB503" s="5"/>
      <c r="KC503" s="5"/>
      <c r="KD503" s="5"/>
      <c r="KE503" s="5"/>
      <c r="KF503" s="5"/>
      <c r="KG503" s="5"/>
      <c r="KH503" s="5"/>
      <c r="KI503" s="5"/>
      <c r="KJ503" s="5"/>
      <c r="KK503" s="5"/>
      <c r="KL503" s="5"/>
      <c r="KM503" s="5"/>
      <c r="KN503" s="5"/>
    </row>
    <row r="504" spans="1:300" ht="12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</row>
    <row r="505" spans="1:300" ht="12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</row>
    <row r="506" spans="1:300" ht="12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</row>
    <row r="507" spans="1:300" ht="12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</row>
    <row r="508" spans="1:300" ht="12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  <c r="JX508" s="5"/>
      <c r="JY508" s="5"/>
      <c r="JZ508" s="5"/>
      <c r="KA508" s="5"/>
      <c r="KB508" s="5"/>
      <c r="KC508" s="5"/>
      <c r="KD508" s="5"/>
      <c r="KE508" s="5"/>
      <c r="KF508" s="5"/>
      <c r="KG508" s="5"/>
      <c r="KH508" s="5"/>
      <c r="KI508" s="5"/>
      <c r="KJ508" s="5"/>
      <c r="KK508" s="5"/>
      <c r="KL508" s="5"/>
      <c r="KM508" s="5"/>
      <c r="KN508" s="5"/>
    </row>
    <row r="509" spans="1:300" ht="12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</row>
    <row r="510" spans="1:300" ht="12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</row>
    <row r="511" spans="1:300" ht="12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</row>
    <row r="512" spans="1:300" ht="12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  <c r="JX512" s="5"/>
      <c r="JY512" s="5"/>
      <c r="JZ512" s="5"/>
      <c r="KA512" s="5"/>
      <c r="KB512" s="5"/>
      <c r="KC512" s="5"/>
      <c r="KD512" s="5"/>
      <c r="KE512" s="5"/>
      <c r="KF512" s="5"/>
      <c r="KG512" s="5"/>
      <c r="KH512" s="5"/>
      <c r="KI512" s="5"/>
      <c r="KJ512" s="5"/>
      <c r="KK512" s="5"/>
      <c r="KL512" s="5"/>
      <c r="KM512" s="5"/>
      <c r="KN512" s="5"/>
    </row>
    <row r="513" spans="1:300" ht="12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  <c r="JX513" s="5"/>
      <c r="JY513" s="5"/>
      <c r="JZ513" s="5"/>
      <c r="KA513" s="5"/>
      <c r="KB513" s="5"/>
      <c r="KC513" s="5"/>
      <c r="KD513" s="5"/>
      <c r="KE513" s="5"/>
      <c r="KF513" s="5"/>
      <c r="KG513" s="5"/>
      <c r="KH513" s="5"/>
      <c r="KI513" s="5"/>
      <c r="KJ513" s="5"/>
      <c r="KK513" s="5"/>
      <c r="KL513" s="5"/>
      <c r="KM513" s="5"/>
      <c r="KN513" s="5"/>
    </row>
    <row r="514" spans="1:300" ht="12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</row>
    <row r="515" spans="1:300" ht="12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</row>
    <row r="516" spans="1:300" ht="12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</row>
    <row r="517" spans="1:300" ht="12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</row>
    <row r="518" spans="1:300" ht="12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  <c r="JX518" s="5"/>
      <c r="JY518" s="5"/>
      <c r="JZ518" s="5"/>
      <c r="KA518" s="5"/>
      <c r="KB518" s="5"/>
      <c r="KC518" s="5"/>
      <c r="KD518" s="5"/>
      <c r="KE518" s="5"/>
      <c r="KF518" s="5"/>
      <c r="KG518" s="5"/>
      <c r="KH518" s="5"/>
      <c r="KI518" s="5"/>
      <c r="KJ518" s="5"/>
      <c r="KK518" s="5"/>
      <c r="KL518" s="5"/>
      <c r="KM518" s="5"/>
      <c r="KN518" s="5"/>
    </row>
    <row r="519" spans="1:300" ht="12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</row>
    <row r="520" spans="1:300" ht="12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</row>
    <row r="521" spans="1:300" ht="12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</row>
    <row r="522" spans="1:300" ht="12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</row>
    <row r="523" spans="1:300" ht="12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</row>
    <row r="524" spans="1:300" ht="12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</row>
    <row r="525" spans="1:300" ht="12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</row>
    <row r="526" spans="1:300" ht="12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</row>
    <row r="527" spans="1:300" ht="12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</row>
    <row r="528" spans="1:300" ht="12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</row>
    <row r="529" spans="1:300" ht="12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</row>
    <row r="530" spans="1:300" ht="12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</row>
    <row r="531" spans="1:300" ht="12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</row>
    <row r="532" spans="1:300" ht="12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</row>
    <row r="533" spans="1:300" ht="12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</row>
    <row r="534" spans="1:300" ht="12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  <c r="JX534" s="5"/>
      <c r="JY534" s="5"/>
      <c r="JZ534" s="5"/>
      <c r="KA534" s="5"/>
      <c r="KB534" s="5"/>
      <c r="KC534" s="5"/>
      <c r="KD534" s="5"/>
      <c r="KE534" s="5"/>
      <c r="KF534" s="5"/>
      <c r="KG534" s="5"/>
      <c r="KH534" s="5"/>
      <c r="KI534" s="5"/>
      <c r="KJ534" s="5"/>
      <c r="KK534" s="5"/>
      <c r="KL534" s="5"/>
      <c r="KM534" s="5"/>
      <c r="KN534" s="5"/>
    </row>
    <row r="535" spans="1:300" ht="12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  <c r="JX535" s="5"/>
      <c r="JY535" s="5"/>
      <c r="JZ535" s="5"/>
      <c r="KA535" s="5"/>
      <c r="KB535" s="5"/>
      <c r="KC535" s="5"/>
      <c r="KD535" s="5"/>
      <c r="KE535" s="5"/>
      <c r="KF535" s="5"/>
      <c r="KG535" s="5"/>
      <c r="KH535" s="5"/>
      <c r="KI535" s="5"/>
      <c r="KJ535" s="5"/>
      <c r="KK535" s="5"/>
      <c r="KL535" s="5"/>
      <c r="KM535" s="5"/>
      <c r="KN535" s="5"/>
    </row>
    <row r="536" spans="1:300" ht="12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</row>
    <row r="537" spans="1:300" ht="12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</row>
    <row r="538" spans="1:300" ht="12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</row>
    <row r="539" spans="1:300" ht="12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  <c r="JX539" s="5"/>
      <c r="JY539" s="5"/>
      <c r="JZ539" s="5"/>
      <c r="KA539" s="5"/>
      <c r="KB539" s="5"/>
      <c r="KC539" s="5"/>
      <c r="KD539" s="5"/>
      <c r="KE539" s="5"/>
      <c r="KF539" s="5"/>
      <c r="KG539" s="5"/>
      <c r="KH539" s="5"/>
      <c r="KI539" s="5"/>
      <c r="KJ539" s="5"/>
      <c r="KK539" s="5"/>
      <c r="KL539" s="5"/>
      <c r="KM539" s="5"/>
      <c r="KN539" s="5"/>
    </row>
    <row r="540" spans="1:300" ht="12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</row>
    <row r="541" spans="1:300" ht="12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</row>
    <row r="542" spans="1:300" ht="12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  <c r="JX542" s="5"/>
      <c r="JY542" s="5"/>
      <c r="JZ542" s="5"/>
      <c r="KA542" s="5"/>
      <c r="KB542" s="5"/>
      <c r="KC542" s="5"/>
      <c r="KD542" s="5"/>
      <c r="KE542" s="5"/>
      <c r="KF542" s="5"/>
      <c r="KG542" s="5"/>
      <c r="KH542" s="5"/>
      <c r="KI542" s="5"/>
      <c r="KJ542" s="5"/>
      <c r="KK542" s="5"/>
      <c r="KL542" s="5"/>
      <c r="KM542" s="5"/>
      <c r="KN542" s="5"/>
    </row>
    <row r="543" spans="1:300" ht="12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  <c r="JX543" s="5"/>
      <c r="JY543" s="5"/>
      <c r="JZ543" s="5"/>
      <c r="KA543" s="5"/>
      <c r="KB543" s="5"/>
      <c r="KC543" s="5"/>
      <c r="KD543" s="5"/>
      <c r="KE543" s="5"/>
      <c r="KF543" s="5"/>
      <c r="KG543" s="5"/>
      <c r="KH543" s="5"/>
      <c r="KI543" s="5"/>
      <c r="KJ543" s="5"/>
      <c r="KK543" s="5"/>
      <c r="KL543" s="5"/>
      <c r="KM543" s="5"/>
      <c r="KN543" s="5"/>
    </row>
    <row r="544" spans="1:300" ht="12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  <c r="JX544" s="5"/>
      <c r="JY544" s="5"/>
      <c r="JZ544" s="5"/>
      <c r="KA544" s="5"/>
      <c r="KB544" s="5"/>
      <c r="KC544" s="5"/>
      <c r="KD544" s="5"/>
      <c r="KE544" s="5"/>
      <c r="KF544" s="5"/>
      <c r="KG544" s="5"/>
      <c r="KH544" s="5"/>
      <c r="KI544" s="5"/>
      <c r="KJ544" s="5"/>
      <c r="KK544" s="5"/>
      <c r="KL544" s="5"/>
      <c r="KM544" s="5"/>
      <c r="KN544" s="5"/>
    </row>
    <row r="545" spans="1:300" ht="12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  <c r="JX545" s="5"/>
      <c r="JY545" s="5"/>
      <c r="JZ545" s="5"/>
      <c r="KA545" s="5"/>
      <c r="KB545" s="5"/>
      <c r="KC545" s="5"/>
      <c r="KD545" s="5"/>
      <c r="KE545" s="5"/>
      <c r="KF545" s="5"/>
      <c r="KG545" s="5"/>
      <c r="KH545" s="5"/>
      <c r="KI545" s="5"/>
      <c r="KJ545" s="5"/>
      <c r="KK545" s="5"/>
      <c r="KL545" s="5"/>
      <c r="KM545" s="5"/>
      <c r="KN545" s="5"/>
    </row>
    <row r="546" spans="1:300" ht="12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  <c r="JX546" s="5"/>
      <c r="JY546" s="5"/>
      <c r="JZ546" s="5"/>
      <c r="KA546" s="5"/>
      <c r="KB546" s="5"/>
      <c r="KC546" s="5"/>
      <c r="KD546" s="5"/>
      <c r="KE546" s="5"/>
      <c r="KF546" s="5"/>
      <c r="KG546" s="5"/>
      <c r="KH546" s="5"/>
      <c r="KI546" s="5"/>
      <c r="KJ546" s="5"/>
      <c r="KK546" s="5"/>
      <c r="KL546" s="5"/>
      <c r="KM546" s="5"/>
      <c r="KN546" s="5"/>
    </row>
    <row r="547" spans="1:300" ht="12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  <c r="JX547" s="5"/>
      <c r="JY547" s="5"/>
      <c r="JZ547" s="5"/>
      <c r="KA547" s="5"/>
      <c r="KB547" s="5"/>
      <c r="KC547" s="5"/>
      <c r="KD547" s="5"/>
      <c r="KE547" s="5"/>
      <c r="KF547" s="5"/>
      <c r="KG547" s="5"/>
      <c r="KH547" s="5"/>
      <c r="KI547" s="5"/>
      <c r="KJ547" s="5"/>
      <c r="KK547" s="5"/>
      <c r="KL547" s="5"/>
      <c r="KM547" s="5"/>
      <c r="KN547" s="5"/>
    </row>
    <row r="548" spans="1:300" ht="12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  <c r="JX548" s="5"/>
      <c r="JY548" s="5"/>
      <c r="JZ548" s="5"/>
      <c r="KA548" s="5"/>
      <c r="KB548" s="5"/>
      <c r="KC548" s="5"/>
      <c r="KD548" s="5"/>
      <c r="KE548" s="5"/>
      <c r="KF548" s="5"/>
      <c r="KG548" s="5"/>
      <c r="KH548" s="5"/>
      <c r="KI548" s="5"/>
      <c r="KJ548" s="5"/>
      <c r="KK548" s="5"/>
      <c r="KL548" s="5"/>
      <c r="KM548" s="5"/>
      <c r="KN548" s="5"/>
    </row>
    <row r="549" spans="1:300" ht="12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  <c r="JX549" s="5"/>
      <c r="JY549" s="5"/>
      <c r="JZ549" s="5"/>
      <c r="KA549" s="5"/>
      <c r="KB549" s="5"/>
      <c r="KC549" s="5"/>
      <c r="KD549" s="5"/>
      <c r="KE549" s="5"/>
      <c r="KF549" s="5"/>
      <c r="KG549" s="5"/>
      <c r="KH549" s="5"/>
      <c r="KI549" s="5"/>
      <c r="KJ549" s="5"/>
      <c r="KK549" s="5"/>
      <c r="KL549" s="5"/>
      <c r="KM549" s="5"/>
      <c r="KN549" s="5"/>
    </row>
    <row r="550" spans="1:300" ht="12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</row>
    <row r="551" spans="1:300" ht="12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</row>
    <row r="552" spans="1:300" ht="12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</row>
    <row r="553" spans="1:300" ht="12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</row>
    <row r="554" spans="1:300" ht="12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</row>
    <row r="555" spans="1:300" ht="12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</row>
    <row r="556" spans="1:300" ht="12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</row>
    <row r="557" spans="1:300" ht="12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</row>
    <row r="558" spans="1:300" ht="12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</row>
    <row r="559" spans="1:300" ht="12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</row>
    <row r="560" spans="1:300" ht="12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  <c r="JX560" s="5"/>
      <c r="JY560" s="5"/>
      <c r="JZ560" s="5"/>
      <c r="KA560" s="5"/>
      <c r="KB560" s="5"/>
      <c r="KC560" s="5"/>
      <c r="KD560" s="5"/>
      <c r="KE560" s="5"/>
      <c r="KF560" s="5"/>
      <c r="KG560" s="5"/>
      <c r="KH560" s="5"/>
      <c r="KI560" s="5"/>
      <c r="KJ560" s="5"/>
      <c r="KK560" s="5"/>
      <c r="KL560" s="5"/>
      <c r="KM560" s="5"/>
      <c r="KN560" s="5"/>
    </row>
    <row r="561" spans="1:300" ht="12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  <c r="JX561" s="5"/>
      <c r="JY561" s="5"/>
      <c r="JZ561" s="5"/>
      <c r="KA561" s="5"/>
      <c r="KB561" s="5"/>
      <c r="KC561" s="5"/>
      <c r="KD561" s="5"/>
      <c r="KE561" s="5"/>
      <c r="KF561" s="5"/>
      <c r="KG561" s="5"/>
      <c r="KH561" s="5"/>
      <c r="KI561" s="5"/>
      <c r="KJ561" s="5"/>
      <c r="KK561" s="5"/>
      <c r="KL561" s="5"/>
      <c r="KM561" s="5"/>
      <c r="KN561" s="5"/>
    </row>
    <row r="562" spans="1:300" ht="12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  <c r="JX562" s="5"/>
      <c r="JY562" s="5"/>
      <c r="JZ562" s="5"/>
      <c r="KA562" s="5"/>
      <c r="KB562" s="5"/>
      <c r="KC562" s="5"/>
      <c r="KD562" s="5"/>
      <c r="KE562" s="5"/>
      <c r="KF562" s="5"/>
      <c r="KG562" s="5"/>
      <c r="KH562" s="5"/>
      <c r="KI562" s="5"/>
      <c r="KJ562" s="5"/>
      <c r="KK562" s="5"/>
      <c r="KL562" s="5"/>
      <c r="KM562" s="5"/>
      <c r="KN562" s="5"/>
    </row>
    <row r="563" spans="1:300" ht="12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</row>
    <row r="564" spans="1:300" ht="12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</row>
    <row r="565" spans="1:300" ht="12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</row>
    <row r="566" spans="1:300" ht="12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</row>
    <row r="567" spans="1:300" ht="12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</row>
    <row r="568" spans="1:300" ht="12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  <c r="JX568" s="5"/>
      <c r="JY568" s="5"/>
      <c r="JZ568" s="5"/>
      <c r="KA568" s="5"/>
      <c r="KB568" s="5"/>
      <c r="KC568" s="5"/>
      <c r="KD568" s="5"/>
      <c r="KE568" s="5"/>
      <c r="KF568" s="5"/>
      <c r="KG568" s="5"/>
      <c r="KH568" s="5"/>
      <c r="KI568" s="5"/>
      <c r="KJ568" s="5"/>
      <c r="KK568" s="5"/>
      <c r="KL568" s="5"/>
      <c r="KM568" s="5"/>
      <c r="KN568" s="5"/>
    </row>
    <row r="569" spans="1:300" ht="12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  <c r="JX569" s="5"/>
      <c r="JY569" s="5"/>
      <c r="JZ569" s="5"/>
      <c r="KA569" s="5"/>
      <c r="KB569" s="5"/>
      <c r="KC569" s="5"/>
      <c r="KD569" s="5"/>
      <c r="KE569" s="5"/>
      <c r="KF569" s="5"/>
      <c r="KG569" s="5"/>
      <c r="KH569" s="5"/>
      <c r="KI569" s="5"/>
      <c r="KJ569" s="5"/>
      <c r="KK569" s="5"/>
      <c r="KL569" s="5"/>
      <c r="KM569" s="5"/>
      <c r="KN569" s="5"/>
    </row>
    <row r="570" spans="1:300" ht="12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</row>
    <row r="571" spans="1:300" ht="12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</row>
    <row r="572" spans="1:300" ht="12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</row>
    <row r="573" spans="1:300" ht="12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</row>
    <row r="574" spans="1:300" ht="12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</row>
    <row r="575" spans="1:300" ht="12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  <c r="JX575" s="5"/>
      <c r="JY575" s="5"/>
      <c r="JZ575" s="5"/>
      <c r="KA575" s="5"/>
      <c r="KB575" s="5"/>
      <c r="KC575" s="5"/>
      <c r="KD575" s="5"/>
      <c r="KE575" s="5"/>
      <c r="KF575" s="5"/>
      <c r="KG575" s="5"/>
      <c r="KH575" s="5"/>
      <c r="KI575" s="5"/>
      <c r="KJ575" s="5"/>
      <c r="KK575" s="5"/>
      <c r="KL575" s="5"/>
      <c r="KM575" s="5"/>
      <c r="KN575" s="5"/>
    </row>
    <row r="576" spans="1:300" ht="12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  <c r="JX576" s="5"/>
      <c r="JY576" s="5"/>
      <c r="JZ576" s="5"/>
      <c r="KA576" s="5"/>
      <c r="KB576" s="5"/>
      <c r="KC576" s="5"/>
      <c r="KD576" s="5"/>
      <c r="KE576" s="5"/>
      <c r="KF576" s="5"/>
      <c r="KG576" s="5"/>
      <c r="KH576" s="5"/>
      <c r="KI576" s="5"/>
      <c r="KJ576" s="5"/>
      <c r="KK576" s="5"/>
      <c r="KL576" s="5"/>
      <c r="KM576" s="5"/>
      <c r="KN576" s="5"/>
    </row>
    <row r="577" spans="1:300" ht="12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</row>
    <row r="578" spans="1:300" ht="12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</row>
    <row r="579" spans="1:300" ht="12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</row>
    <row r="580" spans="1:300" ht="12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</row>
    <row r="581" spans="1:300" ht="12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</row>
    <row r="582" spans="1:300" ht="12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</row>
    <row r="583" spans="1:300" ht="12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</row>
    <row r="584" spans="1:300" ht="12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</row>
    <row r="585" spans="1:300" ht="12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</row>
    <row r="586" spans="1:300" ht="12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</row>
    <row r="587" spans="1:300" ht="12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  <c r="JX587" s="5"/>
      <c r="JY587" s="5"/>
      <c r="JZ587" s="5"/>
      <c r="KA587" s="5"/>
      <c r="KB587" s="5"/>
      <c r="KC587" s="5"/>
      <c r="KD587" s="5"/>
      <c r="KE587" s="5"/>
      <c r="KF587" s="5"/>
      <c r="KG587" s="5"/>
      <c r="KH587" s="5"/>
      <c r="KI587" s="5"/>
      <c r="KJ587" s="5"/>
      <c r="KK587" s="5"/>
      <c r="KL587" s="5"/>
      <c r="KM587" s="5"/>
      <c r="KN587" s="5"/>
    </row>
    <row r="588" spans="1:300" ht="12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</row>
    <row r="589" spans="1:300" ht="12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</row>
    <row r="590" spans="1:300" ht="12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</row>
    <row r="591" spans="1:300" ht="12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</row>
    <row r="592" spans="1:300" ht="12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  <c r="JX592" s="5"/>
      <c r="JY592" s="5"/>
      <c r="JZ592" s="5"/>
      <c r="KA592" s="5"/>
      <c r="KB592" s="5"/>
      <c r="KC592" s="5"/>
      <c r="KD592" s="5"/>
      <c r="KE592" s="5"/>
      <c r="KF592" s="5"/>
      <c r="KG592" s="5"/>
      <c r="KH592" s="5"/>
      <c r="KI592" s="5"/>
      <c r="KJ592" s="5"/>
      <c r="KK592" s="5"/>
      <c r="KL592" s="5"/>
      <c r="KM592" s="5"/>
      <c r="KN592" s="5"/>
    </row>
    <row r="593" spans="1:300" ht="12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</row>
    <row r="594" spans="1:300" ht="12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</row>
    <row r="595" spans="1:300" ht="12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  <c r="JX595" s="5"/>
      <c r="JY595" s="5"/>
      <c r="JZ595" s="5"/>
      <c r="KA595" s="5"/>
      <c r="KB595" s="5"/>
      <c r="KC595" s="5"/>
      <c r="KD595" s="5"/>
      <c r="KE595" s="5"/>
      <c r="KF595" s="5"/>
      <c r="KG595" s="5"/>
      <c r="KH595" s="5"/>
      <c r="KI595" s="5"/>
      <c r="KJ595" s="5"/>
      <c r="KK595" s="5"/>
      <c r="KL595" s="5"/>
      <c r="KM595" s="5"/>
      <c r="KN595" s="5"/>
    </row>
    <row r="596" spans="1:300" ht="12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</row>
    <row r="597" spans="1:300" ht="12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</row>
    <row r="598" spans="1:300" ht="12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</row>
    <row r="599" spans="1:300" ht="12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</row>
    <row r="600" spans="1:300" ht="12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  <c r="JX600" s="5"/>
      <c r="JY600" s="5"/>
      <c r="JZ600" s="5"/>
      <c r="KA600" s="5"/>
      <c r="KB600" s="5"/>
      <c r="KC600" s="5"/>
      <c r="KD600" s="5"/>
      <c r="KE600" s="5"/>
      <c r="KF600" s="5"/>
      <c r="KG600" s="5"/>
      <c r="KH600" s="5"/>
      <c r="KI600" s="5"/>
      <c r="KJ600" s="5"/>
      <c r="KK600" s="5"/>
      <c r="KL600" s="5"/>
      <c r="KM600" s="5"/>
      <c r="KN600" s="5"/>
    </row>
    <row r="601" spans="1:300" ht="12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</row>
    <row r="602" spans="1:300" ht="12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</row>
    <row r="603" spans="1:300" ht="12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</row>
    <row r="604" spans="1:300" ht="12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</row>
    <row r="605" spans="1:300" ht="12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  <c r="JX605" s="5"/>
      <c r="JY605" s="5"/>
      <c r="JZ605" s="5"/>
      <c r="KA605" s="5"/>
      <c r="KB605" s="5"/>
      <c r="KC605" s="5"/>
      <c r="KD605" s="5"/>
      <c r="KE605" s="5"/>
      <c r="KF605" s="5"/>
      <c r="KG605" s="5"/>
      <c r="KH605" s="5"/>
      <c r="KI605" s="5"/>
      <c r="KJ605" s="5"/>
      <c r="KK605" s="5"/>
      <c r="KL605" s="5"/>
      <c r="KM605" s="5"/>
      <c r="KN605" s="5"/>
    </row>
    <row r="606" spans="1:300" ht="12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  <c r="JX606" s="5"/>
      <c r="JY606" s="5"/>
      <c r="JZ606" s="5"/>
      <c r="KA606" s="5"/>
      <c r="KB606" s="5"/>
      <c r="KC606" s="5"/>
      <c r="KD606" s="5"/>
      <c r="KE606" s="5"/>
      <c r="KF606" s="5"/>
      <c r="KG606" s="5"/>
      <c r="KH606" s="5"/>
      <c r="KI606" s="5"/>
      <c r="KJ606" s="5"/>
      <c r="KK606" s="5"/>
      <c r="KL606" s="5"/>
      <c r="KM606" s="5"/>
      <c r="KN606" s="5"/>
    </row>
    <row r="607" spans="1:300" ht="12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</row>
    <row r="608" spans="1:300" ht="12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</row>
    <row r="609" spans="1:300" ht="12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  <c r="JX609" s="5"/>
      <c r="JY609" s="5"/>
      <c r="JZ609" s="5"/>
      <c r="KA609" s="5"/>
      <c r="KB609" s="5"/>
      <c r="KC609" s="5"/>
      <c r="KD609" s="5"/>
      <c r="KE609" s="5"/>
      <c r="KF609" s="5"/>
      <c r="KG609" s="5"/>
      <c r="KH609" s="5"/>
      <c r="KI609" s="5"/>
      <c r="KJ609" s="5"/>
      <c r="KK609" s="5"/>
      <c r="KL609" s="5"/>
      <c r="KM609" s="5"/>
      <c r="KN609" s="5"/>
    </row>
    <row r="610" spans="1:300" ht="12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  <c r="JX610" s="5"/>
      <c r="JY610" s="5"/>
      <c r="JZ610" s="5"/>
      <c r="KA610" s="5"/>
      <c r="KB610" s="5"/>
      <c r="KC610" s="5"/>
      <c r="KD610" s="5"/>
      <c r="KE610" s="5"/>
      <c r="KF610" s="5"/>
      <c r="KG610" s="5"/>
      <c r="KH610" s="5"/>
      <c r="KI610" s="5"/>
      <c r="KJ610" s="5"/>
      <c r="KK610" s="5"/>
      <c r="KL610" s="5"/>
      <c r="KM610" s="5"/>
      <c r="KN610" s="5"/>
    </row>
    <row r="611" spans="1:300" ht="12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  <c r="JX611" s="5"/>
      <c r="JY611" s="5"/>
      <c r="JZ611" s="5"/>
      <c r="KA611" s="5"/>
      <c r="KB611" s="5"/>
      <c r="KC611" s="5"/>
      <c r="KD611" s="5"/>
      <c r="KE611" s="5"/>
      <c r="KF611" s="5"/>
      <c r="KG611" s="5"/>
      <c r="KH611" s="5"/>
      <c r="KI611" s="5"/>
      <c r="KJ611" s="5"/>
      <c r="KK611" s="5"/>
      <c r="KL611" s="5"/>
      <c r="KM611" s="5"/>
      <c r="KN611" s="5"/>
    </row>
    <row r="612" spans="1:300" ht="12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  <c r="JX612" s="5"/>
      <c r="JY612" s="5"/>
      <c r="JZ612" s="5"/>
      <c r="KA612" s="5"/>
      <c r="KB612" s="5"/>
      <c r="KC612" s="5"/>
      <c r="KD612" s="5"/>
      <c r="KE612" s="5"/>
      <c r="KF612" s="5"/>
      <c r="KG612" s="5"/>
      <c r="KH612" s="5"/>
      <c r="KI612" s="5"/>
      <c r="KJ612" s="5"/>
      <c r="KK612" s="5"/>
      <c r="KL612" s="5"/>
      <c r="KM612" s="5"/>
      <c r="KN612" s="5"/>
    </row>
    <row r="613" spans="1:300" ht="12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  <c r="JX613" s="5"/>
      <c r="JY613" s="5"/>
      <c r="JZ613" s="5"/>
      <c r="KA613" s="5"/>
      <c r="KB613" s="5"/>
      <c r="KC613" s="5"/>
      <c r="KD613" s="5"/>
      <c r="KE613" s="5"/>
      <c r="KF613" s="5"/>
      <c r="KG613" s="5"/>
      <c r="KH613" s="5"/>
      <c r="KI613" s="5"/>
      <c r="KJ613" s="5"/>
      <c r="KK613" s="5"/>
      <c r="KL613" s="5"/>
      <c r="KM613" s="5"/>
      <c r="KN613" s="5"/>
    </row>
    <row r="614" spans="1:300" ht="12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  <c r="JX614" s="5"/>
      <c r="JY614" s="5"/>
      <c r="JZ614" s="5"/>
      <c r="KA614" s="5"/>
      <c r="KB614" s="5"/>
      <c r="KC614" s="5"/>
      <c r="KD614" s="5"/>
      <c r="KE614" s="5"/>
      <c r="KF614" s="5"/>
      <c r="KG614" s="5"/>
      <c r="KH614" s="5"/>
      <c r="KI614" s="5"/>
      <c r="KJ614" s="5"/>
      <c r="KK614" s="5"/>
      <c r="KL614" s="5"/>
      <c r="KM614" s="5"/>
      <c r="KN614" s="5"/>
    </row>
    <row r="615" spans="1:300" ht="12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</row>
    <row r="616" spans="1:300" ht="12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</row>
    <row r="617" spans="1:300" ht="12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</row>
    <row r="618" spans="1:300" ht="12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  <c r="JX618" s="5"/>
      <c r="JY618" s="5"/>
      <c r="JZ618" s="5"/>
      <c r="KA618" s="5"/>
      <c r="KB618" s="5"/>
      <c r="KC618" s="5"/>
      <c r="KD618" s="5"/>
      <c r="KE618" s="5"/>
      <c r="KF618" s="5"/>
      <c r="KG618" s="5"/>
      <c r="KH618" s="5"/>
      <c r="KI618" s="5"/>
      <c r="KJ618" s="5"/>
      <c r="KK618" s="5"/>
      <c r="KL618" s="5"/>
      <c r="KM618" s="5"/>
      <c r="KN618" s="5"/>
    </row>
    <row r="619" spans="1:300" ht="12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</row>
    <row r="620" spans="1:300" ht="12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</row>
    <row r="621" spans="1:300" ht="12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</row>
    <row r="622" spans="1:300" ht="12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</row>
    <row r="623" spans="1:300" ht="12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  <c r="JX623" s="5"/>
      <c r="JY623" s="5"/>
      <c r="JZ623" s="5"/>
      <c r="KA623" s="5"/>
      <c r="KB623" s="5"/>
      <c r="KC623" s="5"/>
      <c r="KD623" s="5"/>
      <c r="KE623" s="5"/>
      <c r="KF623" s="5"/>
      <c r="KG623" s="5"/>
      <c r="KH623" s="5"/>
      <c r="KI623" s="5"/>
      <c r="KJ623" s="5"/>
      <c r="KK623" s="5"/>
      <c r="KL623" s="5"/>
      <c r="KM623" s="5"/>
      <c r="KN623" s="5"/>
    </row>
    <row r="624" spans="1:300" ht="12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  <c r="JX624" s="5"/>
      <c r="JY624" s="5"/>
      <c r="JZ624" s="5"/>
      <c r="KA624" s="5"/>
      <c r="KB624" s="5"/>
      <c r="KC624" s="5"/>
      <c r="KD624" s="5"/>
      <c r="KE624" s="5"/>
      <c r="KF624" s="5"/>
      <c r="KG624" s="5"/>
      <c r="KH624" s="5"/>
      <c r="KI624" s="5"/>
      <c r="KJ624" s="5"/>
      <c r="KK624" s="5"/>
      <c r="KL624" s="5"/>
      <c r="KM624" s="5"/>
      <c r="KN624" s="5"/>
    </row>
    <row r="625" spans="1:300" ht="12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  <c r="JX625" s="5"/>
      <c r="JY625" s="5"/>
      <c r="JZ625" s="5"/>
      <c r="KA625" s="5"/>
      <c r="KB625" s="5"/>
      <c r="KC625" s="5"/>
      <c r="KD625" s="5"/>
      <c r="KE625" s="5"/>
      <c r="KF625" s="5"/>
      <c r="KG625" s="5"/>
      <c r="KH625" s="5"/>
      <c r="KI625" s="5"/>
      <c r="KJ625" s="5"/>
      <c r="KK625" s="5"/>
      <c r="KL625" s="5"/>
      <c r="KM625" s="5"/>
      <c r="KN625" s="5"/>
    </row>
    <row r="626" spans="1:300" ht="12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  <c r="JX626" s="5"/>
      <c r="JY626" s="5"/>
      <c r="JZ626" s="5"/>
      <c r="KA626" s="5"/>
      <c r="KB626" s="5"/>
      <c r="KC626" s="5"/>
      <c r="KD626" s="5"/>
      <c r="KE626" s="5"/>
      <c r="KF626" s="5"/>
      <c r="KG626" s="5"/>
      <c r="KH626" s="5"/>
      <c r="KI626" s="5"/>
      <c r="KJ626" s="5"/>
      <c r="KK626" s="5"/>
      <c r="KL626" s="5"/>
      <c r="KM626" s="5"/>
      <c r="KN626" s="5"/>
    </row>
    <row r="627" spans="1:300" ht="12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  <c r="JX627" s="5"/>
      <c r="JY627" s="5"/>
      <c r="JZ627" s="5"/>
      <c r="KA627" s="5"/>
      <c r="KB627" s="5"/>
      <c r="KC627" s="5"/>
      <c r="KD627" s="5"/>
      <c r="KE627" s="5"/>
      <c r="KF627" s="5"/>
      <c r="KG627" s="5"/>
      <c r="KH627" s="5"/>
      <c r="KI627" s="5"/>
      <c r="KJ627" s="5"/>
      <c r="KK627" s="5"/>
      <c r="KL627" s="5"/>
      <c r="KM627" s="5"/>
      <c r="KN627" s="5"/>
    </row>
    <row r="628" spans="1:300" ht="12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  <c r="JX628" s="5"/>
      <c r="JY628" s="5"/>
      <c r="JZ628" s="5"/>
      <c r="KA628" s="5"/>
      <c r="KB628" s="5"/>
      <c r="KC628" s="5"/>
      <c r="KD628" s="5"/>
      <c r="KE628" s="5"/>
      <c r="KF628" s="5"/>
      <c r="KG628" s="5"/>
      <c r="KH628" s="5"/>
      <c r="KI628" s="5"/>
      <c r="KJ628" s="5"/>
      <c r="KK628" s="5"/>
      <c r="KL628" s="5"/>
      <c r="KM628" s="5"/>
      <c r="KN628" s="5"/>
    </row>
    <row r="629" spans="1:300" ht="12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  <c r="JX629" s="5"/>
      <c r="JY629" s="5"/>
      <c r="JZ629" s="5"/>
      <c r="KA629" s="5"/>
      <c r="KB629" s="5"/>
      <c r="KC629" s="5"/>
      <c r="KD629" s="5"/>
      <c r="KE629" s="5"/>
      <c r="KF629" s="5"/>
      <c r="KG629" s="5"/>
      <c r="KH629" s="5"/>
      <c r="KI629" s="5"/>
      <c r="KJ629" s="5"/>
      <c r="KK629" s="5"/>
      <c r="KL629" s="5"/>
      <c r="KM629" s="5"/>
      <c r="KN629" s="5"/>
    </row>
    <row r="630" spans="1:300" ht="12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  <c r="JX630" s="5"/>
      <c r="JY630" s="5"/>
      <c r="JZ630" s="5"/>
      <c r="KA630" s="5"/>
      <c r="KB630" s="5"/>
      <c r="KC630" s="5"/>
      <c r="KD630" s="5"/>
      <c r="KE630" s="5"/>
      <c r="KF630" s="5"/>
      <c r="KG630" s="5"/>
      <c r="KH630" s="5"/>
      <c r="KI630" s="5"/>
      <c r="KJ630" s="5"/>
      <c r="KK630" s="5"/>
      <c r="KL630" s="5"/>
      <c r="KM630" s="5"/>
      <c r="KN630" s="5"/>
    </row>
    <row r="631" spans="1:300" ht="12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  <c r="JX631" s="5"/>
      <c r="JY631" s="5"/>
      <c r="JZ631" s="5"/>
      <c r="KA631" s="5"/>
      <c r="KB631" s="5"/>
      <c r="KC631" s="5"/>
      <c r="KD631" s="5"/>
      <c r="KE631" s="5"/>
      <c r="KF631" s="5"/>
      <c r="KG631" s="5"/>
      <c r="KH631" s="5"/>
      <c r="KI631" s="5"/>
      <c r="KJ631" s="5"/>
      <c r="KK631" s="5"/>
      <c r="KL631" s="5"/>
      <c r="KM631" s="5"/>
      <c r="KN631" s="5"/>
    </row>
    <row r="632" spans="1:300" ht="12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  <c r="JX632" s="5"/>
      <c r="JY632" s="5"/>
      <c r="JZ632" s="5"/>
      <c r="KA632" s="5"/>
      <c r="KB632" s="5"/>
      <c r="KC632" s="5"/>
      <c r="KD632" s="5"/>
      <c r="KE632" s="5"/>
      <c r="KF632" s="5"/>
      <c r="KG632" s="5"/>
      <c r="KH632" s="5"/>
      <c r="KI632" s="5"/>
      <c r="KJ632" s="5"/>
      <c r="KK632" s="5"/>
      <c r="KL632" s="5"/>
      <c r="KM632" s="5"/>
      <c r="KN632" s="5"/>
    </row>
    <row r="633" spans="1:300" ht="12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  <c r="JX633" s="5"/>
      <c r="JY633" s="5"/>
      <c r="JZ633" s="5"/>
      <c r="KA633" s="5"/>
      <c r="KB633" s="5"/>
      <c r="KC633" s="5"/>
      <c r="KD633" s="5"/>
      <c r="KE633" s="5"/>
      <c r="KF633" s="5"/>
      <c r="KG633" s="5"/>
      <c r="KH633" s="5"/>
      <c r="KI633" s="5"/>
      <c r="KJ633" s="5"/>
      <c r="KK633" s="5"/>
      <c r="KL633" s="5"/>
      <c r="KM633" s="5"/>
      <c r="KN633" s="5"/>
    </row>
    <row r="634" spans="1:300" ht="12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</row>
    <row r="635" spans="1:300" ht="12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  <c r="JX635" s="5"/>
      <c r="JY635" s="5"/>
      <c r="JZ635" s="5"/>
      <c r="KA635" s="5"/>
      <c r="KB635" s="5"/>
      <c r="KC635" s="5"/>
      <c r="KD635" s="5"/>
      <c r="KE635" s="5"/>
      <c r="KF635" s="5"/>
      <c r="KG635" s="5"/>
      <c r="KH635" s="5"/>
      <c r="KI635" s="5"/>
      <c r="KJ635" s="5"/>
      <c r="KK635" s="5"/>
      <c r="KL635" s="5"/>
      <c r="KM635" s="5"/>
      <c r="KN635" s="5"/>
    </row>
    <row r="636" spans="1:300" ht="12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  <c r="JX636" s="5"/>
      <c r="JY636" s="5"/>
      <c r="JZ636" s="5"/>
      <c r="KA636" s="5"/>
      <c r="KB636" s="5"/>
      <c r="KC636" s="5"/>
      <c r="KD636" s="5"/>
      <c r="KE636" s="5"/>
      <c r="KF636" s="5"/>
      <c r="KG636" s="5"/>
      <c r="KH636" s="5"/>
      <c r="KI636" s="5"/>
      <c r="KJ636" s="5"/>
      <c r="KK636" s="5"/>
      <c r="KL636" s="5"/>
      <c r="KM636" s="5"/>
      <c r="KN636" s="5"/>
    </row>
    <row r="637" spans="1:300" ht="12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  <c r="JX637" s="5"/>
      <c r="JY637" s="5"/>
      <c r="JZ637" s="5"/>
      <c r="KA637" s="5"/>
      <c r="KB637" s="5"/>
      <c r="KC637" s="5"/>
      <c r="KD637" s="5"/>
      <c r="KE637" s="5"/>
      <c r="KF637" s="5"/>
      <c r="KG637" s="5"/>
      <c r="KH637" s="5"/>
      <c r="KI637" s="5"/>
      <c r="KJ637" s="5"/>
      <c r="KK637" s="5"/>
      <c r="KL637" s="5"/>
      <c r="KM637" s="5"/>
      <c r="KN637" s="5"/>
    </row>
    <row r="638" spans="1:300" ht="12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  <c r="JX638" s="5"/>
      <c r="JY638" s="5"/>
      <c r="JZ638" s="5"/>
      <c r="KA638" s="5"/>
      <c r="KB638" s="5"/>
      <c r="KC638" s="5"/>
      <c r="KD638" s="5"/>
      <c r="KE638" s="5"/>
      <c r="KF638" s="5"/>
      <c r="KG638" s="5"/>
      <c r="KH638" s="5"/>
      <c r="KI638" s="5"/>
      <c r="KJ638" s="5"/>
      <c r="KK638" s="5"/>
      <c r="KL638" s="5"/>
      <c r="KM638" s="5"/>
      <c r="KN638" s="5"/>
    </row>
    <row r="639" spans="1:300" ht="12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  <c r="JX639" s="5"/>
      <c r="JY639" s="5"/>
      <c r="JZ639" s="5"/>
      <c r="KA639" s="5"/>
      <c r="KB639" s="5"/>
      <c r="KC639" s="5"/>
      <c r="KD639" s="5"/>
      <c r="KE639" s="5"/>
      <c r="KF639" s="5"/>
      <c r="KG639" s="5"/>
      <c r="KH639" s="5"/>
      <c r="KI639" s="5"/>
      <c r="KJ639" s="5"/>
      <c r="KK639" s="5"/>
      <c r="KL639" s="5"/>
      <c r="KM639" s="5"/>
      <c r="KN639" s="5"/>
    </row>
    <row r="640" spans="1:300" ht="12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  <c r="JX640" s="5"/>
      <c r="JY640" s="5"/>
      <c r="JZ640" s="5"/>
      <c r="KA640" s="5"/>
      <c r="KB640" s="5"/>
      <c r="KC640" s="5"/>
      <c r="KD640" s="5"/>
      <c r="KE640" s="5"/>
      <c r="KF640" s="5"/>
      <c r="KG640" s="5"/>
      <c r="KH640" s="5"/>
      <c r="KI640" s="5"/>
      <c r="KJ640" s="5"/>
      <c r="KK640" s="5"/>
      <c r="KL640" s="5"/>
      <c r="KM640" s="5"/>
      <c r="KN640" s="5"/>
    </row>
    <row r="641" spans="1:300" ht="12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  <c r="JX641" s="5"/>
      <c r="JY641" s="5"/>
      <c r="JZ641" s="5"/>
      <c r="KA641" s="5"/>
      <c r="KB641" s="5"/>
      <c r="KC641" s="5"/>
      <c r="KD641" s="5"/>
      <c r="KE641" s="5"/>
      <c r="KF641" s="5"/>
      <c r="KG641" s="5"/>
      <c r="KH641" s="5"/>
      <c r="KI641" s="5"/>
      <c r="KJ641" s="5"/>
      <c r="KK641" s="5"/>
      <c r="KL641" s="5"/>
      <c r="KM641" s="5"/>
      <c r="KN641" s="5"/>
    </row>
    <row r="642" spans="1:300" ht="12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  <c r="JX642" s="5"/>
      <c r="JY642" s="5"/>
      <c r="JZ642" s="5"/>
      <c r="KA642" s="5"/>
      <c r="KB642" s="5"/>
      <c r="KC642" s="5"/>
      <c r="KD642" s="5"/>
      <c r="KE642" s="5"/>
      <c r="KF642" s="5"/>
      <c r="KG642" s="5"/>
      <c r="KH642" s="5"/>
      <c r="KI642" s="5"/>
      <c r="KJ642" s="5"/>
      <c r="KK642" s="5"/>
      <c r="KL642" s="5"/>
      <c r="KM642" s="5"/>
      <c r="KN642" s="5"/>
    </row>
    <row r="643" spans="1:300" ht="12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  <c r="JX643" s="5"/>
      <c r="JY643" s="5"/>
      <c r="JZ643" s="5"/>
      <c r="KA643" s="5"/>
      <c r="KB643" s="5"/>
      <c r="KC643" s="5"/>
      <c r="KD643" s="5"/>
      <c r="KE643" s="5"/>
      <c r="KF643" s="5"/>
      <c r="KG643" s="5"/>
      <c r="KH643" s="5"/>
      <c r="KI643" s="5"/>
      <c r="KJ643" s="5"/>
      <c r="KK643" s="5"/>
      <c r="KL643" s="5"/>
      <c r="KM643" s="5"/>
      <c r="KN643" s="5"/>
    </row>
    <row r="644" spans="1:300" ht="12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  <c r="JX644" s="5"/>
      <c r="JY644" s="5"/>
      <c r="JZ644" s="5"/>
      <c r="KA644" s="5"/>
      <c r="KB644" s="5"/>
      <c r="KC644" s="5"/>
      <c r="KD644" s="5"/>
      <c r="KE644" s="5"/>
      <c r="KF644" s="5"/>
      <c r="KG644" s="5"/>
      <c r="KH644" s="5"/>
      <c r="KI644" s="5"/>
      <c r="KJ644" s="5"/>
      <c r="KK644" s="5"/>
      <c r="KL644" s="5"/>
      <c r="KM644" s="5"/>
      <c r="KN644" s="5"/>
    </row>
    <row r="645" spans="1:300" ht="12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  <c r="JX645" s="5"/>
      <c r="JY645" s="5"/>
      <c r="JZ645" s="5"/>
      <c r="KA645" s="5"/>
      <c r="KB645" s="5"/>
      <c r="KC645" s="5"/>
      <c r="KD645" s="5"/>
      <c r="KE645" s="5"/>
      <c r="KF645" s="5"/>
      <c r="KG645" s="5"/>
      <c r="KH645" s="5"/>
      <c r="KI645" s="5"/>
      <c r="KJ645" s="5"/>
      <c r="KK645" s="5"/>
      <c r="KL645" s="5"/>
      <c r="KM645" s="5"/>
      <c r="KN645" s="5"/>
    </row>
    <row r="646" spans="1:300" ht="12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  <c r="JX646" s="5"/>
      <c r="JY646" s="5"/>
      <c r="JZ646" s="5"/>
      <c r="KA646" s="5"/>
      <c r="KB646" s="5"/>
      <c r="KC646" s="5"/>
      <c r="KD646" s="5"/>
      <c r="KE646" s="5"/>
      <c r="KF646" s="5"/>
      <c r="KG646" s="5"/>
      <c r="KH646" s="5"/>
      <c r="KI646" s="5"/>
      <c r="KJ646" s="5"/>
      <c r="KK646" s="5"/>
      <c r="KL646" s="5"/>
      <c r="KM646" s="5"/>
      <c r="KN646" s="5"/>
    </row>
    <row r="647" spans="1:300" ht="12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  <c r="JX647" s="5"/>
      <c r="JY647" s="5"/>
      <c r="JZ647" s="5"/>
      <c r="KA647" s="5"/>
      <c r="KB647" s="5"/>
      <c r="KC647" s="5"/>
      <c r="KD647" s="5"/>
      <c r="KE647" s="5"/>
      <c r="KF647" s="5"/>
      <c r="KG647" s="5"/>
      <c r="KH647" s="5"/>
      <c r="KI647" s="5"/>
      <c r="KJ647" s="5"/>
      <c r="KK647" s="5"/>
      <c r="KL647" s="5"/>
      <c r="KM647" s="5"/>
      <c r="KN647" s="5"/>
    </row>
    <row r="648" spans="1:300" ht="12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  <c r="JX648" s="5"/>
      <c r="JY648" s="5"/>
      <c r="JZ648" s="5"/>
      <c r="KA648" s="5"/>
      <c r="KB648" s="5"/>
      <c r="KC648" s="5"/>
      <c r="KD648" s="5"/>
      <c r="KE648" s="5"/>
      <c r="KF648" s="5"/>
      <c r="KG648" s="5"/>
      <c r="KH648" s="5"/>
      <c r="KI648" s="5"/>
      <c r="KJ648" s="5"/>
      <c r="KK648" s="5"/>
      <c r="KL648" s="5"/>
      <c r="KM648" s="5"/>
      <c r="KN648" s="5"/>
    </row>
    <row r="649" spans="1:300" ht="12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  <c r="JX649" s="5"/>
      <c r="JY649" s="5"/>
      <c r="JZ649" s="5"/>
      <c r="KA649" s="5"/>
      <c r="KB649" s="5"/>
      <c r="KC649" s="5"/>
      <c r="KD649" s="5"/>
      <c r="KE649" s="5"/>
      <c r="KF649" s="5"/>
      <c r="KG649" s="5"/>
      <c r="KH649" s="5"/>
      <c r="KI649" s="5"/>
      <c r="KJ649" s="5"/>
      <c r="KK649" s="5"/>
      <c r="KL649" s="5"/>
      <c r="KM649" s="5"/>
      <c r="KN649" s="5"/>
    </row>
    <row r="650" spans="1:300" ht="12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  <c r="JX650" s="5"/>
      <c r="JY650" s="5"/>
      <c r="JZ650" s="5"/>
      <c r="KA650" s="5"/>
      <c r="KB650" s="5"/>
      <c r="KC650" s="5"/>
      <c r="KD650" s="5"/>
      <c r="KE650" s="5"/>
      <c r="KF650" s="5"/>
      <c r="KG650" s="5"/>
      <c r="KH650" s="5"/>
      <c r="KI650" s="5"/>
      <c r="KJ650" s="5"/>
      <c r="KK650" s="5"/>
      <c r="KL650" s="5"/>
      <c r="KM650" s="5"/>
      <c r="KN650" s="5"/>
    </row>
    <row r="651" spans="1:300" ht="12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  <c r="JX651" s="5"/>
      <c r="JY651" s="5"/>
      <c r="JZ651" s="5"/>
      <c r="KA651" s="5"/>
      <c r="KB651" s="5"/>
      <c r="KC651" s="5"/>
      <c r="KD651" s="5"/>
      <c r="KE651" s="5"/>
      <c r="KF651" s="5"/>
      <c r="KG651" s="5"/>
      <c r="KH651" s="5"/>
      <c r="KI651" s="5"/>
      <c r="KJ651" s="5"/>
      <c r="KK651" s="5"/>
      <c r="KL651" s="5"/>
      <c r="KM651" s="5"/>
      <c r="KN651" s="5"/>
    </row>
    <row r="652" spans="1:300" ht="12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  <c r="JX652" s="5"/>
      <c r="JY652" s="5"/>
      <c r="JZ652" s="5"/>
      <c r="KA652" s="5"/>
      <c r="KB652" s="5"/>
      <c r="KC652" s="5"/>
      <c r="KD652" s="5"/>
      <c r="KE652" s="5"/>
      <c r="KF652" s="5"/>
      <c r="KG652" s="5"/>
      <c r="KH652" s="5"/>
      <c r="KI652" s="5"/>
      <c r="KJ652" s="5"/>
      <c r="KK652" s="5"/>
      <c r="KL652" s="5"/>
      <c r="KM652" s="5"/>
      <c r="KN652" s="5"/>
    </row>
    <row r="653" spans="1:300" ht="12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  <c r="JX653" s="5"/>
      <c r="JY653" s="5"/>
      <c r="JZ653" s="5"/>
      <c r="KA653" s="5"/>
      <c r="KB653" s="5"/>
      <c r="KC653" s="5"/>
      <c r="KD653" s="5"/>
      <c r="KE653" s="5"/>
      <c r="KF653" s="5"/>
      <c r="KG653" s="5"/>
      <c r="KH653" s="5"/>
      <c r="KI653" s="5"/>
      <c r="KJ653" s="5"/>
      <c r="KK653" s="5"/>
      <c r="KL653" s="5"/>
      <c r="KM653" s="5"/>
      <c r="KN653" s="5"/>
    </row>
    <row r="654" spans="1:300" ht="12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  <c r="JX654" s="5"/>
      <c r="JY654" s="5"/>
      <c r="JZ654" s="5"/>
      <c r="KA654" s="5"/>
      <c r="KB654" s="5"/>
      <c r="KC654" s="5"/>
      <c r="KD654" s="5"/>
      <c r="KE654" s="5"/>
      <c r="KF654" s="5"/>
      <c r="KG654" s="5"/>
      <c r="KH654" s="5"/>
      <c r="KI654" s="5"/>
      <c r="KJ654" s="5"/>
      <c r="KK654" s="5"/>
      <c r="KL654" s="5"/>
      <c r="KM654" s="5"/>
      <c r="KN654" s="5"/>
    </row>
    <row r="655" spans="1:300" ht="12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  <c r="JX655" s="5"/>
      <c r="JY655" s="5"/>
      <c r="JZ655" s="5"/>
      <c r="KA655" s="5"/>
      <c r="KB655" s="5"/>
      <c r="KC655" s="5"/>
      <c r="KD655" s="5"/>
      <c r="KE655" s="5"/>
      <c r="KF655" s="5"/>
      <c r="KG655" s="5"/>
      <c r="KH655" s="5"/>
      <c r="KI655" s="5"/>
      <c r="KJ655" s="5"/>
      <c r="KK655" s="5"/>
      <c r="KL655" s="5"/>
      <c r="KM655" s="5"/>
      <c r="KN655" s="5"/>
    </row>
    <row r="656" spans="1:300" ht="12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  <c r="JX656" s="5"/>
      <c r="JY656" s="5"/>
      <c r="JZ656" s="5"/>
      <c r="KA656" s="5"/>
      <c r="KB656" s="5"/>
      <c r="KC656" s="5"/>
      <c r="KD656" s="5"/>
      <c r="KE656" s="5"/>
      <c r="KF656" s="5"/>
      <c r="KG656" s="5"/>
      <c r="KH656" s="5"/>
      <c r="KI656" s="5"/>
      <c r="KJ656" s="5"/>
      <c r="KK656" s="5"/>
      <c r="KL656" s="5"/>
      <c r="KM656" s="5"/>
      <c r="KN656" s="5"/>
    </row>
    <row r="657" spans="1:300" ht="12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  <c r="JX657" s="5"/>
      <c r="JY657" s="5"/>
      <c r="JZ657" s="5"/>
      <c r="KA657" s="5"/>
      <c r="KB657" s="5"/>
      <c r="KC657" s="5"/>
      <c r="KD657" s="5"/>
      <c r="KE657" s="5"/>
      <c r="KF657" s="5"/>
      <c r="KG657" s="5"/>
      <c r="KH657" s="5"/>
      <c r="KI657" s="5"/>
      <c r="KJ657" s="5"/>
      <c r="KK657" s="5"/>
      <c r="KL657" s="5"/>
      <c r="KM657" s="5"/>
      <c r="KN657" s="5"/>
    </row>
    <row r="658" spans="1:300" ht="12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  <c r="JX658" s="5"/>
      <c r="JY658" s="5"/>
      <c r="JZ658" s="5"/>
      <c r="KA658" s="5"/>
      <c r="KB658" s="5"/>
      <c r="KC658" s="5"/>
      <c r="KD658" s="5"/>
      <c r="KE658" s="5"/>
      <c r="KF658" s="5"/>
      <c r="KG658" s="5"/>
      <c r="KH658" s="5"/>
      <c r="KI658" s="5"/>
      <c r="KJ658" s="5"/>
      <c r="KK658" s="5"/>
      <c r="KL658" s="5"/>
      <c r="KM658" s="5"/>
      <c r="KN658" s="5"/>
    </row>
    <row r="659" spans="1:300" ht="12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  <c r="JX659" s="5"/>
      <c r="JY659" s="5"/>
      <c r="JZ659" s="5"/>
      <c r="KA659" s="5"/>
      <c r="KB659" s="5"/>
      <c r="KC659" s="5"/>
      <c r="KD659" s="5"/>
      <c r="KE659" s="5"/>
      <c r="KF659" s="5"/>
      <c r="KG659" s="5"/>
      <c r="KH659" s="5"/>
      <c r="KI659" s="5"/>
      <c r="KJ659" s="5"/>
      <c r="KK659" s="5"/>
      <c r="KL659" s="5"/>
      <c r="KM659" s="5"/>
      <c r="KN659" s="5"/>
    </row>
    <row r="660" spans="1:300" ht="12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  <c r="JX660" s="5"/>
      <c r="JY660" s="5"/>
      <c r="JZ660" s="5"/>
      <c r="KA660" s="5"/>
      <c r="KB660" s="5"/>
      <c r="KC660" s="5"/>
      <c r="KD660" s="5"/>
      <c r="KE660" s="5"/>
      <c r="KF660" s="5"/>
      <c r="KG660" s="5"/>
      <c r="KH660" s="5"/>
      <c r="KI660" s="5"/>
      <c r="KJ660" s="5"/>
      <c r="KK660" s="5"/>
      <c r="KL660" s="5"/>
      <c r="KM660" s="5"/>
      <c r="KN660" s="5"/>
    </row>
    <row r="661" spans="1:300" ht="12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  <c r="JX661" s="5"/>
      <c r="JY661" s="5"/>
      <c r="JZ661" s="5"/>
      <c r="KA661" s="5"/>
      <c r="KB661" s="5"/>
      <c r="KC661" s="5"/>
      <c r="KD661" s="5"/>
      <c r="KE661" s="5"/>
      <c r="KF661" s="5"/>
      <c r="KG661" s="5"/>
      <c r="KH661" s="5"/>
      <c r="KI661" s="5"/>
      <c r="KJ661" s="5"/>
      <c r="KK661" s="5"/>
      <c r="KL661" s="5"/>
      <c r="KM661" s="5"/>
      <c r="KN661" s="5"/>
    </row>
    <row r="662" spans="1:300" ht="12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  <c r="JX662" s="5"/>
      <c r="JY662" s="5"/>
      <c r="JZ662" s="5"/>
      <c r="KA662" s="5"/>
      <c r="KB662" s="5"/>
      <c r="KC662" s="5"/>
      <c r="KD662" s="5"/>
      <c r="KE662" s="5"/>
      <c r="KF662" s="5"/>
      <c r="KG662" s="5"/>
      <c r="KH662" s="5"/>
      <c r="KI662" s="5"/>
      <c r="KJ662" s="5"/>
      <c r="KK662" s="5"/>
      <c r="KL662" s="5"/>
      <c r="KM662" s="5"/>
      <c r="KN662" s="5"/>
    </row>
    <row r="663" spans="1:300" ht="12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  <c r="JX663" s="5"/>
      <c r="JY663" s="5"/>
      <c r="JZ663" s="5"/>
      <c r="KA663" s="5"/>
      <c r="KB663" s="5"/>
      <c r="KC663" s="5"/>
      <c r="KD663" s="5"/>
      <c r="KE663" s="5"/>
      <c r="KF663" s="5"/>
      <c r="KG663" s="5"/>
      <c r="KH663" s="5"/>
      <c r="KI663" s="5"/>
      <c r="KJ663" s="5"/>
      <c r="KK663" s="5"/>
      <c r="KL663" s="5"/>
      <c r="KM663" s="5"/>
      <c r="KN663" s="5"/>
    </row>
    <row r="664" spans="1:300" ht="12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  <c r="JX664" s="5"/>
      <c r="JY664" s="5"/>
      <c r="JZ664" s="5"/>
      <c r="KA664" s="5"/>
      <c r="KB664" s="5"/>
      <c r="KC664" s="5"/>
      <c r="KD664" s="5"/>
      <c r="KE664" s="5"/>
      <c r="KF664" s="5"/>
      <c r="KG664" s="5"/>
      <c r="KH664" s="5"/>
      <c r="KI664" s="5"/>
      <c r="KJ664" s="5"/>
      <c r="KK664" s="5"/>
      <c r="KL664" s="5"/>
      <c r="KM664" s="5"/>
      <c r="KN664" s="5"/>
    </row>
    <row r="665" spans="1:300" ht="12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  <c r="JX665" s="5"/>
      <c r="JY665" s="5"/>
      <c r="JZ665" s="5"/>
      <c r="KA665" s="5"/>
      <c r="KB665" s="5"/>
      <c r="KC665" s="5"/>
      <c r="KD665" s="5"/>
      <c r="KE665" s="5"/>
      <c r="KF665" s="5"/>
      <c r="KG665" s="5"/>
      <c r="KH665" s="5"/>
      <c r="KI665" s="5"/>
      <c r="KJ665" s="5"/>
      <c r="KK665" s="5"/>
      <c r="KL665" s="5"/>
      <c r="KM665" s="5"/>
      <c r="KN665" s="5"/>
    </row>
    <row r="666" spans="1:300" ht="12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  <c r="JX666" s="5"/>
      <c r="JY666" s="5"/>
      <c r="JZ666" s="5"/>
      <c r="KA666" s="5"/>
      <c r="KB666" s="5"/>
      <c r="KC666" s="5"/>
      <c r="KD666" s="5"/>
      <c r="KE666" s="5"/>
      <c r="KF666" s="5"/>
      <c r="KG666" s="5"/>
      <c r="KH666" s="5"/>
      <c r="KI666" s="5"/>
      <c r="KJ666" s="5"/>
      <c r="KK666" s="5"/>
      <c r="KL666" s="5"/>
      <c r="KM666" s="5"/>
      <c r="KN666" s="5"/>
    </row>
    <row r="667" spans="1:300" ht="12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  <c r="JX667" s="5"/>
      <c r="JY667" s="5"/>
      <c r="JZ667" s="5"/>
      <c r="KA667" s="5"/>
      <c r="KB667" s="5"/>
      <c r="KC667" s="5"/>
      <c r="KD667" s="5"/>
      <c r="KE667" s="5"/>
      <c r="KF667" s="5"/>
      <c r="KG667" s="5"/>
      <c r="KH667" s="5"/>
      <c r="KI667" s="5"/>
      <c r="KJ667" s="5"/>
      <c r="KK667" s="5"/>
      <c r="KL667" s="5"/>
      <c r="KM667" s="5"/>
      <c r="KN667" s="5"/>
    </row>
    <row r="668" spans="1:300" ht="12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  <c r="JX668" s="5"/>
      <c r="JY668" s="5"/>
      <c r="JZ668" s="5"/>
      <c r="KA668" s="5"/>
      <c r="KB668" s="5"/>
      <c r="KC668" s="5"/>
      <c r="KD668" s="5"/>
      <c r="KE668" s="5"/>
      <c r="KF668" s="5"/>
      <c r="KG668" s="5"/>
      <c r="KH668" s="5"/>
      <c r="KI668" s="5"/>
      <c r="KJ668" s="5"/>
      <c r="KK668" s="5"/>
      <c r="KL668" s="5"/>
      <c r="KM668" s="5"/>
      <c r="KN668" s="5"/>
    </row>
    <row r="669" spans="1:300" ht="12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  <c r="JX669" s="5"/>
      <c r="JY669" s="5"/>
      <c r="JZ669" s="5"/>
      <c r="KA669" s="5"/>
      <c r="KB669" s="5"/>
      <c r="KC669" s="5"/>
      <c r="KD669" s="5"/>
      <c r="KE669" s="5"/>
      <c r="KF669" s="5"/>
      <c r="KG669" s="5"/>
      <c r="KH669" s="5"/>
      <c r="KI669" s="5"/>
      <c r="KJ669" s="5"/>
      <c r="KK669" s="5"/>
      <c r="KL669" s="5"/>
      <c r="KM669" s="5"/>
      <c r="KN669" s="5"/>
    </row>
    <row r="670" spans="1:300" ht="12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  <c r="JX670" s="5"/>
      <c r="JY670" s="5"/>
      <c r="JZ670" s="5"/>
      <c r="KA670" s="5"/>
      <c r="KB670" s="5"/>
      <c r="KC670" s="5"/>
      <c r="KD670" s="5"/>
      <c r="KE670" s="5"/>
      <c r="KF670" s="5"/>
      <c r="KG670" s="5"/>
      <c r="KH670" s="5"/>
      <c r="KI670" s="5"/>
      <c r="KJ670" s="5"/>
      <c r="KK670" s="5"/>
      <c r="KL670" s="5"/>
      <c r="KM670" s="5"/>
      <c r="KN670" s="5"/>
    </row>
    <row r="671" spans="1:300" ht="12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  <c r="JX671" s="5"/>
      <c r="JY671" s="5"/>
      <c r="JZ671" s="5"/>
      <c r="KA671" s="5"/>
      <c r="KB671" s="5"/>
      <c r="KC671" s="5"/>
      <c r="KD671" s="5"/>
      <c r="KE671" s="5"/>
      <c r="KF671" s="5"/>
      <c r="KG671" s="5"/>
      <c r="KH671" s="5"/>
      <c r="KI671" s="5"/>
      <c r="KJ671" s="5"/>
      <c r="KK671" s="5"/>
      <c r="KL671" s="5"/>
      <c r="KM671" s="5"/>
      <c r="KN671" s="5"/>
    </row>
    <row r="672" spans="1:300" ht="12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  <c r="JX672" s="5"/>
      <c r="JY672" s="5"/>
      <c r="JZ672" s="5"/>
      <c r="KA672" s="5"/>
      <c r="KB672" s="5"/>
      <c r="KC672" s="5"/>
      <c r="KD672" s="5"/>
      <c r="KE672" s="5"/>
      <c r="KF672" s="5"/>
      <c r="KG672" s="5"/>
      <c r="KH672" s="5"/>
      <c r="KI672" s="5"/>
      <c r="KJ672" s="5"/>
      <c r="KK672" s="5"/>
      <c r="KL672" s="5"/>
      <c r="KM672" s="5"/>
      <c r="KN672" s="5"/>
    </row>
    <row r="673" spans="1:300" ht="12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  <c r="JX673" s="5"/>
      <c r="JY673" s="5"/>
      <c r="JZ673" s="5"/>
      <c r="KA673" s="5"/>
      <c r="KB673" s="5"/>
      <c r="KC673" s="5"/>
      <c r="KD673" s="5"/>
      <c r="KE673" s="5"/>
      <c r="KF673" s="5"/>
      <c r="KG673" s="5"/>
      <c r="KH673" s="5"/>
      <c r="KI673" s="5"/>
      <c r="KJ673" s="5"/>
      <c r="KK673" s="5"/>
      <c r="KL673" s="5"/>
      <c r="KM673" s="5"/>
      <c r="KN673" s="5"/>
    </row>
    <row r="674" spans="1:300" ht="12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  <c r="JX674" s="5"/>
      <c r="JY674" s="5"/>
      <c r="JZ674" s="5"/>
      <c r="KA674" s="5"/>
      <c r="KB674" s="5"/>
      <c r="KC674" s="5"/>
      <c r="KD674" s="5"/>
      <c r="KE674" s="5"/>
      <c r="KF674" s="5"/>
      <c r="KG674" s="5"/>
      <c r="KH674" s="5"/>
      <c r="KI674" s="5"/>
      <c r="KJ674" s="5"/>
      <c r="KK674" s="5"/>
      <c r="KL674" s="5"/>
      <c r="KM674" s="5"/>
      <c r="KN674" s="5"/>
    </row>
    <row r="675" spans="1:300" ht="12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  <c r="JX675" s="5"/>
      <c r="JY675" s="5"/>
      <c r="JZ675" s="5"/>
      <c r="KA675" s="5"/>
      <c r="KB675" s="5"/>
      <c r="KC675" s="5"/>
      <c r="KD675" s="5"/>
      <c r="KE675" s="5"/>
      <c r="KF675" s="5"/>
      <c r="KG675" s="5"/>
      <c r="KH675" s="5"/>
      <c r="KI675" s="5"/>
      <c r="KJ675" s="5"/>
      <c r="KK675" s="5"/>
      <c r="KL675" s="5"/>
      <c r="KM675" s="5"/>
      <c r="KN675" s="5"/>
    </row>
    <row r="676" spans="1:300" ht="12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  <c r="JX676" s="5"/>
      <c r="JY676" s="5"/>
      <c r="JZ676" s="5"/>
      <c r="KA676" s="5"/>
      <c r="KB676" s="5"/>
      <c r="KC676" s="5"/>
      <c r="KD676" s="5"/>
      <c r="KE676" s="5"/>
      <c r="KF676" s="5"/>
      <c r="KG676" s="5"/>
      <c r="KH676" s="5"/>
      <c r="KI676" s="5"/>
      <c r="KJ676" s="5"/>
      <c r="KK676" s="5"/>
      <c r="KL676" s="5"/>
      <c r="KM676" s="5"/>
      <c r="KN676" s="5"/>
    </row>
    <row r="677" spans="1:300" ht="12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  <c r="JX677" s="5"/>
      <c r="JY677" s="5"/>
      <c r="JZ677" s="5"/>
      <c r="KA677" s="5"/>
      <c r="KB677" s="5"/>
      <c r="KC677" s="5"/>
      <c r="KD677" s="5"/>
      <c r="KE677" s="5"/>
      <c r="KF677" s="5"/>
      <c r="KG677" s="5"/>
      <c r="KH677" s="5"/>
      <c r="KI677" s="5"/>
      <c r="KJ677" s="5"/>
      <c r="KK677" s="5"/>
      <c r="KL677" s="5"/>
      <c r="KM677" s="5"/>
      <c r="KN677" s="5"/>
    </row>
    <row r="678" spans="1:300" ht="12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  <c r="JX678" s="5"/>
      <c r="JY678" s="5"/>
      <c r="JZ678" s="5"/>
      <c r="KA678" s="5"/>
      <c r="KB678" s="5"/>
      <c r="KC678" s="5"/>
      <c r="KD678" s="5"/>
      <c r="KE678" s="5"/>
      <c r="KF678" s="5"/>
      <c r="KG678" s="5"/>
      <c r="KH678" s="5"/>
      <c r="KI678" s="5"/>
      <c r="KJ678" s="5"/>
      <c r="KK678" s="5"/>
      <c r="KL678" s="5"/>
      <c r="KM678" s="5"/>
      <c r="KN678" s="5"/>
    </row>
    <row r="679" spans="1:300" ht="12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  <c r="JX679" s="5"/>
      <c r="JY679" s="5"/>
      <c r="JZ679" s="5"/>
      <c r="KA679" s="5"/>
      <c r="KB679" s="5"/>
      <c r="KC679" s="5"/>
      <c r="KD679" s="5"/>
      <c r="KE679" s="5"/>
      <c r="KF679" s="5"/>
      <c r="KG679" s="5"/>
      <c r="KH679" s="5"/>
      <c r="KI679" s="5"/>
      <c r="KJ679" s="5"/>
      <c r="KK679" s="5"/>
      <c r="KL679" s="5"/>
      <c r="KM679" s="5"/>
      <c r="KN679" s="5"/>
    </row>
    <row r="680" spans="1:300" ht="12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  <c r="JX680" s="5"/>
      <c r="JY680" s="5"/>
      <c r="JZ680" s="5"/>
      <c r="KA680" s="5"/>
      <c r="KB680" s="5"/>
      <c r="KC680" s="5"/>
      <c r="KD680" s="5"/>
      <c r="KE680" s="5"/>
      <c r="KF680" s="5"/>
      <c r="KG680" s="5"/>
      <c r="KH680" s="5"/>
      <c r="KI680" s="5"/>
      <c r="KJ680" s="5"/>
      <c r="KK680" s="5"/>
      <c r="KL680" s="5"/>
      <c r="KM680" s="5"/>
      <c r="KN680" s="5"/>
    </row>
    <row r="681" spans="1:300" ht="12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  <c r="JX681" s="5"/>
      <c r="JY681" s="5"/>
      <c r="JZ681" s="5"/>
      <c r="KA681" s="5"/>
      <c r="KB681" s="5"/>
      <c r="KC681" s="5"/>
      <c r="KD681" s="5"/>
      <c r="KE681" s="5"/>
      <c r="KF681" s="5"/>
      <c r="KG681" s="5"/>
      <c r="KH681" s="5"/>
      <c r="KI681" s="5"/>
      <c r="KJ681" s="5"/>
      <c r="KK681" s="5"/>
      <c r="KL681" s="5"/>
      <c r="KM681" s="5"/>
      <c r="KN681" s="5"/>
    </row>
    <row r="682" spans="1:300" ht="12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  <c r="JX682" s="5"/>
      <c r="JY682" s="5"/>
      <c r="JZ682" s="5"/>
      <c r="KA682" s="5"/>
      <c r="KB682" s="5"/>
      <c r="KC682" s="5"/>
      <c r="KD682" s="5"/>
      <c r="KE682" s="5"/>
      <c r="KF682" s="5"/>
      <c r="KG682" s="5"/>
      <c r="KH682" s="5"/>
      <c r="KI682" s="5"/>
      <c r="KJ682" s="5"/>
      <c r="KK682" s="5"/>
      <c r="KL682" s="5"/>
      <c r="KM682" s="5"/>
      <c r="KN682" s="5"/>
    </row>
    <row r="683" spans="1:300" ht="12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  <c r="JX683" s="5"/>
      <c r="JY683" s="5"/>
      <c r="JZ683" s="5"/>
      <c r="KA683" s="5"/>
      <c r="KB683" s="5"/>
      <c r="KC683" s="5"/>
      <c r="KD683" s="5"/>
      <c r="KE683" s="5"/>
      <c r="KF683" s="5"/>
      <c r="KG683" s="5"/>
      <c r="KH683" s="5"/>
      <c r="KI683" s="5"/>
      <c r="KJ683" s="5"/>
      <c r="KK683" s="5"/>
      <c r="KL683" s="5"/>
      <c r="KM683" s="5"/>
      <c r="KN683" s="5"/>
    </row>
    <row r="684" spans="1:300" ht="12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  <c r="JX684" s="5"/>
      <c r="JY684" s="5"/>
      <c r="JZ684" s="5"/>
      <c r="KA684" s="5"/>
      <c r="KB684" s="5"/>
      <c r="KC684" s="5"/>
      <c r="KD684" s="5"/>
      <c r="KE684" s="5"/>
      <c r="KF684" s="5"/>
      <c r="KG684" s="5"/>
      <c r="KH684" s="5"/>
      <c r="KI684" s="5"/>
      <c r="KJ684" s="5"/>
      <c r="KK684" s="5"/>
      <c r="KL684" s="5"/>
      <c r="KM684" s="5"/>
      <c r="KN684" s="5"/>
    </row>
    <row r="685" spans="1:300" ht="12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  <c r="JX685" s="5"/>
      <c r="JY685" s="5"/>
      <c r="JZ685" s="5"/>
      <c r="KA685" s="5"/>
      <c r="KB685" s="5"/>
      <c r="KC685" s="5"/>
      <c r="KD685" s="5"/>
      <c r="KE685" s="5"/>
      <c r="KF685" s="5"/>
      <c r="KG685" s="5"/>
      <c r="KH685" s="5"/>
      <c r="KI685" s="5"/>
      <c r="KJ685" s="5"/>
      <c r="KK685" s="5"/>
      <c r="KL685" s="5"/>
      <c r="KM685" s="5"/>
      <c r="KN685" s="5"/>
    </row>
    <row r="686" spans="1:300" ht="12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  <c r="JX686" s="5"/>
      <c r="JY686" s="5"/>
      <c r="JZ686" s="5"/>
      <c r="KA686" s="5"/>
      <c r="KB686" s="5"/>
      <c r="KC686" s="5"/>
      <c r="KD686" s="5"/>
      <c r="KE686" s="5"/>
      <c r="KF686" s="5"/>
      <c r="KG686" s="5"/>
      <c r="KH686" s="5"/>
      <c r="KI686" s="5"/>
      <c r="KJ686" s="5"/>
      <c r="KK686" s="5"/>
      <c r="KL686" s="5"/>
      <c r="KM686" s="5"/>
      <c r="KN686" s="5"/>
    </row>
    <row r="687" spans="1:300" ht="12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  <c r="JX687" s="5"/>
      <c r="JY687" s="5"/>
      <c r="JZ687" s="5"/>
      <c r="KA687" s="5"/>
      <c r="KB687" s="5"/>
      <c r="KC687" s="5"/>
      <c r="KD687" s="5"/>
      <c r="KE687" s="5"/>
      <c r="KF687" s="5"/>
      <c r="KG687" s="5"/>
      <c r="KH687" s="5"/>
      <c r="KI687" s="5"/>
      <c r="KJ687" s="5"/>
      <c r="KK687" s="5"/>
      <c r="KL687" s="5"/>
      <c r="KM687" s="5"/>
      <c r="KN687" s="5"/>
    </row>
    <row r="688" spans="1:300" ht="12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  <c r="JX688" s="5"/>
      <c r="JY688" s="5"/>
      <c r="JZ688" s="5"/>
      <c r="KA688" s="5"/>
      <c r="KB688" s="5"/>
      <c r="KC688" s="5"/>
      <c r="KD688" s="5"/>
      <c r="KE688" s="5"/>
      <c r="KF688" s="5"/>
      <c r="KG688" s="5"/>
      <c r="KH688" s="5"/>
      <c r="KI688" s="5"/>
      <c r="KJ688" s="5"/>
      <c r="KK688" s="5"/>
      <c r="KL688" s="5"/>
      <c r="KM688" s="5"/>
      <c r="KN688" s="5"/>
    </row>
    <row r="689" spans="1:300" ht="12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  <c r="JX689" s="5"/>
      <c r="JY689" s="5"/>
      <c r="JZ689" s="5"/>
      <c r="KA689" s="5"/>
      <c r="KB689" s="5"/>
      <c r="KC689" s="5"/>
      <c r="KD689" s="5"/>
      <c r="KE689" s="5"/>
      <c r="KF689" s="5"/>
      <c r="KG689" s="5"/>
      <c r="KH689" s="5"/>
      <c r="KI689" s="5"/>
      <c r="KJ689" s="5"/>
      <c r="KK689" s="5"/>
      <c r="KL689" s="5"/>
      <c r="KM689" s="5"/>
      <c r="KN689" s="5"/>
    </row>
    <row r="690" spans="1:300" ht="12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  <c r="JX690" s="5"/>
      <c r="JY690" s="5"/>
      <c r="JZ690" s="5"/>
      <c r="KA690" s="5"/>
      <c r="KB690" s="5"/>
      <c r="KC690" s="5"/>
      <c r="KD690" s="5"/>
      <c r="KE690" s="5"/>
      <c r="KF690" s="5"/>
      <c r="KG690" s="5"/>
      <c r="KH690" s="5"/>
      <c r="KI690" s="5"/>
      <c r="KJ690" s="5"/>
      <c r="KK690" s="5"/>
      <c r="KL690" s="5"/>
      <c r="KM690" s="5"/>
      <c r="KN690" s="5"/>
    </row>
    <row r="691" spans="1:300" ht="12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  <c r="JX691" s="5"/>
      <c r="JY691" s="5"/>
      <c r="JZ691" s="5"/>
      <c r="KA691" s="5"/>
      <c r="KB691" s="5"/>
      <c r="KC691" s="5"/>
      <c r="KD691" s="5"/>
      <c r="KE691" s="5"/>
      <c r="KF691" s="5"/>
      <c r="KG691" s="5"/>
      <c r="KH691" s="5"/>
      <c r="KI691" s="5"/>
      <c r="KJ691" s="5"/>
      <c r="KK691" s="5"/>
      <c r="KL691" s="5"/>
      <c r="KM691" s="5"/>
      <c r="KN691" s="5"/>
    </row>
    <row r="692" spans="1:300" ht="12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  <c r="JX692" s="5"/>
      <c r="JY692" s="5"/>
      <c r="JZ692" s="5"/>
      <c r="KA692" s="5"/>
      <c r="KB692" s="5"/>
      <c r="KC692" s="5"/>
      <c r="KD692" s="5"/>
      <c r="KE692" s="5"/>
      <c r="KF692" s="5"/>
      <c r="KG692" s="5"/>
      <c r="KH692" s="5"/>
      <c r="KI692" s="5"/>
      <c r="KJ692" s="5"/>
      <c r="KK692" s="5"/>
      <c r="KL692" s="5"/>
      <c r="KM692" s="5"/>
      <c r="KN692" s="5"/>
    </row>
    <row r="693" spans="1:300" ht="12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  <c r="JX693" s="5"/>
      <c r="JY693" s="5"/>
      <c r="JZ693" s="5"/>
      <c r="KA693" s="5"/>
      <c r="KB693" s="5"/>
      <c r="KC693" s="5"/>
      <c r="KD693" s="5"/>
      <c r="KE693" s="5"/>
      <c r="KF693" s="5"/>
      <c r="KG693" s="5"/>
      <c r="KH693" s="5"/>
      <c r="KI693" s="5"/>
      <c r="KJ693" s="5"/>
      <c r="KK693" s="5"/>
      <c r="KL693" s="5"/>
      <c r="KM693" s="5"/>
      <c r="KN693" s="5"/>
    </row>
    <row r="694" spans="1:300" ht="12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  <c r="JX694" s="5"/>
      <c r="JY694" s="5"/>
      <c r="JZ694" s="5"/>
      <c r="KA694" s="5"/>
      <c r="KB694" s="5"/>
      <c r="KC694" s="5"/>
      <c r="KD694" s="5"/>
      <c r="KE694" s="5"/>
      <c r="KF694" s="5"/>
      <c r="KG694" s="5"/>
      <c r="KH694" s="5"/>
      <c r="KI694" s="5"/>
      <c r="KJ694" s="5"/>
      <c r="KK694" s="5"/>
      <c r="KL694" s="5"/>
      <c r="KM694" s="5"/>
      <c r="KN694" s="5"/>
    </row>
    <row r="695" spans="1:300" ht="12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  <c r="JX695" s="5"/>
      <c r="JY695" s="5"/>
      <c r="JZ695" s="5"/>
      <c r="KA695" s="5"/>
      <c r="KB695" s="5"/>
      <c r="KC695" s="5"/>
      <c r="KD695" s="5"/>
      <c r="KE695" s="5"/>
      <c r="KF695" s="5"/>
      <c r="KG695" s="5"/>
      <c r="KH695" s="5"/>
      <c r="KI695" s="5"/>
      <c r="KJ695" s="5"/>
      <c r="KK695" s="5"/>
      <c r="KL695" s="5"/>
      <c r="KM695" s="5"/>
      <c r="KN695" s="5"/>
    </row>
    <row r="696" spans="1:300" ht="12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  <c r="JX696" s="5"/>
      <c r="JY696" s="5"/>
      <c r="JZ696" s="5"/>
      <c r="KA696" s="5"/>
      <c r="KB696" s="5"/>
      <c r="KC696" s="5"/>
      <c r="KD696" s="5"/>
      <c r="KE696" s="5"/>
      <c r="KF696" s="5"/>
      <c r="KG696" s="5"/>
      <c r="KH696" s="5"/>
      <c r="KI696" s="5"/>
      <c r="KJ696" s="5"/>
      <c r="KK696" s="5"/>
      <c r="KL696" s="5"/>
      <c r="KM696" s="5"/>
      <c r="KN696" s="5"/>
    </row>
    <row r="697" spans="1:300" ht="12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  <c r="JX697" s="5"/>
      <c r="JY697" s="5"/>
      <c r="JZ697" s="5"/>
      <c r="KA697" s="5"/>
      <c r="KB697" s="5"/>
      <c r="KC697" s="5"/>
      <c r="KD697" s="5"/>
      <c r="KE697" s="5"/>
      <c r="KF697" s="5"/>
      <c r="KG697" s="5"/>
      <c r="KH697" s="5"/>
      <c r="KI697" s="5"/>
      <c r="KJ697" s="5"/>
      <c r="KK697" s="5"/>
      <c r="KL697" s="5"/>
      <c r="KM697" s="5"/>
      <c r="KN697" s="5"/>
    </row>
    <row r="698" spans="1:300" ht="12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  <c r="JX698" s="5"/>
      <c r="JY698" s="5"/>
      <c r="JZ698" s="5"/>
      <c r="KA698" s="5"/>
      <c r="KB698" s="5"/>
      <c r="KC698" s="5"/>
      <c r="KD698" s="5"/>
      <c r="KE698" s="5"/>
      <c r="KF698" s="5"/>
      <c r="KG698" s="5"/>
      <c r="KH698" s="5"/>
      <c r="KI698" s="5"/>
      <c r="KJ698" s="5"/>
      <c r="KK698" s="5"/>
      <c r="KL698" s="5"/>
      <c r="KM698" s="5"/>
      <c r="KN698" s="5"/>
    </row>
    <row r="699" spans="1:300" ht="12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  <c r="JX699" s="5"/>
      <c r="JY699" s="5"/>
      <c r="JZ699" s="5"/>
      <c r="KA699" s="5"/>
      <c r="KB699" s="5"/>
      <c r="KC699" s="5"/>
      <c r="KD699" s="5"/>
      <c r="KE699" s="5"/>
      <c r="KF699" s="5"/>
      <c r="KG699" s="5"/>
      <c r="KH699" s="5"/>
      <c r="KI699" s="5"/>
      <c r="KJ699" s="5"/>
      <c r="KK699" s="5"/>
      <c r="KL699" s="5"/>
      <c r="KM699" s="5"/>
      <c r="KN699" s="5"/>
    </row>
    <row r="700" spans="1:300" ht="12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  <c r="JX700" s="5"/>
      <c r="JY700" s="5"/>
      <c r="JZ700" s="5"/>
      <c r="KA700" s="5"/>
      <c r="KB700" s="5"/>
      <c r="KC700" s="5"/>
      <c r="KD700" s="5"/>
      <c r="KE700" s="5"/>
      <c r="KF700" s="5"/>
      <c r="KG700" s="5"/>
      <c r="KH700" s="5"/>
      <c r="KI700" s="5"/>
      <c r="KJ700" s="5"/>
      <c r="KK700" s="5"/>
      <c r="KL700" s="5"/>
      <c r="KM700" s="5"/>
      <c r="KN700" s="5"/>
    </row>
    <row r="701" spans="1:300" ht="12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  <c r="JX701" s="5"/>
      <c r="JY701" s="5"/>
      <c r="JZ701" s="5"/>
      <c r="KA701" s="5"/>
      <c r="KB701" s="5"/>
      <c r="KC701" s="5"/>
      <c r="KD701" s="5"/>
      <c r="KE701" s="5"/>
      <c r="KF701" s="5"/>
      <c r="KG701" s="5"/>
      <c r="KH701" s="5"/>
      <c r="KI701" s="5"/>
      <c r="KJ701" s="5"/>
      <c r="KK701" s="5"/>
      <c r="KL701" s="5"/>
      <c r="KM701" s="5"/>
      <c r="KN701" s="5"/>
    </row>
    <row r="702" spans="1:300" ht="12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  <c r="JX702" s="5"/>
      <c r="JY702" s="5"/>
      <c r="JZ702" s="5"/>
      <c r="KA702" s="5"/>
      <c r="KB702" s="5"/>
      <c r="KC702" s="5"/>
      <c r="KD702" s="5"/>
      <c r="KE702" s="5"/>
      <c r="KF702" s="5"/>
      <c r="KG702" s="5"/>
      <c r="KH702" s="5"/>
      <c r="KI702" s="5"/>
      <c r="KJ702" s="5"/>
      <c r="KK702" s="5"/>
      <c r="KL702" s="5"/>
      <c r="KM702" s="5"/>
      <c r="KN702" s="5"/>
    </row>
    <row r="703" spans="1:300" ht="12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  <c r="JX703" s="5"/>
      <c r="JY703" s="5"/>
      <c r="JZ703" s="5"/>
      <c r="KA703" s="5"/>
      <c r="KB703" s="5"/>
      <c r="KC703" s="5"/>
      <c r="KD703" s="5"/>
      <c r="KE703" s="5"/>
      <c r="KF703" s="5"/>
      <c r="KG703" s="5"/>
      <c r="KH703" s="5"/>
      <c r="KI703" s="5"/>
      <c r="KJ703" s="5"/>
      <c r="KK703" s="5"/>
      <c r="KL703" s="5"/>
      <c r="KM703" s="5"/>
      <c r="KN703" s="5"/>
    </row>
    <row r="704" spans="1:300" ht="12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  <c r="JX704" s="5"/>
      <c r="JY704" s="5"/>
      <c r="JZ704" s="5"/>
      <c r="KA704" s="5"/>
      <c r="KB704" s="5"/>
      <c r="KC704" s="5"/>
      <c r="KD704" s="5"/>
      <c r="KE704" s="5"/>
      <c r="KF704" s="5"/>
      <c r="KG704" s="5"/>
      <c r="KH704" s="5"/>
      <c r="KI704" s="5"/>
      <c r="KJ704" s="5"/>
      <c r="KK704" s="5"/>
      <c r="KL704" s="5"/>
      <c r="KM704" s="5"/>
      <c r="KN704" s="5"/>
    </row>
    <row r="705" spans="1:300" ht="12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  <c r="JX705" s="5"/>
      <c r="JY705" s="5"/>
      <c r="JZ705" s="5"/>
      <c r="KA705" s="5"/>
      <c r="KB705" s="5"/>
      <c r="KC705" s="5"/>
      <c r="KD705" s="5"/>
      <c r="KE705" s="5"/>
      <c r="KF705" s="5"/>
      <c r="KG705" s="5"/>
      <c r="KH705" s="5"/>
      <c r="KI705" s="5"/>
      <c r="KJ705" s="5"/>
      <c r="KK705" s="5"/>
      <c r="KL705" s="5"/>
      <c r="KM705" s="5"/>
      <c r="KN705" s="5"/>
    </row>
    <row r="706" spans="1:300" ht="12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  <c r="JX706" s="5"/>
      <c r="JY706" s="5"/>
      <c r="JZ706" s="5"/>
      <c r="KA706" s="5"/>
      <c r="KB706" s="5"/>
      <c r="KC706" s="5"/>
      <c r="KD706" s="5"/>
      <c r="KE706" s="5"/>
      <c r="KF706" s="5"/>
      <c r="KG706" s="5"/>
      <c r="KH706" s="5"/>
      <c r="KI706" s="5"/>
      <c r="KJ706" s="5"/>
      <c r="KK706" s="5"/>
      <c r="KL706" s="5"/>
      <c r="KM706" s="5"/>
      <c r="KN706" s="5"/>
    </row>
    <row r="707" spans="1:300" ht="12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  <c r="JX707" s="5"/>
      <c r="JY707" s="5"/>
      <c r="JZ707" s="5"/>
      <c r="KA707" s="5"/>
      <c r="KB707" s="5"/>
      <c r="KC707" s="5"/>
      <c r="KD707" s="5"/>
      <c r="KE707" s="5"/>
      <c r="KF707" s="5"/>
      <c r="KG707" s="5"/>
      <c r="KH707" s="5"/>
      <c r="KI707" s="5"/>
      <c r="KJ707" s="5"/>
      <c r="KK707" s="5"/>
      <c r="KL707" s="5"/>
      <c r="KM707" s="5"/>
      <c r="KN707" s="5"/>
    </row>
    <row r="708" spans="1:300" ht="12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  <c r="JX708" s="5"/>
      <c r="JY708" s="5"/>
      <c r="JZ708" s="5"/>
      <c r="KA708" s="5"/>
      <c r="KB708" s="5"/>
      <c r="KC708" s="5"/>
      <c r="KD708" s="5"/>
      <c r="KE708" s="5"/>
      <c r="KF708" s="5"/>
      <c r="KG708" s="5"/>
      <c r="KH708" s="5"/>
      <c r="KI708" s="5"/>
      <c r="KJ708" s="5"/>
      <c r="KK708" s="5"/>
      <c r="KL708" s="5"/>
      <c r="KM708" s="5"/>
      <c r="KN708" s="5"/>
    </row>
    <row r="709" spans="1:300" ht="12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  <c r="JX709" s="5"/>
      <c r="JY709" s="5"/>
      <c r="JZ709" s="5"/>
      <c r="KA709" s="5"/>
      <c r="KB709" s="5"/>
      <c r="KC709" s="5"/>
      <c r="KD709" s="5"/>
      <c r="KE709" s="5"/>
      <c r="KF709" s="5"/>
      <c r="KG709" s="5"/>
      <c r="KH709" s="5"/>
      <c r="KI709" s="5"/>
      <c r="KJ709" s="5"/>
      <c r="KK709" s="5"/>
      <c r="KL709" s="5"/>
      <c r="KM709" s="5"/>
      <c r="KN709" s="5"/>
    </row>
    <row r="710" spans="1:300" ht="12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  <c r="JX710" s="5"/>
      <c r="JY710" s="5"/>
      <c r="JZ710" s="5"/>
      <c r="KA710" s="5"/>
      <c r="KB710" s="5"/>
      <c r="KC710" s="5"/>
      <c r="KD710" s="5"/>
      <c r="KE710" s="5"/>
      <c r="KF710" s="5"/>
      <c r="KG710" s="5"/>
      <c r="KH710" s="5"/>
      <c r="KI710" s="5"/>
      <c r="KJ710" s="5"/>
      <c r="KK710" s="5"/>
      <c r="KL710" s="5"/>
      <c r="KM710" s="5"/>
      <c r="KN710" s="5"/>
    </row>
    <row r="711" spans="1:300" ht="12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  <c r="JX711" s="5"/>
      <c r="JY711" s="5"/>
      <c r="JZ711" s="5"/>
      <c r="KA711" s="5"/>
      <c r="KB711" s="5"/>
      <c r="KC711" s="5"/>
      <c r="KD711" s="5"/>
      <c r="KE711" s="5"/>
      <c r="KF711" s="5"/>
      <c r="KG711" s="5"/>
      <c r="KH711" s="5"/>
      <c r="KI711" s="5"/>
      <c r="KJ711" s="5"/>
      <c r="KK711" s="5"/>
      <c r="KL711" s="5"/>
      <c r="KM711" s="5"/>
      <c r="KN711" s="5"/>
    </row>
    <row r="712" spans="1:300" ht="12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  <c r="JX712" s="5"/>
      <c r="JY712" s="5"/>
      <c r="JZ712" s="5"/>
      <c r="KA712" s="5"/>
      <c r="KB712" s="5"/>
      <c r="KC712" s="5"/>
      <c r="KD712" s="5"/>
      <c r="KE712" s="5"/>
      <c r="KF712" s="5"/>
      <c r="KG712" s="5"/>
      <c r="KH712" s="5"/>
      <c r="KI712" s="5"/>
      <c r="KJ712" s="5"/>
      <c r="KK712" s="5"/>
      <c r="KL712" s="5"/>
      <c r="KM712" s="5"/>
      <c r="KN712" s="5"/>
    </row>
    <row r="713" spans="1:300" ht="12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  <c r="JX713" s="5"/>
      <c r="JY713" s="5"/>
      <c r="JZ713" s="5"/>
      <c r="KA713" s="5"/>
      <c r="KB713" s="5"/>
      <c r="KC713" s="5"/>
      <c r="KD713" s="5"/>
      <c r="KE713" s="5"/>
      <c r="KF713" s="5"/>
      <c r="KG713" s="5"/>
      <c r="KH713" s="5"/>
      <c r="KI713" s="5"/>
      <c r="KJ713" s="5"/>
      <c r="KK713" s="5"/>
      <c r="KL713" s="5"/>
      <c r="KM713" s="5"/>
      <c r="KN713" s="5"/>
    </row>
    <row r="714" spans="1:300" ht="12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  <c r="JX714" s="5"/>
      <c r="JY714" s="5"/>
      <c r="JZ714" s="5"/>
      <c r="KA714" s="5"/>
      <c r="KB714" s="5"/>
      <c r="KC714" s="5"/>
      <c r="KD714" s="5"/>
      <c r="KE714" s="5"/>
      <c r="KF714" s="5"/>
      <c r="KG714" s="5"/>
      <c r="KH714" s="5"/>
      <c r="KI714" s="5"/>
      <c r="KJ714" s="5"/>
      <c r="KK714" s="5"/>
      <c r="KL714" s="5"/>
      <c r="KM714" s="5"/>
      <c r="KN714" s="5"/>
    </row>
    <row r="715" spans="1:300" ht="12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  <c r="JX715" s="5"/>
      <c r="JY715" s="5"/>
      <c r="JZ715" s="5"/>
      <c r="KA715" s="5"/>
      <c r="KB715" s="5"/>
      <c r="KC715" s="5"/>
      <c r="KD715" s="5"/>
      <c r="KE715" s="5"/>
      <c r="KF715" s="5"/>
      <c r="KG715" s="5"/>
      <c r="KH715" s="5"/>
      <c r="KI715" s="5"/>
      <c r="KJ715" s="5"/>
      <c r="KK715" s="5"/>
      <c r="KL715" s="5"/>
      <c r="KM715" s="5"/>
      <c r="KN715" s="5"/>
    </row>
    <row r="716" spans="1:300" ht="12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  <c r="JX716" s="5"/>
      <c r="JY716" s="5"/>
      <c r="JZ716" s="5"/>
      <c r="KA716" s="5"/>
      <c r="KB716" s="5"/>
      <c r="KC716" s="5"/>
      <c r="KD716" s="5"/>
      <c r="KE716" s="5"/>
      <c r="KF716" s="5"/>
      <c r="KG716" s="5"/>
      <c r="KH716" s="5"/>
      <c r="KI716" s="5"/>
      <c r="KJ716" s="5"/>
      <c r="KK716" s="5"/>
      <c r="KL716" s="5"/>
      <c r="KM716" s="5"/>
      <c r="KN716" s="5"/>
    </row>
    <row r="717" spans="1:300" ht="12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  <c r="JX717" s="5"/>
      <c r="JY717" s="5"/>
      <c r="JZ717" s="5"/>
      <c r="KA717" s="5"/>
      <c r="KB717" s="5"/>
      <c r="KC717" s="5"/>
      <c r="KD717" s="5"/>
      <c r="KE717" s="5"/>
      <c r="KF717" s="5"/>
      <c r="KG717" s="5"/>
      <c r="KH717" s="5"/>
      <c r="KI717" s="5"/>
      <c r="KJ717" s="5"/>
      <c r="KK717" s="5"/>
      <c r="KL717" s="5"/>
      <c r="KM717" s="5"/>
      <c r="KN717" s="5"/>
    </row>
    <row r="718" spans="1:300" ht="12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  <c r="JX718" s="5"/>
      <c r="JY718" s="5"/>
      <c r="JZ718" s="5"/>
      <c r="KA718" s="5"/>
      <c r="KB718" s="5"/>
      <c r="KC718" s="5"/>
      <c r="KD718" s="5"/>
      <c r="KE718" s="5"/>
      <c r="KF718" s="5"/>
      <c r="KG718" s="5"/>
      <c r="KH718" s="5"/>
      <c r="KI718" s="5"/>
      <c r="KJ718" s="5"/>
      <c r="KK718" s="5"/>
      <c r="KL718" s="5"/>
      <c r="KM718" s="5"/>
      <c r="KN718" s="5"/>
    </row>
    <row r="719" spans="1:300" ht="12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  <c r="JX719" s="5"/>
      <c r="JY719" s="5"/>
      <c r="JZ719" s="5"/>
      <c r="KA719" s="5"/>
      <c r="KB719" s="5"/>
      <c r="KC719" s="5"/>
      <c r="KD719" s="5"/>
      <c r="KE719" s="5"/>
      <c r="KF719" s="5"/>
      <c r="KG719" s="5"/>
      <c r="KH719" s="5"/>
      <c r="KI719" s="5"/>
      <c r="KJ719" s="5"/>
      <c r="KK719" s="5"/>
      <c r="KL719" s="5"/>
      <c r="KM719" s="5"/>
      <c r="KN719" s="5"/>
    </row>
    <row r="720" spans="1:300" ht="12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  <c r="JX720" s="5"/>
      <c r="JY720" s="5"/>
      <c r="JZ720" s="5"/>
      <c r="KA720" s="5"/>
      <c r="KB720" s="5"/>
      <c r="KC720" s="5"/>
      <c r="KD720" s="5"/>
      <c r="KE720" s="5"/>
      <c r="KF720" s="5"/>
      <c r="KG720" s="5"/>
      <c r="KH720" s="5"/>
      <c r="KI720" s="5"/>
      <c r="KJ720" s="5"/>
      <c r="KK720" s="5"/>
      <c r="KL720" s="5"/>
      <c r="KM720" s="5"/>
      <c r="KN720" s="5"/>
    </row>
    <row r="721" spans="1:300" ht="12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  <c r="JX721" s="5"/>
      <c r="JY721" s="5"/>
      <c r="JZ721" s="5"/>
      <c r="KA721" s="5"/>
      <c r="KB721" s="5"/>
      <c r="KC721" s="5"/>
      <c r="KD721" s="5"/>
      <c r="KE721" s="5"/>
      <c r="KF721" s="5"/>
      <c r="KG721" s="5"/>
      <c r="KH721" s="5"/>
      <c r="KI721" s="5"/>
      <c r="KJ721" s="5"/>
      <c r="KK721" s="5"/>
      <c r="KL721" s="5"/>
      <c r="KM721" s="5"/>
      <c r="KN721" s="5"/>
    </row>
    <row r="722" spans="1:300" ht="12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  <c r="JX722" s="5"/>
      <c r="JY722" s="5"/>
      <c r="JZ722" s="5"/>
      <c r="KA722" s="5"/>
      <c r="KB722" s="5"/>
      <c r="KC722" s="5"/>
      <c r="KD722" s="5"/>
      <c r="KE722" s="5"/>
      <c r="KF722" s="5"/>
      <c r="KG722" s="5"/>
      <c r="KH722" s="5"/>
      <c r="KI722" s="5"/>
      <c r="KJ722" s="5"/>
      <c r="KK722" s="5"/>
      <c r="KL722" s="5"/>
      <c r="KM722" s="5"/>
      <c r="KN722" s="5"/>
    </row>
    <row r="723" spans="1:300" ht="12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  <c r="JX723" s="5"/>
      <c r="JY723" s="5"/>
      <c r="JZ723" s="5"/>
      <c r="KA723" s="5"/>
      <c r="KB723" s="5"/>
      <c r="KC723" s="5"/>
      <c r="KD723" s="5"/>
      <c r="KE723" s="5"/>
      <c r="KF723" s="5"/>
      <c r="KG723" s="5"/>
      <c r="KH723" s="5"/>
      <c r="KI723" s="5"/>
      <c r="KJ723" s="5"/>
      <c r="KK723" s="5"/>
      <c r="KL723" s="5"/>
      <c r="KM723" s="5"/>
      <c r="KN723" s="5"/>
    </row>
    <row r="724" spans="1:300" ht="12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  <c r="JX724" s="5"/>
      <c r="JY724" s="5"/>
      <c r="JZ724" s="5"/>
      <c r="KA724" s="5"/>
      <c r="KB724" s="5"/>
      <c r="KC724" s="5"/>
      <c r="KD724" s="5"/>
      <c r="KE724" s="5"/>
      <c r="KF724" s="5"/>
      <c r="KG724" s="5"/>
      <c r="KH724" s="5"/>
      <c r="KI724" s="5"/>
      <c r="KJ724" s="5"/>
      <c r="KK724" s="5"/>
      <c r="KL724" s="5"/>
      <c r="KM724" s="5"/>
      <c r="KN724" s="5"/>
    </row>
    <row r="725" spans="1:300" ht="12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  <c r="JX725" s="5"/>
      <c r="JY725" s="5"/>
      <c r="JZ725" s="5"/>
      <c r="KA725" s="5"/>
      <c r="KB725" s="5"/>
      <c r="KC725" s="5"/>
      <c r="KD725" s="5"/>
      <c r="KE725" s="5"/>
      <c r="KF725" s="5"/>
      <c r="KG725" s="5"/>
      <c r="KH725" s="5"/>
      <c r="KI725" s="5"/>
      <c r="KJ725" s="5"/>
      <c r="KK725" s="5"/>
      <c r="KL725" s="5"/>
      <c r="KM725" s="5"/>
      <c r="KN725" s="5"/>
    </row>
    <row r="726" spans="1:300" ht="12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  <c r="JX726" s="5"/>
      <c r="JY726" s="5"/>
      <c r="JZ726" s="5"/>
      <c r="KA726" s="5"/>
      <c r="KB726" s="5"/>
      <c r="KC726" s="5"/>
      <c r="KD726" s="5"/>
      <c r="KE726" s="5"/>
      <c r="KF726" s="5"/>
      <c r="KG726" s="5"/>
      <c r="KH726" s="5"/>
      <c r="KI726" s="5"/>
      <c r="KJ726" s="5"/>
      <c r="KK726" s="5"/>
      <c r="KL726" s="5"/>
      <c r="KM726" s="5"/>
      <c r="KN726" s="5"/>
    </row>
    <row r="727" spans="1:300" ht="12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  <c r="JX727" s="5"/>
      <c r="JY727" s="5"/>
      <c r="JZ727" s="5"/>
      <c r="KA727" s="5"/>
      <c r="KB727" s="5"/>
      <c r="KC727" s="5"/>
      <c r="KD727" s="5"/>
      <c r="KE727" s="5"/>
      <c r="KF727" s="5"/>
      <c r="KG727" s="5"/>
      <c r="KH727" s="5"/>
      <c r="KI727" s="5"/>
      <c r="KJ727" s="5"/>
      <c r="KK727" s="5"/>
      <c r="KL727" s="5"/>
      <c r="KM727" s="5"/>
      <c r="KN727" s="5"/>
    </row>
    <row r="728" spans="1:300" ht="12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  <c r="JX728" s="5"/>
      <c r="JY728" s="5"/>
      <c r="JZ728" s="5"/>
      <c r="KA728" s="5"/>
      <c r="KB728" s="5"/>
      <c r="KC728" s="5"/>
      <c r="KD728" s="5"/>
      <c r="KE728" s="5"/>
      <c r="KF728" s="5"/>
      <c r="KG728" s="5"/>
      <c r="KH728" s="5"/>
      <c r="KI728" s="5"/>
      <c r="KJ728" s="5"/>
      <c r="KK728" s="5"/>
      <c r="KL728" s="5"/>
      <c r="KM728" s="5"/>
      <c r="KN728" s="5"/>
    </row>
    <row r="729" spans="1:300" ht="12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  <c r="JX729" s="5"/>
      <c r="JY729" s="5"/>
      <c r="JZ729" s="5"/>
      <c r="KA729" s="5"/>
      <c r="KB729" s="5"/>
      <c r="KC729" s="5"/>
      <c r="KD729" s="5"/>
      <c r="KE729" s="5"/>
      <c r="KF729" s="5"/>
      <c r="KG729" s="5"/>
      <c r="KH729" s="5"/>
      <c r="KI729" s="5"/>
      <c r="KJ729" s="5"/>
      <c r="KK729" s="5"/>
      <c r="KL729" s="5"/>
      <c r="KM729" s="5"/>
      <c r="KN729" s="5"/>
    </row>
    <row r="730" spans="1:300" ht="12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  <c r="JX730" s="5"/>
      <c r="JY730" s="5"/>
      <c r="JZ730" s="5"/>
      <c r="KA730" s="5"/>
      <c r="KB730" s="5"/>
      <c r="KC730" s="5"/>
      <c r="KD730" s="5"/>
      <c r="KE730" s="5"/>
      <c r="KF730" s="5"/>
      <c r="KG730" s="5"/>
      <c r="KH730" s="5"/>
      <c r="KI730" s="5"/>
      <c r="KJ730" s="5"/>
      <c r="KK730" s="5"/>
      <c r="KL730" s="5"/>
      <c r="KM730" s="5"/>
      <c r="KN730" s="5"/>
    </row>
    <row r="731" spans="1:300" ht="12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  <c r="JX731" s="5"/>
      <c r="JY731" s="5"/>
      <c r="JZ731" s="5"/>
      <c r="KA731" s="5"/>
      <c r="KB731" s="5"/>
      <c r="KC731" s="5"/>
      <c r="KD731" s="5"/>
      <c r="KE731" s="5"/>
      <c r="KF731" s="5"/>
      <c r="KG731" s="5"/>
      <c r="KH731" s="5"/>
      <c r="KI731" s="5"/>
      <c r="KJ731" s="5"/>
      <c r="KK731" s="5"/>
      <c r="KL731" s="5"/>
      <c r="KM731" s="5"/>
      <c r="KN731" s="5"/>
    </row>
    <row r="732" spans="1:300" ht="12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  <c r="JX732" s="5"/>
      <c r="JY732" s="5"/>
      <c r="JZ732" s="5"/>
      <c r="KA732" s="5"/>
      <c r="KB732" s="5"/>
      <c r="KC732" s="5"/>
      <c r="KD732" s="5"/>
      <c r="KE732" s="5"/>
      <c r="KF732" s="5"/>
      <c r="KG732" s="5"/>
      <c r="KH732" s="5"/>
      <c r="KI732" s="5"/>
      <c r="KJ732" s="5"/>
      <c r="KK732" s="5"/>
      <c r="KL732" s="5"/>
      <c r="KM732" s="5"/>
      <c r="KN732" s="5"/>
    </row>
    <row r="733" spans="1:300" ht="12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  <c r="JX733" s="5"/>
      <c r="JY733" s="5"/>
      <c r="JZ733" s="5"/>
      <c r="KA733" s="5"/>
      <c r="KB733" s="5"/>
      <c r="KC733" s="5"/>
      <c r="KD733" s="5"/>
      <c r="KE733" s="5"/>
      <c r="KF733" s="5"/>
      <c r="KG733" s="5"/>
      <c r="KH733" s="5"/>
      <c r="KI733" s="5"/>
      <c r="KJ733" s="5"/>
      <c r="KK733" s="5"/>
      <c r="KL733" s="5"/>
      <c r="KM733" s="5"/>
      <c r="KN733" s="5"/>
    </row>
    <row r="734" spans="1:300" ht="12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  <c r="JX734" s="5"/>
      <c r="JY734" s="5"/>
      <c r="JZ734" s="5"/>
      <c r="KA734" s="5"/>
      <c r="KB734" s="5"/>
      <c r="KC734" s="5"/>
      <c r="KD734" s="5"/>
      <c r="KE734" s="5"/>
      <c r="KF734" s="5"/>
      <c r="KG734" s="5"/>
      <c r="KH734" s="5"/>
      <c r="KI734" s="5"/>
      <c r="KJ734" s="5"/>
      <c r="KK734" s="5"/>
      <c r="KL734" s="5"/>
      <c r="KM734" s="5"/>
      <c r="KN734" s="5"/>
    </row>
    <row r="735" spans="1:300" ht="12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  <c r="JX735" s="5"/>
      <c r="JY735" s="5"/>
      <c r="JZ735" s="5"/>
      <c r="KA735" s="5"/>
      <c r="KB735" s="5"/>
      <c r="KC735" s="5"/>
      <c r="KD735" s="5"/>
      <c r="KE735" s="5"/>
      <c r="KF735" s="5"/>
      <c r="KG735" s="5"/>
      <c r="KH735" s="5"/>
      <c r="KI735" s="5"/>
      <c r="KJ735" s="5"/>
      <c r="KK735" s="5"/>
      <c r="KL735" s="5"/>
      <c r="KM735" s="5"/>
      <c r="KN735" s="5"/>
    </row>
    <row r="736" spans="1:300" ht="12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  <c r="JX736" s="5"/>
      <c r="JY736" s="5"/>
      <c r="JZ736" s="5"/>
      <c r="KA736" s="5"/>
      <c r="KB736" s="5"/>
      <c r="KC736" s="5"/>
      <c r="KD736" s="5"/>
      <c r="KE736" s="5"/>
      <c r="KF736" s="5"/>
      <c r="KG736" s="5"/>
      <c r="KH736" s="5"/>
      <c r="KI736" s="5"/>
      <c r="KJ736" s="5"/>
      <c r="KK736" s="5"/>
      <c r="KL736" s="5"/>
      <c r="KM736" s="5"/>
      <c r="KN736" s="5"/>
    </row>
    <row r="737" spans="1:300" ht="12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  <c r="JX737" s="5"/>
      <c r="JY737" s="5"/>
      <c r="JZ737" s="5"/>
      <c r="KA737" s="5"/>
      <c r="KB737" s="5"/>
      <c r="KC737" s="5"/>
      <c r="KD737" s="5"/>
      <c r="KE737" s="5"/>
      <c r="KF737" s="5"/>
      <c r="KG737" s="5"/>
      <c r="KH737" s="5"/>
      <c r="KI737" s="5"/>
      <c r="KJ737" s="5"/>
      <c r="KK737" s="5"/>
      <c r="KL737" s="5"/>
      <c r="KM737" s="5"/>
      <c r="KN737" s="5"/>
    </row>
    <row r="738" spans="1:300" ht="12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  <c r="JX738" s="5"/>
      <c r="JY738" s="5"/>
      <c r="JZ738" s="5"/>
      <c r="KA738" s="5"/>
      <c r="KB738" s="5"/>
      <c r="KC738" s="5"/>
      <c r="KD738" s="5"/>
      <c r="KE738" s="5"/>
      <c r="KF738" s="5"/>
      <c r="KG738" s="5"/>
      <c r="KH738" s="5"/>
      <c r="KI738" s="5"/>
      <c r="KJ738" s="5"/>
      <c r="KK738" s="5"/>
      <c r="KL738" s="5"/>
      <c r="KM738" s="5"/>
      <c r="KN738" s="5"/>
    </row>
    <row r="739" spans="1:300" ht="12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  <c r="JX739" s="5"/>
      <c r="JY739" s="5"/>
      <c r="JZ739" s="5"/>
      <c r="KA739" s="5"/>
      <c r="KB739" s="5"/>
      <c r="KC739" s="5"/>
      <c r="KD739" s="5"/>
      <c r="KE739" s="5"/>
      <c r="KF739" s="5"/>
      <c r="KG739" s="5"/>
      <c r="KH739" s="5"/>
      <c r="KI739" s="5"/>
      <c r="KJ739" s="5"/>
      <c r="KK739" s="5"/>
      <c r="KL739" s="5"/>
      <c r="KM739" s="5"/>
      <c r="KN739" s="5"/>
    </row>
    <row r="740" spans="1:300" ht="12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  <c r="JX740" s="5"/>
      <c r="JY740" s="5"/>
      <c r="JZ740" s="5"/>
      <c r="KA740" s="5"/>
      <c r="KB740" s="5"/>
      <c r="KC740" s="5"/>
      <c r="KD740" s="5"/>
      <c r="KE740" s="5"/>
      <c r="KF740" s="5"/>
      <c r="KG740" s="5"/>
      <c r="KH740" s="5"/>
      <c r="KI740" s="5"/>
      <c r="KJ740" s="5"/>
      <c r="KK740" s="5"/>
      <c r="KL740" s="5"/>
      <c r="KM740" s="5"/>
      <c r="KN740" s="5"/>
    </row>
    <row r="741" spans="1:300" ht="12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  <c r="JX741" s="5"/>
      <c r="JY741" s="5"/>
      <c r="JZ741" s="5"/>
      <c r="KA741" s="5"/>
      <c r="KB741" s="5"/>
      <c r="KC741" s="5"/>
      <c r="KD741" s="5"/>
      <c r="KE741" s="5"/>
      <c r="KF741" s="5"/>
      <c r="KG741" s="5"/>
      <c r="KH741" s="5"/>
      <c r="KI741" s="5"/>
      <c r="KJ741" s="5"/>
      <c r="KK741" s="5"/>
      <c r="KL741" s="5"/>
      <c r="KM741" s="5"/>
      <c r="KN741" s="5"/>
    </row>
    <row r="742" spans="1:300" ht="12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  <c r="JX742" s="5"/>
      <c r="JY742" s="5"/>
      <c r="JZ742" s="5"/>
      <c r="KA742" s="5"/>
      <c r="KB742" s="5"/>
      <c r="KC742" s="5"/>
      <c r="KD742" s="5"/>
      <c r="KE742" s="5"/>
      <c r="KF742" s="5"/>
      <c r="KG742" s="5"/>
      <c r="KH742" s="5"/>
      <c r="KI742" s="5"/>
      <c r="KJ742" s="5"/>
      <c r="KK742" s="5"/>
      <c r="KL742" s="5"/>
      <c r="KM742" s="5"/>
      <c r="KN742" s="5"/>
    </row>
    <row r="743" spans="1:300" ht="12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  <c r="JX743" s="5"/>
      <c r="JY743" s="5"/>
      <c r="JZ743" s="5"/>
      <c r="KA743" s="5"/>
      <c r="KB743" s="5"/>
      <c r="KC743" s="5"/>
      <c r="KD743" s="5"/>
      <c r="KE743" s="5"/>
      <c r="KF743" s="5"/>
      <c r="KG743" s="5"/>
      <c r="KH743" s="5"/>
      <c r="KI743" s="5"/>
      <c r="KJ743" s="5"/>
      <c r="KK743" s="5"/>
      <c r="KL743" s="5"/>
      <c r="KM743" s="5"/>
      <c r="KN743" s="5"/>
    </row>
    <row r="744" spans="1:300" ht="12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  <c r="JX744" s="5"/>
      <c r="JY744" s="5"/>
      <c r="JZ744" s="5"/>
      <c r="KA744" s="5"/>
      <c r="KB744" s="5"/>
      <c r="KC744" s="5"/>
      <c r="KD744" s="5"/>
      <c r="KE744" s="5"/>
      <c r="KF744" s="5"/>
      <c r="KG744" s="5"/>
      <c r="KH744" s="5"/>
      <c r="KI744" s="5"/>
      <c r="KJ744" s="5"/>
      <c r="KK744" s="5"/>
      <c r="KL744" s="5"/>
      <c r="KM744" s="5"/>
      <c r="KN744" s="5"/>
    </row>
    <row r="745" spans="1:300" ht="12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  <c r="JX745" s="5"/>
      <c r="JY745" s="5"/>
      <c r="JZ745" s="5"/>
      <c r="KA745" s="5"/>
      <c r="KB745" s="5"/>
      <c r="KC745" s="5"/>
      <c r="KD745" s="5"/>
      <c r="KE745" s="5"/>
      <c r="KF745" s="5"/>
      <c r="KG745" s="5"/>
      <c r="KH745" s="5"/>
      <c r="KI745" s="5"/>
      <c r="KJ745" s="5"/>
      <c r="KK745" s="5"/>
      <c r="KL745" s="5"/>
      <c r="KM745" s="5"/>
      <c r="KN745" s="5"/>
    </row>
    <row r="746" spans="1:300" ht="12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  <c r="JX746" s="5"/>
      <c r="JY746" s="5"/>
      <c r="JZ746" s="5"/>
      <c r="KA746" s="5"/>
      <c r="KB746" s="5"/>
      <c r="KC746" s="5"/>
      <c r="KD746" s="5"/>
      <c r="KE746" s="5"/>
      <c r="KF746" s="5"/>
      <c r="KG746" s="5"/>
      <c r="KH746" s="5"/>
      <c r="KI746" s="5"/>
      <c r="KJ746" s="5"/>
      <c r="KK746" s="5"/>
      <c r="KL746" s="5"/>
      <c r="KM746" s="5"/>
      <c r="KN746" s="5"/>
    </row>
    <row r="747" spans="1:300" ht="12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  <c r="JX747" s="5"/>
      <c r="JY747" s="5"/>
      <c r="JZ747" s="5"/>
      <c r="KA747" s="5"/>
      <c r="KB747" s="5"/>
      <c r="KC747" s="5"/>
      <c r="KD747" s="5"/>
      <c r="KE747" s="5"/>
      <c r="KF747" s="5"/>
      <c r="KG747" s="5"/>
      <c r="KH747" s="5"/>
      <c r="KI747" s="5"/>
      <c r="KJ747" s="5"/>
      <c r="KK747" s="5"/>
      <c r="KL747" s="5"/>
      <c r="KM747" s="5"/>
      <c r="KN747" s="5"/>
    </row>
    <row r="748" spans="1:300" ht="12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  <c r="JX748" s="5"/>
      <c r="JY748" s="5"/>
      <c r="JZ748" s="5"/>
      <c r="KA748" s="5"/>
      <c r="KB748" s="5"/>
      <c r="KC748" s="5"/>
      <c r="KD748" s="5"/>
      <c r="KE748" s="5"/>
      <c r="KF748" s="5"/>
      <c r="KG748" s="5"/>
      <c r="KH748" s="5"/>
      <c r="KI748" s="5"/>
      <c r="KJ748" s="5"/>
      <c r="KK748" s="5"/>
      <c r="KL748" s="5"/>
      <c r="KM748" s="5"/>
      <c r="KN748" s="5"/>
    </row>
    <row r="749" spans="1:300" ht="12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  <c r="JX749" s="5"/>
      <c r="JY749" s="5"/>
      <c r="JZ749" s="5"/>
      <c r="KA749" s="5"/>
      <c r="KB749" s="5"/>
      <c r="KC749" s="5"/>
      <c r="KD749" s="5"/>
      <c r="KE749" s="5"/>
      <c r="KF749" s="5"/>
      <c r="KG749" s="5"/>
      <c r="KH749" s="5"/>
      <c r="KI749" s="5"/>
      <c r="KJ749" s="5"/>
      <c r="KK749" s="5"/>
      <c r="KL749" s="5"/>
      <c r="KM749" s="5"/>
      <c r="KN749" s="5"/>
    </row>
    <row r="750" spans="1:300" ht="12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  <c r="JX750" s="5"/>
      <c r="JY750" s="5"/>
      <c r="JZ750" s="5"/>
      <c r="KA750" s="5"/>
      <c r="KB750" s="5"/>
      <c r="KC750" s="5"/>
      <c r="KD750" s="5"/>
      <c r="KE750" s="5"/>
      <c r="KF750" s="5"/>
      <c r="KG750" s="5"/>
      <c r="KH750" s="5"/>
      <c r="KI750" s="5"/>
      <c r="KJ750" s="5"/>
      <c r="KK750" s="5"/>
      <c r="KL750" s="5"/>
      <c r="KM750" s="5"/>
      <c r="KN750" s="5"/>
    </row>
    <row r="751" spans="1:300" ht="12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  <c r="JX751" s="5"/>
      <c r="JY751" s="5"/>
      <c r="JZ751" s="5"/>
      <c r="KA751" s="5"/>
      <c r="KB751" s="5"/>
      <c r="KC751" s="5"/>
      <c r="KD751" s="5"/>
      <c r="KE751" s="5"/>
      <c r="KF751" s="5"/>
      <c r="KG751" s="5"/>
      <c r="KH751" s="5"/>
      <c r="KI751" s="5"/>
      <c r="KJ751" s="5"/>
      <c r="KK751" s="5"/>
      <c r="KL751" s="5"/>
      <c r="KM751" s="5"/>
      <c r="KN751" s="5"/>
    </row>
    <row r="752" spans="1:300" ht="12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  <c r="JX752" s="5"/>
      <c r="JY752" s="5"/>
      <c r="JZ752" s="5"/>
      <c r="KA752" s="5"/>
      <c r="KB752" s="5"/>
      <c r="KC752" s="5"/>
      <c r="KD752" s="5"/>
      <c r="KE752" s="5"/>
      <c r="KF752" s="5"/>
      <c r="KG752" s="5"/>
      <c r="KH752" s="5"/>
      <c r="KI752" s="5"/>
      <c r="KJ752" s="5"/>
      <c r="KK752" s="5"/>
      <c r="KL752" s="5"/>
      <c r="KM752" s="5"/>
      <c r="KN752" s="5"/>
    </row>
    <row r="753" spans="1:300" ht="12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  <c r="JX753" s="5"/>
      <c r="JY753" s="5"/>
      <c r="JZ753" s="5"/>
      <c r="KA753" s="5"/>
      <c r="KB753" s="5"/>
      <c r="KC753" s="5"/>
      <c r="KD753" s="5"/>
      <c r="KE753" s="5"/>
      <c r="KF753" s="5"/>
      <c r="KG753" s="5"/>
      <c r="KH753" s="5"/>
      <c r="KI753" s="5"/>
      <c r="KJ753" s="5"/>
      <c r="KK753" s="5"/>
      <c r="KL753" s="5"/>
      <c r="KM753" s="5"/>
      <c r="KN753" s="5"/>
    </row>
    <row r="754" spans="1:300" ht="12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  <c r="JX754" s="5"/>
      <c r="JY754" s="5"/>
      <c r="JZ754" s="5"/>
      <c r="KA754" s="5"/>
      <c r="KB754" s="5"/>
      <c r="KC754" s="5"/>
      <c r="KD754" s="5"/>
      <c r="KE754" s="5"/>
      <c r="KF754" s="5"/>
      <c r="KG754" s="5"/>
      <c r="KH754" s="5"/>
      <c r="KI754" s="5"/>
      <c r="KJ754" s="5"/>
      <c r="KK754" s="5"/>
      <c r="KL754" s="5"/>
      <c r="KM754" s="5"/>
      <c r="KN754" s="5"/>
    </row>
    <row r="755" spans="1:300" ht="12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  <c r="JX755" s="5"/>
      <c r="JY755" s="5"/>
      <c r="JZ755" s="5"/>
      <c r="KA755" s="5"/>
      <c r="KB755" s="5"/>
      <c r="KC755" s="5"/>
      <c r="KD755" s="5"/>
      <c r="KE755" s="5"/>
      <c r="KF755" s="5"/>
      <c r="KG755" s="5"/>
      <c r="KH755" s="5"/>
      <c r="KI755" s="5"/>
      <c r="KJ755" s="5"/>
      <c r="KK755" s="5"/>
      <c r="KL755" s="5"/>
      <c r="KM755" s="5"/>
      <c r="KN755" s="5"/>
    </row>
    <row r="756" spans="1:300" ht="12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  <c r="JX756" s="5"/>
      <c r="JY756" s="5"/>
      <c r="JZ756" s="5"/>
      <c r="KA756" s="5"/>
      <c r="KB756" s="5"/>
      <c r="KC756" s="5"/>
      <c r="KD756" s="5"/>
      <c r="KE756" s="5"/>
      <c r="KF756" s="5"/>
      <c r="KG756" s="5"/>
      <c r="KH756" s="5"/>
      <c r="KI756" s="5"/>
      <c r="KJ756" s="5"/>
      <c r="KK756" s="5"/>
      <c r="KL756" s="5"/>
      <c r="KM756" s="5"/>
      <c r="KN756" s="5"/>
    </row>
    <row r="757" spans="1:300" ht="12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  <c r="JX757" s="5"/>
      <c r="JY757" s="5"/>
      <c r="JZ757" s="5"/>
      <c r="KA757" s="5"/>
      <c r="KB757" s="5"/>
      <c r="KC757" s="5"/>
      <c r="KD757" s="5"/>
      <c r="KE757" s="5"/>
      <c r="KF757" s="5"/>
      <c r="KG757" s="5"/>
      <c r="KH757" s="5"/>
      <c r="KI757" s="5"/>
      <c r="KJ757" s="5"/>
      <c r="KK757" s="5"/>
      <c r="KL757" s="5"/>
      <c r="KM757" s="5"/>
      <c r="KN757" s="5"/>
    </row>
    <row r="758" spans="1:300" ht="12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  <c r="JX758" s="5"/>
      <c r="JY758" s="5"/>
      <c r="JZ758" s="5"/>
      <c r="KA758" s="5"/>
      <c r="KB758" s="5"/>
      <c r="KC758" s="5"/>
      <c r="KD758" s="5"/>
      <c r="KE758" s="5"/>
      <c r="KF758" s="5"/>
      <c r="KG758" s="5"/>
      <c r="KH758" s="5"/>
      <c r="KI758" s="5"/>
      <c r="KJ758" s="5"/>
      <c r="KK758" s="5"/>
      <c r="KL758" s="5"/>
      <c r="KM758" s="5"/>
      <c r="KN758" s="5"/>
    </row>
    <row r="759" spans="1:300" ht="12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  <c r="JX759" s="5"/>
      <c r="JY759" s="5"/>
      <c r="JZ759" s="5"/>
      <c r="KA759" s="5"/>
      <c r="KB759" s="5"/>
      <c r="KC759" s="5"/>
      <c r="KD759" s="5"/>
      <c r="KE759" s="5"/>
      <c r="KF759" s="5"/>
      <c r="KG759" s="5"/>
      <c r="KH759" s="5"/>
      <c r="KI759" s="5"/>
      <c r="KJ759" s="5"/>
      <c r="KK759" s="5"/>
      <c r="KL759" s="5"/>
      <c r="KM759" s="5"/>
      <c r="KN759" s="5"/>
    </row>
    <row r="760" spans="1:300" ht="12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  <c r="JX760" s="5"/>
      <c r="JY760" s="5"/>
      <c r="JZ760" s="5"/>
      <c r="KA760" s="5"/>
      <c r="KB760" s="5"/>
      <c r="KC760" s="5"/>
      <c r="KD760" s="5"/>
      <c r="KE760" s="5"/>
      <c r="KF760" s="5"/>
      <c r="KG760" s="5"/>
      <c r="KH760" s="5"/>
      <c r="KI760" s="5"/>
      <c r="KJ760" s="5"/>
      <c r="KK760" s="5"/>
      <c r="KL760" s="5"/>
      <c r="KM760" s="5"/>
      <c r="KN760" s="5"/>
    </row>
    <row r="761" spans="1:300" ht="12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  <c r="JX761" s="5"/>
      <c r="JY761" s="5"/>
      <c r="JZ761" s="5"/>
      <c r="KA761" s="5"/>
      <c r="KB761" s="5"/>
      <c r="KC761" s="5"/>
      <c r="KD761" s="5"/>
      <c r="KE761" s="5"/>
      <c r="KF761" s="5"/>
      <c r="KG761" s="5"/>
      <c r="KH761" s="5"/>
      <c r="KI761" s="5"/>
      <c r="KJ761" s="5"/>
      <c r="KK761" s="5"/>
      <c r="KL761" s="5"/>
      <c r="KM761" s="5"/>
      <c r="KN761" s="5"/>
    </row>
    <row r="762" spans="1:300" ht="12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  <c r="JX762" s="5"/>
      <c r="JY762" s="5"/>
      <c r="JZ762" s="5"/>
      <c r="KA762" s="5"/>
      <c r="KB762" s="5"/>
      <c r="KC762" s="5"/>
      <c r="KD762" s="5"/>
      <c r="KE762" s="5"/>
      <c r="KF762" s="5"/>
      <c r="KG762" s="5"/>
      <c r="KH762" s="5"/>
      <c r="KI762" s="5"/>
      <c r="KJ762" s="5"/>
      <c r="KK762" s="5"/>
      <c r="KL762" s="5"/>
      <c r="KM762" s="5"/>
      <c r="KN762" s="5"/>
    </row>
    <row r="763" spans="1:300" ht="12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  <c r="JX763" s="5"/>
      <c r="JY763" s="5"/>
      <c r="JZ763" s="5"/>
      <c r="KA763" s="5"/>
      <c r="KB763" s="5"/>
      <c r="KC763" s="5"/>
      <c r="KD763" s="5"/>
      <c r="KE763" s="5"/>
      <c r="KF763" s="5"/>
      <c r="KG763" s="5"/>
      <c r="KH763" s="5"/>
      <c r="KI763" s="5"/>
      <c r="KJ763" s="5"/>
      <c r="KK763" s="5"/>
      <c r="KL763" s="5"/>
      <c r="KM763" s="5"/>
      <c r="KN763" s="5"/>
    </row>
    <row r="764" spans="1:300" ht="12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  <c r="JX764" s="5"/>
      <c r="JY764" s="5"/>
      <c r="JZ764" s="5"/>
      <c r="KA764" s="5"/>
      <c r="KB764" s="5"/>
      <c r="KC764" s="5"/>
      <c r="KD764" s="5"/>
      <c r="KE764" s="5"/>
      <c r="KF764" s="5"/>
      <c r="KG764" s="5"/>
      <c r="KH764" s="5"/>
      <c r="KI764" s="5"/>
      <c r="KJ764" s="5"/>
      <c r="KK764" s="5"/>
      <c r="KL764" s="5"/>
      <c r="KM764" s="5"/>
      <c r="KN764" s="5"/>
    </row>
    <row r="765" spans="1:300" ht="12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  <c r="JX765" s="5"/>
      <c r="JY765" s="5"/>
      <c r="JZ765" s="5"/>
      <c r="KA765" s="5"/>
      <c r="KB765" s="5"/>
      <c r="KC765" s="5"/>
      <c r="KD765" s="5"/>
      <c r="KE765" s="5"/>
      <c r="KF765" s="5"/>
      <c r="KG765" s="5"/>
      <c r="KH765" s="5"/>
      <c r="KI765" s="5"/>
      <c r="KJ765" s="5"/>
      <c r="KK765" s="5"/>
      <c r="KL765" s="5"/>
      <c r="KM765" s="5"/>
      <c r="KN765" s="5"/>
    </row>
    <row r="766" spans="1:300" ht="12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  <c r="JX766" s="5"/>
      <c r="JY766" s="5"/>
      <c r="JZ766" s="5"/>
      <c r="KA766" s="5"/>
      <c r="KB766" s="5"/>
      <c r="KC766" s="5"/>
      <c r="KD766" s="5"/>
      <c r="KE766" s="5"/>
      <c r="KF766" s="5"/>
      <c r="KG766" s="5"/>
      <c r="KH766" s="5"/>
      <c r="KI766" s="5"/>
      <c r="KJ766" s="5"/>
      <c r="KK766" s="5"/>
      <c r="KL766" s="5"/>
      <c r="KM766" s="5"/>
      <c r="KN766" s="5"/>
    </row>
    <row r="767" spans="1:300" ht="12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  <c r="JX767" s="5"/>
      <c r="JY767" s="5"/>
      <c r="JZ767" s="5"/>
      <c r="KA767" s="5"/>
      <c r="KB767" s="5"/>
      <c r="KC767" s="5"/>
      <c r="KD767" s="5"/>
      <c r="KE767" s="5"/>
      <c r="KF767" s="5"/>
      <c r="KG767" s="5"/>
      <c r="KH767" s="5"/>
      <c r="KI767" s="5"/>
      <c r="KJ767" s="5"/>
      <c r="KK767" s="5"/>
      <c r="KL767" s="5"/>
      <c r="KM767" s="5"/>
      <c r="KN767" s="5"/>
    </row>
    <row r="768" spans="1:300" ht="12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  <c r="JX768" s="5"/>
      <c r="JY768" s="5"/>
      <c r="JZ768" s="5"/>
      <c r="KA768" s="5"/>
      <c r="KB768" s="5"/>
      <c r="KC768" s="5"/>
      <c r="KD768" s="5"/>
      <c r="KE768" s="5"/>
      <c r="KF768" s="5"/>
      <c r="KG768" s="5"/>
      <c r="KH768" s="5"/>
      <c r="KI768" s="5"/>
      <c r="KJ768" s="5"/>
      <c r="KK768" s="5"/>
      <c r="KL768" s="5"/>
      <c r="KM768" s="5"/>
      <c r="KN768" s="5"/>
    </row>
    <row r="769" spans="1:300" ht="12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  <c r="JX769" s="5"/>
      <c r="JY769" s="5"/>
      <c r="JZ769" s="5"/>
      <c r="KA769" s="5"/>
      <c r="KB769" s="5"/>
      <c r="KC769" s="5"/>
      <c r="KD769" s="5"/>
      <c r="KE769" s="5"/>
      <c r="KF769" s="5"/>
      <c r="KG769" s="5"/>
      <c r="KH769" s="5"/>
      <c r="KI769" s="5"/>
      <c r="KJ769" s="5"/>
      <c r="KK769" s="5"/>
      <c r="KL769" s="5"/>
      <c r="KM769" s="5"/>
      <c r="KN769" s="5"/>
    </row>
    <row r="770" spans="1:300" ht="12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  <c r="JX770" s="5"/>
      <c r="JY770" s="5"/>
      <c r="JZ770" s="5"/>
      <c r="KA770" s="5"/>
      <c r="KB770" s="5"/>
      <c r="KC770" s="5"/>
      <c r="KD770" s="5"/>
      <c r="KE770" s="5"/>
      <c r="KF770" s="5"/>
      <c r="KG770" s="5"/>
      <c r="KH770" s="5"/>
      <c r="KI770" s="5"/>
      <c r="KJ770" s="5"/>
      <c r="KK770" s="5"/>
      <c r="KL770" s="5"/>
      <c r="KM770" s="5"/>
      <c r="KN770" s="5"/>
    </row>
    <row r="771" spans="1:300" ht="12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  <c r="JX771" s="5"/>
      <c r="JY771" s="5"/>
      <c r="JZ771" s="5"/>
      <c r="KA771" s="5"/>
      <c r="KB771" s="5"/>
      <c r="KC771" s="5"/>
      <c r="KD771" s="5"/>
      <c r="KE771" s="5"/>
      <c r="KF771" s="5"/>
      <c r="KG771" s="5"/>
      <c r="KH771" s="5"/>
      <c r="KI771" s="5"/>
      <c r="KJ771" s="5"/>
      <c r="KK771" s="5"/>
      <c r="KL771" s="5"/>
      <c r="KM771" s="5"/>
      <c r="KN771" s="5"/>
    </row>
    <row r="772" spans="1:300" ht="12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  <c r="JX772" s="5"/>
      <c r="JY772" s="5"/>
      <c r="JZ772" s="5"/>
      <c r="KA772" s="5"/>
      <c r="KB772" s="5"/>
      <c r="KC772" s="5"/>
      <c r="KD772" s="5"/>
      <c r="KE772" s="5"/>
      <c r="KF772" s="5"/>
      <c r="KG772" s="5"/>
      <c r="KH772" s="5"/>
      <c r="KI772" s="5"/>
      <c r="KJ772" s="5"/>
      <c r="KK772" s="5"/>
      <c r="KL772" s="5"/>
      <c r="KM772" s="5"/>
      <c r="KN772" s="5"/>
    </row>
    <row r="773" spans="1:300" ht="12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  <c r="JX773" s="5"/>
      <c r="JY773" s="5"/>
      <c r="JZ773" s="5"/>
      <c r="KA773" s="5"/>
      <c r="KB773" s="5"/>
      <c r="KC773" s="5"/>
      <c r="KD773" s="5"/>
      <c r="KE773" s="5"/>
      <c r="KF773" s="5"/>
      <c r="KG773" s="5"/>
      <c r="KH773" s="5"/>
      <c r="KI773" s="5"/>
      <c r="KJ773" s="5"/>
      <c r="KK773" s="5"/>
      <c r="KL773" s="5"/>
      <c r="KM773" s="5"/>
      <c r="KN773" s="5"/>
    </row>
    <row r="774" spans="1:300" ht="12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  <c r="JX774" s="5"/>
      <c r="JY774" s="5"/>
      <c r="JZ774" s="5"/>
      <c r="KA774" s="5"/>
      <c r="KB774" s="5"/>
      <c r="KC774" s="5"/>
      <c r="KD774" s="5"/>
      <c r="KE774" s="5"/>
      <c r="KF774" s="5"/>
      <c r="KG774" s="5"/>
      <c r="KH774" s="5"/>
      <c r="KI774" s="5"/>
      <c r="KJ774" s="5"/>
      <c r="KK774" s="5"/>
      <c r="KL774" s="5"/>
      <c r="KM774" s="5"/>
      <c r="KN774" s="5"/>
    </row>
    <row r="775" spans="1:300" ht="12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  <c r="JX775" s="5"/>
      <c r="JY775" s="5"/>
      <c r="JZ775" s="5"/>
      <c r="KA775" s="5"/>
      <c r="KB775" s="5"/>
      <c r="KC775" s="5"/>
      <c r="KD775" s="5"/>
      <c r="KE775" s="5"/>
      <c r="KF775" s="5"/>
      <c r="KG775" s="5"/>
      <c r="KH775" s="5"/>
      <c r="KI775" s="5"/>
      <c r="KJ775" s="5"/>
      <c r="KK775" s="5"/>
      <c r="KL775" s="5"/>
      <c r="KM775" s="5"/>
      <c r="KN775" s="5"/>
    </row>
    <row r="776" spans="1:300" ht="12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  <c r="JX776" s="5"/>
      <c r="JY776" s="5"/>
      <c r="JZ776" s="5"/>
      <c r="KA776" s="5"/>
      <c r="KB776" s="5"/>
      <c r="KC776" s="5"/>
      <c r="KD776" s="5"/>
      <c r="KE776" s="5"/>
      <c r="KF776" s="5"/>
      <c r="KG776" s="5"/>
      <c r="KH776" s="5"/>
      <c r="KI776" s="5"/>
      <c r="KJ776" s="5"/>
      <c r="KK776" s="5"/>
      <c r="KL776" s="5"/>
      <c r="KM776" s="5"/>
      <c r="KN776" s="5"/>
    </row>
    <row r="777" spans="1:300" ht="12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  <c r="JX777" s="5"/>
      <c r="JY777" s="5"/>
      <c r="JZ777" s="5"/>
      <c r="KA777" s="5"/>
      <c r="KB777" s="5"/>
      <c r="KC777" s="5"/>
      <c r="KD777" s="5"/>
      <c r="KE777" s="5"/>
      <c r="KF777" s="5"/>
      <c r="KG777" s="5"/>
      <c r="KH777" s="5"/>
      <c r="KI777" s="5"/>
      <c r="KJ777" s="5"/>
      <c r="KK777" s="5"/>
      <c r="KL777" s="5"/>
      <c r="KM777" s="5"/>
      <c r="KN777" s="5"/>
    </row>
    <row r="778" spans="1:300" ht="12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  <c r="JX778" s="5"/>
      <c r="JY778" s="5"/>
      <c r="JZ778" s="5"/>
      <c r="KA778" s="5"/>
      <c r="KB778" s="5"/>
      <c r="KC778" s="5"/>
      <c r="KD778" s="5"/>
      <c r="KE778" s="5"/>
      <c r="KF778" s="5"/>
      <c r="KG778" s="5"/>
      <c r="KH778" s="5"/>
      <c r="KI778" s="5"/>
      <c r="KJ778" s="5"/>
      <c r="KK778" s="5"/>
      <c r="KL778" s="5"/>
      <c r="KM778" s="5"/>
      <c r="KN778" s="5"/>
    </row>
    <row r="779" spans="1:300" ht="12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  <c r="JX779" s="5"/>
      <c r="JY779" s="5"/>
      <c r="JZ779" s="5"/>
      <c r="KA779" s="5"/>
      <c r="KB779" s="5"/>
      <c r="KC779" s="5"/>
      <c r="KD779" s="5"/>
      <c r="KE779" s="5"/>
      <c r="KF779" s="5"/>
      <c r="KG779" s="5"/>
      <c r="KH779" s="5"/>
      <c r="KI779" s="5"/>
      <c r="KJ779" s="5"/>
      <c r="KK779" s="5"/>
      <c r="KL779" s="5"/>
      <c r="KM779" s="5"/>
      <c r="KN779" s="5"/>
    </row>
    <row r="780" spans="1:300" ht="12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  <c r="JX780" s="5"/>
      <c r="JY780" s="5"/>
      <c r="JZ780" s="5"/>
      <c r="KA780" s="5"/>
      <c r="KB780" s="5"/>
      <c r="KC780" s="5"/>
      <c r="KD780" s="5"/>
      <c r="KE780" s="5"/>
      <c r="KF780" s="5"/>
      <c r="KG780" s="5"/>
      <c r="KH780" s="5"/>
      <c r="KI780" s="5"/>
      <c r="KJ780" s="5"/>
      <c r="KK780" s="5"/>
      <c r="KL780" s="5"/>
      <c r="KM780" s="5"/>
      <c r="KN780" s="5"/>
    </row>
    <row r="781" spans="1:300" ht="12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  <c r="JX781" s="5"/>
      <c r="JY781" s="5"/>
      <c r="JZ781" s="5"/>
      <c r="KA781" s="5"/>
      <c r="KB781" s="5"/>
      <c r="KC781" s="5"/>
      <c r="KD781" s="5"/>
      <c r="KE781" s="5"/>
      <c r="KF781" s="5"/>
      <c r="KG781" s="5"/>
      <c r="KH781" s="5"/>
      <c r="KI781" s="5"/>
      <c r="KJ781" s="5"/>
      <c r="KK781" s="5"/>
      <c r="KL781" s="5"/>
      <c r="KM781" s="5"/>
      <c r="KN781" s="5"/>
    </row>
    <row r="782" spans="1:300" ht="12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  <c r="JX782" s="5"/>
      <c r="JY782" s="5"/>
      <c r="JZ782" s="5"/>
      <c r="KA782" s="5"/>
      <c r="KB782" s="5"/>
      <c r="KC782" s="5"/>
      <c r="KD782" s="5"/>
      <c r="KE782" s="5"/>
      <c r="KF782" s="5"/>
      <c r="KG782" s="5"/>
      <c r="KH782" s="5"/>
      <c r="KI782" s="5"/>
      <c r="KJ782" s="5"/>
      <c r="KK782" s="5"/>
      <c r="KL782" s="5"/>
      <c r="KM782" s="5"/>
      <c r="KN782" s="5"/>
    </row>
    <row r="783" spans="1:300" ht="12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  <c r="JX783" s="5"/>
      <c r="JY783" s="5"/>
      <c r="JZ783" s="5"/>
      <c r="KA783" s="5"/>
      <c r="KB783" s="5"/>
      <c r="KC783" s="5"/>
      <c r="KD783" s="5"/>
      <c r="KE783" s="5"/>
      <c r="KF783" s="5"/>
      <c r="KG783" s="5"/>
      <c r="KH783" s="5"/>
      <c r="KI783" s="5"/>
      <c r="KJ783" s="5"/>
      <c r="KK783" s="5"/>
      <c r="KL783" s="5"/>
      <c r="KM783" s="5"/>
      <c r="KN783" s="5"/>
    </row>
    <row r="784" spans="1:300" ht="12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  <c r="JX784" s="5"/>
      <c r="JY784" s="5"/>
      <c r="JZ784" s="5"/>
      <c r="KA784" s="5"/>
      <c r="KB784" s="5"/>
      <c r="KC784" s="5"/>
      <c r="KD784" s="5"/>
      <c r="KE784" s="5"/>
      <c r="KF784" s="5"/>
      <c r="KG784" s="5"/>
      <c r="KH784" s="5"/>
      <c r="KI784" s="5"/>
      <c r="KJ784" s="5"/>
      <c r="KK784" s="5"/>
      <c r="KL784" s="5"/>
      <c r="KM784" s="5"/>
      <c r="KN784" s="5"/>
    </row>
    <row r="785" spans="1:300" ht="12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  <c r="JX785" s="5"/>
      <c r="JY785" s="5"/>
      <c r="JZ785" s="5"/>
      <c r="KA785" s="5"/>
      <c r="KB785" s="5"/>
      <c r="KC785" s="5"/>
      <c r="KD785" s="5"/>
      <c r="KE785" s="5"/>
      <c r="KF785" s="5"/>
      <c r="KG785" s="5"/>
      <c r="KH785" s="5"/>
      <c r="KI785" s="5"/>
      <c r="KJ785" s="5"/>
      <c r="KK785" s="5"/>
      <c r="KL785" s="5"/>
      <c r="KM785" s="5"/>
      <c r="KN785" s="5"/>
    </row>
    <row r="786" spans="1:300" ht="12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  <c r="JX786" s="5"/>
      <c r="JY786" s="5"/>
      <c r="JZ786" s="5"/>
      <c r="KA786" s="5"/>
      <c r="KB786" s="5"/>
      <c r="KC786" s="5"/>
      <c r="KD786" s="5"/>
      <c r="KE786" s="5"/>
      <c r="KF786" s="5"/>
      <c r="KG786" s="5"/>
      <c r="KH786" s="5"/>
      <c r="KI786" s="5"/>
      <c r="KJ786" s="5"/>
      <c r="KK786" s="5"/>
      <c r="KL786" s="5"/>
      <c r="KM786" s="5"/>
      <c r="KN786" s="5"/>
    </row>
    <row r="787" spans="1:300" ht="12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  <c r="JX787" s="5"/>
      <c r="JY787" s="5"/>
      <c r="JZ787" s="5"/>
      <c r="KA787" s="5"/>
      <c r="KB787" s="5"/>
      <c r="KC787" s="5"/>
      <c r="KD787" s="5"/>
      <c r="KE787" s="5"/>
      <c r="KF787" s="5"/>
      <c r="KG787" s="5"/>
      <c r="KH787" s="5"/>
      <c r="KI787" s="5"/>
      <c r="KJ787" s="5"/>
      <c r="KK787" s="5"/>
      <c r="KL787" s="5"/>
      <c r="KM787" s="5"/>
      <c r="KN787" s="5"/>
    </row>
    <row r="788" spans="1:300" ht="12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  <c r="JX788" s="5"/>
      <c r="JY788" s="5"/>
      <c r="JZ788" s="5"/>
      <c r="KA788" s="5"/>
      <c r="KB788" s="5"/>
      <c r="KC788" s="5"/>
      <c r="KD788" s="5"/>
      <c r="KE788" s="5"/>
      <c r="KF788" s="5"/>
      <c r="KG788" s="5"/>
      <c r="KH788" s="5"/>
      <c r="KI788" s="5"/>
      <c r="KJ788" s="5"/>
      <c r="KK788" s="5"/>
      <c r="KL788" s="5"/>
      <c r="KM788" s="5"/>
      <c r="KN788" s="5"/>
    </row>
    <row r="789" spans="1:300" ht="12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  <c r="JX789" s="5"/>
      <c r="JY789" s="5"/>
      <c r="JZ789" s="5"/>
      <c r="KA789" s="5"/>
      <c r="KB789" s="5"/>
      <c r="KC789" s="5"/>
      <c r="KD789" s="5"/>
      <c r="KE789" s="5"/>
      <c r="KF789" s="5"/>
      <c r="KG789" s="5"/>
      <c r="KH789" s="5"/>
      <c r="KI789" s="5"/>
      <c r="KJ789" s="5"/>
      <c r="KK789" s="5"/>
      <c r="KL789" s="5"/>
      <c r="KM789" s="5"/>
      <c r="KN789" s="5"/>
    </row>
    <row r="790" spans="1:300" ht="12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  <c r="JX790" s="5"/>
      <c r="JY790" s="5"/>
      <c r="JZ790" s="5"/>
      <c r="KA790" s="5"/>
      <c r="KB790" s="5"/>
      <c r="KC790" s="5"/>
      <c r="KD790" s="5"/>
      <c r="KE790" s="5"/>
      <c r="KF790" s="5"/>
      <c r="KG790" s="5"/>
      <c r="KH790" s="5"/>
      <c r="KI790" s="5"/>
      <c r="KJ790" s="5"/>
      <c r="KK790" s="5"/>
      <c r="KL790" s="5"/>
      <c r="KM790" s="5"/>
      <c r="KN790" s="5"/>
    </row>
    <row r="791" spans="1:300" ht="12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  <c r="JX791" s="5"/>
      <c r="JY791" s="5"/>
      <c r="JZ791" s="5"/>
      <c r="KA791" s="5"/>
      <c r="KB791" s="5"/>
      <c r="KC791" s="5"/>
      <c r="KD791" s="5"/>
      <c r="KE791" s="5"/>
      <c r="KF791" s="5"/>
      <c r="KG791" s="5"/>
      <c r="KH791" s="5"/>
      <c r="KI791" s="5"/>
      <c r="KJ791" s="5"/>
      <c r="KK791" s="5"/>
      <c r="KL791" s="5"/>
      <c r="KM791" s="5"/>
      <c r="KN791" s="5"/>
    </row>
    <row r="792" spans="1:300" ht="12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  <c r="JX792" s="5"/>
      <c r="JY792" s="5"/>
      <c r="JZ792" s="5"/>
      <c r="KA792" s="5"/>
      <c r="KB792" s="5"/>
      <c r="KC792" s="5"/>
      <c r="KD792" s="5"/>
      <c r="KE792" s="5"/>
      <c r="KF792" s="5"/>
      <c r="KG792" s="5"/>
      <c r="KH792" s="5"/>
      <c r="KI792" s="5"/>
      <c r="KJ792" s="5"/>
      <c r="KK792" s="5"/>
      <c r="KL792" s="5"/>
      <c r="KM792" s="5"/>
      <c r="KN792" s="5"/>
    </row>
    <row r="793" spans="1:300" ht="12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  <c r="JX793" s="5"/>
      <c r="JY793" s="5"/>
      <c r="JZ793" s="5"/>
      <c r="KA793" s="5"/>
      <c r="KB793" s="5"/>
      <c r="KC793" s="5"/>
      <c r="KD793" s="5"/>
      <c r="KE793" s="5"/>
      <c r="KF793" s="5"/>
      <c r="KG793" s="5"/>
      <c r="KH793" s="5"/>
      <c r="KI793" s="5"/>
      <c r="KJ793" s="5"/>
      <c r="KK793" s="5"/>
      <c r="KL793" s="5"/>
      <c r="KM793" s="5"/>
      <c r="KN793" s="5"/>
    </row>
    <row r="794" spans="1:300" ht="12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  <c r="JX794" s="5"/>
      <c r="JY794" s="5"/>
      <c r="JZ794" s="5"/>
      <c r="KA794" s="5"/>
      <c r="KB794" s="5"/>
      <c r="KC794" s="5"/>
      <c r="KD794" s="5"/>
      <c r="KE794" s="5"/>
      <c r="KF794" s="5"/>
      <c r="KG794" s="5"/>
      <c r="KH794" s="5"/>
      <c r="KI794" s="5"/>
      <c r="KJ794" s="5"/>
      <c r="KK794" s="5"/>
      <c r="KL794" s="5"/>
      <c r="KM794" s="5"/>
      <c r="KN794" s="5"/>
    </row>
    <row r="795" spans="1:300" ht="12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  <c r="JX795" s="5"/>
      <c r="JY795" s="5"/>
      <c r="JZ795" s="5"/>
      <c r="KA795" s="5"/>
      <c r="KB795" s="5"/>
      <c r="KC795" s="5"/>
      <c r="KD795" s="5"/>
      <c r="KE795" s="5"/>
      <c r="KF795" s="5"/>
      <c r="KG795" s="5"/>
      <c r="KH795" s="5"/>
      <c r="KI795" s="5"/>
      <c r="KJ795" s="5"/>
      <c r="KK795" s="5"/>
      <c r="KL795" s="5"/>
      <c r="KM795" s="5"/>
      <c r="KN795" s="5"/>
    </row>
    <row r="796" spans="1:300" ht="12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  <c r="JX796" s="5"/>
      <c r="JY796" s="5"/>
      <c r="JZ796" s="5"/>
      <c r="KA796" s="5"/>
      <c r="KB796" s="5"/>
      <c r="KC796" s="5"/>
      <c r="KD796" s="5"/>
      <c r="KE796" s="5"/>
      <c r="KF796" s="5"/>
      <c r="KG796" s="5"/>
      <c r="KH796" s="5"/>
      <c r="KI796" s="5"/>
      <c r="KJ796" s="5"/>
      <c r="KK796" s="5"/>
      <c r="KL796" s="5"/>
      <c r="KM796" s="5"/>
      <c r="KN796" s="5"/>
    </row>
    <row r="797" spans="1:300" ht="12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  <c r="JX797" s="5"/>
      <c r="JY797" s="5"/>
      <c r="JZ797" s="5"/>
      <c r="KA797" s="5"/>
      <c r="KB797" s="5"/>
      <c r="KC797" s="5"/>
      <c r="KD797" s="5"/>
      <c r="KE797" s="5"/>
      <c r="KF797" s="5"/>
      <c r="KG797" s="5"/>
      <c r="KH797" s="5"/>
      <c r="KI797" s="5"/>
      <c r="KJ797" s="5"/>
      <c r="KK797" s="5"/>
      <c r="KL797" s="5"/>
      <c r="KM797" s="5"/>
      <c r="KN797" s="5"/>
    </row>
    <row r="798" spans="1:300" ht="12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  <c r="JX798" s="5"/>
      <c r="JY798" s="5"/>
      <c r="JZ798" s="5"/>
      <c r="KA798" s="5"/>
      <c r="KB798" s="5"/>
      <c r="KC798" s="5"/>
      <c r="KD798" s="5"/>
      <c r="KE798" s="5"/>
      <c r="KF798" s="5"/>
      <c r="KG798" s="5"/>
      <c r="KH798" s="5"/>
      <c r="KI798" s="5"/>
      <c r="KJ798" s="5"/>
      <c r="KK798" s="5"/>
      <c r="KL798" s="5"/>
      <c r="KM798" s="5"/>
      <c r="KN798" s="5"/>
    </row>
    <row r="799" spans="1:300" ht="12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  <c r="JX799" s="5"/>
      <c r="JY799" s="5"/>
      <c r="JZ799" s="5"/>
      <c r="KA799" s="5"/>
      <c r="KB799" s="5"/>
      <c r="KC799" s="5"/>
      <c r="KD799" s="5"/>
      <c r="KE799" s="5"/>
      <c r="KF799" s="5"/>
      <c r="KG799" s="5"/>
      <c r="KH799" s="5"/>
      <c r="KI799" s="5"/>
      <c r="KJ799" s="5"/>
      <c r="KK799" s="5"/>
      <c r="KL799" s="5"/>
      <c r="KM799" s="5"/>
      <c r="KN799" s="5"/>
    </row>
    <row r="800" spans="1:300" ht="12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  <c r="JX800" s="5"/>
      <c r="JY800" s="5"/>
      <c r="JZ800" s="5"/>
      <c r="KA800" s="5"/>
      <c r="KB800" s="5"/>
      <c r="KC800" s="5"/>
      <c r="KD800" s="5"/>
      <c r="KE800" s="5"/>
      <c r="KF800" s="5"/>
      <c r="KG800" s="5"/>
      <c r="KH800" s="5"/>
      <c r="KI800" s="5"/>
      <c r="KJ800" s="5"/>
      <c r="KK800" s="5"/>
      <c r="KL800" s="5"/>
      <c r="KM800" s="5"/>
      <c r="KN800" s="5"/>
    </row>
    <row r="801" spans="1:300" ht="12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  <c r="JX801" s="5"/>
      <c r="JY801" s="5"/>
      <c r="JZ801" s="5"/>
      <c r="KA801" s="5"/>
      <c r="KB801" s="5"/>
      <c r="KC801" s="5"/>
      <c r="KD801" s="5"/>
      <c r="KE801" s="5"/>
      <c r="KF801" s="5"/>
      <c r="KG801" s="5"/>
      <c r="KH801" s="5"/>
      <c r="KI801" s="5"/>
      <c r="KJ801" s="5"/>
      <c r="KK801" s="5"/>
      <c r="KL801" s="5"/>
      <c r="KM801" s="5"/>
      <c r="KN801" s="5"/>
    </row>
    <row r="802" spans="1:300" ht="12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  <c r="JX802" s="5"/>
      <c r="JY802" s="5"/>
      <c r="JZ802" s="5"/>
      <c r="KA802" s="5"/>
      <c r="KB802" s="5"/>
      <c r="KC802" s="5"/>
      <c r="KD802" s="5"/>
      <c r="KE802" s="5"/>
      <c r="KF802" s="5"/>
      <c r="KG802" s="5"/>
      <c r="KH802" s="5"/>
      <c r="KI802" s="5"/>
      <c r="KJ802" s="5"/>
      <c r="KK802" s="5"/>
      <c r="KL802" s="5"/>
      <c r="KM802" s="5"/>
      <c r="KN802" s="5"/>
    </row>
    <row r="803" spans="1:300" ht="12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  <c r="JX803" s="5"/>
      <c r="JY803" s="5"/>
      <c r="JZ803" s="5"/>
      <c r="KA803" s="5"/>
      <c r="KB803" s="5"/>
      <c r="KC803" s="5"/>
      <c r="KD803" s="5"/>
      <c r="KE803" s="5"/>
      <c r="KF803" s="5"/>
      <c r="KG803" s="5"/>
      <c r="KH803" s="5"/>
      <c r="KI803" s="5"/>
      <c r="KJ803" s="5"/>
      <c r="KK803" s="5"/>
      <c r="KL803" s="5"/>
      <c r="KM803" s="5"/>
      <c r="KN803" s="5"/>
    </row>
    <row r="804" spans="1:300" ht="12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  <c r="JX804" s="5"/>
      <c r="JY804" s="5"/>
      <c r="JZ804" s="5"/>
      <c r="KA804" s="5"/>
      <c r="KB804" s="5"/>
      <c r="KC804" s="5"/>
      <c r="KD804" s="5"/>
      <c r="KE804" s="5"/>
      <c r="KF804" s="5"/>
      <c r="KG804" s="5"/>
      <c r="KH804" s="5"/>
      <c r="KI804" s="5"/>
      <c r="KJ804" s="5"/>
      <c r="KK804" s="5"/>
      <c r="KL804" s="5"/>
      <c r="KM804" s="5"/>
      <c r="KN804" s="5"/>
    </row>
    <row r="805" spans="1:300" ht="12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  <c r="JX805" s="5"/>
      <c r="JY805" s="5"/>
      <c r="JZ805" s="5"/>
      <c r="KA805" s="5"/>
      <c r="KB805" s="5"/>
      <c r="KC805" s="5"/>
      <c r="KD805" s="5"/>
      <c r="KE805" s="5"/>
      <c r="KF805" s="5"/>
      <c r="KG805" s="5"/>
      <c r="KH805" s="5"/>
      <c r="KI805" s="5"/>
      <c r="KJ805" s="5"/>
      <c r="KK805" s="5"/>
      <c r="KL805" s="5"/>
      <c r="KM805" s="5"/>
      <c r="KN805" s="5"/>
    </row>
    <row r="806" spans="1:300" ht="12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  <c r="JX806" s="5"/>
      <c r="JY806" s="5"/>
      <c r="JZ806" s="5"/>
      <c r="KA806" s="5"/>
      <c r="KB806" s="5"/>
      <c r="KC806" s="5"/>
      <c r="KD806" s="5"/>
      <c r="KE806" s="5"/>
      <c r="KF806" s="5"/>
      <c r="KG806" s="5"/>
      <c r="KH806" s="5"/>
      <c r="KI806" s="5"/>
      <c r="KJ806" s="5"/>
      <c r="KK806" s="5"/>
      <c r="KL806" s="5"/>
      <c r="KM806" s="5"/>
      <c r="KN806" s="5"/>
    </row>
    <row r="807" spans="1:300" ht="12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  <c r="JX807" s="5"/>
      <c r="JY807" s="5"/>
      <c r="JZ807" s="5"/>
      <c r="KA807" s="5"/>
      <c r="KB807" s="5"/>
      <c r="KC807" s="5"/>
      <c r="KD807" s="5"/>
      <c r="KE807" s="5"/>
      <c r="KF807" s="5"/>
      <c r="KG807" s="5"/>
      <c r="KH807" s="5"/>
      <c r="KI807" s="5"/>
      <c r="KJ807" s="5"/>
      <c r="KK807" s="5"/>
      <c r="KL807" s="5"/>
      <c r="KM807" s="5"/>
      <c r="KN807" s="5"/>
    </row>
    <row r="808" spans="1:300" ht="12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  <c r="JX808" s="5"/>
      <c r="JY808" s="5"/>
      <c r="JZ808" s="5"/>
      <c r="KA808" s="5"/>
      <c r="KB808" s="5"/>
      <c r="KC808" s="5"/>
      <c r="KD808" s="5"/>
      <c r="KE808" s="5"/>
      <c r="KF808" s="5"/>
      <c r="KG808" s="5"/>
      <c r="KH808" s="5"/>
      <c r="KI808" s="5"/>
      <c r="KJ808" s="5"/>
      <c r="KK808" s="5"/>
      <c r="KL808" s="5"/>
      <c r="KM808" s="5"/>
      <c r="KN808" s="5"/>
    </row>
    <row r="809" spans="1:300" ht="12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  <c r="JX809" s="5"/>
      <c r="JY809" s="5"/>
      <c r="JZ809" s="5"/>
      <c r="KA809" s="5"/>
      <c r="KB809" s="5"/>
      <c r="KC809" s="5"/>
      <c r="KD809" s="5"/>
      <c r="KE809" s="5"/>
      <c r="KF809" s="5"/>
      <c r="KG809" s="5"/>
      <c r="KH809" s="5"/>
      <c r="KI809" s="5"/>
      <c r="KJ809" s="5"/>
      <c r="KK809" s="5"/>
      <c r="KL809" s="5"/>
      <c r="KM809" s="5"/>
      <c r="KN809" s="5"/>
    </row>
    <row r="810" spans="1:300" ht="12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  <c r="JX810" s="5"/>
      <c r="JY810" s="5"/>
      <c r="JZ810" s="5"/>
      <c r="KA810" s="5"/>
      <c r="KB810" s="5"/>
      <c r="KC810" s="5"/>
      <c r="KD810" s="5"/>
      <c r="KE810" s="5"/>
      <c r="KF810" s="5"/>
      <c r="KG810" s="5"/>
      <c r="KH810" s="5"/>
      <c r="KI810" s="5"/>
      <c r="KJ810" s="5"/>
      <c r="KK810" s="5"/>
      <c r="KL810" s="5"/>
      <c r="KM810" s="5"/>
      <c r="KN810" s="5"/>
    </row>
    <row r="811" spans="1:300" ht="12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  <c r="JX811" s="5"/>
      <c r="JY811" s="5"/>
      <c r="JZ811" s="5"/>
      <c r="KA811" s="5"/>
      <c r="KB811" s="5"/>
      <c r="KC811" s="5"/>
      <c r="KD811" s="5"/>
      <c r="KE811" s="5"/>
      <c r="KF811" s="5"/>
      <c r="KG811" s="5"/>
      <c r="KH811" s="5"/>
      <c r="KI811" s="5"/>
      <c r="KJ811" s="5"/>
      <c r="KK811" s="5"/>
      <c r="KL811" s="5"/>
      <c r="KM811" s="5"/>
      <c r="KN811" s="5"/>
    </row>
    <row r="812" spans="1:300" ht="12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  <c r="JX812" s="5"/>
      <c r="JY812" s="5"/>
      <c r="JZ812" s="5"/>
      <c r="KA812" s="5"/>
      <c r="KB812" s="5"/>
      <c r="KC812" s="5"/>
      <c r="KD812" s="5"/>
      <c r="KE812" s="5"/>
      <c r="KF812" s="5"/>
      <c r="KG812" s="5"/>
      <c r="KH812" s="5"/>
      <c r="KI812" s="5"/>
      <c r="KJ812" s="5"/>
      <c r="KK812" s="5"/>
      <c r="KL812" s="5"/>
      <c r="KM812" s="5"/>
      <c r="KN812" s="5"/>
    </row>
    <row r="813" spans="1:300" ht="12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  <c r="JX813" s="5"/>
      <c r="JY813" s="5"/>
      <c r="JZ813" s="5"/>
      <c r="KA813" s="5"/>
      <c r="KB813" s="5"/>
      <c r="KC813" s="5"/>
      <c r="KD813" s="5"/>
      <c r="KE813" s="5"/>
      <c r="KF813" s="5"/>
      <c r="KG813" s="5"/>
      <c r="KH813" s="5"/>
      <c r="KI813" s="5"/>
      <c r="KJ813" s="5"/>
      <c r="KK813" s="5"/>
      <c r="KL813" s="5"/>
      <c r="KM813" s="5"/>
      <c r="KN813" s="5"/>
    </row>
    <row r="814" spans="1:300" ht="12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  <c r="JX814" s="5"/>
      <c r="JY814" s="5"/>
      <c r="JZ814" s="5"/>
      <c r="KA814" s="5"/>
      <c r="KB814" s="5"/>
      <c r="KC814" s="5"/>
      <c r="KD814" s="5"/>
      <c r="KE814" s="5"/>
      <c r="KF814" s="5"/>
      <c r="KG814" s="5"/>
      <c r="KH814" s="5"/>
      <c r="KI814" s="5"/>
      <c r="KJ814" s="5"/>
      <c r="KK814" s="5"/>
      <c r="KL814" s="5"/>
      <c r="KM814" s="5"/>
      <c r="KN814" s="5"/>
    </row>
    <row r="815" spans="1:300" ht="12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  <c r="JX815" s="5"/>
      <c r="JY815" s="5"/>
      <c r="JZ815" s="5"/>
      <c r="KA815" s="5"/>
      <c r="KB815" s="5"/>
      <c r="KC815" s="5"/>
      <c r="KD815" s="5"/>
      <c r="KE815" s="5"/>
      <c r="KF815" s="5"/>
      <c r="KG815" s="5"/>
      <c r="KH815" s="5"/>
      <c r="KI815" s="5"/>
      <c r="KJ815" s="5"/>
      <c r="KK815" s="5"/>
      <c r="KL815" s="5"/>
      <c r="KM815" s="5"/>
      <c r="KN815" s="5"/>
    </row>
    <row r="816" spans="1:300" ht="12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  <c r="JX816" s="5"/>
      <c r="JY816" s="5"/>
      <c r="JZ816" s="5"/>
      <c r="KA816" s="5"/>
      <c r="KB816" s="5"/>
      <c r="KC816" s="5"/>
      <c r="KD816" s="5"/>
      <c r="KE816" s="5"/>
      <c r="KF816" s="5"/>
      <c r="KG816" s="5"/>
      <c r="KH816" s="5"/>
      <c r="KI816" s="5"/>
      <c r="KJ816" s="5"/>
      <c r="KK816" s="5"/>
      <c r="KL816" s="5"/>
      <c r="KM816" s="5"/>
      <c r="KN816" s="5"/>
    </row>
    <row r="817" spans="1:300" ht="12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  <c r="JX817" s="5"/>
      <c r="JY817" s="5"/>
      <c r="JZ817" s="5"/>
      <c r="KA817" s="5"/>
      <c r="KB817" s="5"/>
      <c r="KC817" s="5"/>
      <c r="KD817" s="5"/>
      <c r="KE817" s="5"/>
      <c r="KF817" s="5"/>
      <c r="KG817" s="5"/>
      <c r="KH817" s="5"/>
      <c r="KI817" s="5"/>
      <c r="KJ817" s="5"/>
      <c r="KK817" s="5"/>
      <c r="KL817" s="5"/>
      <c r="KM817" s="5"/>
      <c r="KN817" s="5"/>
    </row>
    <row r="818" spans="1:300" ht="12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  <c r="JX818" s="5"/>
      <c r="JY818" s="5"/>
      <c r="JZ818" s="5"/>
      <c r="KA818" s="5"/>
      <c r="KB818" s="5"/>
      <c r="KC818" s="5"/>
      <c r="KD818" s="5"/>
      <c r="KE818" s="5"/>
      <c r="KF818" s="5"/>
      <c r="KG818" s="5"/>
      <c r="KH818" s="5"/>
      <c r="KI818" s="5"/>
      <c r="KJ818" s="5"/>
      <c r="KK818" s="5"/>
      <c r="KL818" s="5"/>
      <c r="KM818" s="5"/>
      <c r="KN818" s="5"/>
    </row>
    <row r="819" spans="1:300" ht="12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  <c r="JX819" s="5"/>
      <c r="JY819" s="5"/>
      <c r="JZ819" s="5"/>
      <c r="KA819" s="5"/>
      <c r="KB819" s="5"/>
      <c r="KC819" s="5"/>
      <c r="KD819" s="5"/>
      <c r="KE819" s="5"/>
      <c r="KF819" s="5"/>
      <c r="KG819" s="5"/>
      <c r="KH819" s="5"/>
      <c r="KI819" s="5"/>
      <c r="KJ819" s="5"/>
      <c r="KK819" s="5"/>
      <c r="KL819" s="5"/>
      <c r="KM819" s="5"/>
      <c r="KN819" s="5"/>
    </row>
    <row r="820" spans="1:300" ht="12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  <c r="JX820" s="5"/>
      <c r="JY820" s="5"/>
      <c r="JZ820" s="5"/>
      <c r="KA820" s="5"/>
      <c r="KB820" s="5"/>
      <c r="KC820" s="5"/>
      <c r="KD820" s="5"/>
      <c r="KE820" s="5"/>
      <c r="KF820" s="5"/>
      <c r="KG820" s="5"/>
      <c r="KH820" s="5"/>
      <c r="KI820" s="5"/>
      <c r="KJ820" s="5"/>
      <c r="KK820" s="5"/>
      <c r="KL820" s="5"/>
      <c r="KM820" s="5"/>
      <c r="KN820" s="5"/>
    </row>
    <row r="821" spans="1:300" ht="12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  <c r="JX821" s="5"/>
      <c r="JY821" s="5"/>
      <c r="JZ821" s="5"/>
      <c r="KA821" s="5"/>
      <c r="KB821" s="5"/>
      <c r="KC821" s="5"/>
      <c r="KD821" s="5"/>
      <c r="KE821" s="5"/>
      <c r="KF821" s="5"/>
      <c r="KG821" s="5"/>
      <c r="KH821" s="5"/>
      <c r="KI821" s="5"/>
      <c r="KJ821" s="5"/>
      <c r="KK821" s="5"/>
      <c r="KL821" s="5"/>
      <c r="KM821" s="5"/>
      <c r="KN821" s="5"/>
    </row>
    <row r="822" spans="1:300" ht="12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  <c r="JX822" s="5"/>
      <c r="JY822" s="5"/>
      <c r="JZ822" s="5"/>
      <c r="KA822" s="5"/>
      <c r="KB822" s="5"/>
      <c r="KC822" s="5"/>
      <c r="KD822" s="5"/>
      <c r="KE822" s="5"/>
      <c r="KF822" s="5"/>
      <c r="KG822" s="5"/>
      <c r="KH822" s="5"/>
      <c r="KI822" s="5"/>
      <c r="KJ822" s="5"/>
      <c r="KK822" s="5"/>
      <c r="KL822" s="5"/>
      <c r="KM822" s="5"/>
      <c r="KN822" s="5"/>
    </row>
    <row r="823" spans="1:300" ht="12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  <c r="JX823" s="5"/>
      <c r="JY823" s="5"/>
      <c r="JZ823" s="5"/>
      <c r="KA823" s="5"/>
      <c r="KB823" s="5"/>
      <c r="KC823" s="5"/>
      <c r="KD823" s="5"/>
      <c r="KE823" s="5"/>
      <c r="KF823" s="5"/>
      <c r="KG823" s="5"/>
      <c r="KH823" s="5"/>
      <c r="KI823" s="5"/>
      <c r="KJ823" s="5"/>
      <c r="KK823" s="5"/>
      <c r="KL823" s="5"/>
      <c r="KM823" s="5"/>
      <c r="KN823" s="5"/>
    </row>
    <row r="824" spans="1:300" ht="12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  <c r="JX824" s="5"/>
      <c r="JY824" s="5"/>
      <c r="JZ824" s="5"/>
      <c r="KA824" s="5"/>
      <c r="KB824" s="5"/>
      <c r="KC824" s="5"/>
      <c r="KD824" s="5"/>
      <c r="KE824" s="5"/>
      <c r="KF824" s="5"/>
      <c r="KG824" s="5"/>
      <c r="KH824" s="5"/>
      <c r="KI824" s="5"/>
      <c r="KJ824" s="5"/>
      <c r="KK824" s="5"/>
      <c r="KL824" s="5"/>
      <c r="KM824" s="5"/>
      <c r="KN824" s="5"/>
    </row>
    <row r="825" spans="1:300" ht="12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  <c r="JX825" s="5"/>
      <c r="JY825" s="5"/>
      <c r="JZ825" s="5"/>
      <c r="KA825" s="5"/>
      <c r="KB825" s="5"/>
      <c r="KC825" s="5"/>
      <c r="KD825" s="5"/>
      <c r="KE825" s="5"/>
      <c r="KF825" s="5"/>
      <c r="KG825" s="5"/>
      <c r="KH825" s="5"/>
      <c r="KI825" s="5"/>
      <c r="KJ825" s="5"/>
      <c r="KK825" s="5"/>
      <c r="KL825" s="5"/>
      <c r="KM825" s="5"/>
      <c r="KN825" s="5"/>
    </row>
    <row r="826" spans="1:300" ht="12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  <c r="JX826" s="5"/>
      <c r="JY826" s="5"/>
      <c r="JZ826" s="5"/>
      <c r="KA826" s="5"/>
      <c r="KB826" s="5"/>
      <c r="KC826" s="5"/>
      <c r="KD826" s="5"/>
      <c r="KE826" s="5"/>
      <c r="KF826" s="5"/>
      <c r="KG826" s="5"/>
      <c r="KH826" s="5"/>
      <c r="KI826" s="5"/>
      <c r="KJ826" s="5"/>
      <c r="KK826" s="5"/>
      <c r="KL826" s="5"/>
      <c r="KM826" s="5"/>
      <c r="KN826" s="5"/>
    </row>
    <row r="827" spans="1:300" ht="12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  <c r="JX827" s="5"/>
      <c r="JY827" s="5"/>
      <c r="JZ827" s="5"/>
      <c r="KA827" s="5"/>
      <c r="KB827" s="5"/>
      <c r="KC827" s="5"/>
      <c r="KD827" s="5"/>
      <c r="KE827" s="5"/>
      <c r="KF827" s="5"/>
      <c r="KG827" s="5"/>
      <c r="KH827" s="5"/>
      <c r="KI827" s="5"/>
      <c r="KJ827" s="5"/>
      <c r="KK827" s="5"/>
      <c r="KL827" s="5"/>
      <c r="KM827" s="5"/>
      <c r="KN827" s="5"/>
    </row>
    <row r="828" spans="1:300" ht="12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  <c r="JX828" s="5"/>
      <c r="JY828" s="5"/>
      <c r="JZ828" s="5"/>
      <c r="KA828" s="5"/>
      <c r="KB828" s="5"/>
      <c r="KC828" s="5"/>
      <c r="KD828" s="5"/>
      <c r="KE828" s="5"/>
      <c r="KF828" s="5"/>
      <c r="KG828" s="5"/>
      <c r="KH828" s="5"/>
      <c r="KI828" s="5"/>
      <c r="KJ828" s="5"/>
      <c r="KK828" s="5"/>
      <c r="KL828" s="5"/>
      <c r="KM828" s="5"/>
      <c r="KN828" s="5"/>
    </row>
    <row r="829" spans="1:300" ht="12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  <c r="JX829" s="5"/>
      <c r="JY829" s="5"/>
      <c r="JZ829" s="5"/>
      <c r="KA829" s="5"/>
      <c r="KB829" s="5"/>
      <c r="KC829" s="5"/>
      <c r="KD829" s="5"/>
      <c r="KE829" s="5"/>
      <c r="KF829" s="5"/>
      <c r="KG829" s="5"/>
      <c r="KH829" s="5"/>
      <c r="KI829" s="5"/>
      <c r="KJ829" s="5"/>
      <c r="KK829" s="5"/>
      <c r="KL829" s="5"/>
      <c r="KM829" s="5"/>
      <c r="KN829" s="5"/>
    </row>
    <row r="830" spans="1:300" ht="12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  <c r="JX830" s="5"/>
      <c r="JY830" s="5"/>
      <c r="JZ830" s="5"/>
      <c r="KA830" s="5"/>
      <c r="KB830" s="5"/>
      <c r="KC830" s="5"/>
      <c r="KD830" s="5"/>
      <c r="KE830" s="5"/>
      <c r="KF830" s="5"/>
      <c r="KG830" s="5"/>
      <c r="KH830" s="5"/>
      <c r="KI830" s="5"/>
      <c r="KJ830" s="5"/>
      <c r="KK830" s="5"/>
      <c r="KL830" s="5"/>
      <c r="KM830" s="5"/>
      <c r="KN830" s="5"/>
    </row>
    <row r="831" spans="1:300" ht="12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  <c r="JX831" s="5"/>
      <c r="JY831" s="5"/>
      <c r="JZ831" s="5"/>
      <c r="KA831" s="5"/>
      <c r="KB831" s="5"/>
      <c r="KC831" s="5"/>
      <c r="KD831" s="5"/>
      <c r="KE831" s="5"/>
      <c r="KF831" s="5"/>
      <c r="KG831" s="5"/>
      <c r="KH831" s="5"/>
      <c r="KI831" s="5"/>
      <c r="KJ831" s="5"/>
      <c r="KK831" s="5"/>
      <c r="KL831" s="5"/>
      <c r="KM831" s="5"/>
      <c r="KN831" s="5"/>
    </row>
    <row r="832" spans="1:300" ht="12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  <c r="JX832" s="5"/>
      <c r="JY832" s="5"/>
      <c r="JZ832" s="5"/>
      <c r="KA832" s="5"/>
      <c r="KB832" s="5"/>
      <c r="KC832" s="5"/>
      <c r="KD832" s="5"/>
      <c r="KE832" s="5"/>
      <c r="KF832" s="5"/>
      <c r="KG832" s="5"/>
      <c r="KH832" s="5"/>
      <c r="KI832" s="5"/>
      <c r="KJ832" s="5"/>
      <c r="KK832" s="5"/>
      <c r="KL832" s="5"/>
      <c r="KM832" s="5"/>
      <c r="KN832" s="5"/>
    </row>
    <row r="833" spans="1:300" ht="12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  <c r="JX833" s="5"/>
      <c r="JY833" s="5"/>
      <c r="JZ833" s="5"/>
      <c r="KA833" s="5"/>
      <c r="KB833" s="5"/>
      <c r="KC833" s="5"/>
      <c r="KD833" s="5"/>
      <c r="KE833" s="5"/>
      <c r="KF833" s="5"/>
      <c r="KG833" s="5"/>
      <c r="KH833" s="5"/>
      <c r="KI833" s="5"/>
      <c r="KJ833" s="5"/>
      <c r="KK833" s="5"/>
      <c r="KL833" s="5"/>
      <c r="KM833" s="5"/>
      <c r="KN833" s="5"/>
    </row>
    <row r="834" spans="1:300" ht="12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  <c r="JX834" s="5"/>
      <c r="JY834" s="5"/>
      <c r="JZ834" s="5"/>
      <c r="KA834" s="5"/>
      <c r="KB834" s="5"/>
      <c r="KC834" s="5"/>
      <c r="KD834" s="5"/>
      <c r="KE834" s="5"/>
      <c r="KF834" s="5"/>
      <c r="KG834" s="5"/>
      <c r="KH834" s="5"/>
      <c r="KI834" s="5"/>
      <c r="KJ834" s="5"/>
      <c r="KK834" s="5"/>
      <c r="KL834" s="5"/>
      <c r="KM834" s="5"/>
      <c r="KN834" s="5"/>
    </row>
    <row r="835" spans="1:300" ht="12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  <c r="JX835" s="5"/>
      <c r="JY835" s="5"/>
      <c r="JZ835" s="5"/>
      <c r="KA835" s="5"/>
      <c r="KB835" s="5"/>
      <c r="KC835" s="5"/>
      <c r="KD835" s="5"/>
      <c r="KE835" s="5"/>
      <c r="KF835" s="5"/>
      <c r="KG835" s="5"/>
      <c r="KH835" s="5"/>
      <c r="KI835" s="5"/>
      <c r="KJ835" s="5"/>
      <c r="KK835" s="5"/>
      <c r="KL835" s="5"/>
      <c r="KM835" s="5"/>
      <c r="KN835" s="5"/>
    </row>
    <row r="836" spans="1:300" ht="12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  <c r="JX836" s="5"/>
      <c r="JY836" s="5"/>
      <c r="JZ836" s="5"/>
      <c r="KA836" s="5"/>
      <c r="KB836" s="5"/>
      <c r="KC836" s="5"/>
      <c r="KD836" s="5"/>
      <c r="KE836" s="5"/>
      <c r="KF836" s="5"/>
      <c r="KG836" s="5"/>
      <c r="KH836" s="5"/>
      <c r="KI836" s="5"/>
      <c r="KJ836" s="5"/>
      <c r="KK836" s="5"/>
      <c r="KL836" s="5"/>
      <c r="KM836" s="5"/>
      <c r="KN836" s="5"/>
    </row>
    <row r="837" spans="1:300" ht="12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  <c r="JX837" s="5"/>
      <c r="JY837" s="5"/>
      <c r="JZ837" s="5"/>
      <c r="KA837" s="5"/>
      <c r="KB837" s="5"/>
      <c r="KC837" s="5"/>
      <c r="KD837" s="5"/>
      <c r="KE837" s="5"/>
      <c r="KF837" s="5"/>
      <c r="KG837" s="5"/>
      <c r="KH837" s="5"/>
      <c r="KI837" s="5"/>
      <c r="KJ837" s="5"/>
      <c r="KK837" s="5"/>
      <c r="KL837" s="5"/>
      <c r="KM837" s="5"/>
      <c r="KN837" s="5"/>
    </row>
    <row r="838" spans="1:300" ht="12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  <c r="JX838" s="5"/>
      <c r="JY838" s="5"/>
      <c r="JZ838" s="5"/>
      <c r="KA838" s="5"/>
      <c r="KB838" s="5"/>
      <c r="KC838" s="5"/>
      <c r="KD838" s="5"/>
      <c r="KE838" s="5"/>
      <c r="KF838" s="5"/>
      <c r="KG838" s="5"/>
      <c r="KH838" s="5"/>
      <c r="KI838" s="5"/>
      <c r="KJ838" s="5"/>
      <c r="KK838" s="5"/>
      <c r="KL838" s="5"/>
      <c r="KM838" s="5"/>
      <c r="KN838" s="5"/>
    </row>
    <row r="839" spans="1:300" ht="12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  <c r="JX839" s="5"/>
      <c r="JY839" s="5"/>
      <c r="JZ839" s="5"/>
      <c r="KA839" s="5"/>
      <c r="KB839" s="5"/>
      <c r="KC839" s="5"/>
      <c r="KD839" s="5"/>
      <c r="KE839" s="5"/>
      <c r="KF839" s="5"/>
      <c r="KG839" s="5"/>
      <c r="KH839" s="5"/>
      <c r="KI839" s="5"/>
      <c r="KJ839" s="5"/>
      <c r="KK839" s="5"/>
      <c r="KL839" s="5"/>
      <c r="KM839" s="5"/>
      <c r="KN839" s="5"/>
    </row>
    <row r="840" spans="1:300" ht="12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  <c r="JX840" s="5"/>
      <c r="JY840" s="5"/>
      <c r="JZ840" s="5"/>
      <c r="KA840" s="5"/>
      <c r="KB840" s="5"/>
      <c r="KC840" s="5"/>
      <c r="KD840" s="5"/>
      <c r="KE840" s="5"/>
      <c r="KF840" s="5"/>
      <c r="KG840" s="5"/>
      <c r="KH840" s="5"/>
      <c r="KI840" s="5"/>
      <c r="KJ840" s="5"/>
      <c r="KK840" s="5"/>
      <c r="KL840" s="5"/>
      <c r="KM840" s="5"/>
      <c r="KN840" s="5"/>
    </row>
    <row r="841" spans="1:300" ht="12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  <c r="JX841" s="5"/>
      <c r="JY841" s="5"/>
      <c r="JZ841" s="5"/>
      <c r="KA841" s="5"/>
      <c r="KB841" s="5"/>
      <c r="KC841" s="5"/>
      <c r="KD841" s="5"/>
      <c r="KE841" s="5"/>
      <c r="KF841" s="5"/>
      <c r="KG841" s="5"/>
      <c r="KH841" s="5"/>
      <c r="KI841" s="5"/>
      <c r="KJ841" s="5"/>
      <c r="KK841" s="5"/>
      <c r="KL841" s="5"/>
      <c r="KM841" s="5"/>
      <c r="KN841" s="5"/>
    </row>
    <row r="842" spans="1:300" ht="12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  <c r="JX842" s="5"/>
      <c r="JY842" s="5"/>
      <c r="JZ842" s="5"/>
      <c r="KA842" s="5"/>
      <c r="KB842" s="5"/>
      <c r="KC842" s="5"/>
      <c r="KD842" s="5"/>
      <c r="KE842" s="5"/>
      <c r="KF842" s="5"/>
      <c r="KG842" s="5"/>
      <c r="KH842" s="5"/>
      <c r="KI842" s="5"/>
      <c r="KJ842" s="5"/>
      <c r="KK842" s="5"/>
      <c r="KL842" s="5"/>
      <c r="KM842" s="5"/>
      <c r="KN842" s="5"/>
    </row>
    <row r="843" spans="1:300" ht="12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  <c r="JX843" s="5"/>
      <c r="JY843" s="5"/>
      <c r="JZ843" s="5"/>
      <c r="KA843" s="5"/>
      <c r="KB843" s="5"/>
      <c r="KC843" s="5"/>
      <c r="KD843" s="5"/>
      <c r="KE843" s="5"/>
      <c r="KF843" s="5"/>
      <c r="KG843" s="5"/>
      <c r="KH843" s="5"/>
      <c r="KI843" s="5"/>
      <c r="KJ843" s="5"/>
      <c r="KK843" s="5"/>
      <c r="KL843" s="5"/>
      <c r="KM843" s="5"/>
      <c r="KN843" s="5"/>
    </row>
    <row r="844" spans="1:300" ht="12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  <c r="JX844" s="5"/>
      <c r="JY844" s="5"/>
      <c r="JZ844" s="5"/>
      <c r="KA844" s="5"/>
      <c r="KB844" s="5"/>
      <c r="KC844" s="5"/>
      <c r="KD844" s="5"/>
      <c r="KE844" s="5"/>
      <c r="KF844" s="5"/>
      <c r="KG844" s="5"/>
      <c r="KH844" s="5"/>
      <c r="KI844" s="5"/>
      <c r="KJ844" s="5"/>
      <c r="KK844" s="5"/>
      <c r="KL844" s="5"/>
      <c r="KM844" s="5"/>
      <c r="KN844" s="5"/>
    </row>
    <row r="845" spans="1:300" ht="12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  <c r="JX845" s="5"/>
      <c r="JY845" s="5"/>
      <c r="JZ845" s="5"/>
      <c r="KA845" s="5"/>
      <c r="KB845" s="5"/>
      <c r="KC845" s="5"/>
      <c r="KD845" s="5"/>
      <c r="KE845" s="5"/>
      <c r="KF845" s="5"/>
      <c r="KG845" s="5"/>
      <c r="KH845" s="5"/>
      <c r="KI845" s="5"/>
      <c r="KJ845" s="5"/>
      <c r="KK845" s="5"/>
      <c r="KL845" s="5"/>
      <c r="KM845" s="5"/>
      <c r="KN845" s="5"/>
    </row>
    <row r="846" spans="1:300" ht="12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  <c r="JX846" s="5"/>
      <c r="JY846" s="5"/>
      <c r="JZ846" s="5"/>
      <c r="KA846" s="5"/>
      <c r="KB846" s="5"/>
      <c r="KC846" s="5"/>
      <c r="KD846" s="5"/>
      <c r="KE846" s="5"/>
      <c r="KF846" s="5"/>
      <c r="KG846" s="5"/>
      <c r="KH846" s="5"/>
      <c r="KI846" s="5"/>
      <c r="KJ846" s="5"/>
      <c r="KK846" s="5"/>
      <c r="KL846" s="5"/>
      <c r="KM846" s="5"/>
      <c r="KN846" s="5"/>
    </row>
    <row r="847" spans="1:300" ht="12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  <c r="JX847" s="5"/>
      <c r="JY847" s="5"/>
      <c r="JZ847" s="5"/>
      <c r="KA847" s="5"/>
      <c r="KB847" s="5"/>
      <c r="KC847" s="5"/>
      <c r="KD847" s="5"/>
      <c r="KE847" s="5"/>
      <c r="KF847" s="5"/>
      <c r="KG847" s="5"/>
      <c r="KH847" s="5"/>
      <c r="KI847" s="5"/>
      <c r="KJ847" s="5"/>
      <c r="KK847" s="5"/>
      <c r="KL847" s="5"/>
      <c r="KM847" s="5"/>
      <c r="KN847" s="5"/>
    </row>
    <row r="848" spans="1:300" ht="12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  <c r="JX848" s="5"/>
      <c r="JY848" s="5"/>
      <c r="JZ848" s="5"/>
      <c r="KA848" s="5"/>
      <c r="KB848" s="5"/>
      <c r="KC848" s="5"/>
      <c r="KD848" s="5"/>
      <c r="KE848" s="5"/>
      <c r="KF848" s="5"/>
      <c r="KG848" s="5"/>
      <c r="KH848" s="5"/>
      <c r="KI848" s="5"/>
      <c r="KJ848" s="5"/>
      <c r="KK848" s="5"/>
      <c r="KL848" s="5"/>
      <c r="KM848" s="5"/>
      <c r="KN848" s="5"/>
    </row>
    <row r="849" spans="1:300" ht="12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  <c r="JX849" s="5"/>
      <c r="JY849" s="5"/>
      <c r="JZ849" s="5"/>
      <c r="KA849" s="5"/>
      <c r="KB849" s="5"/>
      <c r="KC849" s="5"/>
      <c r="KD849" s="5"/>
      <c r="KE849" s="5"/>
      <c r="KF849" s="5"/>
      <c r="KG849" s="5"/>
      <c r="KH849" s="5"/>
      <c r="KI849" s="5"/>
      <c r="KJ849" s="5"/>
      <c r="KK849" s="5"/>
      <c r="KL849" s="5"/>
      <c r="KM849" s="5"/>
      <c r="KN849" s="5"/>
    </row>
    <row r="850" spans="1:300" ht="12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  <c r="JX850" s="5"/>
      <c r="JY850" s="5"/>
      <c r="JZ850" s="5"/>
      <c r="KA850" s="5"/>
      <c r="KB850" s="5"/>
      <c r="KC850" s="5"/>
      <c r="KD850" s="5"/>
      <c r="KE850" s="5"/>
      <c r="KF850" s="5"/>
      <c r="KG850" s="5"/>
      <c r="KH850" s="5"/>
      <c r="KI850" s="5"/>
      <c r="KJ850" s="5"/>
      <c r="KK850" s="5"/>
      <c r="KL850" s="5"/>
      <c r="KM850" s="5"/>
      <c r="KN850" s="5"/>
    </row>
    <row r="851" spans="1:300" ht="12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  <c r="JX851" s="5"/>
      <c r="JY851" s="5"/>
      <c r="JZ851" s="5"/>
      <c r="KA851" s="5"/>
      <c r="KB851" s="5"/>
      <c r="KC851" s="5"/>
      <c r="KD851" s="5"/>
      <c r="KE851" s="5"/>
      <c r="KF851" s="5"/>
      <c r="KG851" s="5"/>
      <c r="KH851" s="5"/>
      <c r="KI851" s="5"/>
      <c r="KJ851" s="5"/>
      <c r="KK851" s="5"/>
      <c r="KL851" s="5"/>
      <c r="KM851" s="5"/>
      <c r="KN851" s="5"/>
    </row>
    <row r="852" spans="1:300" ht="12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  <c r="JX852" s="5"/>
      <c r="JY852" s="5"/>
      <c r="JZ852" s="5"/>
      <c r="KA852" s="5"/>
      <c r="KB852" s="5"/>
      <c r="KC852" s="5"/>
      <c r="KD852" s="5"/>
      <c r="KE852" s="5"/>
      <c r="KF852" s="5"/>
      <c r="KG852" s="5"/>
      <c r="KH852" s="5"/>
      <c r="KI852" s="5"/>
      <c r="KJ852" s="5"/>
      <c r="KK852" s="5"/>
      <c r="KL852" s="5"/>
      <c r="KM852" s="5"/>
      <c r="KN852" s="5"/>
    </row>
    <row r="853" spans="1:300" ht="12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  <c r="JX853" s="5"/>
      <c r="JY853" s="5"/>
      <c r="JZ853" s="5"/>
      <c r="KA853" s="5"/>
      <c r="KB853" s="5"/>
      <c r="KC853" s="5"/>
      <c r="KD853" s="5"/>
      <c r="KE853" s="5"/>
      <c r="KF853" s="5"/>
      <c r="KG853" s="5"/>
      <c r="KH853" s="5"/>
      <c r="KI853" s="5"/>
      <c r="KJ853" s="5"/>
      <c r="KK853" s="5"/>
      <c r="KL853" s="5"/>
      <c r="KM853" s="5"/>
      <c r="KN853" s="5"/>
    </row>
    <row r="854" spans="1:300" ht="12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  <c r="JX854" s="5"/>
      <c r="JY854" s="5"/>
      <c r="JZ854" s="5"/>
      <c r="KA854" s="5"/>
      <c r="KB854" s="5"/>
      <c r="KC854" s="5"/>
      <c r="KD854" s="5"/>
      <c r="KE854" s="5"/>
      <c r="KF854" s="5"/>
      <c r="KG854" s="5"/>
      <c r="KH854" s="5"/>
      <c r="KI854" s="5"/>
      <c r="KJ854" s="5"/>
      <c r="KK854" s="5"/>
      <c r="KL854" s="5"/>
      <c r="KM854" s="5"/>
      <c r="KN854" s="5"/>
    </row>
    <row r="855" spans="1:300" ht="12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  <c r="JX855" s="5"/>
      <c r="JY855" s="5"/>
      <c r="JZ855" s="5"/>
      <c r="KA855" s="5"/>
      <c r="KB855" s="5"/>
      <c r="KC855" s="5"/>
      <c r="KD855" s="5"/>
      <c r="KE855" s="5"/>
      <c r="KF855" s="5"/>
      <c r="KG855" s="5"/>
      <c r="KH855" s="5"/>
      <c r="KI855" s="5"/>
      <c r="KJ855" s="5"/>
      <c r="KK855" s="5"/>
      <c r="KL855" s="5"/>
      <c r="KM855" s="5"/>
      <c r="KN855" s="5"/>
    </row>
    <row r="856" spans="1:300" ht="12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  <c r="JX856" s="5"/>
      <c r="JY856" s="5"/>
      <c r="JZ856" s="5"/>
      <c r="KA856" s="5"/>
      <c r="KB856" s="5"/>
      <c r="KC856" s="5"/>
      <c r="KD856" s="5"/>
      <c r="KE856" s="5"/>
      <c r="KF856" s="5"/>
      <c r="KG856" s="5"/>
      <c r="KH856" s="5"/>
      <c r="KI856" s="5"/>
      <c r="KJ856" s="5"/>
      <c r="KK856" s="5"/>
      <c r="KL856" s="5"/>
      <c r="KM856" s="5"/>
      <c r="KN856" s="5"/>
    </row>
    <row r="857" spans="1:300" ht="12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  <c r="JX857" s="5"/>
      <c r="JY857" s="5"/>
      <c r="JZ857" s="5"/>
      <c r="KA857" s="5"/>
      <c r="KB857" s="5"/>
      <c r="KC857" s="5"/>
      <c r="KD857" s="5"/>
      <c r="KE857" s="5"/>
      <c r="KF857" s="5"/>
      <c r="KG857" s="5"/>
      <c r="KH857" s="5"/>
      <c r="KI857" s="5"/>
      <c r="KJ857" s="5"/>
      <c r="KK857" s="5"/>
      <c r="KL857" s="5"/>
      <c r="KM857" s="5"/>
      <c r="KN857" s="5"/>
    </row>
    <row r="858" spans="1:300" ht="12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  <c r="JX858" s="5"/>
      <c r="JY858" s="5"/>
      <c r="JZ858" s="5"/>
      <c r="KA858" s="5"/>
      <c r="KB858" s="5"/>
      <c r="KC858" s="5"/>
      <c r="KD858" s="5"/>
      <c r="KE858" s="5"/>
      <c r="KF858" s="5"/>
      <c r="KG858" s="5"/>
      <c r="KH858" s="5"/>
      <c r="KI858" s="5"/>
      <c r="KJ858" s="5"/>
      <c r="KK858" s="5"/>
      <c r="KL858" s="5"/>
      <c r="KM858" s="5"/>
      <c r="KN858" s="5"/>
    </row>
    <row r="859" spans="1:300" ht="12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  <c r="JX859" s="5"/>
      <c r="JY859" s="5"/>
      <c r="JZ859" s="5"/>
      <c r="KA859" s="5"/>
      <c r="KB859" s="5"/>
      <c r="KC859" s="5"/>
      <c r="KD859" s="5"/>
      <c r="KE859" s="5"/>
      <c r="KF859" s="5"/>
      <c r="KG859" s="5"/>
      <c r="KH859" s="5"/>
      <c r="KI859" s="5"/>
      <c r="KJ859" s="5"/>
      <c r="KK859" s="5"/>
      <c r="KL859" s="5"/>
      <c r="KM859" s="5"/>
      <c r="KN859" s="5"/>
    </row>
    <row r="860" spans="1:300" ht="12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  <c r="JX860" s="5"/>
      <c r="JY860" s="5"/>
      <c r="JZ860" s="5"/>
      <c r="KA860" s="5"/>
      <c r="KB860" s="5"/>
      <c r="KC860" s="5"/>
      <c r="KD860" s="5"/>
      <c r="KE860" s="5"/>
      <c r="KF860" s="5"/>
      <c r="KG860" s="5"/>
      <c r="KH860" s="5"/>
      <c r="KI860" s="5"/>
      <c r="KJ860" s="5"/>
      <c r="KK860" s="5"/>
      <c r="KL860" s="5"/>
      <c r="KM860" s="5"/>
      <c r="KN860" s="5"/>
    </row>
    <row r="861" spans="1:300" ht="12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  <c r="JX861" s="5"/>
      <c r="JY861" s="5"/>
      <c r="JZ861" s="5"/>
      <c r="KA861" s="5"/>
      <c r="KB861" s="5"/>
      <c r="KC861" s="5"/>
      <c r="KD861" s="5"/>
      <c r="KE861" s="5"/>
      <c r="KF861" s="5"/>
      <c r="KG861" s="5"/>
      <c r="KH861" s="5"/>
      <c r="KI861" s="5"/>
      <c r="KJ861" s="5"/>
      <c r="KK861" s="5"/>
      <c r="KL861" s="5"/>
      <c r="KM861" s="5"/>
      <c r="KN861" s="5"/>
    </row>
    <row r="862" spans="1:300" ht="12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  <c r="JX862" s="5"/>
      <c r="JY862" s="5"/>
      <c r="JZ862" s="5"/>
      <c r="KA862" s="5"/>
      <c r="KB862" s="5"/>
      <c r="KC862" s="5"/>
      <c r="KD862" s="5"/>
      <c r="KE862" s="5"/>
      <c r="KF862" s="5"/>
      <c r="KG862" s="5"/>
      <c r="KH862" s="5"/>
      <c r="KI862" s="5"/>
      <c r="KJ862" s="5"/>
      <c r="KK862" s="5"/>
      <c r="KL862" s="5"/>
      <c r="KM862" s="5"/>
      <c r="KN862" s="5"/>
    </row>
    <row r="863" spans="1:300" ht="12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  <c r="JX863" s="5"/>
      <c r="JY863" s="5"/>
      <c r="JZ863" s="5"/>
      <c r="KA863" s="5"/>
      <c r="KB863" s="5"/>
      <c r="KC863" s="5"/>
      <c r="KD863" s="5"/>
      <c r="KE863" s="5"/>
      <c r="KF863" s="5"/>
      <c r="KG863" s="5"/>
      <c r="KH863" s="5"/>
      <c r="KI863" s="5"/>
      <c r="KJ863" s="5"/>
      <c r="KK863" s="5"/>
      <c r="KL863" s="5"/>
      <c r="KM863" s="5"/>
      <c r="KN863" s="5"/>
    </row>
    <row r="864" spans="1:300" ht="12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  <c r="JX864" s="5"/>
      <c r="JY864" s="5"/>
      <c r="JZ864" s="5"/>
      <c r="KA864" s="5"/>
      <c r="KB864" s="5"/>
      <c r="KC864" s="5"/>
      <c r="KD864" s="5"/>
      <c r="KE864" s="5"/>
      <c r="KF864" s="5"/>
      <c r="KG864" s="5"/>
      <c r="KH864" s="5"/>
      <c r="KI864" s="5"/>
      <c r="KJ864" s="5"/>
      <c r="KK864" s="5"/>
      <c r="KL864" s="5"/>
      <c r="KM864" s="5"/>
      <c r="KN864" s="5"/>
    </row>
    <row r="865" spans="1:300" ht="12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  <c r="JX865" s="5"/>
      <c r="JY865" s="5"/>
      <c r="JZ865" s="5"/>
      <c r="KA865" s="5"/>
      <c r="KB865" s="5"/>
      <c r="KC865" s="5"/>
      <c r="KD865" s="5"/>
      <c r="KE865" s="5"/>
      <c r="KF865" s="5"/>
      <c r="KG865" s="5"/>
      <c r="KH865" s="5"/>
      <c r="KI865" s="5"/>
      <c r="KJ865" s="5"/>
      <c r="KK865" s="5"/>
      <c r="KL865" s="5"/>
      <c r="KM865" s="5"/>
      <c r="KN865" s="5"/>
    </row>
    <row r="866" spans="1:300" ht="12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  <c r="JX866" s="5"/>
      <c r="JY866" s="5"/>
      <c r="JZ866" s="5"/>
      <c r="KA866" s="5"/>
      <c r="KB866" s="5"/>
      <c r="KC866" s="5"/>
      <c r="KD866" s="5"/>
      <c r="KE866" s="5"/>
      <c r="KF866" s="5"/>
      <c r="KG866" s="5"/>
      <c r="KH866" s="5"/>
      <c r="KI866" s="5"/>
      <c r="KJ866" s="5"/>
      <c r="KK866" s="5"/>
      <c r="KL866" s="5"/>
      <c r="KM866" s="5"/>
      <c r="KN866" s="5"/>
    </row>
    <row r="867" spans="1:300" ht="12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  <c r="JX867" s="5"/>
      <c r="JY867" s="5"/>
      <c r="JZ867" s="5"/>
      <c r="KA867" s="5"/>
      <c r="KB867" s="5"/>
      <c r="KC867" s="5"/>
      <c r="KD867" s="5"/>
      <c r="KE867" s="5"/>
      <c r="KF867" s="5"/>
      <c r="KG867" s="5"/>
      <c r="KH867" s="5"/>
      <c r="KI867" s="5"/>
      <c r="KJ867" s="5"/>
      <c r="KK867" s="5"/>
      <c r="KL867" s="5"/>
      <c r="KM867" s="5"/>
      <c r="KN867" s="5"/>
    </row>
    <row r="868" spans="1:300" ht="12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  <c r="JX868" s="5"/>
      <c r="JY868" s="5"/>
      <c r="JZ868" s="5"/>
      <c r="KA868" s="5"/>
      <c r="KB868" s="5"/>
      <c r="KC868" s="5"/>
      <c r="KD868" s="5"/>
      <c r="KE868" s="5"/>
      <c r="KF868" s="5"/>
      <c r="KG868" s="5"/>
      <c r="KH868" s="5"/>
      <c r="KI868" s="5"/>
      <c r="KJ868" s="5"/>
      <c r="KK868" s="5"/>
      <c r="KL868" s="5"/>
      <c r="KM868" s="5"/>
      <c r="KN868" s="5"/>
    </row>
    <row r="869" spans="1:300" ht="12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  <c r="JX869" s="5"/>
      <c r="JY869" s="5"/>
      <c r="JZ869" s="5"/>
      <c r="KA869" s="5"/>
      <c r="KB869" s="5"/>
      <c r="KC869" s="5"/>
      <c r="KD869" s="5"/>
      <c r="KE869" s="5"/>
      <c r="KF869" s="5"/>
      <c r="KG869" s="5"/>
      <c r="KH869" s="5"/>
      <c r="KI869" s="5"/>
      <c r="KJ869" s="5"/>
      <c r="KK869" s="5"/>
      <c r="KL869" s="5"/>
      <c r="KM869" s="5"/>
      <c r="KN869" s="5"/>
    </row>
    <row r="870" spans="1:300" ht="12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  <c r="JX870" s="5"/>
      <c r="JY870" s="5"/>
      <c r="JZ870" s="5"/>
      <c r="KA870" s="5"/>
      <c r="KB870" s="5"/>
      <c r="KC870" s="5"/>
      <c r="KD870" s="5"/>
      <c r="KE870" s="5"/>
      <c r="KF870" s="5"/>
      <c r="KG870" s="5"/>
      <c r="KH870" s="5"/>
      <c r="KI870" s="5"/>
      <c r="KJ870" s="5"/>
      <c r="KK870" s="5"/>
      <c r="KL870" s="5"/>
      <c r="KM870" s="5"/>
      <c r="KN870" s="5"/>
    </row>
    <row r="871" spans="1:300" ht="12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  <c r="JX871" s="5"/>
      <c r="JY871" s="5"/>
      <c r="JZ871" s="5"/>
      <c r="KA871" s="5"/>
      <c r="KB871" s="5"/>
      <c r="KC871" s="5"/>
      <c r="KD871" s="5"/>
      <c r="KE871" s="5"/>
      <c r="KF871" s="5"/>
      <c r="KG871" s="5"/>
      <c r="KH871" s="5"/>
      <c r="KI871" s="5"/>
      <c r="KJ871" s="5"/>
      <c r="KK871" s="5"/>
      <c r="KL871" s="5"/>
      <c r="KM871" s="5"/>
      <c r="KN871" s="5"/>
    </row>
    <row r="872" spans="1:300" ht="12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  <c r="JX872" s="5"/>
      <c r="JY872" s="5"/>
      <c r="JZ872" s="5"/>
      <c r="KA872" s="5"/>
      <c r="KB872" s="5"/>
      <c r="KC872" s="5"/>
      <c r="KD872" s="5"/>
      <c r="KE872" s="5"/>
      <c r="KF872" s="5"/>
      <c r="KG872" s="5"/>
      <c r="KH872" s="5"/>
      <c r="KI872" s="5"/>
      <c r="KJ872" s="5"/>
      <c r="KK872" s="5"/>
      <c r="KL872" s="5"/>
      <c r="KM872" s="5"/>
      <c r="KN872" s="5"/>
    </row>
    <row r="873" spans="1:300" ht="12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  <c r="JX873" s="5"/>
      <c r="JY873" s="5"/>
      <c r="JZ873" s="5"/>
      <c r="KA873" s="5"/>
      <c r="KB873" s="5"/>
      <c r="KC873" s="5"/>
      <c r="KD873" s="5"/>
      <c r="KE873" s="5"/>
      <c r="KF873" s="5"/>
      <c r="KG873" s="5"/>
      <c r="KH873" s="5"/>
      <c r="KI873" s="5"/>
      <c r="KJ873" s="5"/>
      <c r="KK873" s="5"/>
      <c r="KL873" s="5"/>
      <c r="KM873" s="5"/>
      <c r="KN873" s="5"/>
    </row>
    <row r="874" spans="1:300" ht="12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  <c r="JX874" s="5"/>
      <c r="JY874" s="5"/>
      <c r="JZ874" s="5"/>
      <c r="KA874" s="5"/>
      <c r="KB874" s="5"/>
      <c r="KC874" s="5"/>
      <c r="KD874" s="5"/>
      <c r="KE874" s="5"/>
      <c r="KF874" s="5"/>
      <c r="KG874" s="5"/>
      <c r="KH874" s="5"/>
      <c r="KI874" s="5"/>
      <c r="KJ874" s="5"/>
      <c r="KK874" s="5"/>
      <c r="KL874" s="5"/>
      <c r="KM874" s="5"/>
      <c r="KN874" s="5"/>
    </row>
    <row r="875" spans="1:300" ht="12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  <c r="JX875" s="5"/>
      <c r="JY875" s="5"/>
      <c r="JZ875" s="5"/>
      <c r="KA875" s="5"/>
      <c r="KB875" s="5"/>
      <c r="KC875" s="5"/>
      <c r="KD875" s="5"/>
      <c r="KE875" s="5"/>
      <c r="KF875" s="5"/>
      <c r="KG875" s="5"/>
      <c r="KH875" s="5"/>
      <c r="KI875" s="5"/>
      <c r="KJ875" s="5"/>
      <c r="KK875" s="5"/>
      <c r="KL875" s="5"/>
      <c r="KM875" s="5"/>
      <c r="KN875" s="5"/>
    </row>
    <row r="876" spans="1:300" ht="12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  <c r="JX876" s="5"/>
      <c r="JY876" s="5"/>
      <c r="JZ876" s="5"/>
      <c r="KA876" s="5"/>
      <c r="KB876" s="5"/>
      <c r="KC876" s="5"/>
      <c r="KD876" s="5"/>
      <c r="KE876" s="5"/>
      <c r="KF876" s="5"/>
      <c r="KG876" s="5"/>
      <c r="KH876" s="5"/>
      <c r="KI876" s="5"/>
      <c r="KJ876" s="5"/>
      <c r="KK876" s="5"/>
      <c r="KL876" s="5"/>
      <c r="KM876" s="5"/>
      <c r="KN876" s="5"/>
    </row>
    <row r="877" spans="1:300" ht="12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  <c r="JX877" s="5"/>
      <c r="JY877" s="5"/>
      <c r="JZ877" s="5"/>
      <c r="KA877" s="5"/>
      <c r="KB877" s="5"/>
      <c r="KC877" s="5"/>
      <c r="KD877" s="5"/>
      <c r="KE877" s="5"/>
      <c r="KF877" s="5"/>
      <c r="KG877" s="5"/>
      <c r="KH877" s="5"/>
      <c r="KI877" s="5"/>
      <c r="KJ877" s="5"/>
      <c r="KK877" s="5"/>
      <c r="KL877" s="5"/>
      <c r="KM877" s="5"/>
      <c r="KN877" s="5"/>
    </row>
    <row r="878" spans="1:300" ht="12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  <c r="JX878" s="5"/>
      <c r="JY878" s="5"/>
      <c r="JZ878" s="5"/>
      <c r="KA878" s="5"/>
      <c r="KB878" s="5"/>
      <c r="KC878" s="5"/>
      <c r="KD878" s="5"/>
      <c r="KE878" s="5"/>
      <c r="KF878" s="5"/>
      <c r="KG878" s="5"/>
      <c r="KH878" s="5"/>
      <c r="KI878" s="5"/>
      <c r="KJ878" s="5"/>
      <c r="KK878" s="5"/>
      <c r="KL878" s="5"/>
      <c r="KM878" s="5"/>
      <c r="KN878" s="5"/>
    </row>
    <row r="879" spans="1:300" ht="12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  <c r="JX879" s="5"/>
      <c r="JY879" s="5"/>
      <c r="JZ879" s="5"/>
      <c r="KA879" s="5"/>
      <c r="KB879" s="5"/>
      <c r="KC879" s="5"/>
      <c r="KD879" s="5"/>
      <c r="KE879" s="5"/>
      <c r="KF879" s="5"/>
      <c r="KG879" s="5"/>
      <c r="KH879" s="5"/>
      <c r="KI879" s="5"/>
      <c r="KJ879" s="5"/>
      <c r="KK879" s="5"/>
      <c r="KL879" s="5"/>
      <c r="KM879" s="5"/>
      <c r="KN879" s="5"/>
    </row>
    <row r="880" spans="1:300" ht="12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  <c r="JX880" s="5"/>
      <c r="JY880" s="5"/>
      <c r="JZ880" s="5"/>
      <c r="KA880" s="5"/>
      <c r="KB880" s="5"/>
      <c r="KC880" s="5"/>
      <c r="KD880" s="5"/>
      <c r="KE880" s="5"/>
      <c r="KF880" s="5"/>
      <c r="KG880" s="5"/>
      <c r="KH880" s="5"/>
      <c r="KI880" s="5"/>
      <c r="KJ880" s="5"/>
      <c r="KK880" s="5"/>
      <c r="KL880" s="5"/>
      <c r="KM880" s="5"/>
      <c r="KN880" s="5"/>
    </row>
    <row r="881" spans="1:300" ht="12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  <c r="JX881" s="5"/>
      <c r="JY881" s="5"/>
      <c r="JZ881" s="5"/>
      <c r="KA881" s="5"/>
      <c r="KB881" s="5"/>
      <c r="KC881" s="5"/>
      <c r="KD881" s="5"/>
      <c r="KE881" s="5"/>
      <c r="KF881" s="5"/>
      <c r="KG881" s="5"/>
      <c r="KH881" s="5"/>
      <c r="KI881" s="5"/>
      <c r="KJ881" s="5"/>
      <c r="KK881" s="5"/>
      <c r="KL881" s="5"/>
      <c r="KM881" s="5"/>
      <c r="KN881" s="5"/>
    </row>
    <row r="882" spans="1:300" ht="12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  <c r="JX882" s="5"/>
      <c r="JY882" s="5"/>
      <c r="JZ882" s="5"/>
      <c r="KA882" s="5"/>
      <c r="KB882" s="5"/>
      <c r="KC882" s="5"/>
      <c r="KD882" s="5"/>
      <c r="KE882" s="5"/>
      <c r="KF882" s="5"/>
      <c r="KG882" s="5"/>
      <c r="KH882" s="5"/>
      <c r="KI882" s="5"/>
      <c r="KJ882" s="5"/>
      <c r="KK882" s="5"/>
      <c r="KL882" s="5"/>
      <c r="KM882" s="5"/>
      <c r="KN882" s="5"/>
    </row>
    <row r="883" spans="1:300" ht="12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  <c r="JX883" s="5"/>
      <c r="JY883" s="5"/>
      <c r="JZ883" s="5"/>
      <c r="KA883" s="5"/>
      <c r="KB883" s="5"/>
      <c r="KC883" s="5"/>
      <c r="KD883" s="5"/>
      <c r="KE883" s="5"/>
      <c r="KF883" s="5"/>
      <c r="KG883" s="5"/>
      <c r="KH883" s="5"/>
      <c r="KI883" s="5"/>
      <c r="KJ883" s="5"/>
      <c r="KK883" s="5"/>
      <c r="KL883" s="5"/>
      <c r="KM883" s="5"/>
      <c r="KN883" s="5"/>
    </row>
    <row r="884" spans="1:300" ht="12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  <c r="JX884" s="5"/>
      <c r="JY884" s="5"/>
      <c r="JZ884" s="5"/>
      <c r="KA884" s="5"/>
      <c r="KB884" s="5"/>
      <c r="KC884" s="5"/>
      <c r="KD884" s="5"/>
      <c r="KE884" s="5"/>
      <c r="KF884" s="5"/>
      <c r="KG884" s="5"/>
      <c r="KH884" s="5"/>
      <c r="KI884" s="5"/>
      <c r="KJ884" s="5"/>
      <c r="KK884" s="5"/>
      <c r="KL884" s="5"/>
      <c r="KM884" s="5"/>
      <c r="KN884" s="5"/>
    </row>
    <row r="885" spans="1:300" ht="12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  <c r="JX885" s="5"/>
      <c r="JY885" s="5"/>
      <c r="JZ885" s="5"/>
      <c r="KA885" s="5"/>
      <c r="KB885" s="5"/>
      <c r="KC885" s="5"/>
      <c r="KD885" s="5"/>
      <c r="KE885" s="5"/>
      <c r="KF885" s="5"/>
      <c r="KG885" s="5"/>
      <c r="KH885" s="5"/>
      <c r="KI885" s="5"/>
      <c r="KJ885" s="5"/>
      <c r="KK885" s="5"/>
      <c r="KL885" s="5"/>
      <c r="KM885" s="5"/>
      <c r="KN885" s="5"/>
    </row>
    <row r="886" spans="1:300" ht="12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  <c r="JX886" s="5"/>
      <c r="JY886" s="5"/>
      <c r="JZ886" s="5"/>
      <c r="KA886" s="5"/>
      <c r="KB886" s="5"/>
      <c r="KC886" s="5"/>
      <c r="KD886" s="5"/>
      <c r="KE886" s="5"/>
      <c r="KF886" s="5"/>
      <c r="KG886" s="5"/>
      <c r="KH886" s="5"/>
      <c r="KI886" s="5"/>
      <c r="KJ886" s="5"/>
      <c r="KK886" s="5"/>
      <c r="KL886" s="5"/>
      <c r="KM886" s="5"/>
      <c r="KN886" s="5"/>
    </row>
    <row r="887" spans="1:300" ht="12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  <c r="JX887" s="5"/>
      <c r="JY887" s="5"/>
      <c r="JZ887" s="5"/>
      <c r="KA887" s="5"/>
      <c r="KB887" s="5"/>
      <c r="KC887" s="5"/>
      <c r="KD887" s="5"/>
      <c r="KE887" s="5"/>
      <c r="KF887" s="5"/>
      <c r="KG887" s="5"/>
      <c r="KH887" s="5"/>
      <c r="KI887" s="5"/>
      <c r="KJ887" s="5"/>
      <c r="KK887" s="5"/>
      <c r="KL887" s="5"/>
      <c r="KM887" s="5"/>
      <c r="KN887" s="5"/>
    </row>
    <row r="888" spans="1:300" ht="12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  <c r="JX888" s="5"/>
      <c r="JY888" s="5"/>
      <c r="JZ888" s="5"/>
      <c r="KA888" s="5"/>
      <c r="KB888" s="5"/>
      <c r="KC888" s="5"/>
      <c r="KD888" s="5"/>
      <c r="KE888" s="5"/>
      <c r="KF888" s="5"/>
      <c r="KG888" s="5"/>
      <c r="KH888" s="5"/>
      <c r="KI888" s="5"/>
      <c r="KJ888" s="5"/>
      <c r="KK888" s="5"/>
      <c r="KL888" s="5"/>
      <c r="KM888" s="5"/>
      <c r="KN888" s="5"/>
    </row>
    <row r="889" spans="1:300" ht="12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  <c r="JX889" s="5"/>
      <c r="JY889" s="5"/>
      <c r="JZ889" s="5"/>
      <c r="KA889" s="5"/>
      <c r="KB889" s="5"/>
      <c r="KC889" s="5"/>
      <c r="KD889" s="5"/>
      <c r="KE889" s="5"/>
      <c r="KF889" s="5"/>
      <c r="KG889" s="5"/>
      <c r="KH889" s="5"/>
      <c r="KI889" s="5"/>
      <c r="KJ889" s="5"/>
      <c r="KK889" s="5"/>
      <c r="KL889" s="5"/>
      <c r="KM889" s="5"/>
      <c r="KN889" s="5"/>
    </row>
    <row r="890" spans="1:300" ht="12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  <c r="JX890" s="5"/>
      <c r="JY890" s="5"/>
      <c r="JZ890" s="5"/>
      <c r="KA890" s="5"/>
      <c r="KB890" s="5"/>
      <c r="KC890" s="5"/>
      <c r="KD890" s="5"/>
      <c r="KE890" s="5"/>
      <c r="KF890" s="5"/>
      <c r="KG890" s="5"/>
      <c r="KH890" s="5"/>
      <c r="KI890" s="5"/>
      <c r="KJ890" s="5"/>
      <c r="KK890" s="5"/>
      <c r="KL890" s="5"/>
      <c r="KM890" s="5"/>
      <c r="KN890" s="5"/>
    </row>
    <row r="891" spans="1:300" ht="12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  <c r="JX891" s="5"/>
      <c r="JY891" s="5"/>
      <c r="JZ891" s="5"/>
      <c r="KA891" s="5"/>
      <c r="KB891" s="5"/>
      <c r="KC891" s="5"/>
      <c r="KD891" s="5"/>
      <c r="KE891" s="5"/>
      <c r="KF891" s="5"/>
      <c r="KG891" s="5"/>
      <c r="KH891" s="5"/>
      <c r="KI891" s="5"/>
      <c r="KJ891" s="5"/>
      <c r="KK891" s="5"/>
      <c r="KL891" s="5"/>
      <c r="KM891" s="5"/>
      <c r="KN891" s="5"/>
    </row>
    <row r="892" spans="1:300" ht="12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  <c r="JX892" s="5"/>
      <c r="JY892" s="5"/>
      <c r="JZ892" s="5"/>
      <c r="KA892" s="5"/>
      <c r="KB892" s="5"/>
      <c r="KC892" s="5"/>
      <c r="KD892" s="5"/>
      <c r="KE892" s="5"/>
      <c r="KF892" s="5"/>
      <c r="KG892" s="5"/>
      <c r="KH892" s="5"/>
      <c r="KI892" s="5"/>
      <c r="KJ892" s="5"/>
      <c r="KK892" s="5"/>
      <c r="KL892" s="5"/>
      <c r="KM892" s="5"/>
      <c r="KN892" s="5"/>
    </row>
    <row r="893" spans="1:300" ht="12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  <c r="JX893" s="5"/>
      <c r="JY893" s="5"/>
      <c r="JZ893" s="5"/>
      <c r="KA893" s="5"/>
      <c r="KB893" s="5"/>
      <c r="KC893" s="5"/>
      <c r="KD893" s="5"/>
      <c r="KE893" s="5"/>
      <c r="KF893" s="5"/>
      <c r="KG893" s="5"/>
      <c r="KH893" s="5"/>
      <c r="KI893" s="5"/>
      <c r="KJ893" s="5"/>
      <c r="KK893" s="5"/>
      <c r="KL893" s="5"/>
      <c r="KM893" s="5"/>
      <c r="KN893" s="5"/>
    </row>
    <row r="894" spans="1:300" ht="12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  <c r="JX894" s="5"/>
      <c r="JY894" s="5"/>
      <c r="JZ894" s="5"/>
      <c r="KA894" s="5"/>
      <c r="KB894" s="5"/>
      <c r="KC894" s="5"/>
      <c r="KD894" s="5"/>
      <c r="KE894" s="5"/>
      <c r="KF894" s="5"/>
      <c r="KG894" s="5"/>
      <c r="KH894" s="5"/>
      <c r="KI894" s="5"/>
      <c r="KJ894" s="5"/>
      <c r="KK894" s="5"/>
      <c r="KL894" s="5"/>
      <c r="KM894" s="5"/>
      <c r="KN894" s="5"/>
    </row>
    <row r="895" spans="1:300" ht="12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  <c r="JX895" s="5"/>
      <c r="JY895" s="5"/>
      <c r="JZ895" s="5"/>
      <c r="KA895" s="5"/>
      <c r="KB895" s="5"/>
      <c r="KC895" s="5"/>
      <c r="KD895" s="5"/>
      <c r="KE895" s="5"/>
      <c r="KF895" s="5"/>
      <c r="KG895" s="5"/>
      <c r="KH895" s="5"/>
      <c r="KI895" s="5"/>
      <c r="KJ895" s="5"/>
      <c r="KK895" s="5"/>
      <c r="KL895" s="5"/>
      <c r="KM895" s="5"/>
      <c r="KN895" s="5"/>
    </row>
    <row r="896" spans="1:300" ht="12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  <c r="JX896" s="5"/>
      <c r="JY896" s="5"/>
      <c r="JZ896" s="5"/>
      <c r="KA896" s="5"/>
      <c r="KB896" s="5"/>
      <c r="KC896" s="5"/>
      <c r="KD896" s="5"/>
      <c r="KE896" s="5"/>
      <c r="KF896" s="5"/>
      <c r="KG896" s="5"/>
      <c r="KH896" s="5"/>
      <c r="KI896" s="5"/>
      <c r="KJ896" s="5"/>
      <c r="KK896" s="5"/>
      <c r="KL896" s="5"/>
      <c r="KM896" s="5"/>
      <c r="KN896" s="5"/>
    </row>
    <row r="897" spans="1:300" ht="12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  <c r="JX897" s="5"/>
      <c r="JY897" s="5"/>
      <c r="JZ897" s="5"/>
      <c r="KA897" s="5"/>
      <c r="KB897" s="5"/>
      <c r="KC897" s="5"/>
      <c r="KD897" s="5"/>
      <c r="KE897" s="5"/>
      <c r="KF897" s="5"/>
      <c r="KG897" s="5"/>
      <c r="KH897" s="5"/>
      <c r="KI897" s="5"/>
      <c r="KJ897" s="5"/>
      <c r="KK897" s="5"/>
      <c r="KL897" s="5"/>
      <c r="KM897" s="5"/>
      <c r="KN897" s="5"/>
    </row>
    <row r="898" spans="1:300" ht="12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  <c r="JX898" s="5"/>
      <c r="JY898" s="5"/>
      <c r="JZ898" s="5"/>
      <c r="KA898" s="5"/>
      <c r="KB898" s="5"/>
      <c r="KC898" s="5"/>
      <c r="KD898" s="5"/>
      <c r="KE898" s="5"/>
      <c r="KF898" s="5"/>
      <c r="KG898" s="5"/>
      <c r="KH898" s="5"/>
      <c r="KI898" s="5"/>
      <c r="KJ898" s="5"/>
      <c r="KK898" s="5"/>
      <c r="KL898" s="5"/>
      <c r="KM898" s="5"/>
      <c r="KN898" s="5"/>
    </row>
    <row r="899" spans="1:300" ht="12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  <c r="JX899" s="5"/>
      <c r="JY899" s="5"/>
      <c r="JZ899" s="5"/>
      <c r="KA899" s="5"/>
      <c r="KB899" s="5"/>
      <c r="KC899" s="5"/>
      <c r="KD899" s="5"/>
      <c r="KE899" s="5"/>
      <c r="KF899" s="5"/>
      <c r="KG899" s="5"/>
      <c r="KH899" s="5"/>
      <c r="KI899" s="5"/>
      <c r="KJ899" s="5"/>
      <c r="KK899" s="5"/>
      <c r="KL899" s="5"/>
      <c r="KM899" s="5"/>
      <c r="KN899" s="5"/>
    </row>
    <row r="900" spans="1:300" ht="12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  <c r="JX900" s="5"/>
      <c r="JY900" s="5"/>
      <c r="JZ900" s="5"/>
      <c r="KA900" s="5"/>
      <c r="KB900" s="5"/>
      <c r="KC900" s="5"/>
      <c r="KD900" s="5"/>
      <c r="KE900" s="5"/>
      <c r="KF900" s="5"/>
      <c r="KG900" s="5"/>
      <c r="KH900" s="5"/>
      <c r="KI900" s="5"/>
      <c r="KJ900" s="5"/>
      <c r="KK900" s="5"/>
      <c r="KL900" s="5"/>
      <c r="KM900" s="5"/>
      <c r="KN900" s="5"/>
    </row>
    <row r="901" spans="1:300" ht="12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  <c r="JX901" s="5"/>
      <c r="JY901" s="5"/>
      <c r="JZ901" s="5"/>
      <c r="KA901" s="5"/>
      <c r="KB901" s="5"/>
      <c r="KC901" s="5"/>
      <c r="KD901" s="5"/>
      <c r="KE901" s="5"/>
      <c r="KF901" s="5"/>
      <c r="KG901" s="5"/>
      <c r="KH901" s="5"/>
      <c r="KI901" s="5"/>
      <c r="KJ901" s="5"/>
      <c r="KK901" s="5"/>
      <c r="KL901" s="5"/>
      <c r="KM901" s="5"/>
      <c r="KN901" s="5"/>
    </row>
    <row r="902" spans="1:300" ht="12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  <c r="JX902" s="5"/>
      <c r="JY902" s="5"/>
      <c r="JZ902" s="5"/>
      <c r="KA902" s="5"/>
      <c r="KB902" s="5"/>
      <c r="KC902" s="5"/>
      <c r="KD902" s="5"/>
      <c r="KE902" s="5"/>
      <c r="KF902" s="5"/>
      <c r="KG902" s="5"/>
      <c r="KH902" s="5"/>
      <c r="KI902" s="5"/>
      <c r="KJ902" s="5"/>
      <c r="KK902" s="5"/>
      <c r="KL902" s="5"/>
      <c r="KM902" s="5"/>
      <c r="KN902" s="5"/>
    </row>
    <row r="903" spans="1:300" ht="12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  <c r="JX903" s="5"/>
      <c r="JY903" s="5"/>
      <c r="JZ903" s="5"/>
      <c r="KA903" s="5"/>
      <c r="KB903" s="5"/>
      <c r="KC903" s="5"/>
      <c r="KD903" s="5"/>
      <c r="KE903" s="5"/>
      <c r="KF903" s="5"/>
      <c r="KG903" s="5"/>
      <c r="KH903" s="5"/>
      <c r="KI903" s="5"/>
      <c r="KJ903" s="5"/>
      <c r="KK903" s="5"/>
      <c r="KL903" s="5"/>
      <c r="KM903" s="5"/>
      <c r="KN903" s="5"/>
    </row>
    <row r="904" spans="1:300" ht="12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  <c r="JX904" s="5"/>
      <c r="JY904" s="5"/>
      <c r="JZ904" s="5"/>
      <c r="KA904" s="5"/>
      <c r="KB904" s="5"/>
      <c r="KC904" s="5"/>
      <c r="KD904" s="5"/>
      <c r="KE904" s="5"/>
      <c r="KF904" s="5"/>
      <c r="KG904" s="5"/>
      <c r="KH904" s="5"/>
      <c r="KI904" s="5"/>
      <c r="KJ904" s="5"/>
      <c r="KK904" s="5"/>
      <c r="KL904" s="5"/>
      <c r="KM904" s="5"/>
      <c r="KN904" s="5"/>
    </row>
    <row r="905" spans="1:300" ht="12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  <c r="JX905" s="5"/>
      <c r="JY905" s="5"/>
      <c r="JZ905" s="5"/>
      <c r="KA905" s="5"/>
      <c r="KB905" s="5"/>
      <c r="KC905" s="5"/>
      <c r="KD905" s="5"/>
      <c r="KE905" s="5"/>
      <c r="KF905" s="5"/>
      <c r="KG905" s="5"/>
      <c r="KH905" s="5"/>
      <c r="KI905" s="5"/>
      <c r="KJ905" s="5"/>
      <c r="KK905" s="5"/>
      <c r="KL905" s="5"/>
      <c r="KM905" s="5"/>
      <c r="KN905" s="5"/>
    </row>
    <row r="906" spans="1:300" ht="12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  <c r="JX906" s="5"/>
      <c r="JY906" s="5"/>
      <c r="JZ906" s="5"/>
      <c r="KA906" s="5"/>
      <c r="KB906" s="5"/>
      <c r="KC906" s="5"/>
      <c r="KD906" s="5"/>
      <c r="KE906" s="5"/>
      <c r="KF906" s="5"/>
      <c r="KG906" s="5"/>
      <c r="KH906" s="5"/>
      <c r="KI906" s="5"/>
      <c r="KJ906" s="5"/>
      <c r="KK906" s="5"/>
      <c r="KL906" s="5"/>
      <c r="KM906" s="5"/>
      <c r="KN906" s="5"/>
    </row>
    <row r="907" spans="1:300" ht="12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  <c r="JX907" s="5"/>
      <c r="JY907" s="5"/>
      <c r="JZ907" s="5"/>
      <c r="KA907" s="5"/>
      <c r="KB907" s="5"/>
      <c r="KC907" s="5"/>
      <c r="KD907" s="5"/>
      <c r="KE907" s="5"/>
      <c r="KF907" s="5"/>
      <c r="KG907" s="5"/>
      <c r="KH907" s="5"/>
      <c r="KI907" s="5"/>
      <c r="KJ907" s="5"/>
      <c r="KK907" s="5"/>
      <c r="KL907" s="5"/>
      <c r="KM907" s="5"/>
      <c r="KN907" s="5"/>
    </row>
    <row r="908" spans="1:300" ht="12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  <c r="JX908" s="5"/>
      <c r="JY908" s="5"/>
      <c r="JZ908" s="5"/>
      <c r="KA908" s="5"/>
      <c r="KB908" s="5"/>
      <c r="KC908" s="5"/>
      <c r="KD908" s="5"/>
      <c r="KE908" s="5"/>
      <c r="KF908" s="5"/>
      <c r="KG908" s="5"/>
      <c r="KH908" s="5"/>
      <c r="KI908" s="5"/>
      <c r="KJ908" s="5"/>
      <c r="KK908" s="5"/>
      <c r="KL908" s="5"/>
      <c r="KM908" s="5"/>
      <c r="KN908" s="5"/>
    </row>
    <row r="909" spans="1:300" ht="12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  <c r="JX909" s="5"/>
      <c r="JY909" s="5"/>
      <c r="JZ909" s="5"/>
      <c r="KA909" s="5"/>
      <c r="KB909" s="5"/>
      <c r="KC909" s="5"/>
      <c r="KD909" s="5"/>
      <c r="KE909" s="5"/>
      <c r="KF909" s="5"/>
      <c r="KG909" s="5"/>
      <c r="KH909" s="5"/>
      <c r="KI909" s="5"/>
      <c r="KJ909" s="5"/>
      <c r="KK909" s="5"/>
      <c r="KL909" s="5"/>
      <c r="KM909" s="5"/>
      <c r="KN909" s="5"/>
    </row>
    <row r="910" spans="1:300" ht="12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  <c r="JX910" s="5"/>
      <c r="JY910" s="5"/>
      <c r="JZ910" s="5"/>
      <c r="KA910" s="5"/>
      <c r="KB910" s="5"/>
      <c r="KC910" s="5"/>
      <c r="KD910" s="5"/>
      <c r="KE910" s="5"/>
      <c r="KF910" s="5"/>
      <c r="KG910" s="5"/>
      <c r="KH910" s="5"/>
      <c r="KI910" s="5"/>
      <c r="KJ910" s="5"/>
      <c r="KK910" s="5"/>
      <c r="KL910" s="5"/>
      <c r="KM910" s="5"/>
      <c r="KN910" s="5"/>
    </row>
    <row r="911" spans="1:300" ht="12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  <c r="JX911" s="5"/>
      <c r="JY911" s="5"/>
      <c r="JZ911" s="5"/>
      <c r="KA911" s="5"/>
      <c r="KB911" s="5"/>
      <c r="KC911" s="5"/>
      <c r="KD911" s="5"/>
      <c r="KE911" s="5"/>
      <c r="KF911" s="5"/>
      <c r="KG911" s="5"/>
      <c r="KH911" s="5"/>
      <c r="KI911" s="5"/>
      <c r="KJ911" s="5"/>
      <c r="KK911" s="5"/>
      <c r="KL911" s="5"/>
      <c r="KM911" s="5"/>
      <c r="KN911" s="5"/>
    </row>
    <row r="912" spans="1:300" ht="12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  <c r="JX912" s="5"/>
      <c r="JY912" s="5"/>
      <c r="JZ912" s="5"/>
      <c r="KA912" s="5"/>
      <c r="KB912" s="5"/>
      <c r="KC912" s="5"/>
      <c r="KD912" s="5"/>
      <c r="KE912" s="5"/>
      <c r="KF912" s="5"/>
      <c r="KG912" s="5"/>
      <c r="KH912" s="5"/>
      <c r="KI912" s="5"/>
      <c r="KJ912" s="5"/>
      <c r="KK912" s="5"/>
      <c r="KL912" s="5"/>
      <c r="KM912" s="5"/>
      <c r="KN912" s="5"/>
    </row>
    <row r="913" spans="1:300" ht="12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  <c r="JX913" s="5"/>
      <c r="JY913" s="5"/>
      <c r="JZ913" s="5"/>
      <c r="KA913" s="5"/>
      <c r="KB913" s="5"/>
      <c r="KC913" s="5"/>
      <c r="KD913" s="5"/>
      <c r="KE913" s="5"/>
      <c r="KF913" s="5"/>
      <c r="KG913" s="5"/>
      <c r="KH913" s="5"/>
      <c r="KI913" s="5"/>
      <c r="KJ913" s="5"/>
      <c r="KK913" s="5"/>
      <c r="KL913" s="5"/>
      <c r="KM913" s="5"/>
      <c r="KN913" s="5"/>
    </row>
    <row r="914" spans="1:300" ht="12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  <c r="JX914" s="5"/>
      <c r="JY914" s="5"/>
      <c r="JZ914" s="5"/>
      <c r="KA914" s="5"/>
      <c r="KB914" s="5"/>
      <c r="KC914" s="5"/>
      <c r="KD914" s="5"/>
      <c r="KE914" s="5"/>
      <c r="KF914" s="5"/>
      <c r="KG914" s="5"/>
      <c r="KH914" s="5"/>
      <c r="KI914" s="5"/>
      <c r="KJ914" s="5"/>
      <c r="KK914" s="5"/>
      <c r="KL914" s="5"/>
      <c r="KM914" s="5"/>
      <c r="KN914" s="5"/>
    </row>
    <row r="915" spans="1:300" ht="12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  <c r="JX915" s="5"/>
      <c r="JY915" s="5"/>
      <c r="JZ915" s="5"/>
      <c r="KA915" s="5"/>
      <c r="KB915" s="5"/>
      <c r="KC915" s="5"/>
      <c r="KD915" s="5"/>
      <c r="KE915" s="5"/>
      <c r="KF915" s="5"/>
      <c r="KG915" s="5"/>
      <c r="KH915" s="5"/>
      <c r="KI915" s="5"/>
      <c r="KJ915" s="5"/>
      <c r="KK915" s="5"/>
      <c r="KL915" s="5"/>
      <c r="KM915" s="5"/>
      <c r="KN915" s="5"/>
    </row>
    <row r="916" spans="1:300" ht="12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  <c r="JX916" s="5"/>
      <c r="JY916" s="5"/>
      <c r="JZ916" s="5"/>
      <c r="KA916" s="5"/>
      <c r="KB916" s="5"/>
      <c r="KC916" s="5"/>
      <c r="KD916" s="5"/>
      <c r="KE916" s="5"/>
      <c r="KF916" s="5"/>
      <c r="KG916" s="5"/>
      <c r="KH916" s="5"/>
      <c r="KI916" s="5"/>
      <c r="KJ916" s="5"/>
      <c r="KK916" s="5"/>
      <c r="KL916" s="5"/>
      <c r="KM916" s="5"/>
      <c r="KN916" s="5"/>
    </row>
    <row r="917" spans="1:300" ht="12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  <c r="JX917" s="5"/>
      <c r="JY917" s="5"/>
      <c r="JZ917" s="5"/>
      <c r="KA917" s="5"/>
      <c r="KB917" s="5"/>
      <c r="KC917" s="5"/>
      <c r="KD917" s="5"/>
      <c r="KE917" s="5"/>
      <c r="KF917" s="5"/>
      <c r="KG917" s="5"/>
      <c r="KH917" s="5"/>
      <c r="KI917" s="5"/>
      <c r="KJ917" s="5"/>
      <c r="KK917" s="5"/>
      <c r="KL917" s="5"/>
      <c r="KM917" s="5"/>
      <c r="KN917" s="5"/>
    </row>
    <row r="918" spans="1:300" ht="12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  <c r="JX918" s="5"/>
      <c r="JY918" s="5"/>
      <c r="JZ918" s="5"/>
      <c r="KA918" s="5"/>
      <c r="KB918" s="5"/>
      <c r="KC918" s="5"/>
      <c r="KD918" s="5"/>
      <c r="KE918" s="5"/>
      <c r="KF918" s="5"/>
      <c r="KG918" s="5"/>
      <c r="KH918" s="5"/>
      <c r="KI918" s="5"/>
      <c r="KJ918" s="5"/>
      <c r="KK918" s="5"/>
      <c r="KL918" s="5"/>
      <c r="KM918" s="5"/>
      <c r="KN918" s="5"/>
    </row>
    <row r="919" spans="1:300" ht="12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  <c r="JX919" s="5"/>
      <c r="JY919" s="5"/>
      <c r="JZ919" s="5"/>
      <c r="KA919" s="5"/>
      <c r="KB919" s="5"/>
      <c r="KC919" s="5"/>
      <c r="KD919" s="5"/>
      <c r="KE919" s="5"/>
      <c r="KF919" s="5"/>
      <c r="KG919" s="5"/>
      <c r="KH919" s="5"/>
      <c r="KI919" s="5"/>
      <c r="KJ919" s="5"/>
      <c r="KK919" s="5"/>
      <c r="KL919" s="5"/>
      <c r="KM919" s="5"/>
      <c r="KN919" s="5"/>
    </row>
    <row r="920" spans="1:300" ht="12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  <c r="JX920" s="5"/>
      <c r="JY920" s="5"/>
      <c r="JZ920" s="5"/>
      <c r="KA920" s="5"/>
      <c r="KB920" s="5"/>
      <c r="KC920" s="5"/>
      <c r="KD920" s="5"/>
      <c r="KE920" s="5"/>
      <c r="KF920" s="5"/>
      <c r="KG920" s="5"/>
      <c r="KH920" s="5"/>
      <c r="KI920" s="5"/>
      <c r="KJ920" s="5"/>
      <c r="KK920" s="5"/>
      <c r="KL920" s="5"/>
      <c r="KM920" s="5"/>
      <c r="KN920" s="5"/>
    </row>
    <row r="921" spans="1:300" ht="12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  <c r="JX921" s="5"/>
      <c r="JY921" s="5"/>
      <c r="JZ921" s="5"/>
      <c r="KA921" s="5"/>
      <c r="KB921" s="5"/>
      <c r="KC921" s="5"/>
      <c r="KD921" s="5"/>
      <c r="KE921" s="5"/>
      <c r="KF921" s="5"/>
      <c r="KG921" s="5"/>
      <c r="KH921" s="5"/>
      <c r="KI921" s="5"/>
      <c r="KJ921" s="5"/>
      <c r="KK921" s="5"/>
      <c r="KL921" s="5"/>
      <c r="KM921" s="5"/>
      <c r="KN921" s="5"/>
    </row>
    <row r="922" spans="1:300" ht="12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  <c r="JX922" s="5"/>
      <c r="JY922" s="5"/>
      <c r="JZ922" s="5"/>
      <c r="KA922" s="5"/>
      <c r="KB922" s="5"/>
      <c r="KC922" s="5"/>
      <c r="KD922" s="5"/>
      <c r="KE922" s="5"/>
      <c r="KF922" s="5"/>
      <c r="KG922" s="5"/>
      <c r="KH922" s="5"/>
      <c r="KI922" s="5"/>
      <c r="KJ922" s="5"/>
      <c r="KK922" s="5"/>
      <c r="KL922" s="5"/>
      <c r="KM922" s="5"/>
      <c r="KN922" s="5"/>
    </row>
    <row r="923" spans="1:300" ht="12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  <c r="JX923" s="5"/>
      <c r="JY923" s="5"/>
      <c r="JZ923" s="5"/>
      <c r="KA923" s="5"/>
      <c r="KB923" s="5"/>
      <c r="KC923" s="5"/>
      <c r="KD923" s="5"/>
      <c r="KE923" s="5"/>
      <c r="KF923" s="5"/>
      <c r="KG923" s="5"/>
      <c r="KH923" s="5"/>
      <c r="KI923" s="5"/>
      <c r="KJ923" s="5"/>
      <c r="KK923" s="5"/>
      <c r="KL923" s="5"/>
      <c r="KM923" s="5"/>
      <c r="KN923" s="5"/>
    </row>
    <row r="924" spans="1:300" ht="12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  <c r="JX924" s="5"/>
      <c r="JY924" s="5"/>
      <c r="JZ924" s="5"/>
      <c r="KA924" s="5"/>
      <c r="KB924" s="5"/>
      <c r="KC924" s="5"/>
      <c r="KD924" s="5"/>
      <c r="KE924" s="5"/>
      <c r="KF924" s="5"/>
      <c r="KG924" s="5"/>
      <c r="KH924" s="5"/>
      <c r="KI924" s="5"/>
      <c r="KJ924" s="5"/>
      <c r="KK924" s="5"/>
      <c r="KL924" s="5"/>
      <c r="KM924" s="5"/>
      <c r="KN924" s="5"/>
    </row>
    <row r="925" spans="1:300" ht="12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  <c r="JX925" s="5"/>
      <c r="JY925" s="5"/>
      <c r="JZ925" s="5"/>
      <c r="KA925" s="5"/>
      <c r="KB925" s="5"/>
      <c r="KC925" s="5"/>
      <c r="KD925" s="5"/>
      <c r="KE925" s="5"/>
      <c r="KF925" s="5"/>
      <c r="KG925" s="5"/>
      <c r="KH925" s="5"/>
      <c r="KI925" s="5"/>
      <c r="KJ925" s="5"/>
      <c r="KK925" s="5"/>
      <c r="KL925" s="5"/>
      <c r="KM925" s="5"/>
      <c r="KN925" s="5"/>
    </row>
    <row r="926" spans="1:300" ht="12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  <c r="JX926" s="5"/>
      <c r="JY926" s="5"/>
      <c r="JZ926" s="5"/>
      <c r="KA926" s="5"/>
      <c r="KB926" s="5"/>
      <c r="KC926" s="5"/>
      <c r="KD926" s="5"/>
      <c r="KE926" s="5"/>
      <c r="KF926" s="5"/>
      <c r="KG926" s="5"/>
      <c r="KH926" s="5"/>
      <c r="KI926" s="5"/>
      <c r="KJ926" s="5"/>
      <c r="KK926" s="5"/>
      <c r="KL926" s="5"/>
      <c r="KM926" s="5"/>
      <c r="KN926" s="5"/>
    </row>
    <row r="927" spans="1:300" ht="12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  <c r="JX927" s="5"/>
      <c r="JY927" s="5"/>
      <c r="JZ927" s="5"/>
      <c r="KA927" s="5"/>
      <c r="KB927" s="5"/>
      <c r="KC927" s="5"/>
      <c r="KD927" s="5"/>
      <c r="KE927" s="5"/>
      <c r="KF927" s="5"/>
      <c r="KG927" s="5"/>
      <c r="KH927" s="5"/>
      <c r="KI927" s="5"/>
      <c r="KJ927" s="5"/>
      <c r="KK927" s="5"/>
      <c r="KL927" s="5"/>
      <c r="KM927" s="5"/>
      <c r="KN927" s="5"/>
    </row>
    <row r="928" spans="1:300" ht="12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  <c r="JX928" s="5"/>
      <c r="JY928" s="5"/>
      <c r="JZ928" s="5"/>
      <c r="KA928" s="5"/>
      <c r="KB928" s="5"/>
      <c r="KC928" s="5"/>
      <c r="KD928" s="5"/>
      <c r="KE928" s="5"/>
      <c r="KF928" s="5"/>
      <c r="KG928" s="5"/>
      <c r="KH928" s="5"/>
      <c r="KI928" s="5"/>
      <c r="KJ928" s="5"/>
      <c r="KK928" s="5"/>
      <c r="KL928" s="5"/>
      <c r="KM928" s="5"/>
      <c r="KN928" s="5"/>
    </row>
    <row r="929" spans="1:300" ht="12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  <c r="JX929" s="5"/>
      <c r="JY929" s="5"/>
      <c r="JZ929" s="5"/>
      <c r="KA929" s="5"/>
      <c r="KB929" s="5"/>
      <c r="KC929" s="5"/>
      <c r="KD929" s="5"/>
      <c r="KE929" s="5"/>
      <c r="KF929" s="5"/>
      <c r="KG929" s="5"/>
      <c r="KH929" s="5"/>
      <c r="KI929" s="5"/>
      <c r="KJ929" s="5"/>
      <c r="KK929" s="5"/>
      <c r="KL929" s="5"/>
      <c r="KM929" s="5"/>
      <c r="KN929" s="5"/>
    </row>
    <row r="930" spans="1:300" ht="12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  <c r="JX930" s="5"/>
      <c r="JY930" s="5"/>
      <c r="JZ930" s="5"/>
      <c r="KA930" s="5"/>
      <c r="KB930" s="5"/>
      <c r="KC930" s="5"/>
      <c r="KD930" s="5"/>
      <c r="KE930" s="5"/>
      <c r="KF930" s="5"/>
      <c r="KG930" s="5"/>
      <c r="KH930" s="5"/>
      <c r="KI930" s="5"/>
      <c r="KJ930" s="5"/>
      <c r="KK930" s="5"/>
      <c r="KL930" s="5"/>
      <c r="KM930" s="5"/>
      <c r="KN930" s="5"/>
    </row>
    <row r="931" spans="1:300" ht="12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  <c r="JX931" s="5"/>
      <c r="JY931" s="5"/>
      <c r="JZ931" s="5"/>
      <c r="KA931" s="5"/>
      <c r="KB931" s="5"/>
      <c r="KC931" s="5"/>
      <c r="KD931" s="5"/>
      <c r="KE931" s="5"/>
      <c r="KF931" s="5"/>
      <c r="KG931" s="5"/>
      <c r="KH931" s="5"/>
      <c r="KI931" s="5"/>
      <c r="KJ931" s="5"/>
      <c r="KK931" s="5"/>
      <c r="KL931" s="5"/>
      <c r="KM931" s="5"/>
      <c r="KN931" s="5"/>
    </row>
    <row r="932" spans="1:300" ht="12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  <c r="JX932" s="5"/>
      <c r="JY932" s="5"/>
      <c r="JZ932" s="5"/>
      <c r="KA932" s="5"/>
      <c r="KB932" s="5"/>
      <c r="KC932" s="5"/>
      <c r="KD932" s="5"/>
      <c r="KE932" s="5"/>
      <c r="KF932" s="5"/>
      <c r="KG932" s="5"/>
      <c r="KH932" s="5"/>
      <c r="KI932" s="5"/>
      <c r="KJ932" s="5"/>
      <c r="KK932" s="5"/>
      <c r="KL932" s="5"/>
      <c r="KM932" s="5"/>
      <c r="KN932" s="5"/>
    </row>
    <row r="933" spans="1:300" ht="12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  <c r="JX933" s="5"/>
      <c r="JY933" s="5"/>
      <c r="JZ933" s="5"/>
      <c r="KA933" s="5"/>
      <c r="KB933" s="5"/>
      <c r="KC933" s="5"/>
      <c r="KD933" s="5"/>
      <c r="KE933" s="5"/>
      <c r="KF933" s="5"/>
      <c r="KG933" s="5"/>
      <c r="KH933" s="5"/>
      <c r="KI933" s="5"/>
      <c r="KJ933" s="5"/>
      <c r="KK933" s="5"/>
      <c r="KL933" s="5"/>
      <c r="KM933" s="5"/>
      <c r="KN933" s="5"/>
    </row>
    <row r="934" spans="1:300" ht="12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  <c r="JX934" s="5"/>
      <c r="JY934" s="5"/>
      <c r="JZ934" s="5"/>
      <c r="KA934" s="5"/>
      <c r="KB934" s="5"/>
      <c r="KC934" s="5"/>
      <c r="KD934" s="5"/>
      <c r="KE934" s="5"/>
      <c r="KF934" s="5"/>
      <c r="KG934" s="5"/>
      <c r="KH934" s="5"/>
      <c r="KI934" s="5"/>
      <c r="KJ934" s="5"/>
      <c r="KK934" s="5"/>
      <c r="KL934" s="5"/>
      <c r="KM934" s="5"/>
      <c r="KN934" s="5"/>
    </row>
    <row r="935" spans="1:300" ht="12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  <c r="JX935" s="5"/>
      <c r="JY935" s="5"/>
      <c r="JZ935" s="5"/>
      <c r="KA935" s="5"/>
      <c r="KB935" s="5"/>
      <c r="KC935" s="5"/>
      <c r="KD935" s="5"/>
      <c r="KE935" s="5"/>
      <c r="KF935" s="5"/>
      <c r="KG935" s="5"/>
      <c r="KH935" s="5"/>
      <c r="KI935" s="5"/>
      <c r="KJ935" s="5"/>
      <c r="KK935" s="5"/>
      <c r="KL935" s="5"/>
      <c r="KM935" s="5"/>
      <c r="KN935" s="5"/>
    </row>
    <row r="936" spans="1:300" ht="12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  <c r="JX936" s="5"/>
      <c r="JY936" s="5"/>
      <c r="JZ936" s="5"/>
      <c r="KA936" s="5"/>
      <c r="KB936" s="5"/>
      <c r="KC936" s="5"/>
      <c r="KD936" s="5"/>
      <c r="KE936" s="5"/>
      <c r="KF936" s="5"/>
      <c r="KG936" s="5"/>
      <c r="KH936" s="5"/>
      <c r="KI936" s="5"/>
      <c r="KJ936" s="5"/>
      <c r="KK936" s="5"/>
      <c r="KL936" s="5"/>
      <c r="KM936" s="5"/>
      <c r="KN936" s="5"/>
    </row>
    <row r="937" spans="1:300" ht="12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  <c r="JX937" s="5"/>
      <c r="JY937" s="5"/>
      <c r="JZ937" s="5"/>
      <c r="KA937" s="5"/>
      <c r="KB937" s="5"/>
      <c r="KC937" s="5"/>
      <c r="KD937" s="5"/>
      <c r="KE937" s="5"/>
      <c r="KF937" s="5"/>
      <c r="KG937" s="5"/>
      <c r="KH937" s="5"/>
      <c r="KI937" s="5"/>
      <c r="KJ937" s="5"/>
      <c r="KK937" s="5"/>
      <c r="KL937" s="5"/>
      <c r="KM937" s="5"/>
      <c r="KN937" s="5"/>
    </row>
    <row r="938" spans="1:300" ht="12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  <c r="JX938" s="5"/>
      <c r="JY938" s="5"/>
      <c r="JZ938" s="5"/>
      <c r="KA938" s="5"/>
      <c r="KB938" s="5"/>
      <c r="KC938" s="5"/>
      <c r="KD938" s="5"/>
      <c r="KE938" s="5"/>
      <c r="KF938" s="5"/>
      <c r="KG938" s="5"/>
      <c r="KH938" s="5"/>
      <c r="KI938" s="5"/>
      <c r="KJ938" s="5"/>
      <c r="KK938" s="5"/>
      <c r="KL938" s="5"/>
      <c r="KM938" s="5"/>
      <c r="KN938" s="5"/>
    </row>
    <row r="939" spans="1:300" ht="12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  <c r="JX939" s="5"/>
      <c r="JY939" s="5"/>
      <c r="JZ939" s="5"/>
      <c r="KA939" s="5"/>
      <c r="KB939" s="5"/>
      <c r="KC939" s="5"/>
      <c r="KD939" s="5"/>
      <c r="KE939" s="5"/>
      <c r="KF939" s="5"/>
      <c r="KG939" s="5"/>
      <c r="KH939" s="5"/>
      <c r="KI939" s="5"/>
      <c r="KJ939" s="5"/>
      <c r="KK939" s="5"/>
      <c r="KL939" s="5"/>
      <c r="KM939" s="5"/>
      <c r="KN939" s="5"/>
    </row>
    <row r="940" spans="1:300" ht="12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  <c r="JX940" s="5"/>
      <c r="JY940" s="5"/>
      <c r="JZ940" s="5"/>
      <c r="KA940" s="5"/>
      <c r="KB940" s="5"/>
      <c r="KC940" s="5"/>
      <c r="KD940" s="5"/>
      <c r="KE940" s="5"/>
      <c r="KF940" s="5"/>
      <c r="KG940" s="5"/>
      <c r="KH940" s="5"/>
      <c r="KI940" s="5"/>
      <c r="KJ940" s="5"/>
      <c r="KK940" s="5"/>
      <c r="KL940" s="5"/>
      <c r="KM940" s="5"/>
      <c r="KN940" s="5"/>
    </row>
    <row r="941" spans="1:300" ht="12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  <c r="JX941" s="5"/>
      <c r="JY941" s="5"/>
      <c r="JZ941" s="5"/>
      <c r="KA941" s="5"/>
      <c r="KB941" s="5"/>
      <c r="KC941" s="5"/>
      <c r="KD941" s="5"/>
      <c r="KE941" s="5"/>
      <c r="KF941" s="5"/>
      <c r="KG941" s="5"/>
      <c r="KH941" s="5"/>
      <c r="KI941" s="5"/>
      <c r="KJ941" s="5"/>
      <c r="KK941" s="5"/>
      <c r="KL941" s="5"/>
      <c r="KM941" s="5"/>
      <c r="KN941" s="5"/>
    </row>
    <row r="942" spans="1:300" ht="12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  <c r="JX942" s="5"/>
      <c r="JY942" s="5"/>
      <c r="JZ942" s="5"/>
      <c r="KA942" s="5"/>
      <c r="KB942" s="5"/>
      <c r="KC942" s="5"/>
      <c r="KD942" s="5"/>
      <c r="KE942" s="5"/>
      <c r="KF942" s="5"/>
      <c r="KG942" s="5"/>
      <c r="KH942" s="5"/>
      <c r="KI942" s="5"/>
      <c r="KJ942" s="5"/>
      <c r="KK942" s="5"/>
      <c r="KL942" s="5"/>
      <c r="KM942" s="5"/>
      <c r="KN942" s="5"/>
    </row>
    <row r="943" spans="1:300" ht="12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  <c r="JX943" s="5"/>
      <c r="JY943" s="5"/>
      <c r="JZ943" s="5"/>
      <c r="KA943" s="5"/>
      <c r="KB943" s="5"/>
      <c r="KC943" s="5"/>
      <c r="KD943" s="5"/>
      <c r="KE943" s="5"/>
      <c r="KF943" s="5"/>
      <c r="KG943" s="5"/>
      <c r="KH943" s="5"/>
      <c r="KI943" s="5"/>
      <c r="KJ943" s="5"/>
      <c r="KK943" s="5"/>
      <c r="KL943" s="5"/>
      <c r="KM943" s="5"/>
      <c r="KN943" s="5"/>
    </row>
    <row r="944" spans="1:300" ht="12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  <c r="JX944" s="5"/>
      <c r="JY944" s="5"/>
      <c r="JZ944" s="5"/>
      <c r="KA944" s="5"/>
      <c r="KB944" s="5"/>
      <c r="KC944" s="5"/>
      <c r="KD944" s="5"/>
      <c r="KE944" s="5"/>
      <c r="KF944" s="5"/>
      <c r="KG944" s="5"/>
      <c r="KH944" s="5"/>
      <c r="KI944" s="5"/>
      <c r="KJ944" s="5"/>
      <c r="KK944" s="5"/>
      <c r="KL944" s="5"/>
      <c r="KM944" s="5"/>
      <c r="KN944" s="5"/>
    </row>
    <row r="945" spans="1:300" ht="12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  <c r="JX945" s="5"/>
      <c r="JY945" s="5"/>
      <c r="JZ945" s="5"/>
      <c r="KA945" s="5"/>
      <c r="KB945" s="5"/>
      <c r="KC945" s="5"/>
      <c r="KD945" s="5"/>
      <c r="KE945" s="5"/>
      <c r="KF945" s="5"/>
      <c r="KG945" s="5"/>
      <c r="KH945" s="5"/>
      <c r="KI945" s="5"/>
      <c r="KJ945" s="5"/>
      <c r="KK945" s="5"/>
      <c r="KL945" s="5"/>
      <c r="KM945" s="5"/>
      <c r="KN945" s="5"/>
    </row>
    <row r="946" spans="1:300" ht="12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  <c r="JX946" s="5"/>
      <c r="JY946" s="5"/>
      <c r="JZ946" s="5"/>
      <c r="KA946" s="5"/>
      <c r="KB946" s="5"/>
      <c r="KC946" s="5"/>
      <c r="KD946" s="5"/>
      <c r="KE946" s="5"/>
      <c r="KF946" s="5"/>
      <c r="KG946" s="5"/>
      <c r="KH946" s="5"/>
      <c r="KI946" s="5"/>
      <c r="KJ946" s="5"/>
      <c r="KK946" s="5"/>
      <c r="KL946" s="5"/>
      <c r="KM946" s="5"/>
      <c r="KN946" s="5"/>
    </row>
    <row r="947" spans="1:300" ht="12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  <c r="JX947" s="5"/>
      <c r="JY947" s="5"/>
      <c r="JZ947" s="5"/>
      <c r="KA947" s="5"/>
      <c r="KB947" s="5"/>
      <c r="KC947" s="5"/>
      <c r="KD947" s="5"/>
      <c r="KE947" s="5"/>
      <c r="KF947" s="5"/>
      <c r="KG947" s="5"/>
      <c r="KH947" s="5"/>
      <c r="KI947" s="5"/>
      <c r="KJ947" s="5"/>
      <c r="KK947" s="5"/>
      <c r="KL947" s="5"/>
      <c r="KM947" s="5"/>
      <c r="KN947" s="5"/>
    </row>
    <row r="948" spans="1:300" ht="12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  <c r="JX948" s="5"/>
      <c r="JY948" s="5"/>
      <c r="JZ948" s="5"/>
      <c r="KA948" s="5"/>
      <c r="KB948" s="5"/>
      <c r="KC948" s="5"/>
      <c r="KD948" s="5"/>
      <c r="KE948" s="5"/>
      <c r="KF948" s="5"/>
      <c r="KG948" s="5"/>
      <c r="KH948" s="5"/>
      <c r="KI948" s="5"/>
      <c r="KJ948" s="5"/>
      <c r="KK948" s="5"/>
      <c r="KL948" s="5"/>
      <c r="KM948" s="5"/>
      <c r="KN948" s="5"/>
    </row>
    <row r="949" spans="1:300" ht="12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  <c r="JX949" s="5"/>
      <c r="JY949" s="5"/>
      <c r="JZ949" s="5"/>
      <c r="KA949" s="5"/>
      <c r="KB949" s="5"/>
      <c r="KC949" s="5"/>
      <c r="KD949" s="5"/>
      <c r="KE949" s="5"/>
      <c r="KF949" s="5"/>
      <c r="KG949" s="5"/>
      <c r="KH949" s="5"/>
      <c r="KI949" s="5"/>
      <c r="KJ949" s="5"/>
      <c r="KK949" s="5"/>
      <c r="KL949" s="5"/>
      <c r="KM949" s="5"/>
      <c r="KN949" s="5"/>
    </row>
    <row r="950" spans="1:300" ht="12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  <c r="JX950" s="5"/>
      <c r="JY950" s="5"/>
      <c r="JZ950" s="5"/>
      <c r="KA950" s="5"/>
      <c r="KB950" s="5"/>
      <c r="KC950" s="5"/>
      <c r="KD950" s="5"/>
      <c r="KE950" s="5"/>
      <c r="KF950" s="5"/>
      <c r="KG950" s="5"/>
      <c r="KH950" s="5"/>
      <c r="KI950" s="5"/>
      <c r="KJ950" s="5"/>
      <c r="KK950" s="5"/>
      <c r="KL950" s="5"/>
      <c r="KM950" s="5"/>
      <c r="KN950" s="5"/>
    </row>
    <row r="951" spans="1:300" ht="12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  <c r="JX951" s="5"/>
      <c r="JY951" s="5"/>
      <c r="JZ951" s="5"/>
      <c r="KA951" s="5"/>
      <c r="KB951" s="5"/>
      <c r="KC951" s="5"/>
      <c r="KD951" s="5"/>
      <c r="KE951" s="5"/>
      <c r="KF951" s="5"/>
      <c r="KG951" s="5"/>
      <c r="KH951" s="5"/>
      <c r="KI951" s="5"/>
      <c r="KJ951" s="5"/>
      <c r="KK951" s="5"/>
      <c r="KL951" s="5"/>
      <c r="KM951" s="5"/>
      <c r="KN951" s="5"/>
    </row>
    <row r="952" spans="1:300" ht="12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  <c r="JX952" s="5"/>
      <c r="JY952" s="5"/>
      <c r="JZ952" s="5"/>
      <c r="KA952" s="5"/>
      <c r="KB952" s="5"/>
      <c r="KC952" s="5"/>
      <c r="KD952" s="5"/>
      <c r="KE952" s="5"/>
      <c r="KF952" s="5"/>
      <c r="KG952" s="5"/>
      <c r="KH952" s="5"/>
      <c r="KI952" s="5"/>
      <c r="KJ952" s="5"/>
      <c r="KK952" s="5"/>
      <c r="KL952" s="5"/>
      <c r="KM952" s="5"/>
      <c r="KN952" s="5"/>
    </row>
    <row r="953" spans="1:300" ht="12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  <c r="JX953" s="5"/>
      <c r="JY953" s="5"/>
      <c r="JZ953" s="5"/>
      <c r="KA953" s="5"/>
      <c r="KB953" s="5"/>
      <c r="KC953" s="5"/>
      <c r="KD953" s="5"/>
      <c r="KE953" s="5"/>
      <c r="KF953" s="5"/>
      <c r="KG953" s="5"/>
      <c r="KH953" s="5"/>
      <c r="KI953" s="5"/>
      <c r="KJ953" s="5"/>
      <c r="KK953" s="5"/>
      <c r="KL953" s="5"/>
      <c r="KM953" s="5"/>
      <c r="KN953" s="5"/>
    </row>
    <row r="954" spans="1:300" ht="12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  <c r="JX954" s="5"/>
      <c r="JY954" s="5"/>
      <c r="JZ954" s="5"/>
      <c r="KA954" s="5"/>
      <c r="KB954" s="5"/>
      <c r="KC954" s="5"/>
      <c r="KD954" s="5"/>
      <c r="KE954" s="5"/>
      <c r="KF954" s="5"/>
      <c r="KG954" s="5"/>
      <c r="KH954" s="5"/>
      <c r="KI954" s="5"/>
      <c r="KJ954" s="5"/>
      <c r="KK954" s="5"/>
      <c r="KL954" s="5"/>
      <c r="KM954" s="5"/>
      <c r="KN954" s="5"/>
    </row>
    <row r="955" spans="1:300" ht="12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  <c r="JX955" s="5"/>
      <c r="JY955" s="5"/>
      <c r="JZ955" s="5"/>
      <c r="KA955" s="5"/>
      <c r="KB955" s="5"/>
      <c r="KC955" s="5"/>
      <c r="KD955" s="5"/>
      <c r="KE955" s="5"/>
      <c r="KF955" s="5"/>
      <c r="KG955" s="5"/>
      <c r="KH955" s="5"/>
      <c r="KI955" s="5"/>
      <c r="KJ955" s="5"/>
      <c r="KK955" s="5"/>
      <c r="KL955" s="5"/>
      <c r="KM955" s="5"/>
      <c r="KN955" s="5"/>
    </row>
    <row r="956" spans="1:300" ht="12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  <c r="JX956" s="5"/>
      <c r="JY956" s="5"/>
      <c r="JZ956" s="5"/>
      <c r="KA956" s="5"/>
      <c r="KB956" s="5"/>
      <c r="KC956" s="5"/>
      <c r="KD956" s="5"/>
      <c r="KE956" s="5"/>
      <c r="KF956" s="5"/>
      <c r="KG956" s="5"/>
      <c r="KH956" s="5"/>
      <c r="KI956" s="5"/>
      <c r="KJ956" s="5"/>
      <c r="KK956" s="5"/>
      <c r="KL956" s="5"/>
      <c r="KM956" s="5"/>
      <c r="KN956" s="5"/>
    </row>
    <row r="957" spans="1:300" ht="12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  <c r="JX957" s="5"/>
      <c r="JY957" s="5"/>
      <c r="JZ957" s="5"/>
      <c r="KA957" s="5"/>
      <c r="KB957" s="5"/>
      <c r="KC957" s="5"/>
      <c r="KD957" s="5"/>
      <c r="KE957" s="5"/>
      <c r="KF957" s="5"/>
      <c r="KG957" s="5"/>
      <c r="KH957" s="5"/>
      <c r="KI957" s="5"/>
      <c r="KJ957" s="5"/>
      <c r="KK957" s="5"/>
      <c r="KL957" s="5"/>
      <c r="KM957" s="5"/>
      <c r="KN957" s="5"/>
    </row>
    <row r="958" spans="1:300" ht="12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  <c r="JX958" s="5"/>
      <c r="JY958" s="5"/>
      <c r="JZ958" s="5"/>
      <c r="KA958" s="5"/>
      <c r="KB958" s="5"/>
      <c r="KC958" s="5"/>
      <c r="KD958" s="5"/>
      <c r="KE958" s="5"/>
      <c r="KF958" s="5"/>
      <c r="KG958" s="5"/>
      <c r="KH958" s="5"/>
      <c r="KI958" s="5"/>
      <c r="KJ958" s="5"/>
      <c r="KK958" s="5"/>
      <c r="KL958" s="5"/>
      <c r="KM958" s="5"/>
      <c r="KN958" s="5"/>
    </row>
    <row r="959" spans="1:300" ht="12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  <c r="JX959" s="5"/>
      <c r="JY959" s="5"/>
      <c r="JZ959" s="5"/>
      <c r="KA959" s="5"/>
      <c r="KB959" s="5"/>
      <c r="KC959" s="5"/>
      <c r="KD959" s="5"/>
      <c r="KE959" s="5"/>
      <c r="KF959" s="5"/>
      <c r="KG959" s="5"/>
      <c r="KH959" s="5"/>
      <c r="KI959" s="5"/>
      <c r="KJ959" s="5"/>
      <c r="KK959" s="5"/>
      <c r="KL959" s="5"/>
      <c r="KM959" s="5"/>
      <c r="KN959" s="5"/>
    </row>
    <row r="960" spans="1:300" ht="12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  <c r="JX960" s="5"/>
      <c r="JY960" s="5"/>
      <c r="JZ960" s="5"/>
      <c r="KA960" s="5"/>
      <c r="KB960" s="5"/>
      <c r="KC960" s="5"/>
      <c r="KD960" s="5"/>
      <c r="KE960" s="5"/>
      <c r="KF960" s="5"/>
      <c r="KG960" s="5"/>
      <c r="KH960" s="5"/>
      <c r="KI960" s="5"/>
      <c r="KJ960" s="5"/>
      <c r="KK960" s="5"/>
      <c r="KL960" s="5"/>
      <c r="KM960" s="5"/>
      <c r="KN960" s="5"/>
    </row>
    <row r="961" spans="1:300" ht="12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  <c r="JX961" s="5"/>
      <c r="JY961" s="5"/>
      <c r="JZ961" s="5"/>
      <c r="KA961" s="5"/>
      <c r="KB961" s="5"/>
      <c r="KC961" s="5"/>
      <c r="KD961" s="5"/>
      <c r="KE961" s="5"/>
      <c r="KF961" s="5"/>
      <c r="KG961" s="5"/>
      <c r="KH961" s="5"/>
      <c r="KI961" s="5"/>
      <c r="KJ961" s="5"/>
      <c r="KK961" s="5"/>
      <c r="KL961" s="5"/>
      <c r="KM961" s="5"/>
      <c r="KN961" s="5"/>
    </row>
    <row r="962" spans="1:300" ht="12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  <c r="JX962" s="5"/>
      <c r="JY962" s="5"/>
      <c r="JZ962" s="5"/>
      <c r="KA962" s="5"/>
      <c r="KB962" s="5"/>
      <c r="KC962" s="5"/>
      <c r="KD962" s="5"/>
      <c r="KE962" s="5"/>
      <c r="KF962" s="5"/>
      <c r="KG962" s="5"/>
      <c r="KH962" s="5"/>
      <c r="KI962" s="5"/>
      <c r="KJ962" s="5"/>
      <c r="KK962" s="5"/>
      <c r="KL962" s="5"/>
      <c r="KM962" s="5"/>
      <c r="KN962" s="5"/>
    </row>
    <row r="963" spans="1:300" ht="12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  <c r="JX963" s="5"/>
      <c r="JY963" s="5"/>
      <c r="JZ963" s="5"/>
      <c r="KA963" s="5"/>
      <c r="KB963" s="5"/>
      <c r="KC963" s="5"/>
      <c r="KD963" s="5"/>
      <c r="KE963" s="5"/>
      <c r="KF963" s="5"/>
      <c r="KG963" s="5"/>
      <c r="KH963" s="5"/>
      <c r="KI963" s="5"/>
      <c r="KJ963" s="5"/>
      <c r="KK963" s="5"/>
      <c r="KL963" s="5"/>
      <c r="KM963" s="5"/>
      <c r="KN963" s="5"/>
    </row>
    <row r="964" spans="1:300" ht="12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  <c r="JX964" s="5"/>
      <c r="JY964" s="5"/>
      <c r="JZ964" s="5"/>
      <c r="KA964" s="5"/>
      <c r="KB964" s="5"/>
      <c r="KC964" s="5"/>
      <c r="KD964" s="5"/>
      <c r="KE964" s="5"/>
      <c r="KF964" s="5"/>
      <c r="KG964" s="5"/>
      <c r="KH964" s="5"/>
      <c r="KI964" s="5"/>
      <c r="KJ964" s="5"/>
      <c r="KK964" s="5"/>
      <c r="KL964" s="5"/>
      <c r="KM964" s="5"/>
      <c r="KN964" s="5"/>
    </row>
    <row r="965" spans="1:300" ht="12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  <c r="JX965" s="5"/>
      <c r="JY965" s="5"/>
      <c r="JZ965" s="5"/>
      <c r="KA965" s="5"/>
      <c r="KB965" s="5"/>
      <c r="KC965" s="5"/>
      <c r="KD965" s="5"/>
      <c r="KE965" s="5"/>
      <c r="KF965" s="5"/>
      <c r="KG965" s="5"/>
      <c r="KH965" s="5"/>
      <c r="KI965" s="5"/>
      <c r="KJ965" s="5"/>
      <c r="KK965" s="5"/>
      <c r="KL965" s="5"/>
      <c r="KM965" s="5"/>
      <c r="KN965" s="5"/>
    </row>
    <row r="966" spans="1:300" ht="12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  <c r="JX966" s="5"/>
      <c r="JY966" s="5"/>
      <c r="JZ966" s="5"/>
      <c r="KA966" s="5"/>
      <c r="KB966" s="5"/>
      <c r="KC966" s="5"/>
      <c r="KD966" s="5"/>
      <c r="KE966" s="5"/>
      <c r="KF966" s="5"/>
      <c r="KG966" s="5"/>
      <c r="KH966" s="5"/>
      <c r="KI966" s="5"/>
      <c r="KJ966" s="5"/>
      <c r="KK966" s="5"/>
      <c r="KL966" s="5"/>
      <c r="KM966" s="5"/>
      <c r="KN966" s="5"/>
    </row>
    <row r="967" spans="1:300" ht="12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  <c r="JX967" s="5"/>
      <c r="JY967" s="5"/>
      <c r="JZ967" s="5"/>
      <c r="KA967" s="5"/>
      <c r="KB967" s="5"/>
      <c r="KC967" s="5"/>
      <c r="KD967" s="5"/>
      <c r="KE967" s="5"/>
      <c r="KF967" s="5"/>
      <c r="KG967" s="5"/>
      <c r="KH967" s="5"/>
      <c r="KI967" s="5"/>
      <c r="KJ967" s="5"/>
      <c r="KK967" s="5"/>
      <c r="KL967" s="5"/>
      <c r="KM967" s="5"/>
      <c r="KN967" s="5"/>
    </row>
    <row r="968" spans="1:300" ht="12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  <c r="JX968" s="5"/>
      <c r="JY968" s="5"/>
      <c r="JZ968" s="5"/>
      <c r="KA968" s="5"/>
      <c r="KB968" s="5"/>
      <c r="KC968" s="5"/>
      <c r="KD968" s="5"/>
      <c r="KE968" s="5"/>
      <c r="KF968" s="5"/>
      <c r="KG968" s="5"/>
      <c r="KH968" s="5"/>
      <c r="KI968" s="5"/>
      <c r="KJ968" s="5"/>
      <c r="KK968" s="5"/>
      <c r="KL968" s="5"/>
      <c r="KM968" s="5"/>
      <c r="KN968" s="5"/>
    </row>
    <row r="969" spans="1:300" ht="12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  <c r="JX969" s="5"/>
      <c r="JY969" s="5"/>
      <c r="JZ969" s="5"/>
      <c r="KA969" s="5"/>
      <c r="KB969" s="5"/>
      <c r="KC969" s="5"/>
      <c r="KD969" s="5"/>
      <c r="KE969" s="5"/>
      <c r="KF969" s="5"/>
      <c r="KG969" s="5"/>
      <c r="KH969" s="5"/>
      <c r="KI969" s="5"/>
      <c r="KJ969" s="5"/>
      <c r="KK969" s="5"/>
      <c r="KL969" s="5"/>
      <c r="KM969" s="5"/>
      <c r="KN969" s="5"/>
    </row>
    <row r="970" spans="1:300" ht="12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  <c r="JX970" s="5"/>
      <c r="JY970" s="5"/>
      <c r="JZ970" s="5"/>
      <c r="KA970" s="5"/>
      <c r="KB970" s="5"/>
      <c r="KC970" s="5"/>
      <c r="KD970" s="5"/>
      <c r="KE970" s="5"/>
      <c r="KF970" s="5"/>
      <c r="KG970" s="5"/>
      <c r="KH970" s="5"/>
      <c r="KI970" s="5"/>
      <c r="KJ970" s="5"/>
      <c r="KK970" s="5"/>
      <c r="KL970" s="5"/>
      <c r="KM970" s="5"/>
      <c r="KN970" s="5"/>
    </row>
    <row r="971" spans="1:300" ht="12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  <c r="JX971" s="5"/>
      <c r="JY971" s="5"/>
      <c r="JZ971" s="5"/>
      <c r="KA971" s="5"/>
      <c r="KB971" s="5"/>
      <c r="KC971" s="5"/>
      <c r="KD971" s="5"/>
      <c r="KE971" s="5"/>
      <c r="KF971" s="5"/>
      <c r="KG971" s="5"/>
      <c r="KH971" s="5"/>
      <c r="KI971" s="5"/>
      <c r="KJ971" s="5"/>
      <c r="KK971" s="5"/>
      <c r="KL971" s="5"/>
      <c r="KM971" s="5"/>
      <c r="KN971" s="5"/>
    </row>
    <row r="972" spans="1:300" ht="12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  <c r="JX972" s="5"/>
      <c r="JY972" s="5"/>
      <c r="JZ972" s="5"/>
      <c r="KA972" s="5"/>
      <c r="KB972" s="5"/>
      <c r="KC972" s="5"/>
      <c r="KD972" s="5"/>
      <c r="KE972" s="5"/>
      <c r="KF972" s="5"/>
      <c r="KG972" s="5"/>
      <c r="KH972" s="5"/>
      <c r="KI972" s="5"/>
      <c r="KJ972" s="5"/>
      <c r="KK972" s="5"/>
      <c r="KL972" s="5"/>
      <c r="KM972" s="5"/>
      <c r="KN972" s="5"/>
    </row>
    <row r="973" spans="1:300" ht="12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  <c r="JX973" s="5"/>
      <c r="JY973" s="5"/>
      <c r="JZ973" s="5"/>
      <c r="KA973" s="5"/>
      <c r="KB973" s="5"/>
      <c r="KC973" s="5"/>
      <c r="KD973" s="5"/>
      <c r="KE973" s="5"/>
      <c r="KF973" s="5"/>
      <c r="KG973" s="5"/>
      <c r="KH973" s="5"/>
      <c r="KI973" s="5"/>
      <c r="KJ973" s="5"/>
      <c r="KK973" s="5"/>
      <c r="KL973" s="5"/>
      <c r="KM973" s="5"/>
      <c r="KN973" s="5"/>
    </row>
    <row r="974" spans="1:300" ht="12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  <c r="JX974" s="5"/>
      <c r="JY974" s="5"/>
      <c r="JZ974" s="5"/>
      <c r="KA974" s="5"/>
      <c r="KB974" s="5"/>
      <c r="KC974" s="5"/>
      <c r="KD974" s="5"/>
      <c r="KE974" s="5"/>
      <c r="KF974" s="5"/>
      <c r="KG974" s="5"/>
      <c r="KH974" s="5"/>
      <c r="KI974" s="5"/>
      <c r="KJ974" s="5"/>
      <c r="KK974" s="5"/>
      <c r="KL974" s="5"/>
      <c r="KM974" s="5"/>
      <c r="KN974" s="5"/>
    </row>
    <row r="975" spans="1:300" ht="12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  <c r="JX975" s="5"/>
      <c r="JY975" s="5"/>
      <c r="JZ975" s="5"/>
      <c r="KA975" s="5"/>
      <c r="KB975" s="5"/>
      <c r="KC975" s="5"/>
      <c r="KD975" s="5"/>
      <c r="KE975" s="5"/>
      <c r="KF975" s="5"/>
      <c r="KG975" s="5"/>
      <c r="KH975" s="5"/>
      <c r="KI975" s="5"/>
      <c r="KJ975" s="5"/>
      <c r="KK975" s="5"/>
      <c r="KL975" s="5"/>
      <c r="KM975" s="5"/>
      <c r="KN975" s="5"/>
    </row>
    <row r="976" spans="1:300" ht="12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  <c r="JX976" s="5"/>
      <c r="JY976" s="5"/>
      <c r="JZ976" s="5"/>
      <c r="KA976" s="5"/>
      <c r="KB976" s="5"/>
      <c r="KC976" s="5"/>
      <c r="KD976" s="5"/>
      <c r="KE976" s="5"/>
      <c r="KF976" s="5"/>
      <c r="KG976" s="5"/>
      <c r="KH976" s="5"/>
      <c r="KI976" s="5"/>
      <c r="KJ976" s="5"/>
      <c r="KK976" s="5"/>
      <c r="KL976" s="5"/>
      <c r="KM976" s="5"/>
      <c r="KN976" s="5"/>
    </row>
    <row r="977" spans="1:300" ht="12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  <c r="JX977" s="5"/>
      <c r="JY977" s="5"/>
      <c r="JZ977" s="5"/>
      <c r="KA977" s="5"/>
      <c r="KB977" s="5"/>
      <c r="KC977" s="5"/>
      <c r="KD977" s="5"/>
      <c r="KE977" s="5"/>
      <c r="KF977" s="5"/>
      <c r="KG977" s="5"/>
      <c r="KH977" s="5"/>
      <c r="KI977" s="5"/>
      <c r="KJ977" s="5"/>
      <c r="KK977" s="5"/>
      <c r="KL977" s="5"/>
      <c r="KM977" s="5"/>
      <c r="KN977" s="5"/>
    </row>
    <row r="978" spans="1:300" ht="12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  <c r="JX978" s="5"/>
      <c r="JY978" s="5"/>
      <c r="JZ978" s="5"/>
      <c r="KA978" s="5"/>
      <c r="KB978" s="5"/>
      <c r="KC978" s="5"/>
      <c r="KD978" s="5"/>
      <c r="KE978" s="5"/>
      <c r="KF978" s="5"/>
      <c r="KG978" s="5"/>
      <c r="KH978" s="5"/>
      <c r="KI978" s="5"/>
      <c r="KJ978" s="5"/>
      <c r="KK978" s="5"/>
      <c r="KL978" s="5"/>
      <c r="KM978" s="5"/>
      <c r="KN978" s="5"/>
    </row>
    <row r="979" spans="1:300" ht="12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  <c r="JX979" s="5"/>
      <c r="JY979" s="5"/>
      <c r="JZ979" s="5"/>
      <c r="KA979" s="5"/>
      <c r="KB979" s="5"/>
      <c r="KC979" s="5"/>
      <c r="KD979" s="5"/>
      <c r="KE979" s="5"/>
      <c r="KF979" s="5"/>
      <c r="KG979" s="5"/>
      <c r="KH979" s="5"/>
      <c r="KI979" s="5"/>
      <c r="KJ979" s="5"/>
      <c r="KK979" s="5"/>
      <c r="KL979" s="5"/>
      <c r="KM979" s="5"/>
      <c r="KN979" s="5"/>
    </row>
    <row r="980" spans="1:300" ht="12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  <c r="JX980" s="5"/>
      <c r="JY980" s="5"/>
      <c r="JZ980" s="5"/>
      <c r="KA980" s="5"/>
      <c r="KB980" s="5"/>
      <c r="KC980" s="5"/>
      <c r="KD980" s="5"/>
      <c r="KE980" s="5"/>
      <c r="KF980" s="5"/>
      <c r="KG980" s="5"/>
      <c r="KH980" s="5"/>
      <c r="KI980" s="5"/>
      <c r="KJ980" s="5"/>
      <c r="KK980" s="5"/>
      <c r="KL980" s="5"/>
      <c r="KM980" s="5"/>
      <c r="KN980" s="5"/>
    </row>
    <row r="981" spans="1:300" ht="12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  <c r="JX981" s="5"/>
      <c r="JY981" s="5"/>
      <c r="JZ981" s="5"/>
      <c r="KA981" s="5"/>
      <c r="KB981" s="5"/>
      <c r="KC981" s="5"/>
      <c r="KD981" s="5"/>
      <c r="KE981" s="5"/>
      <c r="KF981" s="5"/>
      <c r="KG981" s="5"/>
      <c r="KH981" s="5"/>
      <c r="KI981" s="5"/>
      <c r="KJ981" s="5"/>
      <c r="KK981" s="5"/>
      <c r="KL981" s="5"/>
      <c r="KM981" s="5"/>
      <c r="KN981" s="5"/>
    </row>
    <row r="982" spans="1:300" ht="12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  <c r="JX982" s="5"/>
      <c r="JY982" s="5"/>
      <c r="JZ982" s="5"/>
      <c r="KA982" s="5"/>
      <c r="KB982" s="5"/>
      <c r="KC982" s="5"/>
      <c r="KD982" s="5"/>
      <c r="KE982" s="5"/>
      <c r="KF982" s="5"/>
      <c r="KG982" s="5"/>
      <c r="KH982" s="5"/>
      <c r="KI982" s="5"/>
      <c r="KJ982" s="5"/>
      <c r="KK982" s="5"/>
      <c r="KL982" s="5"/>
      <c r="KM982" s="5"/>
      <c r="KN982" s="5"/>
    </row>
    <row r="983" spans="1:300" ht="12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  <c r="JX983" s="5"/>
      <c r="JY983" s="5"/>
      <c r="JZ983" s="5"/>
      <c r="KA983" s="5"/>
      <c r="KB983" s="5"/>
      <c r="KC983" s="5"/>
      <c r="KD983" s="5"/>
      <c r="KE983" s="5"/>
      <c r="KF983" s="5"/>
      <c r="KG983" s="5"/>
      <c r="KH983" s="5"/>
      <c r="KI983" s="5"/>
      <c r="KJ983" s="5"/>
      <c r="KK983" s="5"/>
      <c r="KL983" s="5"/>
      <c r="KM983" s="5"/>
      <c r="KN983" s="5"/>
    </row>
    <row r="984" spans="1:300" ht="12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  <c r="JX984" s="5"/>
      <c r="JY984" s="5"/>
      <c r="JZ984" s="5"/>
      <c r="KA984" s="5"/>
      <c r="KB984" s="5"/>
      <c r="KC984" s="5"/>
      <c r="KD984" s="5"/>
      <c r="KE984" s="5"/>
      <c r="KF984" s="5"/>
      <c r="KG984" s="5"/>
      <c r="KH984" s="5"/>
      <c r="KI984" s="5"/>
      <c r="KJ984" s="5"/>
      <c r="KK984" s="5"/>
      <c r="KL984" s="5"/>
      <c r="KM984" s="5"/>
      <c r="KN984" s="5"/>
    </row>
    <row r="985" spans="1:300" ht="12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  <c r="JX985" s="5"/>
      <c r="JY985" s="5"/>
      <c r="JZ985" s="5"/>
      <c r="KA985" s="5"/>
      <c r="KB985" s="5"/>
      <c r="KC985" s="5"/>
      <c r="KD985" s="5"/>
      <c r="KE985" s="5"/>
      <c r="KF985" s="5"/>
      <c r="KG985" s="5"/>
      <c r="KH985" s="5"/>
      <c r="KI985" s="5"/>
      <c r="KJ985" s="5"/>
      <c r="KK985" s="5"/>
      <c r="KL985" s="5"/>
      <c r="KM985" s="5"/>
      <c r="KN985" s="5"/>
    </row>
    <row r="986" spans="1:300" ht="12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  <c r="JX986" s="5"/>
      <c r="JY986" s="5"/>
      <c r="JZ986" s="5"/>
      <c r="KA986" s="5"/>
      <c r="KB986" s="5"/>
      <c r="KC986" s="5"/>
      <c r="KD986" s="5"/>
      <c r="KE986" s="5"/>
      <c r="KF986" s="5"/>
      <c r="KG986" s="5"/>
      <c r="KH986" s="5"/>
      <c r="KI986" s="5"/>
      <c r="KJ986" s="5"/>
      <c r="KK986" s="5"/>
      <c r="KL986" s="5"/>
      <c r="KM986" s="5"/>
      <c r="KN986" s="5"/>
    </row>
    <row r="987" spans="1:300" ht="12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  <c r="JX987" s="5"/>
      <c r="JY987" s="5"/>
      <c r="JZ987" s="5"/>
      <c r="KA987" s="5"/>
      <c r="KB987" s="5"/>
      <c r="KC987" s="5"/>
      <c r="KD987" s="5"/>
      <c r="KE987" s="5"/>
      <c r="KF987" s="5"/>
      <c r="KG987" s="5"/>
      <c r="KH987" s="5"/>
      <c r="KI987" s="5"/>
      <c r="KJ987" s="5"/>
      <c r="KK987" s="5"/>
      <c r="KL987" s="5"/>
      <c r="KM987" s="5"/>
      <c r="KN987" s="5"/>
    </row>
    <row r="988" spans="1:300" ht="12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  <c r="JX988" s="5"/>
      <c r="JY988" s="5"/>
      <c r="JZ988" s="5"/>
      <c r="KA988" s="5"/>
      <c r="KB988" s="5"/>
      <c r="KC988" s="5"/>
      <c r="KD988" s="5"/>
      <c r="KE988" s="5"/>
      <c r="KF988" s="5"/>
      <c r="KG988" s="5"/>
      <c r="KH988" s="5"/>
      <c r="KI988" s="5"/>
      <c r="KJ988" s="5"/>
      <c r="KK988" s="5"/>
      <c r="KL988" s="5"/>
      <c r="KM988" s="5"/>
      <c r="KN988" s="5"/>
    </row>
    <row r="989" spans="1:300" ht="12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  <c r="JX989" s="5"/>
      <c r="JY989" s="5"/>
      <c r="JZ989" s="5"/>
      <c r="KA989" s="5"/>
      <c r="KB989" s="5"/>
      <c r="KC989" s="5"/>
      <c r="KD989" s="5"/>
      <c r="KE989" s="5"/>
      <c r="KF989" s="5"/>
      <c r="KG989" s="5"/>
      <c r="KH989" s="5"/>
      <c r="KI989" s="5"/>
      <c r="KJ989" s="5"/>
      <c r="KK989" s="5"/>
      <c r="KL989" s="5"/>
      <c r="KM989" s="5"/>
      <c r="KN989" s="5"/>
    </row>
    <row r="990" spans="1:300" ht="12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  <c r="JX990" s="5"/>
      <c r="JY990" s="5"/>
      <c r="JZ990" s="5"/>
      <c r="KA990" s="5"/>
      <c r="KB990" s="5"/>
      <c r="KC990" s="5"/>
      <c r="KD990" s="5"/>
      <c r="KE990" s="5"/>
      <c r="KF990" s="5"/>
      <c r="KG990" s="5"/>
      <c r="KH990" s="5"/>
      <c r="KI990" s="5"/>
      <c r="KJ990" s="5"/>
      <c r="KK990" s="5"/>
      <c r="KL990" s="5"/>
      <c r="KM990" s="5"/>
      <c r="KN990" s="5"/>
    </row>
    <row r="991" spans="1:300" ht="12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  <c r="JX991" s="5"/>
      <c r="JY991" s="5"/>
      <c r="JZ991" s="5"/>
      <c r="KA991" s="5"/>
      <c r="KB991" s="5"/>
      <c r="KC991" s="5"/>
      <c r="KD991" s="5"/>
      <c r="KE991" s="5"/>
      <c r="KF991" s="5"/>
      <c r="KG991" s="5"/>
      <c r="KH991" s="5"/>
      <c r="KI991" s="5"/>
      <c r="KJ991" s="5"/>
      <c r="KK991" s="5"/>
      <c r="KL991" s="5"/>
      <c r="KM991" s="5"/>
      <c r="KN991" s="5"/>
    </row>
    <row r="992" spans="1:300" ht="12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  <c r="JX992" s="5"/>
      <c r="JY992" s="5"/>
      <c r="JZ992" s="5"/>
      <c r="KA992" s="5"/>
      <c r="KB992" s="5"/>
      <c r="KC992" s="5"/>
      <c r="KD992" s="5"/>
      <c r="KE992" s="5"/>
      <c r="KF992" s="5"/>
      <c r="KG992" s="5"/>
      <c r="KH992" s="5"/>
      <c r="KI992" s="5"/>
      <c r="KJ992" s="5"/>
      <c r="KK992" s="5"/>
      <c r="KL992" s="5"/>
      <c r="KM992" s="5"/>
      <c r="KN992" s="5"/>
    </row>
    <row r="993" spans="1:300" ht="12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  <c r="JX993" s="5"/>
      <c r="JY993" s="5"/>
      <c r="JZ993" s="5"/>
      <c r="KA993" s="5"/>
      <c r="KB993" s="5"/>
      <c r="KC993" s="5"/>
      <c r="KD993" s="5"/>
      <c r="KE993" s="5"/>
      <c r="KF993" s="5"/>
      <c r="KG993" s="5"/>
      <c r="KH993" s="5"/>
      <c r="KI993" s="5"/>
      <c r="KJ993" s="5"/>
      <c r="KK993" s="5"/>
      <c r="KL993" s="5"/>
      <c r="KM993" s="5"/>
      <c r="KN993" s="5"/>
    </row>
    <row r="994" spans="1:300" ht="12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  <c r="JX994" s="5"/>
      <c r="JY994" s="5"/>
      <c r="JZ994" s="5"/>
      <c r="KA994" s="5"/>
      <c r="KB994" s="5"/>
      <c r="KC994" s="5"/>
      <c r="KD994" s="5"/>
      <c r="KE994" s="5"/>
      <c r="KF994" s="5"/>
      <c r="KG994" s="5"/>
      <c r="KH994" s="5"/>
      <c r="KI994" s="5"/>
      <c r="KJ994" s="5"/>
      <c r="KK994" s="5"/>
      <c r="KL994" s="5"/>
      <c r="KM994" s="5"/>
      <c r="KN994" s="5"/>
    </row>
    <row r="995" spans="1:300" ht="12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  <c r="JX995" s="5"/>
      <c r="JY995" s="5"/>
      <c r="JZ995" s="5"/>
      <c r="KA995" s="5"/>
      <c r="KB995" s="5"/>
      <c r="KC995" s="5"/>
      <c r="KD995" s="5"/>
      <c r="KE995" s="5"/>
      <c r="KF995" s="5"/>
      <c r="KG995" s="5"/>
      <c r="KH995" s="5"/>
      <c r="KI995" s="5"/>
      <c r="KJ995" s="5"/>
      <c r="KK995" s="5"/>
      <c r="KL995" s="5"/>
      <c r="KM995" s="5"/>
      <c r="KN995" s="5"/>
    </row>
    <row r="996" spans="1:300" ht="12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  <c r="JX996" s="5"/>
      <c r="JY996" s="5"/>
      <c r="JZ996" s="5"/>
      <c r="KA996" s="5"/>
      <c r="KB996" s="5"/>
      <c r="KC996" s="5"/>
      <c r="KD996" s="5"/>
      <c r="KE996" s="5"/>
      <c r="KF996" s="5"/>
      <c r="KG996" s="5"/>
      <c r="KH996" s="5"/>
      <c r="KI996" s="5"/>
      <c r="KJ996" s="5"/>
      <c r="KK996" s="5"/>
      <c r="KL996" s="5"/>
      <c r="KM996" s="5"/>
      <c r="KN996" s="5"/>
    </row>
    <row r="997" spans="1:300" ht="12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  <c r="JX997" s="5"/>
      <c r="JY997" s="5"/>
      <c r="JZ997" s="5"/>
      <c r="KA997" s="5"/>
      <c r="KB997" s="5"/>
      <c r="KC997" s="5"/>
      <c r="KD997" s="5"/>
      <c r="KE997" s="5"/>
      <c r="KF997" s="5"/>
      <c r="KG997" s="5"/>
      <c r="KH997" s="5"/>
      <c r="KI997" s="5"/>
      <c r="KJ997" s="5"/>
      <c r="KK997" s="5"/>
      <c r="KL997" s="5"/>
      <c r="KM997" s="5"/>
      <c r="KN997" s="5"/>
    </row>
    <row r="998" spans="1:300" ht="12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  <c r="JX998" s="5"/>
      <c r="JY998" s="5"/>
      <c r="JZ998" s="5"/>
      <c r="KA998" s="5"/>
      <c r="KB998" s="5"/>
      <c r="KC998" s="5"/>
      <c r="KD998" s="5"/>
      <c r="KE998" s="5"/>
      <c r="KF998" s="5"/>
      <c r="KG998" s="5"/>
      <c r="KH998" s="5"/>
      <c r="KI998" s="5"/>
      <c r="KJ998" s="5"/>
      <c r="KK998" s="5"/>
      <c r="KL998" s="5"/>
      <c r="KM998" s="5"/>
      <c r="KN998" s="5"/>
    </row>
    <row r="999" spans="1:300" ht="12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  <c r="JX999" s="5"/>
      <c r="JY999" s="5"/>
      <c r="JZ999" s="5"/>
      <c r="KA999" s="5"/>
      <c r="KB999" s="5"/>
      <c r="KC999" s="5"/>
      <c r="KD999" s="5"/>
      <c r="KE999" s="5"/>
      <c r="KF999" s="5"/>
      <c r="KG999" s="5"/>
      <c r="KH999" s="5"/>
      <c r="KI999" s="5"/>
      <c r="KJ999" s="5"/>
      <c r="KK999" s="5"/>
      <c r="KL999" s="5"/>
      <c r="KM999" s="5"/>
      <c r="KN999" s="5"/>
    </row>
    <row r="1000" spans="1:300" ht="12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  <c r="JW1000" s="5"/>
      <c r="JX1000" s="5"/>
      <c r="JY1000" s="5"/>
      <c r="JZ1000" s="5"/>
      <c r="KA1000" s="5"/>
      <c r="KB1000" s="5"/>
      <c r="KC1000" s="5"/>
      <c r="KD1000" s="5"/>
      <c r="KE1000" s="5"/>
      <c r="KF1000" s="5"/>
      <c r="KG1000" s="5"/>
      <c r="KH1000" s="5"/>
      <c r="KI1000" s="5"/>
      <c r="KJ1000" s="5"/>
      <c r="KK1000" s="5"/>
      <c r="KL1000" s="5"/>
      <c r="KM1000" s="5"/>
      <c r="KN1000" s="5"/>
    </row>
    <row r="1001" spans="1:300" ht="12.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  <c r="JW1001" s="5"/>
      <c r="JX1001" s="5"/>
      <c r="JY1001" s="5"/>
      <c r="JZ1001" s="5"/>
      <c r="KA1001" s="5"/>
      <c r="KB1001" s="5"/>
      <c r="KC1001" s="5"/>
      <c r="KD1001" s="5"/>
      <c r="KE1001" s="5"/>
      <c r="KF1001" s="5"/>
      <c r="KG1001" s="5"/>
      <c r="KH1001" s="5"/>
      <c r="KI1001" s="5"/>
      <c r="KJ1001" s="5"/>
      <c r="KK1001" s="5"/>
      <c r="KL1001" s="5"/>
      <c r="KM1001" s="5"/>
      <c r="KN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</vt:lpstr>
      <vt:lpstr>series</vt:lpstr>
      <vt:lpstr>books</vt:lpstr>
      <vt:lpstr>.rkgk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Trinh,Evan</cp:lastModifiedBy>
  <dcterms:modified xsi:type="dcterms:W3CDTF">2024-08-07T06:14:46Z</dcterms:modified>
</cp:coreProperties>
</file>