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utef\OneDrive\Documents\proj\kiseki-books\src\lib\bookmaker\"/>
    </mc:Choice>
  </mc:AlternateContent>
  <xr:revisionPtr revIDLastSave="0" documentId="13_ncr:1_{12031278-4818-42E1-A262-D6734D6DDC9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games" sheetId="1" r:id="rId1"/>
    <sheet name="series" sheetId="2" r:id="rId2"/>
    <sheet name="books" sheetId="3" r:id="rId3"/>
    <sheet name=".rkgk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1" i="2"/>
  <c r="H62" i="2"/>
  <c r="H63" i="2"/>
  <c r="H64" i="2"/>
  <c r="H65" i="2"/>
  <c r="H66" i="2"/>
  <c r="H67" i="2"/>
  <c r="H68" i="2"/>
  <c r="H3" i="2"/>
  <c r="H4" i="2"/>
  <c r="H5" i="2"/>
  <c r="H6" i="2"/>
  <c r="H7" i="2"/>
  <c r="H8" i="2"/>
  <c r="H9" i="2"/>
  <c r="H10" i="2"/>
  <c r="H2" i="2"/>
  <c r="B224" i="3"/>
  <c r="B225" i="3"/>
  <c r="B226" i="3" s="1"/>
  <c r="B227" i="3" s="1"/>
  <c r="B228" i="3" s="1"/>
  <c r="B229" i="3" s="1"/>
  <c r="G2" i="2"/>
  <c r="G68" i="2"/>
  <c r="G67" i="2"/>
  <c r="G66" i="2"/>
  <c r="G65" i="2"/>
  <c r="G64" i="2"/>
  <c r="G63" i="2"/>
  <c r="G62" i="2"/>
  <c r="G61" i="2"/>
  <c r="G60" i="2"/>
  <c r="G58" i="2"/>
  <c r="G57" i="2"/>
  <c r="G56" i="2"/>
  <c r="G55" i="2"/>
  <c r="G54" i="2"/>
  <c r="G53" i="2"/>
  <c r="G52" i="2"/>
  <c r="G51" i="2"/>
  <c r="G50" i="2"/>
  <c r="G49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E287" i="4"/>
  <c r="A287" i="4"/>
  <c r="B287" i="4" s="1"/>
  <c r="E286" i="4"/>
  <c r="A286" i="4"/>
  <c r="B286" i="4" s="1"/>
  <c r="E285" i="4"/>
  <c r="A285" i="4"/>
  <c r="B285" i="4" s="1"/>
  <c r="E284" i="4"/>
  <c r="A284" i="4"/>
  <c r="B284" i="4" s="1"/>
  <c r="E283" i="4"/>
  <c r="A283" i="4"/>
  <c r="B283" i="4" s="1"/>
  <c r="E282" i="4"/>
  <c r="A282" i="4"/>
  <c r="B282" i="4" s="1"/>
  <c r="E281" i="4"/>
  <c r="A281" i="4"/>
  <c r="B281" i="4" s="1"/>
  <c r="E280" i="4"/>
  <c r="A280" i="4"/>
  <c r="B280" i="4" s="1"/>
  <c r="E279" i="4"/>
  <c r="A279" i="4"/>
  <c r="B279" i="4" s="1"/>
  <c r="E278" i="4"/>
  <c r="A278" i="4"/>
  <c r="B278" i="4" s="1"/>
  <c r="E277" i="4"/>
  <c r="A277" i="4"/>
  <c r="B277" i="4" s="1"/>
  <c r="E276" i="4"/>
  <c r="A276" i="4"/>
  <c r="B276" i="4" s="1"/>
  <c r="E275" i="4"/>
  <c r="A275" i="4"/>
  <c r="B275" i="4" s="1"/>
  <c r="E274" i="4"/>
  <c r="A274" i="4"/>
  <c r="B274" i="4" s="1"/>
  <c r="E273" i="4"/>
  <c r="A273" i="4"/>
  <c r="B273" i="4" s="1"/>
  <c r="E272" i="4"/>
  <c r="A272" i="4"/>
  <c r="B272" i="4" s="1"/>
  <c r="E271" i="4"/>
  <c r="A271" i="4"/>
  <c r="B271" i="4" s="1"/>
  <c r="E270" i="4"/>
  <c r="A270" i="4"/>
  <c r="B270" i="4" s="1"/>
  <c r="E269" i="4"/>
  <c r="A269" i="4"/>
  <c r="B269" i="4" s="1"/>
  <c r="E268" i="4"/>
  <c r="A268" i="4"/>
  <c r="B268" i="4" s="1"/>
  <c r="E267" i="4"/>
  <c r="A267" i="4"/>
  <c r="B267" i="4" s="1"/>
  <c r="E266" i="4"/>
  <c r="A266" i="4"/>
  <c r="B266" i="4" s="1"/>
  <c r="E265" i="4"/>
  <c r="A265" i="4"/>
  <c r="B265" i="4" s="1"/>
  <c r="E264" i="4"/>
  <c r="A264" i="4"/>
  <c r="B264" i="4" s="1"/>
  <c r="E263" i="4"/>
  <c r="A263" i="4"/>
  <c r="B263" i="4" s="1"/>
  <c r="E262" i="4"/>
  <c r="A262" i="4"/>
  <c r="B262" i="4" s="1"/>
  <c r="E261" i="4"/>
  <c r="A261" i="4"/>
  <c r="B261" i="4" s="1"/>
  <c r="E260" i="4"/>
  <c r="A260" i="4"/>
  <c r="B260" i="4" s="1"/>
  <c r="E259" i="4"/>
  <c r="A259" i="4"/>
  <c r="B259" i="4" s="1"/>
  <c r="E258" i="4"/>
  <c r="A258" i="4"/>
  <c r="B258" i="4" s="1"/>
  <c r="E257" i="4"/>
  <c r="A257" i="4"/>
  <c r="B257" i="4" s="1"/>
  <c r="E256" i="4"/>
  <c r="A256" i="4"/>
  <c r="B256" i="4" s="1"/>
  <c r="E255" i="4"/>
  <c r="A255" i="4"/>
  <c r="B255" i="4" s="1"/>
  <c r="E254" i="4"/>
  <c r="A254" i="4"/>
  <c r="B254" i="4" s="1"/>
  <c r="E253" i="4"/>
  <c r="A253" i="4"/>
  <c r="B253" i="4" s="1"/>
  <c r="E252" i="4"/>
  <c r="A252" i="4"/>
  <c r="B252" i="4" s="1"/>
  <c r="E251" i="4"/>
  <c r="A251" i="4"/>
  <c r="B251" i="4" s="1"/>
  <c r="E250" i="4"/>
  <c r="A250" i="4"/>
  <c r="B250" i="4" s="1"/>
  <c r="E249" i="4"/>
  <c r="A249" i="4"/>
  <c r="B249" i="4" s="1"/>
  <c r="E248" i="4"/>
  <c r="A248" i="4"/>
  <c r="B248" i="4" s="1"/>
  <c r="E247" i="4"/>
  <c r="A247" i="4"/>
  <c r="B247" i="4" s="1"/>
  <c r="E246" i="4"/>
  <c r="A246" i="4"/>
  <c r="B246" i="4" s="1"/>
  <c r="E245" i="4"/>
  <c r="A245" i="4"/>
  <c r="B245" i="4" s="1"/>
  <c r="E244" i="4"/>
  <c r="A244" i="4"/>
  <c r="B244" i="4" s="1"/>
  <c r="E243" i="4"/>
  <c r="A243" i="4"/>
  <c r="B243" i="4" s="1"/>
  <c r="E242" i="4"/>
  <c r="A242" i="4"/>
  <c r="B242" i="4" s="1"/>
  <c r="E241" i="4"/>
  <c r="A241" i="4"/>
  <c r="B241" i="4" s="1"/>
  <c r="E240" i="4"/>
  <c r="A240" i="4"/>
  <c r="B240" i="4" s="1"/>
  <c r="E239" i="4"/>
  <c r="A239" i="4"/>
  <c r="B239" i="4" s="1"/>
  <c r="E238" i="4"/>
  <c r="A238" i="4"/>
  <c r="B238" i="4" s="1"/>
  <c r="E237" i="4"/>
  <c r="A237" i="4"/>
  <c r="B237" i="4" s="1"/>
  <c r="E236" i="4"/>
  <c r="A236" i="4"/>
  <c r="B236" i="4" s="1"/>
  <c r="E235" i="4"/>
  <c r="A235" i="4"/>
  <c r="B235" i="4" s="1"/>
  <c r="E234" i="4"/>
  <c r="A234" i="4"/>
  <c r="B234" i="4" s="1"/>
  <c r="E233" i="4"/>
  <c r="A233" i="4"/>
  <c r="B233" i="4" s="1"/>
  <c r="E232" i="4"/>
  <c r="A232" i="4"/>
  <c r="B232" i="4" s="1"/>
  <c r="E231" i="4"/>
  <c r="A231" i="4"/>
  <c r="B231" i="4" s="1"/>
  <c r="E230" i="4"/>
  <c r="A230" i="4"/>
  <c r="B230" i="4" s="1"/>
  <c r="E229" i="4"/>
  <c r="A229" i="4"/>
  <c r="B229" i="4" s="1"/>
  <c r="E228" i="4"/>
  <c r="A228" i="4"/>
  <c r="B228" i="4" s="1"/>
  <c r="E227" i="4"/>
  <c r="A227" i="4"/>
  <c r="B227" i="4" s="1"/>
  <c r="E226" i="4"/>
  <c r="A226" i="4"/>
  <c r="B226" i="4" s="1"/>
  <c r="E225" i="4"/>
  <c r="A225" i="4"/>
  <c r="B225" i="4" s="1"/>
  <c r="E224" i="4"/>
  <c r="A224" i="4"/>
  <c r="B224" i="4" s="1"/>
  <c r="E223" i="4"/>
  <c r="A223" i="4"/>
  <c r="B223" i="4" s="1"/>
  <c r="E222" i="4"/>
  <c r="A222" i="4"/>
  <c r="B222" i="4" s="1"/>
  <c r="E221" i="4"/>
  <c r="A221" i="4"/>
  <c r="B221" i="4" s="1"/>
  <c r="E220" i="4"/>
  <c r="A220" i="4"/>
  <c r="B220" i="4" s="1"/>
  <c r="E219" i="4"/>
  <c r="A219" i="4"/>
  <c r="B219" i="4" s="1"/>
  <c r="E218" i="4"/>
  <c r="A218" i="4"/>
  <c r="B218" i="4" s="1"/>
  <c r="E217" i="4"/>
  <c r="A217" i="4"/>
  <c r="B217" i="4" s="1"/>
  <c r="E216" i="4"/>
  <c r="A216" i="4"/>
  <c r="B216" i="4" s="1"/>
  <c r="E215" i="4"/>
  <c r="A215" i="4"/>
  <c r="B215" i="4" s="1"/>
  <c r="E214" i="4"/>
  <c r="A214" i="4"/>
  <c r="B214" i="4" s="1"/>
  <c r="E213" i="4"/>
  <c r="A213" i="4"/>
  <c r="B213" i="4" s="1"/>
  <c r="E212" i="4"/>
  <c r="A212" i="4"/>
  <c r="B212" i="4" s="1"/>
  <c r="E211" i="4"/>
  <c r="A211" i="4"/>
  <c r="B211" i="4" s="1"/>
  <c r="E210" i="4"/>
  <c r="A210" i="4"/>
  <c r="B210" i="4" s="1"/>
  <c r="E209" i="4"/>
  <c r="A209" i="4"/>
  <c r="B209" i="4" s="1"/>
  <c r="E208" i="4"/>
  <c r="A208" i="4"/>
  <c r="B208" i="4" s="1"/>
  <c r="E207" i="4"/>
  <c r="A207" i="4"/>
  <c r="B207" i="4" s="1"/>
  <c r="E206" i="4"/>
  <c r="A206" i="4"/>
  <c r="B206" i="4" s="1"/>
  <c r="E205" i="4"/>
  <c r="A205" i="4"/>
  <c r="B205" i="4" s="1"/>
  <c r="E204" i="4"/>
  <c r="A204" i="4"/>
  <c r="B204" i="4" s="1"/>
  <c r="E203" i="4"/>
  <c r="A203" i="4"/>
  <c r="B203" i="4" s="1"/>
  <c r="E202" i="4"/>
  <c r="A202" i="4"/>
  <c r="B202" i="4" s="1"/>
  <c r="E201" i="4"/>
  <c r="A201" i="4"/>
  <c r="B201" i="4" s="1"/>
  <c r="E200" i="4"/>
  <c r="A200" i="4"/>
  <c r="B200" i="4" s="1"/>
  <c r="E199" i="4"/>
  <c r="A199" i="4"/>
  <c r="B199" i="4" s="1"/>
  <c r="E198" i="4"/>
  <c r="A198" i="4"/>
  <c r="B198" i="4" s="1"/>
  <c r="E197" i="4"/>
  <c r="A197" i="4"/>
  <c r="B197" i="4" s="1"/>
  <c r="E196" i="4"/>
  <c r="A196" i="4"/>
  <c r="B196" i="4" s="1"/>
  <c r="E195" i="4"/>
  <c r="A195" i="4"/>
  <c r="B195" i="4" s="1"/>
  <c r="E194" i="4"/>
  <c r="A194" i="4"/>
  <c r="B194" i="4" s="1"/>
  <c r="E193" i="4"/>
  <c r="A193" i="4"/>
  <c r="B193" i="4" s="1"/>
  <c r="E192" i="4"/>
  <c r="A192" i="4"/>
  <c r="B192" i="4" s="1"/>
  <c r="E191" i="4"/>
  <c r="A191" i="4"/>
  <c r="B191" i="4" s="1"/>
  <c r="E190" i="4"/>
  <c r="A190" i="4"/>
  <c r="B190" i="4" s="1"/>
  <c r="E189" i="4"/>
  <c r="A189" i="4"/>
  <c r="B189" i="4" s="1"/>
  <c r="E188" i="4"/>
  <c r="A188" i="4"/>
  <c r="B188" i="4" s="1"/>
  <c r="E187" i="4"/>
  <c r="A187" i="4"/>
  <c r="B187" i="4" s="1"/>
  <c r="E186" i="4"/>
  <c r="A186" i="4"/>
  <c r="B186" i="4" s="1"/>
  <c r="E185" i="4"/>
  <c r="A185" i="4"/>
  <c r="B185" i="4" s="1"/>
  <c r="E184" i="4"/>
  <c r="A184" i="4"/>
  <c r="B184" i="4" s="1"/>
  <c r="E183" i="4"/>
  <c r="A183" i="4"/>
  <c r="B183" i="4" s="1"/>
  <c r="E182" i="4"/>
  <c r="A182" i="4"/>
  <c r="B182" i="4" s="1"/>
  <c r="E181" i="4"/>
  <c r="A181" i="4"/>
  <c r="B181" i="4" s="1"/>
  <c r="E180" i="4"/>
  <c r="A180" i="4"/>
  <c r="B180" i="4" s="1"/>
  <c r="E179" i="4"/>
  <c r="A179" i="4"/>
  <c r="B179" i="4" s="1"/>
  <c r="E178" i="4"/>
  <c r="A178" i="4"/>
  <c r="B178" i="4" s="1"/>
  <c r="E177" i="4"/>
  <c r="A177" i="4"/>
  <c r="B177" i="4" s="1"/>
  <c r="E176" i="4"/>
  <c r="A176" i="4"/>
  <c r="B176" i="4" s="1"/>
  <c r="E175" i="4"/>
  <c r="A175" i="4"/>
  <c r="B175" i="4" s="1"/>
  <c r="E174" i="4"/>
  <c r="A174" i="4"/>
  <c r="B174" i="4" s="1"/>
  <c r="E173" i="4"/>
  <c r="A173" i="4"/>
  <c r="B173" i="4" s="1"/>
  <c r="E172" i="4"/>
  <c r="A172" i="4"/>
  <c r="B172" i="4" s="1"/>
  <c r="E171" i="4"/>
  <c r="A171" i="4"/>
  <c r="B171" i="4" s="1"/>
  <c r="E170" i="4"/>
  <c r="A170" i="4"/>
  <c r="B170" i="4" s="1"/>
  <c r="E169" i="4"/>
  <c r="A169" i="4"/>
  <c r="B169" i="4" s="1"/>
  <c r="E168" i="4"/>
  <c r="A168" i="4"/>
  <c r="B168" i="4" s="1"/>
  <c r="E167" i="4"/>
  <c r="A167" i="4"/>
  <c r="B167" i="4" s="1"/>
  <c r="E166" i="4"/>
  <c r="A166" i="4"/>
  <c r="B166" i="4" s="1"/>
  <c r="E165" i="4"/>
  <c r="A165" i="4"/>
  <c r="B165" i="4" s="1"/>
  <c r="E164" i="4"/>
  <c r="A164" i="4"/>
  <c r="B164" i="4" s="1"/>
  <c r="E163" i="4"/>
  <c r="A163" i="4"/>
  <c r="B163" i="4" s="1"/>
  <c r="E162" i="4"/>
  <c r="A162" i="4"/>
  <c r="B162" i="4" s="1"/>
  <c r="E161" i="4"/>
  <c r="A161" i="4"/>
  <c r="B161" i="4" s="1"/>
  <c r="E160" i="4"/>
  <c r="A160" i="4"/>
  <c r="B160" i="4" s="1"/>
  <c r="E159" i="4"/>
  <c r="A159" i="4"/>
  <c r="B159" i="4" s="1"/>
  <c r="E158" i="4"/>
  <c r="A158" i="4"/>
  <c r="B158" i="4" s="1"/>
  <c r="E157" i="4"/>
  <c r="A157" i="4"/>
  <c r="B157" i="4" s="1"/>
  <c r="E156" i="4"/>
  <c r="A156" i="4"/>
  <c r="B156" i="4" s="1"/>
  <c r="E155" i="4"/>
  <c r="A155" i="4"/>
  <c r="B155" i="4" s="1"/>
  <c r="E154" i="4"/>
  <c r="A154" i="4"/>
  <c r="B154" i="4" s="1"/>
  <c r="E153" i="4"/>
  <c r="A153" i="4"/>
  <c r="B153" i="4" s="1"/>
  <c r="E152" i="4"/>
  <c r="A152" i="4"/>
  <c r="B152" i="4" s="1"/>
  <c r="E151" i="4"/>
  <c r="A151" i="4"/>
  <c r="B151" i="4" s="1"/>
  <c r="E150" i="4"/>
  <c r="A150" i="4"/>
  <c r="B150" i="4" s="1"/>
  <c r="E149" i="4"/>
  <c r="A149" i="4"/>
  <c r="B149" i="4" s="1"/>
  <c r="E148" i="4"/>
  <c r="A148" i="4"/>
  <c r="B148" i="4" s="1"/>
  <c r="E147" i="4"/>
  <c r="A147" i="4"/>
  <c r="B147" i="4" s="1"/>
  <c r="E146" i="4"/>
  <c r="A146" i="4"/>
  <c r="B146" i="4" s="1"/>
  <c r="E145" i="4"/>
  <c r="A145" i="4"/>
  <c r="B145" i="4" s="1"/>
  <c r="E144" i="4"/>
  <c r="A144" i="4"/>
  <c r="B144" i="4" s="1"/>
  <c r="E143" i="4"/>
  <c r="A143" i="4"/>
  <c r="B143" i="4" s="1"/>
  <c r="E142" i="4"/>
  <c r="A142" i="4"/>
  <c r="B142" i="4" s="1"/>
  <c r="E141" i="4"/>
  <c r="A141" i="4"/>
  <c r="B141" i="4" s="1"/>
  <c r="E140" i="4"/>
  <c r="A140" i="4"/>
  <c r="B140" i="4" s="1"/>
  <c r="E139" i="4"/>
  <c r="A139" i="4"/>
  <c r="B139" i="4" s="1"/>
  <c r="E138" i="4"/>
  <c r="A138" i="4"/>
  <c r="B138" i="4" s="1"/>
  <c r="E137" i="4"/>
  <c r="A137" i="4"/>
  <c r="B137" i="4" s="1"/>
  <c r="E136" i="4"/>
  <c r="A136" i="4"/>
  <c r="B136" i="4" s="1"/>
  <c r="E135" i="4"/>
  <c r="A135" i="4"/>
  <c r="B135" i="4" s="1"/>
  <c r="E134" i="4"/>
  <c r="A134" i="4"/>
  <c r="B134" i="4" s="1"/>
  <c r="E133" i="4"/>
  <c r="A133" i="4"/>
  <c r="B133" i="4" s="1"/>
  <c r="E132" i="4"/>
  <c r="A132" i="4"/>
  <c r="B132" i="4" s="1"/>
  <c r="E131" i="4"/>
  <c r="A131" i="4"/>
  <c r="B131" i="4" s="1"/>
  <c r="E130" i="4"/>
  <c r="A130" i="4"/>
  <c r="B130" i="4" s="1"/>
  <c r="E129" i="4"/>
  <c r="A129" i="4"/>
  <c r="B129" i="4" s="1"/>
  <c r="E128" i="4"/>
  <c r="A128" i="4"/>
  <c r="B128" i="4" s="1"/>
  <c r="E127" i="4"/>
  <c r="A127" i="4"/>
  <c r="B127" i="4" s="1"/>
  <c r="E126" i="4"/>
  <c r="A126" i="4"/>
  <c r="B126" i="4" s="1"/>
  <c r="E125" i="4"/>
  <c r="A125" i="4"/>
  <c r="B125" i="4" s="1"/>
  <c r="E124" i="4"/>
  <c r="A124" i="4"/>
  <c r="B124" i="4" s="1"/>
  <c r="E123" i="4"/>
  <c r="A123" i="4"/>
  <c r="B123" i="4" s="1"/>
  <c r="E122" i="4"/>
  <c r="A122" i="4"/>
  <c r="B122" i="4" s="1"/>
  <c r="E121" i="4"/>
  <c r="A121" i="4"/>
  <c r="B121" i="4" s="1"/>
  <c r="E120" i="4"/>
  <c r="A120" i="4"/>
  <c r="B120" i="4" s="1"/>
  <c r="E119" i="4"/>
  <c r="A119" i="4"/>
  <c r="B119" i="4" s="1"/>
  <c r="E118" i="4"/>
  <c r="A118" i="4"/>
  <c r="B118" i="4" s="1"/>
  <c r="E117" i="4"/>
  <c r="A117" i="4"/>
  <c r="B117" i="4" s="1"/>
  <c r="E116" i="4"/>
  <c r="A116" i="4"/>
  <c r="B116" i="4" s="1"/>
  <c r="E115" i="4"/>
  <c r="A115" i="4"/>
  <c r="B115" i="4" s="1"/>
  <c r="E114" i="4"/>
  <c r="A114" i="4"/>
  <c r="B114" i="4" s="1"/>
  <c r="E113" i="4"/>
  <c r="A113" i="4"/>
  <c r="B113" i="4" s="1"/>
  <c r="E112" i="4"/>
  <c r="A112" i="4"/>
  <c r="B112" i="4" s="1"/>
  <c r="E111" i="4"/>
  <c r="A111" i="4"/>
  <c r="B111" i="4" s="1"/>
  <c r="E110" i="4"/>
  <c r="A110" i="4"/>
  <c r="B110" i="4" s="1"/>
  <c r="E109" i="4"/>
  <c r="A109" i="4"/>
  <c r="B109" i="4" s="1"/>
  <c r="E108" i="4"/>
  <c r="A108" i="4"/>
  <c r="B108" i="4" s="1"/>
  <c r="E107" i="4"/>
  <c r="A107" i="4"/>
  <c r="B107" i="4" s="1"/>
  <c r="E106" i="4"/>
  <c r="A106" i="4"/>
  <c r="B106" i="4" s="1"/>
  <c r="E105" i="4"/>
  <c r="A105" i="4"/>
  <c r="B105" i="4" s="1"/>
  <c r="E104" i="4"/>
  <c r="A104" i="4"/>
  <c r="B104" i="4" s="1"/>
  <c r="E103" i="4"/>
  <c r="A103" i="4"/>
  <c r="B103" i="4" s="1"/>
  <c r="E102" i="4"/>
  <c r="A102" i="4"/>
  <c r="B102" i="4" s="1"/>
  <c r="E101" i="4"/>
  <c r="A101" i="4"/>
  <c r="B101" i="4" s="1"/>
  <c r="E100" i="4"/>
  <c r="A100" i="4"/>
  <c r="B100" i="4" s="1"/>
  <c r="E99" i="4"/>
  <c r="A99" i="4"/>
  <c r="B99" i="4" s="1"/>
  <c r="E98" i="4"/>
  <c r="A98" i="4"/>
  <c r="B98" i="4" s="1"/>
  <c r="E97" i="4"/>
  <c r="A97" i="4"/>
  <c r="B97" i="4" s="1"/>
  <c r="E96" i="4"/>
  <c r="A96" i="4"/>
  <c r="B96" i="4" s="1"/>
  <c r="E95" i="4"/>
  <c r="A95" i="4"/>
  <c r="B95" i="4" s="1"/>
  <c r="E94" i="4"/>
  <c r="A94" i="4"/>
  <c r="B94" i="4" s="1"/>
  <c r="E93" i="4"/>
  <c r="A93" i="4"/>
  <c r="B93" i="4" s="1"/>
  <c r="E92" i="4"/>
  <c r="A92" i="4"/>
  <c r="B92" i="4" s="1"/>
  <c r="E91" i="4"/>
  <c r="A91" i="4"/>
  <c r="B91" i="4" s="1"/>
  <c r="E90" i="4"/>
  <c r="A90" i="4"/>
  <c r="B90" i="4" s="1"/>
  <c r="E89" i="4"/>
  <c r="A89" i="4"/>
  <c r="B89" i="4" s="1"/>
  <c r="E88" i="4"/>
  <c r="A88" i="4"/>
  <c r="B88" i="4" s="1"/>
  <c r="E87" i="4"/>
  <c r="A87" i="4"/>
  <c r="B87" i="4" s="1"/>
  <c r="E86" i="4"/>
  <c r="A86" i="4"/>
  <c r="B86" i="4" s="1"/>
  <c r="E85" i="4"/>
  <c r="A85" i="4"/>
  <c r="B85" i="4" s="1"/>
  <c r="E84" i="4"/>
  <c r="A84" i="4"/>
  <c r="B84" i="4" s="1"/>
  <c r="E83" i="4"/>
  <c r="A83" i="4"/>
  <c r="B83" i="4" s="1"/>
  <c r="E82" i="4"/>
  <c r="A82" i="4"/>
  <c r="B82" i="4" s="1"/>
  <c r="E81" i="4"/>
  <c r="A81" i="4"/>
  <c r="B81" i="4" s="1"/>
  <c r="E80" i="4"/>
  <c r="A80" i="4"/>
  <c r="B80" i="4" s="1"/>
  <c r="E79" i="4"/>
  <c r="A79" i="4"/>
  <c r="B79" i="4" s="1"/>
  <c r="E78" i="4"/>
  <c r="A78" i="4"/>
  <c r="B78" i="4" s="1"/>
  <c r="E77" i="4"/>
  <c r="A77" i="4"/>
  <c r="B77" i="4" s="1"/>
  <c r="E76" i="4"/>
  <c r="A76" i="4"/>
  <c r="B76" i="4" s="1"/>
  <c r="E75" i="4"/>
  <c r="A75" i="4"/>
  <c r="B75" i="4" s="1"/>
  <c r="E74" i="4"/>
  <c r="A74" i="4"/>
  <c r="B74" i="4" s="1"/>
  <c r="E73" i="4"/>
  <c r="A73" i="4"/>
  <c r="B73" i="4" s="1"/>
  <c r="E72" i="4"/>
  <c r="A72" i="4"/>
  <c r="B72" i="4" s="1"/>
  <c r="E71" i="4"/>
  <c r="A71" i="4"/>
  <c r="B71" i="4" s="1"/>
  <c r="E70" i="4"/>
  <c r="A70" i="4"/>
  <c r="B70" i="4" s="1"/>
  <c r="E69" i="4"/>
  <c r="A69" i="4"/>
  <c r="B69" i="4" s="1"/>
  <c r="E68" i="4"/>
  <c r="A68" i="4"/>
  <c r="B68" i="4" s="1"/>
  <c r="E67" i="4"/>
  <c r="A67" i="4"/>
  <c r="B67" i="4" s="1"/>
  <c r="E66" i="4"/>
  <c r="A66" i="4"/>
  <c r="B66" i="4" s="1"/>
  <c r="E65" i="4"/>
  <c r="A65" i="4"/>
  <c r="B65" i="4" s="1"/>
  <c r="E64" i="4"/>
  <c r="A64" i="4"/>
  <c r="B64" i="4" s="1"/>
  <c r="E63" i="4"/>
  <c r="A63" i="4"/>
  <c r="B63" i="4" s="1"/>
  <c r="E62" i="4"/>
  <c r="A62" i="4"/>
  <c r="B62" i="4" s="1"/>
  <c r="E61" i="4"/>
  <c r="A61" i="4"/>
  <c r="B61" i="4" s="1"/>
  <c r="E60" i="4"/>
  <c r="A60" i="4"/>
  <c r="B60" i="4" s="1"/>
  <c r="E59" i="4"/>
  <c r="A59" i="4"/>
  <c r="B59" i="4" s="1"/>
  <c r="E58" i="4"/>
  <c r="A58" i="4"/>
  <c r="B58" i="4" s="1"/>
  <c r="E57" i="4"/>
  <c r="A57" i="4"/>
  <c r="B57" i="4" s="1"/>
  <c r="E56" i="4"/>
  <c r="A56" i="4"/>
  <c r="B56" i="4" s="1"/>
  <c r="E55" i="4"/>
  <c r="A55" i="4"/>
  <c r="B55" i="4" s="1"/>
  <c r="E54" i="4"/>
  <c r="A54" i="4"/>
  <c r="B54" i="4" s="1"/>
  <c r="E53" i="4"/>
  <c r="A53" i="4"/>
  <c r="B53" i="4" s="1"/>
  <c r="E52" i="4"/>
  <c r="A52" i="4"/>
  <c r="B52" i="4" s="1"/>
  <c r="E51" i="4"/>
  <c r="A51" i="4"/>
  <c r="B51" i="4" s="1"/>
  <c r="E50" i="4"/>
  <c r="A50" i="4"/>
  <c r="B50" i="4" s="1"/>
  <c r="E49" i="4"/>
  <c r="A49" i="4"/>
  <c r="B49" i="4" s="1"/>
  <c r="E48" i="4"/>
  <c r="A48" i="4"/>
  <c r="B48" i="4" s="1"/>
  <c r="E47" i="4"/>
  <c r="A47" i="4"/>
  <c r="B47" i="4" s="1"/>
  <c r="E46" i="4"/>
  <c r="A46" i="4"/>
  <c r="B46" i="4" s="1"/>
  <c r="E45" i="4"/>
  <c r="A45" i="4"/>
  <c r="B45" i="4" s="1"/>
  <c r="E44" i="4"/>
  <c r="A44" i="4"/>
  <c r="B44" i="4" s="1"/>
  <c r="E43" i="4"/>
  <c r="A43" i="4"/>
  <c r="B43" i="4" s="1"/>
  <c r="E42" i="4"/>
  <c r="A42" i="4"/>
  <c r="B42" i="4" s="1"/>
  <c r="E41" i="4"/>
  <c r="A41" i="4"/>
  <c r="B41" i="4" s="1"/>
  <c r="E40" i="4"/>
  <c r="A40" i="4"/>
  <c r="B40" i="4" s="1"/>
  <c r="E39" i="4"/>
  <c r="A39" i="4"/>
  <c r="B39" i="4" s="1"/>
  <c r="E38" i="4"/>
  <c r="A38" i="4"/>
  <c r="B38" i="4" s="1"/>
  <c r="E37" i="4"/>
  <c r="A37" i="4"/>
  <c r="B37" i="4" s="1"/>
  <c r="E36" i="4"/>
  <c r="A36" i="4"/>
  <c r="B36" i="4" s="1"/>
  <c r="E35" i="4"/>
  <c r="A35" i="4"/>
  <c r="B35" i="4" s="1"/>
  <c r="E34" i="4"/>
  <c r="A34" i="4"/>
  <c r="B34" i="4" s="1"/>
  <c r="E33" i="4"/>
  <c r="A33" i="4"/>
  <c r="B33" i="4" s="1"/>
  <c r="E32" i="4"/>
  <c r="A32" i="4"/>
  <c r="B32" i="4" s="1"/>
  <c r="E31" i="4"/>
  <c r="A31" i="4"/>
  <c r="B31" i="4" s="1"/>
  <c r="E30" i="4"/>
  <c r="A30" i="4"/>
  <c r="B30" i="4" s="1"/>
  <c r="E29" i="4"/>
  <c r="A29" i="4"/>
  <c r="B29" i="4" s="1"/>
  <c r="E28" i="4"/>
  <c r="A28" i="4"/>
  <c r="B28" i="4" s="1"/>
  <c r="E27" i="4"/>
  <c r="A27" i="4"/>
  <c r="B27" i="4" s="1"/>
  <c r="E26" i="4"/>
  <c r="A26" i="4"/>
  <c r="B26" i="4" s="1"/>
  <c r="E25" i="4"/>
  <c r="A25" i="4"/>
  <c r="B25" i="4" s="1"/>
  <c r="E24" i="4"/>
  <c r="A24" i="4"/>
  <c r="B24" i="4" s="1"/>
  <c r="E23" i="4"/>
  <c r="A23" i="4"/>
  <c r="B23" i="4" s="1"/>
  <c r="E22" i="4"/>
  <c r="A22" i="4"/>
  <c r="B22" i="4" s="1"/>
  <c r="E21" i="4"/>
  <c r="A21" i="4"/>
  <c r="B21" i="4" s="1"/>
  <c r="E20" i="4"/>
  <c r="A20" i="4"/>
  <c r="B20" i="4" s="1"/>
  <c r="E19" i="4"/>
  <c r="A19" i="4"/>
  <c r="B19" i="4" s="1"/>
  <c r="E18" i="4"/>
  <c r="A18" i="4"/>
  <c r="B18" i="4" s="1"/>
  <c r="E17" i="4"/>
  <c r="A17" i="4"/>
  <c r="B17" i="4" s="1"/>
  <c r="E16" i="4"/>
  <c r="A16" i="4"/>
  <c r="B16" i="4" s="1"/>
  <c r="E15" i="4"/>
  <c r="A15" i="4"/>
  <c r="B15" i="4" s="1"/>
  <c r="E14" i="4"/>
  <c r="A14" i="4"/>
  <c r="B14" i="4" s="1"/>
  <c r="E13" i="4"/>
  <c r="A13" i="4"/>
  <c r="B13" i="4" s="1"/>
  <c r="E12" i="4"/>
  <c r="A12" i="4"/>
  <c r="B12" i="4" s="1"/>
  <c r="E11" i="4"/>
  <c r="A11" i="4"/>
  <c r="B11" i="4" s="1"/>
  <c r="E10" i="4"/>
  <c r="A10" i="4"/>
  <c r="B10" i="4" s="1"/>
  <c r="E9" i="4"/>
  <c r="A9" i="4"/>
  <c r="B9" i="4" s="1"/>
  <c r="E8" i="4"/>
  <c r="A8" i="4"/>
  <c r="B8" i="4" s="1"/>
  <c r="E7" i="4"/>
  <c r="A7" i="4"/>
  <c r="B7" i="4" s="1"/>
  <c r="E6" i="4"/>
  <c r="A6" i="4"/>
  <c r="B6" i="4" s="1"/>
  <c r="E5" i="4"/>
  <c r="A5" i="4"/>
  <c r="B5" i="4" s="1"/>
  <c r="A4" i="4"/>
  <c r="B4" i="4" s="1"/>
  <c r="E3" i="4"/>
  <c r="A3" i="4"/>
  <c r="B3" i="4" s="1"/>
  <c r="B290" i="3"/>
  <c r="B291" i="3" s="1"/>
  <c r="B292" i="3" s="1"/>
  <c r="B293" i="3" s="1"/>
  <c r="B294" i="3" s="1"/>
  <c r="B295" i="3" s="1"/>
  <c r="B296" i="3" s="1"/>
  <c r="B297" i="3" s="1"/>
  <c r="B298" i="3" s="1"/>
  <c r="B289" i="3"/>
  <c r="B288" i="3"/>
  <c r="B284" i="3"/>
  <c r="B286" i="3" s="1"/>
  <c r="B287" i="3" s="1"/>
  <c r="B281" i="3"/>
  <c r="B282" i="3" s="1"/>
  <c r="B283" i="3" s="1"/>
  <c r="B278" i="3"/>
  <c r="B279" i="3" s="1"/>
  <c r="B280" i="3" s="1"/>
  <c r="B275" i="3"/>
  <c r="B276" i="3" s="1"/>
  <c r="B277" i="3" s="1"/>
  <c r="B265" i="3"/>
  <c r="B266" i="3" s="1"/>
  <c r="B267" i="3" s="1"/>
  <c r="B268" i="3" s="1"/>
  <c r="B269" i="3" s="1"/>
  <c r="B270" i="3" s="1"/>
  <c r="B271" i="3" s="1"/>
  <c r="B272" i="3" s="1"/>
  <c r="B273" i="3" s="1"/>
  <c r="B274" i="3" s="1"/>
  <c r="B254" i="3"/>
  <c r="B255" i="3" s="1"/>
  <c r="B256" i="3" s="1"/>
  <c r="B257" i="3" s="1"/>
  <c r="B258" i="3" s="1"/>
  <c r="B259" i="3" s="1"/>
  <c r="B260" i="3" s="1"/>
  <c r="B261" i="3" s="1"/>
  <c r="B262" i="3" s="1"/>
  <c r="B263" i="3" s="1"/>
  <c r="B253" i="3"/>
  <c r="B252" i="3"/>
  <c r="B251" i="3"/>
  <c r="B250" i="3"/>
  <c r="B249" i="3"/>
  <c r="B246" i="3"/>
  <c r="B247" i="3" s="1"/>
  <c r="B248" i="3" s="1"/>
  <c r="B243" i="3"/>
  <c r="B244" i="3" s="1"/>
  <c r="B245" i="3" s="1"/>
  <c r="B240" i="3"/>
  <c r="B241" i="3" s="1"/>
  <c r="B242" i="3" s="1"/>
  <c r="B230" i="3"/>
  <c r="B231" i="3" s="1"/>
  <c r="B232" i="3" s="1"/>
  <c r="B233" i="3" s="1"/>
  <c r="B234" i="3" s="1"/>
  <c r="B235" i="3" s="1"/>
  <c r="B236" i="3" s="1"/>
  <c r="B237" i="3" s="1"/>
  <c r="B238" i="3" s="1"/>
  <c r="B239" i="3" s="1"/>
  <c r="B213" i="3"/>
  <c r="B214" i="3" s="1"/>
  <c r="B215" i="3" s="1"/>
  <c r="B216" i="3" s="1"/>
  <c r="B217" i="3" s="1"/>
  <c r="B218" i="3" s="1"/>
  <c r="B219" i="3" s="1"/>
  <c r="B220" i="3" s="1"/>
  <c r="B221" i="3" s="1"/>
  <c r="B222" i="3" s="1"/>
  <c r="B212" i="3"/>
  <c r="B198" i="3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193" i="3"/>
  <c r="B194" i="3" s="1"/>
  <c r="B195" i="3" s="1"/>
  <c r="B196" i="3" s="1"/>
  <c r="B197" i="3" s="1"/>
  <c r="B186" i="3"/>
  <c r="B187" i="3" s="1"/>
  <c r="B188" i="3" s="1"/>
  <c r="B189" i="3" s="1"/>
  <c r="B190" i="3" s="1"/>
  <c r="B191" i="3" s="1"/>
  <c r="B192" i="3" s="1"/>
  <c r="B185" i="3"/>
  <c r="B184" i="3"/>
  <c r="B183" i="3"/>
  <c r="B180" i="3"/>
  <c r="B181" i="3" s="1"/>
  <c r="B182" i="3" s="1"/>
  <c r="B179" i="3"/>
  <c r="B165" i="3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54" i="3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40" i="3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39" i="3"/>
  <c r="B127" i="3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26" i="3"/>
  <c r="B125" i="3"/>
  <c r="B124" i="3"/>
  <c r="B122" i="3"/>
  <c r="B123" i="3" s="1"/>
  <c r="B121" i="3"/>
  <c r="B120" i="3"/>
  <c r="B119" i="3"/>
  <c r="B116" i="3"/>
  <c r="B117" i="3" s="1"/>
  <c r="B118" i="3" s="1"/>
  <c r="B115" i="3"/>
  <c r="B101" i="3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00" i="3"/>
  <c r="B99" i="3"/>
  <c r="B90" i="3"/>
  <c r="B91" i="3" s="1"/>
  <c r="B92" i="3" s="1"/>
  <c r="B93" i="3" s="1"/>
  <c r="B94" i="3" s="1"/>
  <c r="B95" i="3" s="1"/>
  <c r="B96" i="3" s="1"/>
  <c r="B97" i="3" s="1"/>
  <c r="B98" i="3" s="1"/>
  <c r="B89" i="3"/>
  <c r="B85" i="3"/>
  <c r="B86" i="3" s="1"/>
  <c r="B87" i="3" s="1"/>
  <c r="B88" i="3" s="1"/>
  <c r="B84" i="3"/>
  <c r="B70" i="3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48" i="3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47" i="3"/>
  <c r="B35" i="3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34" i="3"/>
  <c r="B33" i="3"/>
  <c r="B30" i="3"/>
  <c r="B31" i="3" s="1"/>
  <c r="B32" i="3" s="1"/>
  <c r="B29" i="3"/>
  <c r="B28" i="3"/>
  <c r="B27" i="3"/>
  <c r="B25" i="3"/>
  <c r="B26" i="3" s="1"/>
  <c r="B24" i="3"/>
  <c r="B13" i="3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12" i="3"/>
  <c r="B2" i="3"/>
  <c r="B3" i="3" s="1"/>
  <c r="B4" i="3" s="1"/>
  <c r="B5" i="3" s="1"/>
  <c r="B6" i="3" s="1"/>
  <c r="B7" i="3" s="1"/>
  <c r="B8" i="3" s="1"/>
  <c r="B9" i="3" s="1"/>
  <c r="B10" i="3" s="1"/>
  <c r="B1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8" authorId="0" shapeId="0" xr:uid="{00000000-0006-0000-0100-000002000000}">
      <text>
        <r>
          <rPr>
            <sz val="10"/>
            <color rgb="FF000000"/>
            <rFont val="Arial"/>
            <scheme val="minor"/>
          </rPr>
          <t>links to black record from sen2
	-swire</t>
        </r>
      </text>
    </comment>
    <comment ref="G59" authorId="0" shapeId="0" xr:uid="{00000000-0006-0000-0100-000001000000}">
      <text>
        <r>
          <rPr>
            <sz val="10"/>
            <color rgb="FF000000"/>
            <rFont val="Arial"/>
            <scheme val="minor"/>
          </rPr>
          <t>same
	-swire</t>
        </r>
      </text>
    </comment>
  </commentList>
</comments>
</file>

<file path=xl/sharedStrings.xml><?xml version="1.0" encoding="utf-8"?>
<sst xmlns="http://schemas.openxmlformats.org/spreadsheetml/2006/main" count="1118" uniqueCount="630">
  <si>
    <t>id</t>
  </si>
  <si>
    <t>title</t>
  </si>
  <si>
    <t>title_ja</t>
  </si>
  <si>
    <t>Sky FC</t>
  </si>
  <si>
    <t>Sky SC</t>
  </si>
  <si>
    <t>Sky the 3rd</t>
  </si>
  <si>
    <t>Zero</t>
  </si>
  <si>
    <t>Azure</t>
  </si>
  <si>
    <t>Cold Steel I</t>
  </si>
  <si>
    <t>Cold Steel II</t>
  </si>
  <si>
    <t>Cold Steel III</t>
  </si>
  <si>
    <t>Cold Steel IV</t>
  </si>
  <si>
    <t>Reverie</t>
  </si>
  <si>
    <t>Daybreak</t>
  </si>
  <si>
    <t>Daybreak II</t>
  </si>
  <si>
    <t>game_id</t>
  </si>
  <si>
    <t>author</t>
  </si>
  <si>
    <t>file</t>
  </si>
  <si>
    <t>Liberl News (Sky FC)</t>
  </si>
  <si>
    <t>リベール通信（空FC）</t>
  </si>
  <si>
    <t>Liberl News Service</t>
  </si>
  <si>
    <t>リベール通信社</t>
  </si>
  <si>
    <t>31 Cypress Trees</t>
  </si>
  <si>
    <t>３１本の糸杉</t>
  </si>
  <si>
    <t>Carnelia</t>
  </si>
  <si>
    <t>カーネリア</t>
  </si>
  <si>
    <t>Micht</t>
  </si>
  <si>
    <t>ミヒュト</t>
  </si>
  <si>
    <t>Erbe Woodpecker</t>
  </si>
  <si>
    <t>エルベキツツキの生態</t>
  </si>
  <si>
    <t>Hertz's Adventure</t>
  </si>
  <si>
    <t>ハーツ少年の冒険</t>
  </si>
  <si>
    <t>Hundred Days War</t>
  </si>
  <si>
    <t>実録・百日戦役</t>
  </si>
  <si>
    <t>I'm a Bracer</t>
  </si>
  <si>
    <t>オレはブレイサー</t>
  </si>
  <si>
    <t>Kitty-Talk for Dummies</t>
  </si>
  <si>
    <t>猫語日常会話入門</t>
  </si>
  <si>
    <t>Ruan Economics</t>
  </si>
  <si>
    <t>ルーアン経済史</t>
  </si>
  <si>
    <t>Septium Optic Annals</t>
  </si>
  <si>
    <t>結晶光学論集</t>
  </si>
  <si>
    <t>Tomorrow's Cooking</t>
  </si>
  <si>
    <t>明日の料理</t>
  </si>
  <si>
    <t>Liberl News (Sky SC)</t>
  </si>
  <si>
    <t>リベール通信（空SC）</t>
  </si>
  <si>
    <t>Bloom's Recipe</t>
  </si>
  <si>
    <t>ブルーム婆さんのレシピ</t>
  </si>
  <si>
    <t>The Doll Knight</t>
  </si>
  <si>
    <t>人形の騎士</t>
  </si>
  <si>
    <t>Gambler Jack</t>
  </si>
  <si>
    <t>賭博師ジャック</t>
  </si>
  <si>
    <t>Lighthouse Manual</t>
  </si>
  <si>
    <t>灯台簡易マニュアル</t>
  </si>
  <si>
    <t>Data Crystals</t>
  </si>
  <si>
    <t>データクリスタル</t>
  </si>
  <si>
    <t>Liberl News (Sky 3rd)</t>
  </si>
  <si>
    <t>リベール通信（空 the 3rd）</t>
  </si>
  <si>
    <t>Crossbell Times (Zero)</t>
  </si>
  <si>
    <t>クロスベルタイムズ（零）</t>
  </si>
  <si>
    <t>Crossbell News Service</t>
  </si>
  <si>
    <t>クロスベル通信社</t>
  </si>
  <si>
    <t>Approved Vehicle List</t>
  </si>
  <si>
    <t>認可車両のナンバーリスト</t>
  </si>
  <si>
    <t>Crossbell Police Department</t>
  </si>
  <si>
    <t>クロスベル警察</t>
  </si>
  <si>
    <t>Arc en Ciel Enthusiasts</t>
  </si>
  <si>
    <t>アルカンシェル・FB</t>
  </si>
  <si>
    <t>Back Alley Doctor Glenn</t>
  </si>
  <si>
    <t>闇医者グレン</t>
  </si>
  <si>
    <t>Lip Smack Quarterly</t>
  </si>
  <si>
    <t>季刊・舌鼓</t>
  </si>
  <si>
    <t>Mark and the Witch of the Deep Forest</t>
  </si>
  <si>
    <t>マルクと深き森の魔女</t>
  </si>
  <si>
    <t>Shawn Arnham</t>
  </si>
  <si>
    <t>ショーン・アルナム</t>
  </si>
  <si>
    <t>Monster Damage Report</t>
  </si>
  <si>
    <t>魔獣被害調書</t>
  </si>
  <si>
    <t>Crossbell Guardian Force</t>
  </si>
  <si>
    <t>クロスベル警備隊</t>
  </si>
  <si>
    <t>Paranormal Crossbell Collection</t>
  </si>
  <si>
    <t>クロスベル怪奇全集</t>
  </si>
  <si>
    <t>The Best Way to Use 5 Minutes</t>
  </si>
  <si>
    <t>余った５分の有効な使い方</t>
  </si>
  <si>
    <t>Saint and the White Wolf</t>
  </si>
  <si>
    <t>聖女と白い狼</t>
  </si>
  <si>
    <t>Train Fanatic Recs</t>
  </si>
  <si>
    <t>鉄道マニアのススメ</t>
  </si>
  <si>
    <t>Women Who Changed the World</t>
  </si>
  <si>
    <t>大陸を動かした美人たち</t>
  </si>
  <si>
    <t>Information Terminals</t>
  </si>
  <si>
    <t>情報端末</t>
  </si>
  <si>
    <t>Joachim Guenter</t>
  </si>
  <si>
    <t>ヨアヒム・ギュンター</t>
  </si>
  <si>
    <t>Crossbell Times (Azure)</t>
  </si>
  <si>
    <t>クロスベルタイムズ（碧）</t>
  </si>
  <si>
    <t>Cryptid Survey Report</t>
  </si>
  <si>
    <t>幻獣調査報告書</t>
  </si>
  <si>
    <t>Sunshine Agnès</t>
  </si>
  <si>
    <t>陽溜りのアニエス</t>
  </si>
  <si>
    <t>Imperial Chronicle (Cold Steel)</t>
  </si>
  <si>
    <t>帝国時報（閃）</t>
  </si>
  <si>
    <t>Imperial Chronicle</t>
  </si>
  <si>
    <t>帝国時報社</t>
  </si>
  <si>
    <t>Red Moon Rose</t>
  </si>
  <si>
    <t>赤い月のロゼ</t>
  </si>
  <si>
    <t xml:space="preserve">Imperial Railways: A History </t>
  </si>
  <si>
    <t>帝国鉄道史 導力革命後の五十年</t>
  </si>
  <si>
    <t>Erebonian Folklore</t>
  </si>
  <si>
    <t>エレボニアの伝説・伝承</t>
  </si>
  <si>
    <t>Sports: Beyond Tradition</t>
  </si>
  <si>
    <t>近代スポーツ ～伝統を超えて～</t>
  </si>
  <si>
    <t>The Media: Generational Conflicts</t>
  </si>
  <si>
    <t>新聞とラジオ ～新旧マスメディアの対立</t>
  </si>
  <si>
    <t>Marcel Nielsen</t>
  </si>
  <si>
    <t>マルセル・ニールセン</t>
  </si>
  <si>
    <t>The Reinford Group: Past to Present</t>
  </si>
  <si>
    <t>ＲＦグループの歴史 武器工房から世界企業へ</t>
  </si>
  <si>
    <t>Leo E. Lorentz</t>
  </si>
  <si>
    <t>レオ・E・ローレンツ</t>
  </si>
  <si>
    <t>Imperial Chronicle (Cold Steel II)</t>
  </si>
  <si>
    <t>帝国時報（閃II）</t>
  </si>
  <si>
    <t>Black Records</t>
  </si>
  <si>
    <t>黒の史書</t>
  </si>
  <si>
    <t>Gambler Jack II</t>
  </si>
  <si>
    <t>賭博師ジャックⅡ</t>
  </si>
  <si>
    <t>Crossbell Times (Cold Steel II)</t>
  </si>
  <si>
    <t>クロスベルタイムズ（閃II）</t>
  </si>
  <si>
    <t>Imperial Chronicle (Cold Steel III)</t>
  </si>
  <si>
    <t>帝国時報（閃III）</t>
  </si>
  <si>
    <t>Heartless Edgar</t>
  </si>
  <si>
    <t>人でなしのエドガー</t>
  </si>
  <si>
    <t>The Immoral Hero</t>
  </si>
  <si>
    <t>不義の英雄</t>
  </si>
  <si>
    <t>Coby and the Mysterious Museum</t>
  </si>
  <si>
    <t>コニーと不思議な博物館</t>
  </si>
  <si>
    <t>The Life of Tomatonio</t>
  </si>
  <si>
    <t>トマトニオ伝記</t>
  </si>
  <si>
    <t>Crossbell Province Tourist Information</t>
  </si>
  <si>
    <t>クロスベル州観光案内</t>
  </si>
  <si>
    <t>Marching Towards Dystopia</t>
  </si>
  <si>
    <t>ディストピアへの途</t>
  </si>
  <si>
    <t>Michael Gideon</t>
  </si>
  <si>
    <t>ミヒャエル・ギデオン</t>
  </si>
  <si>
    <t>The Northern War</t>
  </si>
  <si>
    <t>実録・北方戦役</t>
  </si>
  <si>
    <t>Panzer Soldat Almanac (1206)</t>
  </si>
  <si>
    <t>最新機甲兵年鑑（１２０６年版）</t>
  </si>
  <si>
    <t>Understanding Board Games</t>
  </si>
  <si>
    <t>ボードゲームのすゝめ</t>
  </si>
  <si>
    <t>Imperial Chronicle (Cold Steel IV)</t>
  </si>
  <si>
    <t>帝国時報（閃IV）</t>
  </si>
  <si>
    <t>Three &amp; Nine</t>
  </si>
  <si>
    <t>3と9</t>
  </si>
  <si>
    <t>A Coco Panda's Tale</t>
  </si>
  <si>
    <t>ココパンダー物語</t>
  </si>
  <si>
    <t>If You Say Goodbye</t>
  </si>
  <si>
    <t>さよならを言えたら</t>
  </si>
  <si>
    <t>The Legendary Chosen One</t>
  </si>
  <si>
    <t>伝説の選ばれし者</t>
  </si>
  <si>
    <t>Crossbell Times (Cold Steel IV)</t>
  </si>
  <si>
    <t>クロスベルタイムズ（閃IV）</t>
  </si>
  <si>
    <t>Crossbell Times (Reverie)</t>
  </si>
  <si>
    <t>クロスベルタイムズ（創）</t>
  </si>
  <si>
    <t>Imperial Chronicle (Reverie)</t>
  </si>
  <si>
    <t>帝国時報（創）</t>
  </si>
  <si>
    <t>Moonless Morn</t>
  </si>
  <si>
    <t>暁闇の射手シュンラン</t>
  </si>
  <si>
    <t>Tyrell Times (Daybreak)</t>
  </si>
  <si>
    <t>タイレル通信</t>
  </si>
  <si>
    <t>Tyrell Times</t>
  </si>
  <si>
    <t>series_id</t>
  </si>
  <si>
    <t>part</t>
  </si>
  <si>
    <t>wiki_slug</t>
  </si>
  <si>
    <t>Issue 1</t>
  </si>
  <si>
    <t>第１号</t>
  </si>
  <si>
    <t>Liberl_News_(Sky_FC)/Issue_1</t>
  </si>
  <si>
    <t>Issue 2</t>
  </si>
  <si>
    <t>第２号</t>
  </si>
  <si>
    <t>Liberl_News_(Sky_FC)/Issue_2</t>
  </si>
  <si>
    <t>Issue 3</t>
  </si>
  <si>
    <t>第３号</t>
  </si>
  <si>
    <t>Liberl_News_(Sky_FC)/Issue_3</t>
  </si>
  <si>
    <t>Issue 4</t>
  </si>
  <si>
    <t>第４号</t>
  </si>
  <si>
    <t>Liberl_News_(Sky_FC)/Issue_4</t>
  </si>
  <si>
    <t>Issue 5</t>
  </si>
  <si>
    <t>第５号</t>
  </si>
  <si>
    <t>Liberl_News_(Sky_FC)/Issue_5</t>
  </si>
  <si>
    <t>Issue 6</t>
  </si>
  <si>
    <t>第６号</t>
  </si>
  <si>
    <t>Liberl_News_(Sky_FC)/Issue_6</t>
  </si>
  <si>
    <t>Issue 7</t>
  </si>
  <si>
    <t>第７号</t>
  </si>
  <si>
    <t>Liberl_News_(Sky_FC)/Issue_7</t>
  </si>
  <si>
    <t>Issue 8</t>
  </si>
  <si>
    <t>第８号</t>
  </si>
  <si>
    <t>Liberl_News_(Sky_FC)/Issue_8</t>
  </si>
  <si>
    <t>Issue 9</t>
  </si>
  <si>
    <t>第９号</t>
  </si>
  <si>
    <t>Liberl_News_(Sky_FC)/Issue_9</t>
  </si>
  <si>
    <t>Special Edition</t>
  </si>
  <si>
    <t>特別号</t>
  </si>
  <si>
    <t>Liberl_News_(Sky_FC)/Special_Edition</t>
  </si>
  <si>
    <t>31_Cypress_Trees</t>
  </si>
  <si>
    <t>Chapter 1</t>
  </si>
  <si>
    <t>第１巻</t>
  </si>
  <si>
    <t>Carnelia_(book_series)/Chapter_1</t>
  </si>
  <si>
    <t>Chapter 2</t>
  </si>
  <si>
    <t>第２巻</t>
  </si>
  <si>
    <t>Carnelia_(book_series)/Chapter_2</t>
  </si>
  <si>
    <t>Chapter 3</t>
  </si>
  <si>
    <t>第３巻</t>
  </si>
  <si>
    <t>Carnelia_(book_series)/Chapter_3</t>
  </si>
  <si>
    <t>Chapter 4</t>
  </si>
  <si>
    <t>第４巻</t>
  </si>
  <si>
    <t>Carnelia_(book_series)/Chapter_4</t>
  </si>
  <si>
    <t>Chapter 5</t>
  </si>
  <si>
    <t>第５巻</t>
  </si>
  <si>
    <t>Carnelia_(book_series)/Chapter_5</t>
  </si>
  <si>
    <t>Chapter 6</t>
  </si>
  <si>
    <t>第６巻</t>
  </si>
  <si>
    <t>Carnelia_(book_series)/Chapter_6</t>
  </si>
  <si>
    <t>Chapter 7</t>
  </si>
  <si>
    <t>第７巻</t>
  </si>
  <si>
    <t>Carnelia_(book_series)/Chapter_7</t>
  </si>
  <si>
    <t>Chapter 8</t>
  </si>
  <si>
    <t>第８巻</t>
  </si>
  <si>
    <t>Carnelia_(book_series)/Chapter_8</t>
  </si>
  <si>
    <t>Chapter 9</t>
  </si>
  <si>
    <t>第９巻</t>
  </si>
  <si>
    <t>Carnelia_(book_series)/Chapter_9</t>
  </si>
  <si>
    <t>Chapter 10</t>
  </si>
  <si>
    <t>第１０巻</t>
  </si>
  <si>
    <t>Carnelia_(book_series)/Chapter_10</t>
  </si>
  <si>
    <t>Finale</t>
  </si>
  <si>
    <t>最終巻</t>
  </si>
  <si>
    <t>Carnelia_(book_series)/Finale</t>
  </si>
  <si>
    <t>The_Erbe_Woodpecker</t>
  </si>
  <si>
    <t>Part 1</t>
  </si>
  <si>
    <t>上</t>
  </si>
  <si>
    <t>Hertz%27s_Adventure/Part_1</t>
  </si>
  <si>
    <t>Part 2</t>
  </si>
  <si>
    <t>下</t>
  </si>
  <si>
    <t>Hertz%27s_Adventure/Part_2</t>
  </si>
  <si>
    <t>The_Hundred_Days_War</t>
  </si>
  <si>
    <t>I%27m_a_Bracer</t>
  </si>
  <si>
    <t>Kitty-Talk_for_Dummies</t>
  </si>
  <si>
    <t>Volume 1</t>
  </si>
  <si>
    <t>上巻</t>
  </si>
  <si>
    <t>Ruan_Economics/Volume_1</t>
  </si>
  <si>
    <t>Volume 2</t>
  </si>
  <si>
    <t>中巻</t>
  </si>
  <si>
    <t>Ruan_Economics/Volume_2</t>
  </si>
  <si>
    <t>Volume 3</t>
  </si>
  <si>
    <t>下巻</t>
  </si>
  <si>
    <t>Ruan_Economics/Volume_3</t>
  </si>
  <si>
    <t>Septium_Optic_Annals</t>
  </si>
  <si>
    <t>Tomorrow%27s_Cooking</t>
  </si>
  <si>
    <t>Liberl_News_(Sky_SC)/Issue_1</t>
  </si>
  <si>
    <t>Liberl_News_(Sky_SC)/Issue_2</t>
  </si>
  <si>
    <t>Liberl_News_(Sky_SC)/Issue_3</t>
  </si>
  <si>
    <t>Liberl_News_(Sky_SC)/Issue_4</t>
  </si>
  <si>
    <t>Liberl_News_(Sky_SC)/Issue_5</t>
  </si>
  <si>
    <t>Liberl_News_(Sky_SC)/Issue_6</t>
  </si>
  <si>
    <t>Liberl_News_(Sky_SC)/Issue_7</t>
  </si>
  <si>
    <t>Special Issue</t>
  </si>
  <si>
    <t>Liberl_News_(Sky_SC)/Special_Issue</t>
  </si>
  <si>
    <t>Liberl_News_(Sky_SC)/Issue_8</t>
  </si>
  <si>
    <t>Liberl_News_(Sky_SC)/Issue_9</t>
  </si>
  <si>
    <t>Issue 10</t>
  </si>
  <si>
    <t>第１０号</t>
  </si>
  <si>
    <t>Liberl_News_(Sky_SC)/Issue_10</t>
  </si>
  <si>
    <t>Issue 11</t>
  </si>
  <si>
    <t>第１１号</t>
  </si>
  <si>
    <t>Liberl_News_(Sky_SC)/Issue_11</t>
  </si>
  <si>
    <t>Bloom%27s_Recipe</t>
  </si>
  <si>
    <t>The_Doll_Knight/Chapter_1</t>
  </si>
  <si>
    <t>The_Doll_Knight/Chapter_2</t>
  </si>
  <si>
    <t>The_Doll_Knight/Chapter_3</t>
  </si>
  <si>
    <t>The_Doll_Knight/Chapter_4</t>
  </si>
  <si>
    <t>The_Doll_Knight/Chapter_5</t>
  </si>
  <si>
    <t>The_Doll_Knight/Chapter_6</t>
  </si>
  <si>
    <t>The_Doll_Knight/Chapter_7</t>
  </si>
  <si>
    <t>The_Doll_Knight/Chapter_8</t>
  </si>
  <si>
    <t>The_Doll_Knight/Chapter_9</t>
  </si>
  <si>
    <t>The_Doll_Knight/Chapter_10</t>
  </si>
  <si>
    <t>Chapter 11</t>
  </si>
  <si>
    <t>第１１巻</t>
  </si>
  <si>
    <t>The_Doll_Knight/Chapter_11</t>
  </si>
  <si>
    <t>Chapter 12</t>
  </si>
  <si>
    <t>第１２巻</t>
  </si>
  <si>
    <t>The_Doll_Knight/Chapter_12</t>
  </si>
  <si>
    <t>Chapter 13</t>
  </si>
  <si>
    <t>第１３巻</t>
  </si>
  <si>
    <t>The_Doll_Knight/Chapter_13</t>
  </si>
  <si>
    <t>Chapter 14</t>
  </si>
  <si>
    <t>第１４巻</t>
  </si>
  <si>
    <t>The_Doll_Knight/Chapter_14</t>
  </si>
  <si>
    <t>Chapter 15</t>
  </si>
  <si>
    <t>第１５巻</t>
  </si>
  <si>
    <t>The_Doll_Knight/Chapter_15</t>
  </si>
  <si>
    <t>Chapter 16</t>
  </si>
  <si>
    <t>第１６巻</t>
  </si>
  <si>
    <t>The_Doll_Knight/Chapter_16</t>
  </si>
  <si>
    <t>Chapter 17</t>
  </si>
  <si>
    <t>第１７巻</t>
  </si>
  <si>
    <t>The_Doll_Knight/Chapter_17</t>
  </si>
  <si>
    <t>Chapter 18</t>
  </si>
  <si>
    <t>第１８巻</t>
  </si>
  <si>
    <t>The_Doll_Knight/Chapter_18</t>
  </si>
  <si>
    <t>Chapter 19</t>
  </si>
  <si>
    <t>第１９巻</t>
  </si>
  <si>
    <t>The_Doll_Knight/Chapter_19</t>
  </si>
  <si>
    <t>Chapter 20</t>
  </si>
  <si>
    <t>第２０巻</t>
  </si>
  <si>
    <t>The_Doll_Knight/Chapter_20</t>
  </si>
  <si>
    <t>Chapter 21</t>
  </si>
  <si>
    <t>第２１巻</t>
  </si>
  <si>
    <t>The_Doll_Knight/Chapter_21</t>
  </si>
  <si>
    <t>Final Chapter</t>
  </si>
  <si>
    <t>The_Doll_Knight/Final_Chapter</t>
  </si>
  <si>
    <t>１巻</t>
  </si>
  <si>
    <t>Gambler_Jack/Chapter_1</t>
  </si>
  <si>
    <t>２巻</t>
  </si>
  <si>
    <t>Gambler_Jack/Chapter_2</t>
  </si>
  <si>
    <t>３巻</t>
  </si>
  <si>
    <t>Gambler_Jack/Chapter_3</t>
  </si>
  <si>
    <t>４巻</t>
  </si>
  <si>
    <t>Gambler_Jack/Chapter_4</t>
  </si>
  <si>
    <t>５巻</t>
  </si>
  <si>
    <t>Gambler_Jack/Chapter_5</t>
  </si>
  <si>
    <t>６巻</t>
  </si>
  <si>
    <t>Gambler_Jack/Chapter_6</t>
  </si>
  <si>
    <t>７巻</t>
  </si>
  <si>
    <t>Gambler_Jack/Chapter_7</t>
  </si>
  <si>
    <t>８巻</t>
  </si>
  <si>
    <t>Gambler_Jack/Chapter_8</t>
  </si>
  <si>
    <t>９巻</t>
  </si>
  <si>
    <t>Gambler_Jack/Chapter_9</t>
  </si>
  <si>
    <t>１０巻</t>
  </si>
  <si>
    <t>Gambler_Jack/Chapter_10</t>
  </si>
  <si>
    <t>１１巻</t>
  </si>
  <si>
    <t>Gambler_Jack/Chapter_11</t>
  </si>
  <si>
    <t>１２巻</t>
  </si>
  <si>
    <t>Gambler_Jack/Chapter_12</t>
  </si>
  <si>
    <t>１３巻</t>
  </si>
  <si>
    <t>Gambler_Jack/Chapter_13</t>
  </si>
  <si>
    <t>１４巻</t>
  </si>
  <si>
    <t>Gambler_Jack/Finale</t>
  </si>
  <si>
    <t>Lighthouse_Manual</t>
  </si>
  <si>
    <t>Esmeslas Tower</t>
  </si>
  <si>
    <t>翡翠の塔</t>
  </si>
  <si>
    <t>Data_crystals/Esmelas_Tower</t>
  </si>
  <si>
    <t>Carnelia Tower</t>
  </si>
  <si>
    <t>紅蓮の塔</t>
  </si>
  <si>
    <t>Data_crystals/Carnelia_Tower</t>
  </si>
  <si>
    <t>Sapphirl Tower</t>
  </si>
  <si>
    <t>紺碧の塔</t>
  </si>
  <si>
    <t>Data_crystals/Sapphirl_Tower</t>
  </si>
  <si>
    <t>Amberl Tower</t>
  </si>
  <si>
    <t>琥珀の塔</t>
  </si>
  <si>
    <t>Data_crystals/Amberl_Tower</t>
  </si>
  <si>
    <t>Liberl_News_(Sky_3rd)/Special_Issue</t>
  </si>
  <si>
    <t>Crossbell_Times_(Zero)/Issue_1</t>
  </si>
  <si>
    <t>Crossbell_Times_(Zero)/Issue_2</t>
  </si>
  <si>
    <t>Crossbell_Times_(Zero)/Issue_3</t>
  </si>
  <si>
    <t>Crossbell_Times_(Zero)/Special_Edition</t>
  </si>
  <si>
    <t>Crossbell_Times_(Zero)/Issue_4</t>
  </si>
  <si>
    <t>Crossbell_Times_(Zero)/Issue_5</t>
  </si>
  <si>
    <t>Crossbell_Times_(Zero)/Issue_6</t>
  </si>
  <si>
    <t>Crossbell_Times_(Zero)/Issue_7</t>
  </si>
  <si>
    <t>Crossbell_Times_(Zero)/Issue_8</t>
  </si>
  <si>
    <t>Approved_Vehicle_List</t>
  </si>
  <si>
    <t>Arc_en_Ciel_Enthusiasts</t>
  </si>
  <si>
    <t>Back_Alley_Doctor_Glenn/Chapter_1</t>
  </si>
  <si>
    <t>Back_Alley_Doctor_Glenn/Chapter_2</t>
  </si>
  <si>
    <t>Back_Alley_Doctor_Glenn/Chapter_3</t>
  </si>
  <si>
    <t>Back_Alley_Doctor_Glenn/Chapter_4</t>
  </si>
  <si>
    <t>Back_Alley_Doctor_Glenn/Chapter_5</t>
  </si>
  <si>
    <t>Back_Alley_Doctor_Glenn/Chapter_6</t>
  </si>
  <si>
    <t>Back_Alley_Doctor_Glenn/Chapter_7</t>
  </si>
  <si>
    <t>Back_Alley_Doctor_Glenn/Chapter_8</t>
  </si>
  <si>
    <t>Back_Alley_Doctor_Glenn/Chapter_9</t>
  </si>
  <si>
    <t>Back_Alley_Doctor_Glenn/Chapter_10</t>
  </si>
  <si>
    <t>Back_Alley_Doctor_Glenn/Chapter_11</t>
  </si>
  <si>
    <t>Back_Alley_Doctor_Glenn/Chapter_12</t>
  </si>
  <si>
    <t>Back_Alley_Doctor_Glenn/Chapter_13</t>
  </si>
  <si>
    <t>Back_Alley_Doctor_Glenn/Finale</t>
  </si>
  <si>
    <t>Lip_Smacker_Quarterly</t>
  </si>
  <si>
    <t>Mark_and_the_Witch_of_the_Deep_Forest/Part_1</t>
  </si>
  <si>
    <t>中</t>
  </si>
  <si>
    <t>Mark_and_the_Witch_of_the_Deep_Forest/Part_2</t>
  </si>
  <si>
    <t>Part 3</t>
  </si>
  <si>
    <t>Mark_and_the_Witch_of_the_Deep_Forest/Part_3</t>
  </si>
  <si>
    <t>Monster_Damage_Report</t>
  </si>
  <si>
    <t>Paranormal_Crossbell_Collection</t>
  </si>
  <si>
    <t>The_Best_Way_to_Use_5_Minutes</t>
  </si>
  <si>
    <t>The_Saint_and_the_White_Wolf/Part_1</t>
  </si>
  <si>
    <t>The_Saint_and_the_White_Wolf/Part_2</t>
  </si>
  <si>
    <t>Train_Fanatic_Recs</t>
  </si>
  <si>
    <t>Women_Who_Changed_the_World</t>
  </si>
  <si>
    <t>Information_Terminals</t>
  </si>
  <si>
    <t>Crossbell_Times_(Azure)/Issue_1</t>
  </si>
  <si>
    <t>Crossbell_Times_(Azure)/Issue_2</t>
  </si>
  <si>
    <t>Crossbell_Times_(Azure)/Issue_3</t>
  </si>
  <si>
    <t>Crossbell_Times_(Azure)/Issue_4</t>
  </si>
  <si>
    <t>Crossbell_Times_(Azure)/Issue_5</t>
  </si>
  <si>
    <t>Crossbell_Times_(Azure)/Issue_6</t>
  </si>
  <si>
    <t>Crossbell_Times_(Azure)/Issue_7</t>
  </si>
  <si>
    <t>Crossbell_Times_(Azure)/Issue_8</t>
  </si>
  <si>
    <t>Crossbell_Times_(Azure)/Issue_9</t>
  </si>
  <si>
    <t>Crossbell_Times_(Azure)/Special_Edition</t>
  </si>
  <si>
    <t>Crossbell_Times_(Azure)/Issue_10</t>
  </si>
  <si>
    <t>Crossbell_Times_(Azure)/Issue_11</t>
  </si>
  <si>
    <t>Cryptid_Survey_Report</t>
  </si>
  <si>
    <t>Sunshine_Agn%C3%A8s/Chapter_1</t>
  </si>
  <si>
    <t>Sunshine_Agn%C3%A8s/Chapter_2</t>
  </si>
  <si>
    <t>Sunshine_Agn%C3%A8s/Chapter_3</t>
  </si>
  <si>
    <t>Sunshine_Agn%C3%A8s/Chapter_4</t>
  </si>
  <si>
    <t>Sunshine_Agn%C3%A8s/Chapter_5</t>
  </si>
  <si>
    <t>Sunshine_Agn%C3%A8s/Chapter_6</t>
  </si>
  <si>
    <t>Sunshine_Agn%C3%A8s/Chapter_7</t>
  </si>
  <si>
    <t>Sunshine_Agn%C3%A8s/Chapter_8</t>
  </si>
  <si>
    <t>Sunshine_Agn%C3%A8s/Chapter_9</t>
  </si>
  <si>
    <t>Sunshine_Agn%C3%A8s/Chapter_10</t>
  </si>
  <si>
    <t>Sunshine_Agn%C3%A8s/Chapter_11</t>
  </si>
  <si>
    <t>Sunshine_Agn%C3%A8s/Chapter_12</t>
  </si>
  <si>
    <t>Sunshine_Agn%C3%A8s/Chapter_13</t>
  </si>
  <si>
    <t>Sunshine_Agn%C3%A8s/Finale</t>
  </si>
  <si>
    <t>Imperial_Chronicle_(Cold_Steel)/Issue_1</t>
  </si>
  <si>
    <t>Imperial_Chronicle_(Cold_Steel)/Issue_2</t>
  </si>
  <si>
    <t>Imperial_Chronicle_(Cold_Steel)/Issue_3</t>
  </si>
  <si>
    <t>Imperial_Chronicle_(Cold_Steel)/Issue_4</t>
  </si>
  <si>
    <t>Imperial_Chronicle_(Cold_Steel)/Issue_5</t>
  </si>
  <si>
    <t>Imperial_Chronicle_(Cold_Steel)/Issue_6</t>
  </si>
  <si>
    <t>Imperial_Chronicle_(Cold_Steel)/Issue_7</t>
  </si>
  <si>
    <t>Imperial_Chronicle_(Cold_Steel)/Issue_8</t>
  </si>
  <si>
    <t>Imperial_Chronicle_(Cold_Steel)/Issue_9</t>
  </si>
  <si>
    <t>Imperial_Chronicle_(Cold_Steel)/Issue_10</t>
  </si>
  <si>
    <t>Imperial_Chronicle_(Cold_Steel)/Issue_11</t>
  </si>
  <si>
    <t>Red_Moon_Rose/Chapter_1</t>
  </si>
  <si>
    <t>Red_Moon_Rose/Chapter_2</t>
  </si>
  <si>
    <t>Red_Moon_Rose/Chapter_3</t>
  </si>
  <si>
    <t>Red_Moon_Rose/Chapter_4</t>
  </si>
  <si>
    <t>Red_Moon_Rose/Chapter_5</t>
  </si>
  <si>
    <t>Red_Moon_Rose/Chapter_6</t>
  </si>
  <si>
    <t>Red_Moon_Rose/Chapter_7</t>
  </si>
  <si>
    <t>Red_Moon_Rose/Chapter_8</t>
  </si>
  <si>
    <t>Red_Moon_Rose/Chapter_9</t>
  </si>
  <si>
    <t>Red_Moon_Rose/Chapter_10</t>
  </si>
  <si>
    <t>Red_Moon_Rose/Chapter_11</t>
  </si>
  <si>
    <t>Red_Moon_Rose/Chapter_12</t>
  </si>
  <si>
    <t>Red_Moon_Rose/Chapter_13</t>
  </si>
  <si>
    <t>Red_Moon_Rose/Finale</t>
  </si>
  <si>
    <t>Imperial_Railways:_A_History</t>
  </si>
  <si>
    <t>Erebonian_Folklore/Volume_1</t>
  </si>
  <si>
    <t>Erebonian_Folklore/Volume_2</t>
  </si>
  <si>
    <t>Erebonian_Folklore/Volume_3</t>
  </si>
  <si>
    <t>Sports_Beyond_Tradition</t>
  </si>
  <si>
    <t>The_Media:_Generational_Conflicts</t>
  </si>
  <si>
    <t>The_Reinford_Group:_Past_to_Present</t>
  </si>
  <si>
    <t>Imperial_Chronicle_(Cold_Steel_II)/Issue_1</t>
  </si>
  <si>
    <t>Imperial_Chronicle_(Cold_Steel_II)/Issue_2</t>
  </si>
  <si>
    <t>Imperial_Chronicle_(Cold_Steel_II)/Issue_3</t>
  </si>
  <si>
    <t>Imperial_Chronicle_(Cold_Steel_II)/Issue_4</t>
  </si>
  <si>
    <t>Imperial_Chronicle_(Cold_Steel_II)/Issue_5</t>
  </si>
  <si>
    <t>Imperial_Chronicle_(Cold_Steel_II)/Issue_6</t>
  </si>
  <si>
    <t>Imperial_Chronicle_(Cold_Steel_II)/Issue_7</t>
  </si>
  <si>
    <t>The Gods of Creation</t>
  </si>
  <si>
    <t xml:space="preserve">創生の巨神たち </t>
  </si>
  <si>
    <t>Black_Records/The_Gods_of_Creation</t>
  </si>
  <si>
    <t>The Dark Dragon</t>
  </si>
  <si>
    <t xml:space="preserve">廃都の暗黒竜 </t>
  </si>
  <si>
    <t>Black_Records/The_Dark_Dragon</t>
  </si>
  <si>
    <t>The War of the Lions Begins</t>
  </si>
  <si>
    <t>獅子戦役・勃発</t>
  </si>
  <si>
    <t>Black_Records/The_War_of_the_Lions_Begins</t>
  </si>
  <si>
    <t>Dreichels Takes Up Arms</t>
  </si>
  <si>
    <t xml:space="preserve">ドライケルス挙兵 </t>
  </si>
  <si>
    <t>Black_Records/Dreichels_Takes_Up_Arms</t>
  </si>
  <si>
    <t xml:space="preserve">The War Comes to an End </t>
  </si>
  <si>
    <t xml:space="preserve">獅子戦役・終結 </t>
  </si>
  <si>
    <t>Black_Records/The_War_Comes_to_an_End</t>
  </si>
  <si>
    <t>Gambler_Jack_II/Chapter_1</t>
  </si>
  <si>
    <t>Gambler_Jack_II/Chapter_2</t>
  </si>
  <si>
    <t>Gambler_Jack_II/Chapter_3</t>
  </si>
  <si>
    <t>Gambler_Jack_II/Chapter_4</t>
  </si>
  <si>
    <t>Gambler_Jack_II/Chapter_5</t>
  </si>
  <si>
    <t>Gambler_Jack_II/Chapter_6</t>
  </si>
  <si>
    <t>Gambler_Jack_II/Chapter_7</t>
  </si>
  <si>
    <t>Gambler_Jack_II/Chapter_8</t>
  </si>
  <si>
    <t>Gambler_Jack_II/Chapter_9</t>
  </si>
  <si>
    <t>Gambler_Jack_II/Chapter_10</t>
  </si>
  <si>
    <t>Gambler_Jack_II/Chapter_11</t>
  </si>
  <si>
    <t>Gambler_Jack_II/Chapter_12</t>
  </si>
  <si>
    <t>Gambler_Jack_II/Chapter_13</t>
  </si>
  <si>
    <t>Gambler_Jack_II/Finale</t>
  </si>
  <si>
    <t>Crossbell_Times/Special_Issue_(Cold_Steel_II)</t>
  </si>
  <si>
    <t>Imperial_Chronicle_(Cold_Steel_III)/Issue_1</t>
  </si>
  <si>
    <t>Imperial_Chronicle_(Cold_Steel_III)/Issue_2</t>
  </si>
  <si>
    <t>Imperial_Chronicle_(Cold_Steel_III)/Issue_3</t>
  </si>
  <si>
    <t>Imperial_Chronicle_(Cold_Steel_III)/Issue_4</t>
  </si>
  <si>
    <t>Imperial_Chronicle_(Cold_Steel_III)/Issue_5</t>
  </si>
  <si>
    <t>Imperial_Chronicle_(Cold_Steel_III)/Issue_6</t>
  </si>
  <si>
    <t>Imperial_Chronicle_(Cold_Steel_III)/Issue_7</t>
  </si>
  <si>
    <t>Imperial_Chronicle_(Cold_Steel_III)/Issue_8</t>
  </si>
  <si>
    <t>Imperial_Chronicle_(Cold_Steel_III)/Special_Issue</t>
  </si>
  <si>
    <t>Extra Issue</t>
  </si>
  <si>
    <t>臨時号</t>
  </si>
  <si>
    <t>Imperial_Chronicle_(Cold_Steel_III)/Extra_Issue</t>
  </si>
  <si>
    <t>The Founding of Heimdallr</t>
  </si>
  <si>
    <t>帝都開闢～始まりの地</t>
  </si>
  <si>
    <t>Black_Records/The_Founding_of_Heimdallr</t>
  </si>
  <si>
    <t>The Magic Knights</t>
  </si>
  <si>
    <t>魔煌の傀儡兵</t>
  </si>
  <si>
    <t>Black_Records/The_Magic_Knights</t>
  </si>
  <si>
    <t>The Lance Maiden</t>
  </si>
  <si>
    <t>槍の聖女・前日譚</t>
  </si>
  <si>
    <t>Black_Records/The_Lance_Maiden</t>
  </si>
  <si>
    <t>The Lionheart Emperor</t>
  </si>
  <si>
    <t>獅子心皇帝・後日譚</t>
  </si>
  <si>
    <t>Black_Records/The_Lionheart_Emperor</t>
  </si>
  <si>
    <t>The Salt Pale</t>
  </si>
  <si>
    <t>塩の杭</t>
  </si>
  <si>
    <t>Black_Records/The_Salt_Pale</t>
  </si>
  <si>
    <t>The Orbal Shutdown Phenomenon</t>
  </si>
  <si>
    <t>導力停止現象</t>
  </si>
  <si>
    <t>Black_Records/The_Orbal_Shutdown_Phenomenon</t>
  </si>
  <si>
    <t>Twilight Begins</t>
  </si>
  <si>
    <t>黄昏の始まり</t>
  </si>
  <si>
    <t>Black_Records/Twilight_Begins</t>
  </si>
  <si>
    <t>Heartless_Edgar/Chapter_1</t>
  </si>
  <si>
    <t>Heartless_Edgar/Chapter_2</t>
  </si>
  <si>
    <t>Heartless_Edgar/Chapter_3</t>
  </si>
  <si>
    <t>Heartless_Edgar/Chapter_4</t>
  </si>
  <si>
    <t>Heartless_Edgar/Chapter_5</t>
  </si>
  <si>
    <t>Heartless_Edgar/Chapter_6</t>
  </si>
  <si>
    <t>Heartless_Edgar/Chapter_7</t>
  </si>
  <si>
    <t>Heartless_Edgar/Chapter_8</t>
  </si>
  <si>
    <t>Heartless_Edgar/Chapter_9</t>
  </si>
  <si>
    <t>Heartless_Edgar/Finale</t>
  </si>
  <si>
    <t>The_Immoral_Hero/Part_1</t>
  </si>
  <si>
    <t>The_Immoral_Hero/Part_2</t>
  </si>
  <si>
    <t>The_Immoral_Hero/Part_3</t>
  </si>
  <si>
    <t>Coby_and_the_Mysterious_Museum/Part_1</t>
  </si>
  <si>
    <t>Coby_and_the_Mysterious_Museum/Part_2</t>
  </si>
  <si>
    <t>Coby_and_the_Mysterious_Museum/Part_3</t>
  </si>
  <si>
    <t>The_Life_of_Tomatonio/Part_1</t>
  </si>
  <si>
    <t>The_Life_of_Tomatonio/Part_2</t>
  </si>
  <si>
    <t>The_Life_of_Tomatonio/Part_3</t>
  </si>
  <si>
    <t>Crossbell_Province_Tourist_Information</t>
  </si>
  <si>
    <t>Marching_Toward_Dystopia</t>
  </si>
  <si>
    <t>The_Northern_War_(book)</t>
  </si>
  <si>
    <t>Panzer_Soldat_Almanac_(1206)</t>
  </si>
  <si>
    <t>Understanding_Board_Games</t>
  </si>
  <si>
    <t>Imperial_Chronicle_(Cold_Steel_IV)/Issue_1</t>
  </si>
  <si>
    <t>Imperial_Chronicle_(Cold_Steel_IV)/Issue_2</t>
  </si>
  <si>
    <t>Imperial_Chronicle_(Cold_Steel_IV)/Issue_3</t>
  </si>
  <si>
    <t>Imperial_Chronicle_(Cold_Steel_IV)/Issue_4</t>
  </si>
  <si>
    <t>Imperial_Chronicle_(Cold_Steel_IV)/Issue_5</t>
  </si>
  <si>
    <t>Imperial_Chronicle_(Cold_Steel_IV)/Issue_6</t>
  </si>
  <si>
    <t>Imperial_Chronicle_(Cold_Steel_IV)/Issue_7</t>
  </si>
  <si>
    <t>Imperial_Chronicle_(Cold_Steel_IV)/Issue_8</t>
  </si>
  <si>
    <t>Imperial_Chronicle_(Cold_Steel_IV)/Issue_9</t>
  </si>
  <si>
    <t>特別合併号</t>
  </si>
  <si>
    <t>Imperial_Chronicle_(Cold_Steel_IV)/Extra_Issue</t>
  </si>
  <si>
    <t>At Twilight's End</t>
  </si>
  <si>
    <t>黄昏の果てに</t>
  </si>
  <si>
    <t>Black_Records/At_Twilight%27s_End_-_Year_1206~</t>
  </si>
  <si>
    <t>Three_%26_Nine/Chapter_1</t>
  </si>
  <si>
    <t>Three_%26_Nine/Chapter_2</t>
  </si>
  <si>
    <t>Three_%26_Nine/Chapter_3</t>
  </si>
  <si>
    <t>Three_%26_Nine/Chapter_4</t>
  </si>
  <si>
    <t>Three_%26_Nine/Chapter_5</t>
  </si>
  <si>
    <t>Three_%26_Nine/Chapter_6</t>
  </si>
  <si>
    <t>Three_%26_Nine/Chapter_7</t>
  </si>
  <si>
    <t>Three_%26_Nine/Chapter_8</t>
  </si>
  <si>
    <t>Three_%26_Nine/Chapter_9</t>
  </si>
  <si>
    <t>Three_%26_Nine/Chapter_10</t>
  </si>
  <si>
    <t>A_Coco_Panda%27s_Tale/1</t>
  </si>
  <si>
    <t>A_Coco_Panda%27s_Tale/2</t>
  </si>
  <si>
    <t>A_Coco_Panda%27s_Tale/3</t>
  </si>
  <si>
    <t>If_You_Say_Goodbye/1</t>
  </si>
  <si>
    <t>If_You_Say_Goodbye/2</t>
  </si>
  <si>
    <t>If_You_Say_Goodbye/3</t>
  </si>
  <si>
    <t>The_Legendary_Chosen_One/1</t>
  </si>
  <si>
    <t>The_Legendary_Chosen_One/2</t>
  </si>
  <si>
    <t>The_Legendary_Chosen_One/3</t>
  </si>
  <si>
    <t>Crossbell_Times/Special_Issue_(Cold_Steel_IV)</t>
  </si>
  <si>
    <t>Independence Issue</t>
  </si>
  <si>
    <t>独立特集</t>
  </si>
  <si>
    <t>Crossbell_Times/Independence_Issue_(Reverie)</t>
  </si>
  <si>
    <t>Crossbell_Times/Special_Issue_(Reverie)</t>
  </si>
  <si>
    <t>Emergency Issue</t>
  </si>
  <si>
    <t>緊急特報</t>
  </si>
  <si>
    <t>Crossbell_Times/Emergency_Issue_(Reverie)</t>
  </si>
  <si>
    <t>号外</t>
  </si>
  <si>
    <t>Imperial_Chronicle/Special_Issue_(Reverie)</t>
  </si>
  <si>
    <t>All Chapters</t>
  </si>
  <si>
    <t>全巻</t>
  </si>
  <si>
    <t>Moonless_Morn</t>
  </si>
  <si>
    <t>Tyrell_Times_(Daybreak)/Issue_1</t>
  </si>
  <si>
    <t>Tyrell_Times_(Daybreak)/Issue_2</t>
  </si>
  <si>
    <t>Tyrell_Times_(Daybreak)/Issue_3</t>
  </si>
  <si>
    <t>Tyrell_Times_(Daybreak)/Issue_4</t>
  </si>
  <si>
    <t>Tyrell_Times_(Daybreak)/Issue_5</t>
  </si>
  <si>
    <t>Tyrell_Times_(Daybreak)/Issue_6</t>
  </si>
  <si>
    <t>Tyrell_Times_(Daybreak)/Issue_7</t>
  </si>
  <si>
    <t>Tyrell_Times_(Daybreak)/Issue_8</t>
  </si>
  <si>
    <t>記念祭特別号</t>
  </si>
  <si>
    <t>Tyrell_Times_(Daybreak)/Special_Issue</t>
  </si>
  <si>
    <t>['Sky_FC_GAME', '/wiki/Liberl_News_(Sky_FC)/Issue_1', '/wiki/Liberl_News_(Sky_FC)/Issue_2', '/wiki/Liberl_News_(Sky_FC)/Issue_3', '/wiki/Liberl_News_(Sky_FC)/Issue_4', '/wiki/Liberl_News_(Sky_FC)/Issue_5', '/wiki/Liberl_News_(Sky_FC)/Issue_6', '/wiki/Liberl_News_(Sky_FC)/Issue_7', '/wiki/Liberl_News_(Sky_FC)/Issue_8', '/wiki/Liberl_News_(Sky_FC)/Issue_9', '/wiki/Liberl_News_(Sky_FC)/Special_Edition', '/wiki/31_Cypress_Trees', '/wiki/Carnelia_(book_series)/Chapter_1', '/wiki/Carnelia_(book_series)/Chapter_2', '/wiki/Carnelia_(book_series)/Chapter_3', '/wiki/Carnelia_(book_series)/Chapter_4', '/wiki/Carnelia_(book_series)/Chapter_5', '/wiki/Carnelia_(book_series)/Chapter_6', '/wiki/Carnelia_(book_series)/Chapter_7', '/wiki/Carnelia_(book_series)/Chapter_8', '/wiki/Carnelia_(book_series)/Chapter_9', '/wiki/Carnelia_(book_series)/Chapter_10', '/wiki/Carnelia_(book_series)/Finale', '/wiki/The_Erbe_Woodpecker', '/wiki/Hertz%27s_Adventure/Part_1', '/wiki/Hertz%27s_Adventure/Part_2', '/wiki/The_Hundred_Days_War', '/wiki/I%27m_a_Bracer', '/wiki/Kitty-Talk_for_Dummies', '/wiki/Ruan_Economics/Volume_1', '/wiki/Ruan_Economics/Volume_2', '/wiki/Ruan_Economics/Volume_3', '/wiki/Septium_Optic_Annals', '/wiki/Tomorrow%27s_Cooking', 'Sky_SC_GAME', '/wiki/Liberl_News_(Sky_SC)/Issue_1', '/wiki/Liberl_News_(Sky_SC)/Issue_2', '/wiki/Liberl_News_(Sky_SC)/Issue_3', '/wiki/Liberl_News_(Sky_SC)/Issue_4', '/wiki/Liberl_News_(Sky_SC)/Issue_5', '/wiki/Liberl_News_(Sky_SC)/Issue_6', '/wiki/Liberl_News_(Sky_SC)/Issue_7', '/wiki/Liberl_News_(Sky_SC)/Special_Issue', '/wiki/Liberl_News_(Sky_SC)/Issue_8', '/wiki/Liberl_News_(Sky_SC)/Issue_9', '/wiki/Liberl_News_(Sky_SC)/Issue_10', '/wiki/Liberl_News_(Sky_SC)/Issue_11', '/wiki/Bloom%27s_Recipe', '/wiki/The_Doll_Knight/Chapter_1', '/wiki/The_Doll_Knight/Chapter_2', '/wiki/The_Doll_Knight/Chapter_3', '/wiki/The_Doll_Knight/Chapter_4', '/wiki/The_Doll_Knight/Chapter_5', '/wiki/The_Doll_Knight/Chapter_6', '/wiki/The_Doll_Knight/Chapter_7', '/wiki/The_Doll_Knight/Chapter_8', '/wiki/The_Doll_Knight/Chapter_9', '/wiki/The_Doll_Knight/Chapter_10', '/wiki/The_Doll_Knight/Chapter_11', '/wiki/The_Doll_Knight/Chapter_12', '/wiki/The_Doll_Knight/Chapter_13', '/wiki/The_Doll_Knight/Chapter_14', '/wiki/The_Doll_Knight/Chapter_15', '/wiki/The_Doll_Knight/Chapter_16', '/wiki/The_Doll_Knight/Chapter_17', '/wiki/The_Doll_Knight/Chapter_18', '/wiki/The_Doll_Knight/Chapter_19', '/wiki/The_Doll_Knight/Chapter_20', '/wiki/The_Doll_Knight/Chapter_21', '/wiki/The_Doll_Knight/Final_Chapter', '/wiki/Gambler_Jack/Chapter_1', '/wiki/Gambler_Jack/Chapter_2', '/wiki/Gambler_Jack/Chapter_3', '/wiki/Gambler_Jack/Chapter_4', '/wiki/Gambler_Jack/Chapter_5', '/wiki/Gambler_Jack/Chapter_6', '/wiki/Gambler_Jack/Chapter_7', '/wiki/Gambler_Jack/Chapter_8', '/wiki/Gambler_Jack/Chapter_9', '/wiki/Gambler_Jack/Chapter_10', '/wiki/Gambler_Jack/Chapter_11', '/wiki/Gambler_Jack/Chapter_12', '/wiki/Gambler_Jack/Chapter_13', '/wiki/Gambler_Jack/Finale', '/wiki/Lighthouse_Manual', '/wiki/Data_crystals/Esmelas_Tower', '/wiki/Data_crystals/Carnelia_Tower', '/wiki/Data_crystals/Sapphirl_Tower', '/wiki/Data_crystals/Amberl_Tower', 'Sky_3rd_GAME', '/wiki/Liberl_News_(Sky_3rd)/Special_Issue', 'Zero_GAME', '/wiki/Crossbell_Times_(Zero)/Issue_1', '/wiki/Crossbell_Times_(Zero)/Issue_2', '/wiki/Crossbell_Times_(Zero)/Issue_3', '/wiki/Crossbell_Times_(Zero)/Special_Edition', '/wiki/Crossbell_Times_(Zero)/Issue_4', '/wiki/Crossbell_Times_(Zero)/Issue_5', '/wiki/Crossbell_Times_(Zero)/Issue_6', '/wiki/Crossbell_Times_(Zero)/Issue_7', '/wiki/Crossbell_Times_(Zero)/Issue_8', '/wiki/Approved_Vehicle_List', '/wiki/Arc_en_Ciel_Enthusiasts', '/wiki/Back_Alley_Doctor_Glenn/Chapter_1', '/wiki/Back_Alley_Doctor_Glenn/Chapter_2', '/wiki/Back_Alley_Doctor_Glenn/Chapter_3', '/wiki/Back_Alley_Doctor_Glenn/Chapter_4', '/wiki/Back_Alley_Doctor_Glenn/Chapter_5', '/wiki/Back_Alley_Doctor_Glenn/Chapter_6', '/wiki/Back_Alley_Doctor_Glenn/Chapter_7', '/wiki/Back_Alley_Doctor_Glenn/Chapter_8', '/wiki/Back_Alley_Doctor_Glenn/Chapter_9', '/wiki/Back_Alley_Doctor_Glenn/Chapter_10', '/wiki/Back_Alley_Doctor_Glenn/Chapter_11', '/wiki/Back_Alley_Doctor_Glenn/Chapter_12', '/wiki/Back_Alley_Doctor_Glenn/Chapter_13', '/wiki/Back_Alley_Doctor_Glenn/Finale', '/wiki/Lip_Smacker_Quarterly', '/wiki/Mark_and_the_Witch_of_the_Deep_Forest/Part_1', '/wiki/Mark_and_the_Witch_of_the_Deep_Forest/Part_2', '/wiki/Mark_and_the_Witch_of_the_Deep_Forest/Part_3', '/wiki/Monster_Damage_Report', '/wiki/Paranormal_Crossbell_Collection', '/wiki/The_Best_Way_to_Use_5_Minutes', '/wiki/The_Saint_and_the_White_Wolf/Part_1', '/wiki/The_Saint_and_the_White_Wolf/Part_2', '/wiki/Train_Fanatic_Recs', '/wiki/Women_Who_Changed_the_World', '/wiki/Information_Terminals', 'Azure_GAME', '/wiki/Crossbell_Times_(Azure)/Issue_1', '/wiki/Crossbell_Times_(Azure)/Issue_2', '/wiki/Crossbell_Times_(Azure)/Issue_3', '/wiki/Crossbell_Times_(Azure)/Issue_4', '/wiki/Crossbell_Times_(Azure)/Issue_5', '/wiki/Crossbell_Times_(Azure)/Issue_6', '/wiki/Crossbell_Times_(Azure)/Issue_7', '/wiki/Crossbell_Times_(Azure)/Issue_8', '/wiki/Crossbell_Times_(Azure)/Issue_9', '/wiki/Crossbell_Times_(Azure)/Special_Edition', '/wiki/Crossbell_Times_(Azure)/Issue_10', '/wiki/Crossbell_Times_(Azure)/Issue_11', '/wiki/Cryptid_Survey_Report', '/wiki/Sunshine_Agn%C3%A8s/Chapter_1', '/wiki/Sunshine_Agn%C3%A8s/Chapter_2', '/wiki/Sunshine_Agn%C3%A8s/Chapter_3', '/wiki/Sunshine_Agn%C3%A8s/Chapter_4', '/wiki/Sunshine_Agn%C3%A8s/Chapter_5', '/wiki/Sunshine_Agn%C3%A8s/Chapter_6', '/wiki/Sunshine_Agn%C3%A8s/Chapter_7', '/wiki/Sunshine_Agn%C3%A8s/Chapter_8', '/wiki/Sunshine_Agn%C3%A8s/Chapter_9', '/wiki/Sunshine_Agn%C3%A8s/Chapter_10', '/wiki/Sunshine_Agn%C3%A8s/Chapter_11', '/wiki/Sunshine_Agn%C3%A8s/Chapter_12', '/wiki/Sunshine_Agn%C3%A8s/Chapter_13', '/wiki/Sunshine_Agn%C3%A8s/Finale', 'Cold_Steel_GAME', '/wiki/Imperial_Chronicle_(Cold_Steel)/Issue_1', '/wiki/Imperial_Chronicle_(Cold_Steel)/Issue_2', '/wiki/Imperial_Chronicle_(Cold_Steel)/Issue_3', '/wiki/Imperial_Chronicle_(Cold_Steel)/Issue_4', '/wiki/Imperial_Chronicle_(Cold_Steel)/Issue_5', '/wiki/Imperial_Chronicle_(Cold_Steel)/Issue_6', '/wiki/Imperial_Chronicle_(Cold_Steel)/Issue_7', '/wiki/Imperial_Chronicle_(Cold_Steel)/Issue_8', '/wiki/Imperial_Chronicle_(Cold_Steel)/Issue_9', '/wiki/Imperial_Chronicle_(Cold_Steel)/Issue_10', '/wiki/Imperial_Chronicle_(Cold_Steel)/Issue_11', '/wiki/Red_Moon_Rose/Chapter_1', '/wiki/Red_Moon_Rose/Chapter_2', '/wiki/Red_Moon_Rose/Chapter_3', '/wiki/Red_Moon_Rose/Chapter_4', '/wiki/Red_Moon_Rose/Chapter_5', '/wiki/Red_Moon_Rose/Chapter_6', '/wiki/Red_Moon_Rose/Chapter_7', '/wiki/Red_Moon_Rose/Chapter_8', '/wiki/Red_Moon_Rose/Chapter_9', '/wiki/Red_Moon_Rose/Chapter_10', '/wiki/Red_Moon_Rose/Chapter_11', '/wiki/Red_Moon_Rose/Chapter_12', '/wiki/Red_Moon_Rose/Chapter_13', '/wiki/Red_Moon_Rose/Finale', '/wiki/Imperial_Railways:_A_History', '/wiki/Erebonian_Folklore/Volume_1', '/wiki/Erebonian_Folklore/Volume_2', '/wiki/Erebonian_Folklore/Volume_3', '/wiki/Sports_Beyond_Tradition', '/wiki/The_Media:_Generational_Conflicts', '/wiki/The_Reinford_Group:_Past_to_Present', 'Cold_Steel_II_GAME', '/wiki/Imperial_Chronicle_(Cold_Steel_II)/Issue_1', '/wiki/Imperial_Chronicle_(Cold_Steel_II)/Issue_2', '/wiki/Imperial_Chronicle_(Cold_Steel_II)/Issue_3', '/wiki/Imperial_Chronicle_(Cold_Steel_II)/Issue_4', '/wiki/Imperial_Chronicle_(Cold_Steel_II)/Issue_5', '/wiki/Imperial_Chronicle_(Cold_Steel_II)/Issue_6', '/wiki/Imperial_Chronicle_(Cold_Steel_II)/Issue_7', '/wiki/Black_Records/The_Gods_of_Creation', '/wiki/Black_Records/The_Dark_Dragon', '/wiki/Black_Records/The_War_of_the_Lions_Begins', '/wiki/Black_Records/Dreichels_Takes_Up_Arms', '/wiki/Black_Records/The_War_Comes_to_an_End', '/wiki/Gambler_Jack_II/Chapter_1', '/wiki/Gambler_Jack_II/Chapter_2', '/wiki/Gambler_Jack_II/Chapter_3', '/wiki/Gambler_Jack_II/Chapter_4', '/wiki/Gambler_Jack_II/Chapter_5', '/wiki/Gambler_Jack_II/Chapter_6', '/wiki/Gambler_Jack_II/Chapter_7', '/wiki/Gambler_Jack_II/Chapter_8', '/wiki/Gambler_Jack_II/Chapter_9', '/wiki/Gambler_Jack_II/Chapter_10', '/wiki/Gambler_Jack_II/Chapter_11', '/wiki/Gambler_Jack_II/Chapter_12', '/wiki/Gambler_Jack_II/Chapter_13', '/wiki/Gambler_Jack_II/Finale', '/wiki/Crossbell_Times/Special_Issue_(Cold_Steel_II)', 'Cold_Steel_III_GAME', '/wiki/Imperial_Chronicle_(Cold_Steel_III)/Issue_1', '/wiki/Imperial_Chronicle_(Cold_Steel_III)/Issue_2', '/wiki/Imperial_Chronicle_(Cold_Steel_III)/Issue_3', '/wiki/Imperial_Chronicle_(Cold_Steel_III)/Issue_4', '/wiki/Imperial_Chronicle_(Cold_Steel_III)/Issue_5', '/wiki/Imperial_Chronicle_(Cold_Steel_III)/Issue_6', '/wiki/Imperial_Chronicle_(Cold_Steel_III)/Issue_7', '/wiki/Imperial_Chronicle_(Cold_Steel_III)/Issue_8', '/wiki/Imperial_Chronicle_(Cold_Steel_III)/Special_Issue', '/wiki/Imperial_Chronicle_(Cold_Steel_III)/Extra_Issue', '/wiki/Black_Records/The_Founding_of_Heimdallr', '/wiki/Black_Records/The_Magic_Knights', '/wiki/Black_Records/The_Lance_Maiden', '/wiki/Black_Records/The_Lionheart_Emperor', '/wiki/Black_Records/The_Salt_Pale', '/wiki/Black_Records/The_Orbal_Shutdown_Phenomenon', '/wiki/Black_Records/Twilight_Begins', '/wiki/Heartless_Edgar/Chapter_1', '/wiki/Heartless_Edgar/Chapter_2', '/wiki/Heartless_Edgar/Chapter_3', '/wiki/Heartless_Edgar/Chapter_4', '/wiki/Heartless_Edgar/Chapter_5', '/wiki/Heartless_Edgar/Chapter_6', '/wiki/Heartless_Edgar/Chapter_7', '/wiki/Heartless_Edgar/Chapter_8', '/wiki/Heartless_Edgar/Chapter_9', '/wiki/Heartless_Edgar/Finale', '/wiki/The_Immoral_Hero/Part_1', '/wiki/The_Immoral_Hero/Part_2', '/wiki/The_Immoral_Hero/Part_3', '/wiki/Coby_and_the_Mysterious_Museum/Part_1', '/wiki/Coby_and_the_Mysterious_Museum/Part_2', '/wiki/Coby_and_the_Mysterious_Museum/Part_3', '/wiki/The_Life_of_Tomatonio/Part_1', '/wiki/The_Life_of_Tomatonio/Part_2', '/wiki/The_Life_of_Tomatonio/Part_3', '/wiki/Crossbell_Province_Tourist_Information', '/wiki/Marching_Toward_Dystopia', '/wiki/The_Northern_War_(book)', '/wiki/Panzer_Soldat_Almanac_(1206)', '/wiki/Understanding_Board_Games', 'Cold_Steel_IV_GAME', '/wiki/Imperial_Chronicle_(Cold_Steel_IV)/Issue_1', '/wiki/Imperial_Chronicle_(Cold_Steel_IV)/Issue_2', '/wiki/Imperial_Chronicle_(Cold_Steel_IV)/Issue_3', '/wiki/Imperial_Chronicle_(Cold_Steel_IV)/Issue_4', '/wiki/Imperial_Chronicle_(Cold_Steel_IV)/Issue_5', '/wiki/Imperial_Chronicle_(Cold_Steel_IV)/Issue_6', '/wiki/Imperial_Chronicle_(Cold_Steel_IV)/Issue_7', '/wiki/Imperial_Chronicle_(Cold_Steel_IV)/Issue_8', '/wiki/Imperial_Chronicle_(Cold_Steel_IV)/Issue_9', '/wiki/Imperial_Chronicle_(Cold_Steel_IV)/Extra_Issue', '/wiki/Black_Records/At_Twilight%27s_End_-_Year_1206~', '/wiki/Three_%26_Nine/Chapter_1', '/wiki/Three_%26_Nine/Chapter_2', '/wiki/Three_%26_Nine/Chapter_3', '/wiki/Three_%26_Nine/Chapter_4', '/wiki/Three_%26_Nine/Chapter_5', '/wiki/Three_%26_Nine/Chapter_6', '/wiki/Three_%26_Nine/Chapter_7', '/wiki/Three_%26_Nine/Chapter_8', '/wiki/Three_%26_Nine/Chapter_9', '/wiki/Three_%26_Nine/Chapter_10', '/wiki/A_Coco_Panda%27s_Tale/1', '/wiki/A_Coco_Panda%27s_Tale/2', '/wiki/A_Coco_Panda%27s_Tale/3', '/wiki/If_You_Say_Goodbye/1', '/wiki/If_You_Say_Goodbye/2', '/wiki/If_You_Say_Goodbye/3', '/wiki/The_Legendary_Chosen_One/1', '/wiki/The_Legendary_Chosen_One/2', '/wiki/The_Legendary_Chosen_One/3', '/wiki/Crossbell_Times/Special_Issue_(Cold_Steel_IV)']</t>
  </si>
  <si>
    <t>author_ja</t>
  </si>
  <si>
    <t>0743_black_records</t>
  </si>
  <si>
    <t>slug</t>
  </si>
  <si>
    <t>imperial_railways_a_history</t>
  </si>
  <si>
    <t>three_and_nine</t>
  </si>
  <si>
    <t>空の軌跡 SC</t>
  </si>
  <si>
    <t>空の軌跡 FC</t>
  </si>
  <si>
    <t>空の軌跡 the 3rd</t>
  </si>
  <si>
    <t>零の軌跡</t>
  </si>
  <si>
    <t>碧の軌跡</t>
  </si>
  <si>
    <t>閃の軌跡</t>
  </si>
  <si>
    <t>閃の軌跡 III</t>
  </si>
  <si>
    <t>閃の軌跡 II</t>
  </si>
  <si>
    <t>閃の軌跡 IV</t>
  </si>
  <si>
    <t>創の軌跡</t>
  </si>
  <si>
    <t>黎の軌跡</t>
  </si>
  <si>
    <t>黎の軌跡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</si>
</sst>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Noto Sans JP"/>
    </font>
    <font>
      <sz val="10"/>
      <color theme="1"/>
      <name val="Noto Sans JP"/>
    </font>
    <font>
      <b/>
      <sz val="10"/>
      <color theme="1"/>
      <name val="Noto Sans JP"/>
    </font>
    <font>
      <sz val="10"/>
      <color theme="1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2" sqref="F12"/>
    </sheetView>
  </sheetViews>
  <sheetFormatPr defaultColWidth="12.6328125" defaultRowHeight="15.75" customHeight="1"/>
  <cols>
    <col min="1" max="1" width="11.36328125" customWidth="1"/>
    <col min="3" max="3" width="16" customWidth="1"/>
  </cols>
  <sheetData>
    <row r="1" spans="1:26" ht="1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>
        <v>1</v>
      </c>
      <c r="B2" s="2" t="s">
        <v>3</v>
      </c>
      <c r="C2" s="2" t="s">
        <v>619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2</v>
      </c>
      <c r="B3" s="2" t="s">
        <v>4</v>
      </c>
      <c r="C3" s="2" t="s">
        <v>618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>
        <v>3</v>
      </c>
      <c r="B4" s="2" t="s">
        <v>5</v>
      </c>
      <c r="C4" s="2" t="s">
        <v>620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4</v>
      </c>
      <c r="B5" s="2" t="s">
        <v>6</v>
      </c>
      <c r="C5" s="2" t="s">
        <v>621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5</v>
      </c>
      <c r="B6" s="2" t="s">
        <v>7</v>
      </c>
      <c r="C6" s="2" t="s">
        <v>622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6</v>
      </c>
      <c r="B7" s="2" t="s">
        <v>8</v>
      </c>
      <c r="C7" s="2" t="s">
        <v>623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7</v>
      </c>
      <c r="B8" s="2" t="s">
        <v>9</v>
      </c>
      <c r="C8" s="2" t="s">
        <v>625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8</v>
      </c>
      <c r="B9" s="2" t="s">
        <v>10</v>
      </c>
      <c r="C9" s="2" t="s">
        <v>624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9</v>
      </c>
      <c r="B10" s="2" t="s">
        <v>11</v>
      </c>
      <c r="C10" s="2" t="s">
        <v>626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10</v>
      </c>
      <c r="B11" s="2" t="s">
        <v>12</v>
      </c>
      <c r="C11" s="2" t="s">
        <v>627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11</v>
      </c>
      <c r="B12" s="2" t="s">
        <v>13</v>
      </c>
      <c r="C12" s="2" t="s">
        <v>628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12</v>
      </c>
      <c r="B13" s="2" t="s">
        <v>14</v>
      </c>
      <c r="C13" s="2" t="s">
        <v>629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C55" workbookViewId="0">
      <selection activeCell="H70" sqref="H70"/>
    </sheetView>
  </sheetViews>
  <sheetFormatPr defaultColWidth="12.6328125" defaultRowHeight="15.75" customHeight="1"/>
  <cols>
    <col min="3" max="3" width="31.7265625" customWidth="1"/>
    <col min="4" max="4" width="35.90625" customWidth="1"/>
    <col min="5" max="5" width="19" customWidth="1"/>
    <col min="6" max="6" width="17.36328125" customWidth="1"/>
    <col min="7" max="7" width="42.6328125" customWidth="1"/>
    <col min="8" max="8" width="32.36328125" customWidth="1"/>
  </cols>
  <sheetData>
    <row r="1" spans="1:25" ht="13">
      <c r="A1" s="3" t="s">
        <v>15</v>
      </c>
      <c r="B1" s="4" t="s">
        <v>0</v>
      </c>
      <c r="C1" s="4" t="s">
        <v>1</v>
      </c>
      <c r="D1" s="4" t="s">
        <v>2</v>
      </c>
      <c r="E1" s="4" t="s">
        <v>16</v>
      </c>
      <c r="F1" s="1" t="s">
        <v>613</v>
      </c>
      <c r="G1" s="4" t="s">
        <v>17</v>
      </c>
      <c r="H1" s="1" t="s">
        <v>615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>
        <v>1</v>
      </c>
      <c r="B2" s="5">
        <v>1</v>
      </c>
      <c r="C2" s="5" t="s">
        <v>18</v>
      </c>
      <c r="D2" s="5" t="s">
        <v>19</v>
      </c>
      <c r="E2" s="5" t="s">
        <v>20</v>
      </c>
      <c r="F2" s="5" t="s">
        <v>21</v>
      </c>
      <c r="G2" s="5" t="str">
        <f t="shared" ref="G2:G47" si="0">CONCATENATE(
  TEXT(A2, "00"),
  TEXT(B2, "00"),
  "_",
  LOWER(
    TRIM(
    SUBSTITUTE(
    SUBSTITUTE(
    SUBSTITUTE(
    SUBSTITUTE(
    SUBSTITUTE(
    SUBSTITUTE(
    SUBSTITUTE( C2, "è", "e"), "(", ""), ")", ""), "&amp;", ""), "'", ""), ":", ""), " ", "_"))), "")</f>
        <v>0101_liberl_news_sky_fc</v>
      </c>
      <c r="H2" s="5" t="str">
        <f>RIGHT(G2, LEN(G2)-5)</f>
        <v>liberl_news_sky_fc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6">
        <v>1</v>
      </c>
      <c r="B3" s="5">
        <v>2</v>
      </c>
      <c r="C3" s="5" t="s">
        <v>22</v>
      </c>
      <c r="D3" s="5" t="s">
        <v>23</v>
      </c>
      <c r="E3" s="5"/>
      <c r="F3" s="5"/>
      <c r="G3" s="5" t="str">
        <f t="shared" si="0"/>
        <v>0102_31_cypress_trees</v>
      </c>
      <c r="H3" s="5" t="str">
        <f t="shared" ref="H3:H66" si="1">RIGHT(G3, LEN(G3)-5)</f>
        <v>31_cypress_trees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.5">
      <c r="A4" s="6">
        <v>1</v>
      </c>
      <c r="B4" s="5">
        <v>3</v>
      </c>
      <c r="C4" s="5" t="s">
        <v>24</v>
      </c>
      <c r="D4" s="5" t="s">
        <v>25</v>
      </c>
      <c r="E4" s="5" t="s">
        <v>26</v>
      </c>
      <c r="F4" s="5" t="s">
        <v>27</v>
      </c>
      <c r="G4" s="5" t="str">
        <f t="shared" si="0"/>
        <v>0103_carnelia</v>
      </c>
      <c r="H4" s="5" t="str">
        <f t="shared" si="1"/>
        <v>carnelia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6">
        <v>1</v>
      </c>
      <c r="B5" s="5">
        <v>4</v>
      </c>
      <c r="C5" s="5" t="s">
        <v>28</v>
      </c>
      <c r="D5" s="5" t="s">
        <v>29</v>
      </c>
      <c r="E5" s="5"/>
      <c r="F5" s="5"/>
      <c r="G5" s="5" t="str">
        <f t="shared" si="0"/>
        <v>0104_erbe_woodpecker</v>
      </c>
      <c r="H5" s="5" t="str">
        <f t="shared" si="1"/>
        <v>erbe_woodpecker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6">
        <v>1</v>
      </c>
      <c r="B6" s="5">
        <v>5</v>
      </c>
      <c r="C6" s="5" t="s">
        <v>30</v>
      </c>
      <c r="D6" s="5" t="s">
        <v>31</v>
      </c>
      <c r="E6" s="5"/>
      <c r="F6" s="5"/>
      <c r="G6" s="5" t="str">
        <f t="shared" si="0"/>
        <v>0105_hertzs_adventure</v>
      </c>
      <c r="H6" s="5" t="str">
        <f t="shared" si="1"/>
        <v>hertzs_adventure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6">
        <v>1</v>
      </c>
      <c r="B7" s="5">
        <v>6</v>
      </c>
      <c r="C7" s="5" t="s">
        <v>32</v>
      </c>
      <c r="D7" s="5" t="s">
        <v>33</v>
      </c>
      <c r="E7" s="5"/>
      <c r="F7" s="5"/>
      <c r="G7" s="5" t="str">
        <f t="shared" si="0"/>
        <v>0106_hundred_days_war</v>
      </c>
      <c r="H7" s="5" t="str">
        <f t="shared" si="1"/>
        <v>hundred_days_war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6">
        <v>1</v>
      </c>
      <c r="B8" s="5">
        <v>7</v>
      </c>
      <c r="C8" s="5" t="s">
        <v>34</v>
      </c>
      <c r="D8" s="5" t="s">
        <v>35</v>
      </c>
      <c r="E8" s="5"/>
      <c r="F8" s="5"/>
      <c r="G8" s="5" t="str">
        <f t="shared" si="0"/>
        <v>0107_im_a_bracer</v>
      </c>
      <c r="H8" s="5" t="str">
        <f t="shared" si="1"/>
        <v>im_a_bracer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6">
        <v>1</v>
      </c>
      <c r="B9" s="5">
        <v>8</v>
      </c>
      <c r="C9" s="5" t="s">
        <v>36</v>
      </c>
      <c r="D9" s="5" t="s">
        <v>37</v>
      </c>
      <c r="E9" s="5"/>
      <c r="F9" s="5"/>
      <c r="G9" s="5" t="str">
        <f t="shared" si="0"/>
        <v>0108_kitty-talk_for_dummies</v>
      </c>
      <c r="H9" s="5" t="str">
        <f t="shared" si="1"/>
        <v>kitty-talk_for_dummies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>
      <c r="A10" s="6">
        <v>1</v>
      </c>
      <c r="B10" s="5">
        <v>9</v>
      </c>
      <c r="C10" s="5" t="s">
        <v>38</v>
      </c>
      <c r="D10" s="5" t="s">
        <v>39</v>
      </c>
      <c r="E10" s="5"/>
      <c r="F10" s="5"/>
      <c r="G10" s="5" t="str">
        <f t="shared" si="0"/>
        <v>0109_ruan_economics</v>
      </c>
      <c r="H10" s="5" t="str">
        <f t="shared" si="1"/>
        <v>ruan_economics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6">
        <v>1</v>
      </c>
      <c r="B11" s="5">
        <v>10</v>
      </c>
      <c r="C11" s="5" t="s">
        <v>40</v>
      </c>
      <c r="D11" s="5" t="s">
        <v>41</v>
      </c>
      <c r="E11" s="5"/>
      <c r="F11" s="5"/>
      <c r="G11" s="5" t="str">
        <f t="shared" si="0"/>
        <v>0110_septium_optic_annals</v>
      </c>
      <c r="H11" s="5" t="str">
        <f t="shared" si="1"/>
        <v>septium_optic_annals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6">
        <v>1</v>
      </c>
      <c r="B12" s="5">
        <v>11</v>
      </c>
      <c r="C12" s="5" t="s">
        <v>42</v>
      </c>
      <c r="D12" s="5" t="s">
        <v>43</v>
      </c>
      <c r="E12" s="5"/>
      <c r="F12" s="5"/>
      <c r="G12" s="5" t="str">
        <f t="shared" si="0"/>
        <v>0111_tomorrows_cooking</v>
      </c>
      <c r="H12" s="5" t="str">
        <f t="shared" si="1"/>
        <v>tomorrows_cooking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6">
        <v>2</v>
      </c>
      <c r="B13" s="5">
        <v>12</v>
      </c>
      <c r="C13" s="5" t="s">
        <v>44</v>
      </c>
      <c r="D13" s="5" t="s">
        <v>45</v>
      </c>
      <c r="E13" s="5" t="s">
        <v>20</v>
      </c>
      <c r="F13" s="5" t="s">
        <v>21</v>
      </c>
      <c r="G13" s="5" t="str">
        <f t="shared" si="0"/>
        <v>0212_liberl_news_sky_sc</v>
      </c>
      <c r="H13" s="5" t="str">
        <f t="shared" si="1"/>
        <v>liberl_news_sky_sc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6">
        <v>2</v>
      </c>
      <c r="B14" s="5">
        <v>13</v>
      </c>
      <c r="C14" s="5" t="s">
        <v>46</v>
      </c>
      <c r="D14" s="5" t="s">
        <v>47</v>
      </c>
      <c r="E14" s="5"/>
      <c r="F14" s="5"/>
      <c r="G14" s="5" t="str">
        <f t="shared" si="0"/>
        <v>0213_blooms_recipe</v>
      </c>
      <c r="H14" s="5" t="str">
        <f t="shared" si="1"/>
        <v>blooms_recipe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6">
        <v>2</v>
      </c>
      <c r="B15" s="5">
        <v>14</v>
      </c>
      <c r="C15" s="5" t="s">
        <v>48</v>
      </c>
      <c r="D15" s="5" t="s">
        <v>49</v>
      </c>
      <c r="E15" s="5"/>
      <c r="F15" s="5"/>
      <c r="G15" s="5" t="str">
        <f t="shared" si="0"/>
        <v>0214_the_doll_knight</v>
      </c>
      <c r="H15" s="5" t="str">
        <f t="shared" si="1"/>
        <v>the_doll_knight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6">
        <v>2</v>
      </c>
      <c r="B16" s="5">
        <v>15</v>
      </c>
      <c r="C16" s="5" t="s">
        <v>50</v>
      </c>
      <c r="D16" s="5" t="s">
        <v>51</v>
      </c>
      <c r="E16" s="5"/>
      <c r="F16" s="5"/>
      <c r="G16" s="5" t="str">
        <f t="shared" si="0"/>
        <v>0215_gambler_jack</v>
      </c>
      <c r="H16" s="5" t="str">
        <f t="shared" si="1"/>
        <v>gambler_jack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6">
        <v>2</v>
      </c>
      <c r="B17" s="5">
        <v>16</v>
      </c>
      <c r="C17" s="5" t="s">
        <v>52</v>
      </c>
      <c r="D17" s="5" t="s">
        <v>53</v>
      </c>
      <c r="E17" s="5"/>
      <c r="F17" s="5"/>
      <c r="G17" s="5" t="str">
        <f t="shared" si="0"/>
        <v>0216_lighthouse_manual</v>
      </c>
      <c r="H17" s="5" t="str">
        <f t="shared" si="1"/>
        <v>lighthouse_manual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6">
        <v>2</v>
      </c>
      <c r="B18" s="5">
        <v>17</v>
      </c>
      <c r="C18" s="5" t="s">
        <v>54</v>
      </c>
      <c r="D18" s="5" t="s">
        <v>55</v>
      </c>
      <c r="E18" s="5"/>
      <c r="F18" s="5"/>
      <c r="G18" s="5" t="str">
        <f t="shared" si="0"/>
        <v>0217_data_crystals</v>
      </c>
      <c r="H18" s="5" t="str">
        <f t="shared" si="1"/>
        <v>data_crystals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6">
        <v>3</v>
      </c>
      <c r="B19" s="5">
        <v>18</v>
      </c>
      <c r="C19" s="5" t="s">
        <v>56</v>
      </c>
      <c r="D19" s="5" t="s">
        <v>57</v>
      </c>
      <c r="E19" s="5" t="s">
        <v>20</v>
      </c>
      <c r="F19" s="5" t="s">
        <v>21</v>
      </c>
      <c r="G19" s="5" t="str">
        <f t="shared" si="0"/>
        <v>0318_liberl_news_sky_3rd</v>
      </c>
      <c r="H19" s="5" t="str">
        <f t="shared" si="1"/>
        <v>liberl_news_sky_3rd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6">
        <v>4</v>
      </c>
      <c r="B20" s="5">
        <v>19</v>
      </c>
      <c r="C20" s="5" t="s">
        <v>58</v>
      </c>
      <c r="D20" s="5" t="s">
        <v>59</v>
      </c>
      <c r="E20" s="5" t="s">
        <v>60</v>
      </c>
      <c r="F20" s="5" t="s">
        <v>61</v>
      </c>
      <c r="G20" s="5" t="str">
        <f t="shared" si="0"/>
        <v>0419_crossbell_times_zero</v>
      </c>
      <c r="H20" s="5" t="str">
        <f t="shared" si="1"/>
        <v>crossbell_times_zero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6">
        <v>4</v>
      </c>
      <c r="B21" s="5">
        <v>20</v>
      </c>
      <c r="C21" s="5" t="s">
        <v>62</v>
      </c>
      <c r="D21" s="5" t="s">
        <v>63</v>
      </c>
      <c r="E21" s="5" t="s">
        <v>64</v>
      </c>
      <c r="F21" s="5" t="s">
        <v>65</v>
      </c>
      <c r="G21" s="5" t="str">
        <f t="shared" si="0"/>
        <v>0420_approved_vehicle_list</v>
      </c>
      <c r="H21" s="5" t="str">
        <f t="shared" si="1"/>
        <v>approved_vehicle_list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6">
        <v>4</v>
      </c>
      <c r="B22" s="5">
        <v>21</v>
      </c>
      <c r="C22" s="5" t="s">
        <v>66</v>
      </c>
      <c r="D22" s="5" t="s">
        <v>67</v>
      </c>
      <c r="E22" s="5"/>
      <c r="F22" s="5"/>
      <c r="G22" s="5" t="str">
        <f t="shared" si="0"/>
        <v>0421_arc_en_ciel_enthusiasts</v>
      </c>
      <c r="H22" s="5" t="str">
        <f t="shared" si="1"/>
        <v>arc_en_ciel_enthusiasts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6">
        <v>4</v>
      </c>
      <c r="B23" s="5">
        <v>22</v>
      </c>
      <c r="C23" s="5" t="s">
        <v>68</v>
      </c>
      <c r="D23" s="5" t="s">
        <v>69</v>
      </c>
      <c r="E23" s="5"/>
      <c r="F23" s="5"/>
      <c r="G23" s="5" t="str">
        <f t="shared" si="0"/>
        <v>0422_back_alley_doctor_glenn</v>
      </c>
      <c r="H23" s="5" t="str">
        <f t="shared" si="1"/>
        <v>back_alley_doctor_glenn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6">
        <v>4</v>
      </c>
      <c r="B24" s="5">
        <v>23</v>
      </c>
      <c r="C24" s="5" t="s">
        <v>70</v>
      </c>
      <c r="D24" s="5" t="s">
        <v>71</v>
      </c>
      <c r="E24" s="5"/>
      <c r="F24" s="5"/>
      <c r="G24" s="5" t="str">
        <f t="shared" si="0"/>
        <v>0423_lip_smack_quarterly</v>
      </c>
      <c r="H24" s="5" t="str">
        <f t="shared" si="1"/>
        <v>lip_smack_quarterly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6">
        <v>4</v>
      </c>
      <c r="B25" s="5">
        <v>24</v>
      </c>
      <c r="C25" s="5" t="s">
        <v>72</v>
      </c>
      <c r="D25" s="5" t="s">
        <v>73</v>
      </c>
      <c r="E25" s="5" t="s">
        <v>74</v>
      </c>
      <c r="F25" s="5" t="s">
        <v>75</v>
      </c>
      <c r="G25" s="5" t="str">
        <f t="shared" si="0"/>
        <v>0424_mark_and_the_witch_of_the_deep_forest</v>
      </c>
      <c r="H25" s="5" t="str">
        <f t="shared" si="1"/>
        <v>mark_and_the_witch_of_the_deep_forest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5">
      <c r="A26" s="6">
        <v>4</v>
      </c>
      <c r="B26" s="5">
        <v>25</v>
      </c>
      <c r="C26" s="5" t="s">
        <v>76</v>
      </c>
      <c r="D26" s="5" t="s">
        <v>77</v>
      </c>
      <c r="E26" s="5" t="s">
        <v>78</v>
      </c>
      <c r="F26" s="5" t="s">
        <v>79</v>
      </c>
      <c r="G26" s="5" t="str">
        <f t="shared" si="0"/>
        <v>0425_monster_damage_report</v>
      </c>
      <c r="H26" s="5" t="str">
        <f t="shared" si="1"/>
        <v>monster_damage_report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5">
      <c r="A27" s="6">
        <v>4</v>
      </c>
      <c r="B27" s="5">
        <v>26</v>
      </c>
      <c r="C27" s="5" t="s">
        <v>80</v>
      </c>
      <c r="D27" s="5" t="s">
        <v>81</v>
      </c>
      <c r="E27" s="5"/>
      <c r="F27" s="5"/>
      <c r="G27" s="5" t="str">
        <f t="shared" si="0"/>
        <v>0426_paranormal_crossbell_collection</v>
      </c>
      <c r="H27" s="5" t="str">
        <f t="shared" si="1"/>
        <v>paranormal_crossbell_collection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5">
      <c r="A28" s="6">
        <v>4</v>
      </c>
      <c r="B28" s="5">
        <v>27</v>
      </c>
      <c r="C28" s="5" t="s">
        <v>82</v>
      </c>
      <c r="D28" s="5" t="s">
        <v>83</v>
      </c>
      <c r="E28" s="5"/>
      <c r="F28" s="5"/>
      <c r="G28" s="5" t="str">
        <f t="shared" si="0"/>
        <v>0427_the_best_way_to_use_5_minutes</v>
      </c>
      <c r="H28" s="5" t="str">
        <f t="shared" si="1"/>
        <v>the_best_way_to_use_5_minutes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5">
      <c r="A29" s="6">
        <v>4</v>
      </c>
      <c r="B29" s="5">
        <v>28</v>
      </c>
      <c r="C29" s="5" t="s">
        <v>84</v>
      </c>
      <c r="D29" s="5" t="s">
        <v>85</v>
      </c>
      <c r="E29" s="5"/>
      <c r="F29" s="5"/>
      <c r="G29" s="5" t="str">
        <f t="shared" si="0"/>
        <v>0428_saint_and_the_white_wolf</v>
      </c>
      <c r="H29" s="5" t="str">
        <f t="shared" si="1"/>
        <v>saint_and_the_white_wolf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5">
      <c r="A30" s="6">
        <v>4</v>
      </c>
      <c r="B30" s="5">
        <v>29</v>
      </c>
      <c r="C30" s="5" t="s">
        <v>86</v>
      </c>
      <c r="D30" s="5" t="s">
        <v>87</v>
      </c>
      <c r="E30" s="5"/>
      <c r="F30" s="5"/>
      <c r="G30" s="5" t="str">
        <f t="shared" si="0"/>
        <v>0429_train_fanatic_recs</v>
      </c>
      <c r="H30" s="5" t="str">
        <f t="shared" si="1"/>
        <v>train_fanatic_recs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5">
      <c r="A31" s="6">
        <v>4</v>
      </c>
      <c r="B31" s="5">
        <v>30</v>
      </c>
      <c r="C31" s="5" t="s">
        <v>88</v>
      </c>
      <c r="D31" s="5" t="s">
        <v>89</v>
      </c>
      <c r="E31" s="5"/>
      <c r="F31" s="5"/>
      <c r="G31" s="5" t="str">
        <f t="shared" si="0"/>
        <v>0430_women_who_changed_the_world</v>
      </c>
      <c r="H31" s="5" t="str">
        <f t="shared" si="1"/>
        <v>women_who_changed_the_world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5">
      <c r="A32" s="6">
        <v>4</v>
      </c>
      <c r="B32" s="5">
        <v>31</v>
      </c>
      <c r="C32" s="5" t="s">
        <v>90</v>
      </c>
      <c r="D32" s="5" t="s">
        <v>91</v>
      </c>
      <c r="E32" s="5" t="s">
        <v>92</v>
      </c>
      <c r="F32" s="5" t="s">
        <v>93</v>
      </c>
      <c r="G32" s="5" t="str">
        <f t="shared" si="0"/>
        <v>0431_information_terminals</v>
      </c>
      <c r="H32" s="5" t="str">
        <f t="shared" si="1"/>
        <v>information_terminals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5">
      <c r="A33" s="6">
        <v>5</v>
      </c>
      <c r="B33" s="5">
        <v>32</v>
      </c>
      <c r="C33" s="5" t="s">
        <v>94</v>
      </c>
      <c r="D33" s="5" t="s">
        <v>95</v>
      </c>
      <c r="E33" s="5" t="s">
        <v>60</v>
      </c>
      <c r="F33" s="5" t="s">
        <v>61</v>
      </c>
      <c r="G33" s="5" t="str">
        <f t="shared" si="0"/>
        <v>0532_crossbell_times_azure</v>
      </c>
      <c r="H33" s="5" t="str">
        <f t="shared" si="1"/>
        <v>crossbell_times_azure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5">
      <c r="A34" s="6">
        <v>5</v>
      </c>
      <c r="B34" s="5">
        <v>33</v>
      </c>
      <c r="C34" s="5" t="s">
        <v>96</v>
      </c>
      <c r="D34" s="5" t="s">
        <v>97</v>
      </c>
      <c r="E34" s="5" t="s">
        <v>78</v>
      </c>
      <c r="F34" s="5" t="s">
        <v>79</v>
      </c>
      <c r="G34" s="5" t="str">
        <f t="shared" si="0"/>
        <v>0533_cryptid_survey_report</v>
      </c>
      <c r="H34" s="5" t="str">
        <f t="shared" si="1"/>
        <v>cryptid_survey_report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5">
      <c r="A35" s="6">
        <v>5</v>
      </c>
      <c r="B35" s="5">
        <v>34</v>
      </c>
      <c r="C35" s="5" t="s">
        <v>98</v>
      </c>
      <c r="D35" s="5" t="s">
        <v>99</v>
      </c>
      <c r="E35" s="5"/>
      <c r="F35" s="5"/>
      <c r="G35" s="5" t="str">
        <f t="shared" si="0"/>
        <v>0534_sunshine_agnes</v>
      </c>
      <c r="H35" s="5" t="str">
        <f t="shared" si="1"/>
        <v>sunshine_agnes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5">
      <c r="A36" s="6">
        <v>6</v>
      </c>
      <c r="B36" s="5">
        <v>35</v>
      </c>
      <c r="C36" s="5" t="s">
        <v>100</v>
      </c>
      <c r="D36" s="5" t="s">
        <v>101</v>
      </c>
      <c r="E36" s="5" t="s">
        <v>102</v>
      </c>
      <c r="F36" s="5" t="s">
        <v>103</v>
      </c>
      <c r="G36" s="5" t="str">
        <f t="shared" si="0"/>
        <v>0635_imperial_chronicle_cold_steel</v>
      </c>
      <c r="H36" s="5" t="str">
        <f t="shared" si="1"/>
        <v>imperial_chronicle_cold_steel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5">
      <c r="A37" s="6">
        <v>6</v>
      </c>
      <c r="B37" s="5">
        <v>36</v>
      </c>
      <c r="C37" s="5" t="s">
        <v>104</v>
      </c>
      <c r="D37" s="5" t="s">
        <v>105</v>
      </c>
      <c r="E37" s="5"/>
      <c r="F37" s="5"/>
      <c r="G37" s="5" t="str">
        <f t="shared" si="0"/>
        <v>0636_red_moon_rose</v>
      </c>
      <c r="H37" s="5" t="str">
        <f t="shared" si="1"/>
        <v>red_moon_rose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5">
      <c r="A38" s="6">
        <v>6</v>
      </c>
      <c r="B38" s="5">
        <v>37</v>
      </c>
      <c r="C38" s="5" t="s">
        <v>106</v>
      </c>
      <c r="D38" s="5" t="s">
        <v>107</v>
      </c>
      <c r="E38" s="5"/>
      <c r="F38" s="5"/>
      <c r="G38" s="5" t="str">
        <f t="shared" si="0"/>
        <v>0637_imperial_railways_a_history_</v>
      </c>
      <c r="H38" s="2" t="s">
        <v>616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5">
      <c r="A39" s="6">
        <v>6</v>
      </c>
      <c r="B39" s="5">
        <v>38</v>
      </c>
      <c r="C39" s="5" t="s">
        <v>108</v>
      </c>
      <c r="D39" s="5" t="s">
        <v>109</v>
      </c>
      <c r="E39" s="5"/>
      <c r="F39" s="5"/>
      <c r="G39" s="5" t="str">
        <f t="shared" si="0"/>
        <v>0638_erebonian_folklore</v>
      </c>
      <c r="H39" s="5" t="str">
        <f t="shared" si="1"/>
        <v>erebonian_folklore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5">
      <c r="A40" s="6">
        <v>6</v>
      </c>
      <c r="B40" s="5">
        <v>39</v>
      </c>
      <c r="C40" s="5" t="s">
        <v>110</v>
      </c>
      <c r="D40" s="5" t="s">
        <v>111</v>
      </c>
      <c r="E40" s="5"/>
      <c r="F40" s="5"/>
      <c r="G40" s="5" t="str">
        <f t="shared" si="0"/>
        <v>0639_sports_beyond_tradition</v>
      </c>
      <c r="H40" s="5" t="str">
        <f t="shared" si="1"/>
        <v>sports_beyond_tradition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5">
      <c r="A41" s="6">
        <v>6</v>
      </c>
      <c r="B41" s="5">
        <v>40</v>
      </c>
      <c r="C41" s="5" t="s">
        <v>112</v>
      </c>
      <c r="D41" s="5" t="s">
        <v>113</v>
      </c>
      <c r="E41" s="5" t="s">
        <v>114</v>
      </c>
      <c r="F41" s="5" t="s">
        <v>115</v>
      </c>
      <c r="G41" s="5" t="str">
        <f t="shared" si="0"/>
        <v>0640_the_media_generational_conflicts</v>
      </c>
      <c r="H41" s="5" t="str">
        <f t="shared" si="1"/>
        <v>the_media_generational_conflicts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5">
      <c r="A42" s="6">
        <v>6</v>
      </c>
      <c r="B42" s="5">
        <v>41</v>
      </c>
      <c r="C42" s="5" t="s">
        <v>116</v>
      </c>
      <c r="D42" s="5" t="s">
        <v>117</v>
      </c>
      <c r="E42" s="5" t="s">
        <v>118</v>
      </c>
      <c r="F42" s="5" t="s">
        <v>119</v>
      </c>
      <c r="G42" s="5" t="str">
        <f t="shared" si="0"/>
        <v>0641_the_reinford_group_past_to_present</v>
      </c>
      <c r="H42" s="5" t="str">
        <f t="shared" si="1"/>
        <v>the_reinford_group_past_to_present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5">
      <c r="A43" s="6">
        <v>7</v>
      </c>
      <c r="B43" s="5">
        <v>42</v>
      </c>
      <c r="C43" s="5" t="s">
        <v>120</v>
      </c>
      <c r="D43" s="5" t="s">
        <v>121</v>
      </c>
      <c r="E43" s="5" t="s">
        <v>102</v>
      </c>
      <c r="F43" s="5" t="s">
        <v>103</v>
      </c>
      <c r="G43" s="5" t="str">
        <f t="shared" si="0"/>
        <v>0742_imperial_chronicle_cold_steel_ii</v>
      </c>
      <c r="H43" s="5" t="str">
        <f t="shared" si="1"/>
        <v>imperial_chronicle_cold_steel_ii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5">
      <c r="A44" s="6">
        <v>7</v>
      </c>
      <c r="B44" s="5">
        <v>43</v>
      </c>
      <c r="C44" s="5" t="s">
        <v>122</v>
      </c>
      <c r="D44" s="5" t="s">
        <v>123</v>
      </c>
      <c r="E44" s="5"/>
      <c r="F44" s="5"/>
      <c r="G44" s="5" t="str">
        <f t="shared" si="0"/>
        <v>0743_black_records</v>
      </c>
      <c r="H44" s="5" t="str">
        <f t="shared" si="1"/>
        <v>black_records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5">
      <c r="A45" s="6">
        <v>7</v>
      </c>
      <c r="B45" s="5">
        <v>44</v>
      </c>
      <c r="C45" s="5" t="s">
        <v>124</v>
      </c>
      <c r="D45" s="5" t="s">
        <v>125</v>
      </c>
      <c r="E45" s="5"/>
      <c r="F45" s="5"/>
      <c r="G45" s="5" t="str">
        <f t="shared" si="0"/>
        <v>0744_gambler_jack_ii</v>
      </c>
      <c r="H45" s="5" t="str">
        <f t="shared" si="1"/>
        <v>gambler_jack_ii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5">
      <c r="A46" s="6">
        <v>7</v>
      </c>
      <c r="B46" s="5">
        <v>45</v>
      </c>
      <c r="C46" s="5" t="s">
        <v>126</v>
      </c>
      <c r="D46" s="2" t="s">
        <v>127</v>
      </c>
      <c r="E46" s="5" t="s">
        <v>60</v>
      </c>
      <c r="F46" s="5" t="s">
        <v>61</v>
      </c>
      <c r="G46" s="5" t="str">
        <f t="shared" si="0"/>
        <v>0745_crossbell_times_cold_steel_ii</v>
      </c>
      <c r="H46" s="5" t="str">
        <f t="shared" si="1"/>
        <v>crossbell_times_cold_steel_ii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5">
      <c r="A47" s="6">
        <v>8</v>
      </c>
      <c r="B47" s="5">
        <v>46</v>
      </c>
      <c r="C47" s="5" t="s">
        <v>128</v>
      </c>
      <c r="D47" s="5" t="s">
        <v>129</v>
      </c>
      <c r="E47" s="5" t="s">
        <v>102</v>
      </c>
      <c r="F47" s="5" t="s">
        <v>103</v>
      </c>
      <c r="G47" s="5" t="str">
        <f t="shared" si="0"/>
        <v>0846_imperial_chronicle_cold_steel_iii</v>
      </c>
      <c r="H47" s="5" t="str">
        <f t="shared" si="1"/>
        <v>imperial_chronicle_cold_steel_iii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5">
      <c r="A48" s="6">
        <v>8</v>
      </c>
      <c r="B48" s="5">
        <v>47</v>
      </c>
      <c r="C48" s="5" t="s">
        <v>122</v>
      </c>
      <c r="D48" s="5" t="s">
        <v>123</v>
      </c>
      <c r="E48" s="5"/>
      <c r="F48" s="5"/>
      <c r="G48" s="5" t="s">
        <v>614</v>
      </c>
      <c r="H48" s="5" t="str">
        <f t="shared" si="1"/>
        <v>black_records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5">
      <c r="A49" s="6">
        <v>8</v>
      </c>
      <c r="B49" s="5">
        <v>48</v>
      </c>
      <c r="C49" s="5" t="s">
        <v>130</v>
      </c>
      <c r="D49" s="5" t="s">
        <v>131</v>
      </c>
      <c r="E49" s="5"/>
      <c r="F49" s="5"/>
      <c r="G49" s="5" t="str">
        <f t="shared" ref="G49:G58" si="2">CONCATENATE(
  TEXT(A49, "00"),
  TEXT(B49, "00"),
  "_",
  LOWER(
    TRIM(
    SUBSTITUTE(
    SUBSTITUTE(
    SUBSTITUTE(
    SUBSTITUTE(
    SUBSTITUTE(
    SUBSTITUTE(
    SUBSTITUTE( C49, "è", "e"), "(", ""), ")", ""), "&amp;", ""), "'", ""), ":", ""), " ", "_"))), "")</f>
        <v>0848_heartless_edgar</v>
      </c>
      <c r="H49" s="5" t="str">
        <f t="shared" si="1"/>
        <v>heartless_edgar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5">
      <c r="A50" s="6">
        <v>8</v>
      </c>
      <c r="B50" s="5">
        <v>49</v>
      </c>
      <c r="C50" s="5" t="s">
        <v>132</v>
      </c>
      <c r="D50" s="5" t="s">
        <v>133</v>
      </c>
      <c r="E50" s="5"/>
      <c r="F50" s="5"/>
      <c r="G50" s="5" t="str">
        <f t="shared" si="2"/>
        <v>0849_the_immoral_hero</v>
      </c>
      <c r="H50" s="5" t="str">
        <f t="shared" si="1"/>
        <v>the_immoral_hero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5">
      <c r="A51" s="6">
        <v>8</v>
      </c>
      <c r="B51" s="5">
        <v>50</v>
      </c>
      <c r="C51" s="5" t="s">
        <v>134</v>
      </c>
      <c r="D51" s="5" t="s">
        <v>135</v>
      </c>
      <c r="E51" s="5"/>
      <c r="F51" s="5"/>
      <c r="G51" s="5" t="str">
        <f t="shared" si="2"/>
        <v>0850_coby_and_the_mysterious_museum</v>
      </c>
      <c r="H51" s="5" t="str">
        <f t="shared" si="1"/>
        <v>coby_and_the_mysterious_museum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5">
      <c r="A52" s="6">
        <v>8</v>
      </c>
      <c r="B52" s="5">
        <v>51</v>
      </c>
      <c r="C52" s="5" t="s">
        <v>136</v>
      </c>
      <c r="D52" s="5" t="s">
        <v>137</v>
      </c>
      <c r="E52" s="5"/>
      <c r="F52" s="5"/>
      <c r="G52" s="5" t="str">
        <f t="shared" si="2"/>
        <v>0851_the_life_of_tomatonio</v>
      </c>
      <c r="H52" s="5" t="str">
        <f t="shared" si="1"/>
        <v>the_life_of_tomatonio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5">
      <c r="A53" s="6">
        <v>8</v>
      </c>
      <c r="B53" s="5">
        <v>52</v>
      </c>
      <c r="C53" s="5" t="s">
        <v>138</v>
      </c>
      <c r="D53" s="5" t="s">
        <v>139</v>
      </c>
      <c r="E53" s="5"/>
      <c r="F53" s="5"/>
      <c r="G53" s="5" t="str">
        <f t="shared" si="2"/>
        <v>0852_crossbell_province_tourist_information</v>
      </c>
      <c r="H53" s="5" t="str">
        <f t="shared" si="1"/>
        <v>crossbell_province_tourist_information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5">
      <c r="A54" s="6">
        <v>8</v>
      </c>
      <c r="B54" s="5">
        <v>53</v>
      </c>
      <c r="C54" s="5" t="s">
        <v>140</v>
      </c>
      <c r="D54" s="5" t="s">
        <v>141</v>
      </c>
      <c r="E54" s="5" t="s">
        <v>142</v>
      </c>
      <c r="F54" s="5" t="s">
        <v>143</v>
      </c>
      <c r="G54" s="5" t="str">
        <f t="shared" si="2"/>
        <v>0853_marching_towards_dystopia</v>
      </c>
      <c r="H54" s="5" t="str">
        <f t="shared" si="1"/>
        <v>marching_towards_dystopia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5">
      <c r="A55" s="6">
        <v>8</v>
      </c>
      <c r="B55" s="5">
        <v>54</v>
      </c>
      <c r="C55" s="5" t="s">
        <v>144</v>
      </c>
      <c r="D55" s="5" t="s">
        <v>145</v>
      </c>
      <c r="E55" s="5" t="s">
        <v>114</v>
      </c>
      <c r="F55" s="5" t="s">
        <v>115</v>
      </c>
      <c r="G55" s="5" t="str">
        <f t="shared" si="2"/>
        <v>0854_the_northern_war</v>
      </c>
      <c r="H55" s="5" t="str">
        <f t="shared" si="1"/>
        <v>the_northern_war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5">
      <c r="A56" s="6">
        <v>8</v>
      </c>
      <c r="B56" s="5">
        <v>55</v>
      </c>
      <c r="C56" s="5" t="s">
        <v>146</v>
      </c>
      <c r="D56" s="5" t="s">
        <v>147</v>
      </c>
      <c r="E56" s="5"/>
      <c r="F56" s="5"/>
      <c r="G56" s="5" t="str">
        <f t="shared" si="2"/>
        <v>0855_panzer_soldat_almanac_1206</v>
      </c>
      <c r="H56" s="5" t="str">
        <f t="shared" si="1"/>
        <v>panzer_soldat_almanac_1206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5">
      <c r="A57" s="6">
        <v>8</v>
      </c>
      <c r="B57" s="5">
        <v>56</v>
      </c>
      <c r="C57" s="5" t="s">
        <v>148</v>
      </c>
      <c r="D57" s="5" t="s">
        <v>149</v>
      </c>
      <c r="E57" s="5"/>
      <c r="F57" s="5"/>
      <c r="G57" s="5" t="str">
        <f t="shared" si="2"/>
        <v>0856_understanding_board_games</v>
      </c>
      <c r="H57" s="5" t="str">
        <f t="shared" si="1"/>
        <v>understanding_board_games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5">
      <c r="A58" s="6">
        <v>9</v>
      </c>
      <c r="B58" s="5">
        <v>57</v>
      </c>
      <c r="C58" s="5" t="s">
        <v>150</v>
      </c>
      <c r="D58" s="5" t="s">
        <v>151</v>
      </c>
      <c r="E58" s="5" t="s">
        <v>102</v>
      </c>
      <c r="F58" s="5" t="s">
        <v>103</v>
      </c>
      <c r="G58" s="5" t="str">
        <f t="shared" si="2"/>
        <v>0957_imperial_chronicle_cold_steel_iv</v>
      </c>
      <c r="H58" s="5" t="str">
        <f t="shared" si="1"/>
        <v>imperial_chronicle_cold_steel_iv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5">
      <c r="A59" s="6">
        <v>9</v>
      </c>
      <c r="B59" s="5">
        <v>58</v>
      </c>
      <c r="C59" s="5" t="s">
        <v>122</v>
      </c>
      <c r="D59" s="5" t="s">
        <v>123</v>
      </c>
      <c r="E59" s="5"/>
      <c r="F59" s="5"/>
      <c r="G59" s="5" t="s">
        <v>614</v>
      </c>
      <c r="H59" s="5" t="str">
        <f t="shared" si="1"/>
        <v>black_records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5">
      <c r="A60" s="6">
        <v>9</v>
      </c>
      <c r="B60" s="5">
        <v>59</v>
      </c>
      <c r="C60" s="5" t="s">
        <v>152</v>
      </c>
      <c r="D60" s="5" t="s">
        <v>153</v>
      </c>
      <c r="E60" s="5"/>
      <c r="F60" s="5"/>
      <c r="G60" s="5" t="str">
        <f t="shared" ref="G60:G68" si="3">CONCATENATE(
  TEXT(A60, "00"),
  TEXT(B60, "00"),
  "_",
  LOWER(
    TRIM(
    SUBSTITUTE(
    SUBSTITUTE(
    SUBSTITUTE(
    SUBSTITUTE(
    SUBSTITUTE(
    SUBSTITUTE(
    SUBSTITUTE( C60, "è", "e"), "(", ""), ")", ""), "&amp;", ""), "'", ""), ":", ""), " ", "_"))), "")</f>
        <v>0959_three__nine</v>
      </c>
      <c r="H60" s="2" t="s">
        <v>617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5">
      <c r="A61" s="6">
        <v>9</v>
      </c>
      <c r="B61" s="5">
        <v>60</v>
      </c>
      <c r="C61" s="5" t="s">
        <v>154</v>
      </c>
      <c r="D61" s="5" t="s">
        <v>155</v>
      </c>
      <c r="E61" s="5"/>
      <c r="F61" s="5"/>
      <c r="G61" s="5" t="str">
        <f t="shared" si="3"/>
        <v>0960_a_coco_pandas_tale</v>
      </c>
      <c r="H61" s="5" t="str">
        <f t="shared" si="1"/>
        <v>a_coco_pandas_tale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5">
      <c r="A62" s="6">
        <v>9</v>
      </c>
      <c r="B62" s="5">
        <v>61</v>
      </c>
      <c r="C62" s="5" t="s">
        <v>156</v>
      </c>
      <c r="D62" s="5" t="s">
        <v>157</v>
      </c>
      <c r="E62" s="5"/>
      <c r="F62" s="5"/>
      <c r="G62" s="5" t="str">
        <f t="shared" si="3"/>
        <v>0961_if_you_say_goodbye</v>
      </c>
      <c r="H62" s="5" t="str">
        <f t="shared" si="1"/>
        <v>if_you_say_goodbye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5">
      <c r="A63" s="6">
        <v>9</v>
      </c>
      <c r="B63" s="5">
        <v>62</v>
      </c>
      <c r="C63" s="5" t="s">
        <v>158</v>
      </c>
      <c r="D63" s="5" t="s">
        <v>159</v>
      </c>
      <c r="E63" s="5"/>
      <c r="F63" s="5"/>
      <c r="G63" s="5" t="str">
        <f t="shared" si="3"/>
        <v>0962_the_legendary_chosen_one</v>
      </c>
      <c r="H63" s="5" t="str">
        <f t="shared" si="1"/>
        <v>the_legendary_chosen_one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5">
      <c r="A64" s="6">
        <v>9</v>
      </c>
      <c r="B64" s="5">
        <v>63</v>
      </c>
      <c r="C64" s="5" t="s">
        <v>160</v>
      </c>
      <c r="D64" s="5" t="s">
        <v>161</v>
      </c>
      <c r="E64" s="5" t="s">
        <v>60</v>
      </c>
      <c r="F64" s="5" t="s">
        <v>61</v>
      </c>
      <c r="G64" s="5" t="str">
        <f t="shared" si="3"/>
        <v>0963_crossbell_times_cold_steel_iv</v>
      </c>
      <c r="H64" s="5" t="str">
        <f t="shared" si="1"/>
        <v>crossbell_times_cold_steel_iv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5">
      <c r="A65" s="6">
        <v>10</v>
      </c>
      <c r="B65" s="5">
        <v>64</v>
      </c>
      <c r="C65" s="5" t="s">
        <v>162</v>
      </c>
      <c r="D65" s="5" t="s">
        <v>163</v>
      </c>
      <c r="E65" s="5" t="s">
        <v>60</v>
      </c>
      <c r="F65" s="5" t="s">
        <v>61</v>
      </c>
      <c r="G65" s="5" t="str">
        <f t="shared" si="3"/>
        <v>1064_crossbell_times_reverie</v>
      </c>
      <c r="H65" s="5" t="str">
        <f t="shared" si="1"/>
        <v>crossbell_times_reverie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5">
      <c r="A66" s="6">
        <v>10</v>
      </c>
      <c r="B66" s="5">
        <v>65</v>
      </c>
      <c r="C66" s="5" t="s">
        <v>164</v>
      </c>
      <c r="D66" s="5" t="s">
        <v>165</v>
      </c>
      <c r="E66" s="5" t="s">
        <v>102</v>
      </c>
      <c r="F66" s="5" t="s">
        <v>103</v>
      </c>
      <c r="G66" s="5" t="str">
        <f t="shared" si="3"/>
        <v>1065_imperial_chronicle_reverie</v>
      </c>
      <c r="H66" s="5" t="str">
        <f t="shared" si="1"/>
        <v>imperial_chronicle_reverie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5">
      <c r="A67" s="6">
        <v>10</v>
      </c>
      <c r="B67" s="5">
        <v>66</v>
      </c>
      <c r="C67" s="5" t="s">
        <v>166</v>
      </c>
      <c r="D67" s="5" t="s">
        <v>167</v>
      </c>
      <c r="E67" s="5"/>
      <c r="F67" s="5"/>
      <c r="G67" s="5" t="str">
        <f t="shared" si="3"/>
        <v>1066_moonless_morn</v>
      </c>
      <c r="H67" s="5" t="str">
        <f t="shared" ref="H67:H68" si="4">RIGHT(G67, LEN(G67)-5)</f>
        <v>moonless_morn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5">
      <c r="A68" s="6">
        <v>11</v>
      </c>
      <c r="B68" s="5">
        <v>67</v>
      </c>
      <c r="C68" s="5" t="s">
        <v>168</v>
      </c>
      <c r="D68" s="5" t="s">
        <v>169</v>
      </c>
      <c r="E68" s="5" t="s">
        <v>170</v>
      </c>
      <c r="F68" s="5" t="s">
        <v>169</v>
      </c>
      <c r="G68" s="5" t="str">
        <f t="shared" si="3"/>
        <v>1167_tyrell_times_daybreak</v>
      </c>
      <c r="H68" s="5" t="str">
        <f t="shared" si="4"/>
        <v>tyrell_times_daybreak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4"/>
  <sheetViews>
    <sheetView topLeftCell="A247" workbookViewId="0">
      <selection activeCell="E271" sqref="E271"/>
    </sheetView>
  </sheetViews>
  <sheetFormatPr defaultColWidth="12.6328125" defaultRowHeight="15.75" customHeight="1"/>
  <cols>
    <col min="3" max="3" width="25.453125" customWidth="1"/>
    <col min="4" max="4" width="26.26953125" customWidth="1"/>
    <col min="5" max="5" width="34.36328125" customWidth="1"/>
  </cols>
  <sheetData>
    <row r="1" spans="1:26" ht="13">
      <c r="A1" s="4" t="s">
        <v>171</v>
      </c>
      <c r="B1" s="4" t="s">
        <v>172</v>
      </c>
      <c r="C1" s="4" t="s">
        <v>1</v>
      </c>
      <c r="D1" s="4" t="s">
        <v>2</v>
      </c>
      <c r="E1" s="4" t="s">
        <v>173</v>
      </c>
      <c r="F1" s="4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>
        <v>1</v>
      </c>
      <c r="B2" s="5">
        <f t="shared" ref="B2:B256" si="0">IF(ISBLANK(E2),"",IF(ISERROR(FIND("/",E2)),1,IF(ISERROR(FIND("/",E1)),1,IF(LEFT(E2,FIND("/",E2)-1)=LEFT(E1,FIND("/",E1)-1),B1+1,1))))</f>
        <v>1</v>
      </c>
      <c r="C2" s="5" t="s">
        <v>174</v>
      </c>
      <c r="D2" s="5" t="s">
        <v>175</v>
      </c>
      <c r="E2" s="2" t="s">
        <v>176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">
        <v>1</v>
      </c>
      <c r="B3" s="5">
        <f t="shared" si="0"/>
        <v>2</v>
      </c>
      <c r="C3" s="5" t="s">
        <v>177</v>
      </c>
      <c r="D3" s="5" t="s">
        <v>178</v>
      </c>
      <c r="E3" s="2" t="s">
        <v>179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>
        <v>1</v>
      </c>
      <c r="B4" s="5">
        <f t="shared" si="0"/>
        <v>3</v>
      </c>
      <c r="C4" s="5" t="s">
        <v>180</v>
      </c>
      <c r="D4" s="5" t="s">
        <v>181</v>
      </c>
      <c r="E4" s="5" t="s">
        <v>182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>
        <v>1</v>
      </c>
      <c r="B5" s="5">
        <f t="shared" si="0"/>
        <v>4</v>
      </c>
      <c r="C5" s="5" t="s">
        <v>183</v>
      </c>
      <c r="D5" s="5" t="s">
        <v>184</v>
      </c>
      <c r="E5" s="5" t="s">
        <v>185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">
        <v>1</v>
      </c>
      <c r="B6" s="5">
        <f t="shared" si="0"/>
        <v>5</v>
      </c>
      <c r="C6" s="5" t="s">
        <v>186</v>
      </c>
      <c r="D6" s="5" t="s">
        <v>187</v>
      </c>
      <c r="E6" s="5" t="s">
        <v>188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>
        <v>1</v>
      </c>
      <c r="B7" s="5">
        <f t="shared" si="0"/>
        <v>6</v>
      </c>
      <c r="C7" s="5" t="s">
        <v>189</v>
      </c>
      <c r="D7" s="5" t="s">
        <v>190</v>
      </c>
      <c r="E7" s="5" t="s">
        <v>191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>
        <v>1</v>
      </c>
      <c r="B8" s="5">
        <f t="shared" si="0"/>
        <v>7</v>
      </c>
      <c r="C8" s="5" t="s">
        <v>192</v>
      </c>
      <c r="D8" s="5" t="s">
        <v>193</v>
      </c>
      <c r="E8" s="5" t="s">
        <v>194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>
        <v>1</v>
      </c>
      <c r="B9" s="5">
        <f t="shared" si="0"/>
        <v>8</v>
      </c>
      <c r="C9" s="5" t="s">
        <v>195</v>
      </c>
      <c r="D9" s="5" t="s">
        <v>196</v>
      </c>
      <c r="E9" s="5" t="s">
        <v>197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>
        <v>1</v>
      </c>
      <c r="B10" s="5">
        <f t="shared" si="0"/>
        <v>9</v>
      </c>
      <c r="C10" s="5" t="s">
        <v>198</v>
      </c>
      <c r="D10" s="5" t="s">
        <v>199</v>
      </c>
      <c r="E10" s="5" t="s">
        <v>200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>
        <v>1</v>
      </c>
      <c r="B11" s="5">
        <f t="shared" si="0"/>
        <v>10</v>
      </c>
      <c r="C11" s="5" t="s">
        <v>201</v>
      </c>
      <c r="D11" s="5" t="s">
        <v>202</v>
      </c>
      <c r="E11" s="5" t="s">
        <v>203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>
        <v>2</v>
      </c>
      <c r="B12" s="5">
        <f t="shared" si="0"/>
        <v>1</v>
      </c>
      <c r="C12" s="5" t="s">
        <v>22</v>
      </c>
      <c r="D12" s="5" t="s">
        <v>23</v>
      </c>
      <c r="E12" s="5" t="s">
        <v>204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>
        <v>3</v>
      </c>
      <c r="B13" s="5">
        <f t="shared" si="0"/>
        <v>1</v>
      </c>
      <c r="C13" s="5" t="s">
        <v>205</v>
      </c>
      <c r="D13" s="5" t="s">
        <v>206</v>
      </c>
      <c r="E13" s="5" t="s">
        <v>207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>
        <v>3</v>
      </c>
      <c r="B14" s="5">
        <f t="shared" si="0"/>
        <v>2</v>
      </c>
      <c r="C14" s="5" t="s">
        <v>208</v>
      </c>
      <c r="D14" s="5" t="s">
        <v>209</v>
      </c>
      <c r="E14" s="5" t="s">
        <v>210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>
        <v>3</v>
      </c>
      <c r="B15" s="5">
        <f t="shared" si="0"/>
        <v>3</v>
      </c>
      <c r="C15" s="5" t="s">
        <v>211</v>
      </c>
      <c r="D15" s="5" t="s">
        <v>212</v>
      </c>
      <c r="E15" s="5" t="s">
        <v>213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>
        <v>3</v>
      </c>
      <c r="B16" s="5">
        <f t="shared" si="0"/>
        <v>4</v>
      </c>
      <c r="C16" s="5" t="s">
        <v>214</v>
      </c>
      <c r="D16" s="5" t="s">
        <v>215</v>
      </c>
      <c r="E16" s="5" t="s">
        <v>216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>
        <v>3</v>
      </c>
      <c r="B17" s="5">
        <f t="shared" si="0"/>
        <v>5</v>
      </c>
      <c r="C17" s="5" t="s">
        <v>217</v>
      </c>
      <c r="D17" s="5" t="s">
        <v>218</v>
      </c>
      <c r="E17" s="5" t="s">
        <v>219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>
        <v>3</v>
      </c>
      <c r="B18" s="5">
        <f t="shared" si="0"/>
        <v>6</v>
      </c>
      <c r="C18" s="5" t="s">
        <v>220</v>
      </c>
      <c r="D18" s="5" t="s">
        <v>221</v>
      </c>
      <c r="E18" s="5" t="s">
        <v>222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>
        <v>3</v>
      </c>
      <c r="B19" s="5">
        <f t="shared" si="0"/>
        <v>7</v>
      </c>
      <c r="C19" s="5" t="s">
        <v>223</v>
      </c>
      <c r="D19" s="5" t="s">
        <v>224</v>
      </c>
      <c r="E19" s="5" t="s">
        <v>225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>
        <v>3</v>
      </c>
      <c r="B20" s="5">
        <f t="shared" si="0"/>
        <v>8</v>
      </c>
      <c r="C20" s="5" t="s">
        <v>226</v>
      </c>
      <c r="D20" s="5" t="s">
        <v>227</v>
      </c>
      <c r="E20" s="5" t="s">
        <v>228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>
        <v>3</v>
      </c>
      <c r="B21" s="5">
        <f t="shared" si="0"/>
        <v>9</v>
      </c>
      <c r="C21" s="5" t="s">
        <v>229</v>
      </c>
      <c r="D21" s="5" t="s">
        <v>230</v>
      </c>
      <c r="E21" s="5" t="s">
        <v>231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>
        <v>3</v>
      </c>
      <c r="B22" s="5">
        <f t="shared" si="0"/>
        <v>10</v>
      </c>
      <c r="C22" s="5" t="s">
        <v>232</v>
      </c>
      <c r="D22" s="5" t="s">
        <v>233</v>
      </c>
      <c r="E22" s="5" t="s">
        <v>234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>
        <v>3</v>
      </c>
      <c r="B23" s="5">
        <f t="shared" si="0"/>
        <v>11</v>
      </c>
      <c r="C23" s="5" t="s">
        <v>235</v>
      </c>
      <c r="D23" s="5" t="s">
        <v>236</v>
      </c>
      <c r="E23" s="5" t="s">
        <v>237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>
        <v>4</v>
      </c>
      <c r="B24" s="5">
        <f t="shared" si="0"/>
        <v>1</v>
      </c>
      <c r="C24" s="5" t="s">
        <v>28</v>
      </c>
      <c r="D24" s="5" t="s">
        <v>29</v>
      </c>
      <c r="E24" s="5" t="s">
        <v>238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>
        <v>5</v>
      </c>
      <c r="B25" s="5">
        <f t="shared" si="0"/>
        <v>1</v>
      </c>
      <c r="C25" s="5" t="s">
        <v>239</v>
      </c>
      <c r="D25" s="5" t="s">
        <v>240</v>
      </c>
      <c r="E25" s="5" t="s">
        <v>241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5">
        <v>5</v>
      </c>
      <c r="B26" s="5">
        <f t="shared" si="0"/>
        <v>2</v>
      </c>
      <c r="C26" s="5" t="s">
        <v>242</v>
      </c>
      <c r="D26" s="5" t="s">
        <v>243</v>
      </c>
      <c r="E26" s="5" t="s">
        <v>244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5">
        <v>6</v>
      </c>
      <c r="B27" s="5">
        <f t="shared" si="0"/>
        <v>1</v>
      </c>
      <c r="C27" s="5" t="s">
        <v>32</v>
      </c>
      <c r="D27" s="5" t="s">
        <v>33</v>
      </c>
      <c r="E27" s="5" t="s">
        <v>245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5">
        <v>7</v>
      </c>
      <c r="B28" s="5">
        <f t="shared" si="0"/>
        <v>1</v>
      </c>
      <c r="C28" s="5" t="s">
        <v>34</v>
      </c>
      <c r="D28" s="5" t="s">
        <v>35</v>
      </c>
      <c r="E28" s="5" t="s">
        <v>246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5">
        <v>8</v>
      </c>
      <c r="B29" s="5">
        <f t="shared" si="0"/>
        <v>1</v>
      </c>
      <c r="C29" s="5" t="s">
        <v>36</v>
      </c>
      <c r="D29" s="5" t="s">
        <v>37</v>
      </c>
      <c r="E29" s="5" t="s">
        <v>247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5">
        <v>9</v>
      </c>
      <c r="B30" s="5">
        <f t="shared" si="0"/>
        <v>1</v>
      </c>
      <c r="C30" s="5" t="s">
        <v>248</v>
      </c>
      <c r="D30" s="5" t="s">
        <v>249</v>
      </c>
      <c r="E30" s="5" t="s">
        <v>250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5">
        <v>9</v>
      </c>
      <c r="B31" s="5">
        <f t="shared" si="0"/>
        <v>2</v>
      </c>
      <c r="C31" s="5" t="s">
        <v>251</v>
      </c>
      <c r="D31" s="5" t="s">
        <v>252</v>
      </c>
      <c r="E31" s="5" t="s">
        <v>253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5">
        <v>9</v>
      </c>
      <c r="B32" s="5">
        <f t="shared" si="0"/>
        <v>3</v>
      </c>
      <c r="C32" s="5" t="s">
        <v>254</v>
      </c>
      <c r="D32" s="5" t="s">
        <v>255</v>
      </c>
      <c r="E32" s="5" t="s">
        <v>256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5">
        <v>10</v>
      </c>
      <c r="B33" s="5">
        <f t="shared" si="0"/>
        <v>1</v>
      </c>
      <c r="C33" s="5" t="s">
        <v>40</v>
      </c>
      <c r="D33" s="5" t="s">
        <v>41</v>
      </c>
      <c r="E33" s="5" t="s">
        <v>257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5">
        <v>11</v>
      </c>
      <c r="B34" s="5">
        <f t="shared" si="0"/>
        <v>1</v>
      </c>
      <c r="C34" s="5" t="s">
        <v>42</v>
      </c>
      <c r="D34" s="5" t="s">
        <v>43</v>
      </c>
      <c r="E34" s="5" t="s">
        <v>258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5">
        <v>12</v>
      </c>
      <c r="B35" s="5">
        <f t="shared" si="0"/>
        <v>1</v>
      </c>
      <c r="C35" s="5" t="s">
        <v>174</v>
      </c>
      <c r="D35" s="5" t="s">
        <v>175</v>
      </c>
      <c r="E35" s="5" t="s">
        <v>259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5">
        <v>12</v>
      </c>
      <c r="B36" s="5">
        <f t="shared" si="0"/>
        <v>2</v>
      </c>
      <c r="C36" s="5" t="s">
        <v>177</v>
      </c>
      <c r="D36" s="5" t="s">
        <v>178</v>
      </c>
      <c r="E36" s="5" t="s">
        <v>260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5">
        <v>12</v>
      </c>
      <c r="B37" s="5">
        <f t="shared" si="0"/>
        <v>3</v>
      </c>
      <c r="C37" s="5" t="s">
        <v>180</v>
      </c>
      <c r="D37" s="5" t="s">
        <v>181</v>
      </c>
      <c r="E37" s="5" t="s">
        <v>261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5">
        <v>12</v>
      </c>
      <c r="B38" s="5">
        <f t="shared" si="0"/>
        <v>4</v>
      </c>
      <c r="C38" s="5" t="s">
        <v>183</v>
      </c>
      <c r="D38" s="5" t="s">
        <v>184</v>
      </c>
      <c r="E38" s="5" t="s">
        <v>262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5">
        <v>12</v>
      </c>
      <c r="B39" s="5">
        <f t="shared" si="0"/>
        <v>5</v>
      </c>
      <c r="C39" s="5" t="s">
        <v>186</v>
      </c>
      <c r="D39" s="5" t="s">
        <v>187</v>
      </c>
      <c r="E39" s="5" t="s">
        <v>263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5">
        <v>12</v>
      </c>
      <c r="B40" s="5">
        <f t="shared" si="0"/>
        <v>6</v>
      </c>
      <c r="C40" s="5" t="s">
        <v>189</v>
      </c>
      <c r="D40" s="5" t="s">
        <v>190</v>
      </c>
      <c r="E40" s="5" t="s">
        <v>264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5">
        <v>12</v>
      </c>
      <c r="B41" s="5">
        <f t="shared" si="0"/>
        <v>7</v>
      </c>
      <c r="C41" s="5" t="s">
        <v>192</v>
      </c>
      <c r="D41" s="5" t="s">
        <v>193</v>
      </c>
      <c r="E41" s="5" t="s">
        <v>265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5">
        <v>12</v>
      </c>
      <c r="B42" s="5">
        <f t="shared" si="0"/>
        <v>8</v>
      </c>
      <c r="C42" s="5" t="s">
        <v>266</v>
      </c>
      <c r="D42" s="5" t="s">
        <v>202</v>
      </c>
      <c r="E42" s="5" t="s">
        <v>267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5">
        <v>12</v>
      </c>
      <c r="B43" s="5">
        <f t="shared" si="0"/>
        <v>9</v>
      </c>
      <c r="C43" s="5" t="s">
        <v>195</v>
      </c>
      <c r="D43" s="5" t="s">
        <v>196</v>
      </c>
      <c r="E43" s="5" t="s">
        <v>268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5">
        <v>12</v>
      </c>
      <c r="B44" s="5">
        <f t="shared" si="0"/>
        <v>10</v>
      </c>
      <c r="C44" s="5" t="s">
        <v>198</v>
      </c>
      <c r="D44" s="5" t="s">
        <v>199</v>
      </c>
      <c r="E44" s="5" t="s">
        <v>269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5">
        <v>12</v>
      </c>
      <c r="B45" s="5">
        <f t="shared" si="0"/>
        <v>11</v>
      </c>
      <c r="C45" s="5" t="s">
        <v>270</v>
      </c>
      <c r="D45" s="5" t="s">
        <v>271</v>
      </c>
      <c r="E45" s="5" t="s">
        <v>272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5">
        <v>12</v>
      </c>
      <c r="B46" s="5">
        <f t="shared" si="0"/>
        <v>12</v>
      </c>
      <c r="C46" s="5" t="s">
        <v>273</v>
      </c>
      <c r="D46" s="5" t="s">
        <v>274</v>
      </c>
      <c r="E46" s="5" t="s">
        <v>275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5">
        <v>13</v>
      </c>
      <c r="B47" s="5">
        <f t="shared" si="0"/>
        <v>1</v>
      </c>
      <c r="C47" s="5" t="s">
        <v>46</v>
      </c>
      <c r="D47" s="5" t="s">
        <v>47</v>
      </c>
      <c r="E47" s="5" t="s">
        <v>276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5">
        <v>14</v>
      </c>
      <c r="B48" s="5">
        <f t="shared" si="0"/>
        <v>1</v>
      </c>
      <c r="C48" s="5" t="s">
        <v>205</v>
      </c>
      <c r="D48" s="5" t="s">
        <v>206</v>
      </c>
      <c r="E48" s="5" t="s">
        <v>277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5">
        <v>14</v>
      </c>
      <c r="B49" s="5">
        <f t="shared" si="0"/>
        <v>2</v>
      </c>
      <c r="C49" s="5" t="s">
        <v>208</v>
      </c>
      <c r="D49" s="5" t="s">
        <v>209</v>
      </c>
      <c r="E49" s="5" t="s">
        <v>278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5">
        <v>14</v>
      </c>
      <c r="B50" s="5">
        <f t="shared" si="0"/>
        <v>3</v>
      </c>
      <c r="C50" s="5" t="s">
        <v>211</v>
      </c>
      <c r="D50" s="5" t="s">
        <v>212</v>
      </c>
      <c r="E50" s="5" t="s">
        <v>279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5">
        <v>14</v>
      </c>
      <c r="B51" s="5">
        <f t="shared" si="0"/>
        <v>4</v>
      </c>
      <c r="C51" s="5" t="s">
        <v>214</v>
      </c>
      <c r="D51" s="5" t="s">
        <v>215</v>
      </c>
      <c r="E51" s="5" t="s">
        <v>280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5">
        <v>14</v>
      </c>
      <c r="B52" s="5">
        <f t="shared" si="0"/>
        <v>5</v>
      </c>
      <c r="C52" s="5" t="s">
        <v>217</v>
      </c>
      <c r="D52" s="5" t="s">
        <v>218</v>
      </c>
      <c r="E52" s="5" t="s">
        <v>281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5">
        <v>14</v>
      </c>
      <c r="B53" s="5">
        <f t="shared" si="0"/>
        <v>6</v>
      </c>
      <c r="C53" s="5" t="s">
        <v>220</v>
      </c>
      <c r="D53" s="5" t="s">
        <v>221</v>
      </c>
      <c r="E53" s="5" t="s">
        <v>282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5">
        <v>14</v>
      </c>
      <c r="B54" s="5">
        <f t="shared" si="0"/>
        <v>7</v>
      </c>
      <c r="C54" s="5" t="s">
        <v>223</v>
      </c>
      <c r="D54" s="5" t="s">
        <v>224</v>
      </c>
      <c r="E54" s="5" t="s">
        <v>283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>
        <v>14</v>
      </c>
      <c r="B55" s="5">
        <f t="shared" si="0"/>
        <v>8</v>
      </c>
      <c r="C55" s="5" t="s">
        <v>226</v>
      </c>
      <c r="D55" s="5" t="s">
        <v>227</v>
      </c>
      <c r="E55" s="5" t="s">
        <v>284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>
        <v>14</v>
      </c>
      <c r="B56" s="5">
        <f t="shared" si="0"/>
        <v>9</v>
      </c>
      <c r="C56" s="5" t="s">
        <v>229</v>
      </c>
      <c r="D56" s="5" t="s">
        <v>230</v>
      </c>
      <c r="E56" s="5" t="s">
        <v>285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>
        <v>14</v>
      </c>
      <c r="B57" s="5">
        <f t="shared" si="0"/>
        <v>10</v>
      </c>
      <c r="C57" s="5" t="s">
        <v>232</v>
      </c>
      <c r="D57" s="5" t="s">
        <v>233</v>
      </c>
      <c r="E57" s="5" t="s">
        <v>286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>
        <v>14</v>
      </c>
      <c r="B58" s="5">
        <f t="shared" si="0"/>
        <v>11</v>
      </c>
      <c r="C58" s="5" t="s">
        <v>287</v>
      </c>
      <c r="D58" s="5" t="s">
        <v>288</v>
      </c>
      <c r="E58" s="5" t="s">
        <v>289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>
        <v>14</v>
      </c>
      <c r="B59" s="5">
        <f t="shared" si="0"/>
        <v>12</v>
      </c>
      <c r="C59" s="5" t="s">
        <v>290</v>
      </c>
      <c r="D59" s="5" t="s">
        <v>291</v>
      </c>
      <c r="E59" s="5" t="s">
        <v>292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>
        <v>14</v>
      </c>
      <c r="B60" s="5">
        <f t="shared" si="0"/>
        <v>13</v>
      </c>
      <c r="C60" s="5" t="s">
        <v>293</v>
      </c>
      <c r="D60" s="5" t="s">
        <v>294</v>
      </c>
      <c r="E60" s="5" t="s">
        <v>295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>
        <v>14</v>
      </c>
      <c r="B61" s="5">
        <f t="shared" si="0"/>
        <v>14</v>
      </c>
      <c r="C61" s="5" t="s">
        <v>296</v>
      </c>
      <c r="D61" s="5" t="s">
        <v>297</v>
      </c>
      <c r="E61" s="5" t="s">
        <v>298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>
        <v>14</v>
      </c>
      <c r="B62" s="5">
        <f t="shared" si="0"/>
        <v>15</v>
      </c>
      <c r="C62" s="5" t="s">
        <v>299</v>
      </c>
      <c r="D62" s="5" t="s">
        <v>300</v>
      </c>
      <c r="E62" s="5" t="s">
        <v>301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>
        <v>14</v>
      </c>
      <c r="B63" s="5">
        <f t="shared" si="0"/>
        <v>16</v>
      </c>
      <c r="C63" s="5" t="s">
        <v>302</v>
      </c>
      <c r="D63" s="5" t="s">
        <v>303</v>
      </c>
      <c r="E63" s="5" t="s">
        <v>304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>
        <v>14</v>
      </c>
      <c r="B64" s="5">
        <f t="shared" si="0"/>
        <v>17</v>
      </c>
      <c r="C64" s="5" t="s">
        <v>305</v>
      </c>
      <c r="D64" s="5" t="s">
        <v>306</v>
      </c>
      <c r="E64" s="5" t="s">
        <v>307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>
        <v>14</v>
      </c>
      <c r="B65" s="5">
        <f t="shared" si="0"/>
        <v>18</v>
      </c>
      <c r="C65" s="5" t="s">
        <v>308</v>
      </c>
      <c r="D65" s="5" t="s">
        <v>309</v>
      </c>
      <c r="E65" s="5" t="s">
        <v>310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>
        <v>14</v>
      </c>
      <c r="B66" s="5">
        <f t="shared" si="0"/>
        <v>19</v>
      </c>
      <c r="C66" s="5" t="s">
        <v>311</v>
      </c>
      <c r="D66" s="5" t="s">
        <v>312</v>
      </c>
      <c r="E66" s="5" t="s">
        <v>313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>
        <v>14</v>
      </c>
      <c r="B67" s="5">
        <f t="shared" si="0"/>
        <v>20</v>
      </c>
      <c r="C67" s="5" t="s">
        <v>314</v>
      </c>
      <c r="D67" s="5" t="s">
        <v>315</v>
      </c>
      <c r="E67" s="5" t="s">
        <v>316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>
        <v>14</v>
      </c>
      <c r="B68" s="5">
        <f t="shared" si="0"/>
        <v>21</v>
      </c>
      <c r="C68" s="5" t="s">
        <v>317</v>
      </c>
      <c r="D68" s="5" t="s">
        <v>318</v>
      </c>
      <c r="E68" s="5" t="s">
        <v>319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>
        <v>14</v>
      </c>
      <c r="B69" s="5">
        <f t="shared" si="0"/>
        <v>22</v>
      </c>
      <c r="C69" s="5" t="s">
        <v>320</v>
      </c>
      <c r="D69" s="5" t="s">
        <v>236</v>
      </c>
      <c r="E69" s="5" t="s">
        <v>321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>
        <v>15</v>
      </c>
      <c r="B70" s="5">
        <f t="shared" si="0"/>
        <v>1</v>
      </c>
      <c r="C70" s="5" t="s">
        <v>205</v>
      </c>
      <c r="D70" s="5" t="s">
        <v>322</v>
      </c>
      <c r="E70" s="5" t="s">
        <v>323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>
        <v>15</v>
      </c>
      <c r="B71" s="5">
        <f t="shared" si="0"/>
        <v>2</v>
      </c>
      <c r="C71" s="5" t="s">
        <v>208</v>
      </c>
      <c r="D71" s="5" t="s">
        <v>324</v>
      </c>
      <c r="E71" s="5" t="s">
        <v>325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>
        <v>15</v>
      </c>
      <c r="B72" s="5">
        <f t="shared" si="0"/>
        <v>3</v>
      </c>
      <c r="C72" s="5" t="s">
        <v>211</v>
      </c>
      <c r="D72" s="5" t="s">
        <v>326</v>
      </c>
      <c r="E72" s="5" t="s">
        <v>327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>
        <v>15</v>
      </c>
      <c r="B73" s="5">
        <f t="shared" si="0"/>
        <v>4</v>
      </c>
      <c r="C73" s="5" t="s">
        <v>214</v>
      </c>
      <c r="D73" s="5" t="s">
        <v>328</v>
      </c>
      <c r="E73" s="5" t="s">
        <v>329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>
        <v>15</v>
      </c>
      <c r="B74" s="5">
        <f t="shared" si="0"/>
        <v>5</v>
      </c>
      <c r="C74" s="5" t="s">
        <v>217</v>
      </c>
      <c r="D74" s="5" t="s">
        <v>330</v>
      </c>
      <c r="E74" s="5" t="s">
        <v>331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>
        <v>15</v>
      </c>
      <c r="B75" s="5">
        <f t="shared" si="0"/>
        <v>6</v>
      </c>
      <c r="C75" s="5" t="s">
        <v>220</v>
      </c>
      <c r="D75" s="5" t="s">
        <v>332</v>
      </c>
      <c r="E75" s="5" t="s">
        <v>333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>
        <v>15</v>
      </c>
      <c r="B76" s="5">
        <f t="shared" si="0"/>
        <v>7</v>
      </c>
      <c r="C76" s="5" t="s">
        <v>223</v>
      </c>
      <c r="D76" s="5" t="s">
        <v>334</v>
      </c>
      <c r="E76" s="5" t="s">
        <v>335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>
        <v>15</v>
      </c>
      <c r="B77" s="5">
        <f t="shared" si="0"/>
        <v>8</v>
      </c>
      <c r="C77" s="5" t="s">
        <v>226</v>
      </c>
      <c r="D77" s="5" t="s">
        <v>336</v>
      </c>
      <c r="E77" s="5" t="s">
        <v>337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>
        <v>15</v>
      </c>
      <c r="B78" s="5">
        <f t="shared" si="0"/>
        <v>9</v>
      </c>
      <c r="C78" s="5" t="s">
        <v>229</v>
      </c>
      <c r="D78" s="5" t="s">
        <v>338</v>
      </c>
      <c r="E78" s="5" t="s">
        <v>339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>
        <v>15</v>
      </c>
      <c r="B79" s="5">
        <f t="shared" si="0"/>
        <v>10</v>
      </c>
      <c r="C79" s="5" t="s">
        <v>232</v>
      </c>
      <c r="D79" s="5" t="s">
        <v>340</v>
      </c>
      <c r="E79" s="5" t="s">
        <v>341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>
        <v>15</v>
      </c>
      <c r="B80" s="5">
        <f t="shared" si="0"/>
        <v>11</v>
      </c>
      <c r="C80" s="5" t="s">
        <v>287</v>
      </c>
      <c r="D80" s="5" t="s">
        <v>342</v>
      </c>
      <c r="E80" s="5" t="s">
        <v>343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>
        <v>15</v>
      </c>
      <c r="B81" s="5">
        <f t="shared" si="0"/>
        <v>12</v>
      </c>
      <c r="C81" s="5" t="s">
        <v>290</v>
      </c>
      <c r="D81" s="5" t="s">
        <v>344</v>
      </c>
      <c r="E81" s="5" t="s">
        <v>345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>
        <v>15</v>
      </c>
      <c r="B82" s="5">
        <f t="shared" si="0"/>
        <v>13</v>
      </c>
      <c r="C82" s="5" t="s">
        <v>293</v>
      </c>
      <c r="D82" s="5" t="s">
        <v>346</v>
      </c>
      <c r="E82" s="5" t="s">
        <v>347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>
        <v>15</v>
      </c>
      <c r="B83" s="5">
        <f t="shared" si="0"/>
        <v>14</v>
      </c>
      <c r="C83" s="5" t="s">
        <v>235</v>
      </c>
      <c r="D83" s="5" t="s">
        <v>348</v>
      </c>
      <c r="E83" s="5" t="s">
        <v>349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>
        <v>16</v>
      </c>
      <c r="B84" s="5">
        <f t="shared" si="0"/>
        <v>1</v>
      </c>
      <c r="C84" s="5" t="s">
        <v>52</v>
      </c>
      <c r="D84" s="5" t="s">
        <v>53</v>
      </c>
      <c r="E84" s="5" t="s">
        <v>350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>
        <v>17</v>
      </c>
      <c r="B85" s="5">
        <f t="shared" si="0"/>
        <v>1</v>
      </c>
      <c r="C85" s="5" t="s">
        <v>351</v>
      </c>
      <c r="D85" s="5" t="s">
        <v>352</v>
      </c>
      <c r="E85" s="5" t="s">
        <v>353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>
        <v>17</v>
      </c>
      <c r="B86" s="5">
        <f t="shared" si="0"/>
        <v>2</v>
      </c>
      <c r="C86" s="5" t="s">
        <v>354</v>
      </c>
      <c r="D86" s="5" t="s">
        <v>355</v>
      </c>
      <c r="E86" s="5" t="s">
        <v>356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>
        <v>17</v>
      </c>
      <c r="B87" s="5">
        <f t="shared" si="0"/>
        <v>3</v>
      </c>
      <c r="C87" s="5" t="s">
        <v>357</v>
      </c>
      <c r="D87" s="5" t="s">
        <v>358</v>
      </c>
      <c r="E87" s="5" t="s">
        <v>359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>
        <v>17</v>
      </c>
      <c r="B88" s="5">
        <f t="shared" si="0"/>
        <v>4</v>
      </c>
      <c r="C88" s="5" t="s">
        <v>360</v>
      </c>
      <c r="D88" s="5" t="s">
        <v>361</v>
      </c>
      <c r="E88" s="5" t="s">
        <v>362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>
        <v>18</v>
      </c>
      <c r="B89" s="5">
        <f t="shared" si="0"/>
        <v>1</v>
      </c>
      <c r="C89" s="5" t="s">
        <v>266</v>
      </c>
      <c r="D89" s="5" t="s">
        <v>202</v>
      </c>
      <c r="E89" s="5" t="s">
        <v>363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>
        <v>19</v>
      </c>
      <c r="B90" s="5">
        <f t="shared" si="0"/>
        <v>1</v>
      </c>
      <c r="C90" s="5" t="s">
        <v>174</v>
      </c>
      <c r="D90" s="5" t="s">
        <v>175</v>
      </c>
      <c r="E90" s="5" t="s">
        <v>364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>
        <v>19</v>
      </c>
      <c r="B91" s="5">
        <f t="shared" si="0"/>
        <v>2</v>
      </c>
      <c r="C91" s="5" t="s">
        <v>177</v>
      </c>
      <c r="D91" s="5" t="s">
        <v>178</v>
      </c>
      <c r="E91" s="5" t="s">
        <v>365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>
        <v>19</v>
      </c>
      <c r="B92" s="5">
        <f t="shared" si="0"/>
        <v>3</v>
      </c>
      <c r="C92" s="5" t="s">
        <v>180</v>
      </c>
      <c r="D92" s="5" t="s">
        <v>181</v>
      </c>
      <c r="E92" s="5" t="s">
        <v>366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>
        <v>19</v>
      </c>
      <c r="B93" s="5">
        <f t="shared" si="0"/>
        <v>4</v>
      </c>
      <c r="C93" s="5" t="s">
        <v>201</v>
      </c>
      <c r="D93" s="5" t="s">
        <v>202</v>
      </c>
      <c r="E93" s="5" t="s">
        <v>367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>
        <v>19</v>
      </c>
      <c r="B94" s="5">
        <f t="shared" si="0"/>
        <v>5</v>
      </c>
      <c r="C94" s="5" t="s">
        <v>183</v>
      </c>
      <c r="D94" s="5" t="s">
        <v>184</v>
      </c>
      <c r="E94" s="5" t="s">
        <v>368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>
        <v>19</v>
      </c>
      <c r="B95" s="5">
        <f t="shared" si="0"/>
        <v>6</v>
      </c>
      <c r="C95" s="5" t="s">
        <v>186</v>
      </c>
      <c r="D95" s="5" t="s">
        <v>187</v>
      </c>
      <c r="E95" s="5" t="s">
        <v>369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>
        <v>19</v>
      </c>
      <c r="B96" s="5">
        <f t="shared" si="0"/>
        <v>7</v>
      </c>
      <c r="C96" s="5" t="s">
        <v>189</v>
      </c>
      <c r="D96" s="5" t="s">
        <v>190</v>
      </c>
      <c r="E96" s="5" t="s">
        <v>370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>
        <v>19</v>
      </c>
      <c r="B97" s="5">
        <f t="shared" si="0"/>
        <v>8</v>
      </c>
      <c r="C97" s="5" t="s">
        <v>192</v>
      </c>
      <c r="D97" s="5" t="s">
        <v>193</v>
      </c>
      <c r="E97" s="5" t="s">
        <v>371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>
        <v>19</v>
      </c>
      <c r="B98" s="5">
        <f t="shared" si="0"/>
        <v>9</v>
      </c>
      <c r="C98" s="5" t="s">
        <v>195</v>
      </c>
      <c r="D98" s="5" t="s">
        <v>196</v>
      </c>
      <c r="E98" s="5" t="s">
        <v>372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>
        <v>20</v>
      </c>
      <c r="B99" s="5">
        <f t="shared" si="0"/>
        <v>1</v>
      </c>
      <c r="C99" s="5" t="s">
        <v>62</v>
      </c>
      <c r="D99" s="5" t="s">
        <v>63</v>
      </c>
      <c r="E99" s="5" t="s">
        <v>373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>
        <v>21</v>
      </c>
      <c r="B100" s="5">
        <f t="shared" si="0"/>
        <v>1</v>
      </c>
      <c r="C100" s="5" t="s">
        <v>66</v>
      </c>
      <c r="D100" s="5" t="s">
        <v>67</v>
      </c>
      <c r="E100" s="5" t="s">
        <v>374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>
        <v>22</v>
      </c>
      <c r="B101" s="5">
        <f t="shared" si="0"/>
        <v>1</v>
      </c>
      <c r="C101" s="5" t="s">
        <v>205</v>
      </c>
      <c r="D101" s="5" t="s">
        <v>322</v>
      </c>
      <c r="E101" s="5" t="s">
        <v>375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>
        <v>22</v>
      </c>
      <c r="B102" s="5">
        <f t="shared" si="0"/>
        <v>2</v>
      </c>
      <c r="C102" s="5" t="s">
        <v>208</v>
      </c>
      <c r="D102" s="5" t="s">
        <v>324</v>
      </c>
      <c r="E102" s="5" t="s">
        <v>376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>
        <v>22</v>
      </c>
      <c r="B103" s="5">
        <f t="shared" si="0"/>
        <v>3</v>
      </c>
      <c r="C103" s="5" t="s">
        <v>211</v>
      </c>
      <c r="D103" s="5" t="s">
        <v>326</v>
      </c>
      <c r="E103" s="5" t="s">
        <v>377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>
        <v>22</v>
      </c>
      <c r="B104" s="5">
        <f t="shared" si="0"/>
        <v>4</v>
      </c>
      <c r="C104" s="5" t="s">
        <v>214</v>
      </c>
      <c r="D104" s="5" t="s">
        <v>328</v>
      </c>
      <c r="E104" s="5" t="s">
        <v>378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>
        <v>22</v>
      </c>
      <c r="B105" s="5">
        <f t="shared" si="0"/>
        <v>5</v>
      </c>
      <c r="C105" s="5" t="s">
        <v>217</v>
      </c>
      <c r="D105" s="5" t="s">
        <v>330</v>
      </c>
      <c r="E105" s="5" t="s">
        <v>379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>
        <v>22</v>
      </c>
      <c r="B106" s="5">
        <f t="shared" si="0"/>
        <v>6</v>
      </c>
      <c r="C106" s="5" t="s">
        <v>220</v>
      </c>
      <c r="D106" s="5" t="s">
        <v>332</v>
      </c>
      <c r="E106" s="5" t="s">
        <v>380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>
        <v>22</v>
      </c>
      <c r="B107" s="5">
        <f t="shared" si="0"/>
        <v>7</v>
      </c>
      <c r="C107" s="5" t="s">
        <v>223</v>
      </c>
      <c r="D107" s="5" t="s">
        <v>334</v>
      </c>
      <c r="E107" s="5" t="s">
        <v>381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>
        <v>22</v>
      </c>
      <c r="B108" s="5">
        <f t="shared" si="0"/>
        <v>8</v>
      </c>
      <c r="C108" s="5" t="s">
        <v>226</v>
      </c>
      <c r="D108" s="5" t="s">
        <v>336</v>
      </c>
      <c r="E108" s="5" t="s">
        <v>382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>
        <v>22</v>
      </c>
      <c r="B109" s="5">
        <f t="shared" si="0"/>
        <v>9</v>
      </c>
      <c r="C109" s="5" t="s">
        <v>229</v>
      </c>
      <c r="D109" s="5" t="s">
        <v>338</v>
      </c>
      <c r="E109" s="5" t="s">
        <v>383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>
        <v>22</v>
      </c>
      <c r="B110" s="5">
        <f t="shared" si="0"/>
        <v>10</v>
      </c>
      <c r="C110" s="5" t="s">
        <v>232</v>
      </c>
      <c r="D110" s="5" t="s">
        <v>340</v>
      </c>
      <c r="E110" s="5" t="s">
        <v>384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>
        <v>22</v>
      </c>
      <c r="B111" s="5">
        <f t="shared" si="0"/>
        <v>11</v>
      </c>
      <c r="C111" s="5" t="s">
        <v>287</v>
      </c>
      <c r="D111" s="5" t="s">
        <v>342</v>
      </c>
      <c r="E111" s="5" t="s">
        <v>385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>
        <v>22</v>
      </c>
      <c r="B112" s="5">
        <f t="shared" si="0"/>
        <v>12</v>
      </c>
      <c r="C112" s="5" t="s">
        <v>290</v>
      </c>
      <c r="D112" s="5" t="s">
        <v>344</v>
      </c>
      <c r="E112" s="5" t="s">
        <v>386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>
        <v>22</v>
      </c>
      <c r="B113" s="5">
        <f t="shared" si="0"/>
        <v>13</v>
      </c>
      <c r="C113" s="5" t="s">
        <v>293</v>
      </c>
      <c r="D113" s="5" t="s">
        <v>346</v>
      </c>
      <c r="E113" s="5" t="s">
        <v>387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>
        <v>22</v>
      </c>
      <c r="B114" s="5">
        <f t="shared" si="0"/>
        <v>14</v>
      </c>
      <c r="C114" s="5" t="s">
        <v>296</v>
      </c>
      <c r="D114" s="5" t="s">
        <v>348</v>
      </c>
      <c r="E114" s="5" t="s">
        <v>388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>
        <v>23</v>
      </c>
      <c r="B115" s="5">
        <f t="shared" si="0"/>
        <v>1</v>
      </c>
      <c r="C115" s="5" t="s">
        <v>70</v>
      </c>
      <c r="D115" s="5" t="s">
        <v>71</v>
      </c>
      <c r="E115" s="5" t="s">
        <v>389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>
        <v>24</v>
      </c>
      <c r="B116" s="5">
        <f t="shared" si="0"/>
        <v>1</v>
      </c>
      <c r="C116" s="5" t="s">
        <v>239</v>
      </c>
      <c r="D116" s="5" t="s">
        <v>240</v>
      </c>
      <c r="E116" s="5" t="s">
        <v>390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>
        <v>24</v>
      </c>
      <c r="B117" s="5">
        <f t="shared" si="0"/>
        <v>2</v>
      </c>
      <c r="C117" s="5" t="s">
        <v>242</v>
      </c>
      <c r="D117" s="5" t="s">
        <v>391</v>
      </c>
      <c r="E117" s="5" t="s">
        <v>392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>
        <v>24</v>
      </c>
      <c r="B118" s="5">
        <f t="shared" si="0"/>
        <v>3</v>
      </c>
      <c r="C118" s="5" t="s">
        <v>393</v>
      </c>
      <c r="D118" s="5" t="s">
        <v>243</v>
      </c>
      <c r="E118" s="5" t="s">
        <v>394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>
        <v>25</v>
      </c>
      <c r="B119" s="5">
        <f t="shared" si="0"/>
        <v>1</v>
      </c>
      <c r="C119" s="5" t="s">
        <v>76</v>
      </c>
      <c r="D119" s="5" t="s">
        <v>77</v>
      </c>
      <c r="E119" s="5" t="s">
        <v>395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>
        <v>26</v>
      </c>
      <c r="B120" s="5">
        <f t="shared" si="0"/>
        <v>1</v>
      </c>
      <c r="C120" s="5" t="s">
        <v>80</v>
      </c>
      <c r="D120" s="5" t="s">
        <v>81</v>
      </c>
      <c r="E120" s="5" t="s">
        <v>396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>
        <v>27</v>
      </c>
      <c r="B121" s="5">
        <f t="shared" si="0"/>
        <v>1</v>
      </c>
      <c r="C121" s="5" t="s">
        <v>82</v>
      </c>
      <c r="D121" s="5" t="s">
        <v>83</v>
      </c>
      <c r="E121" s="5" t="s">
        <v>397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>
        <v>28</v>
      </c>
      <c r="B122" s="5">
        <f t="shared" si="0"/>
        <v>1</v>
      </c>
      <c r="C122" s="5" t="s">
        <v>239</v>
      </c>
      <c r="D122" s="5" t="s">
        <v>240</v>
      </c>
      <c r="E122" s="5" t="s">
        <v>398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>
        <v>28</v>
      </c>
      <c r="B123" s="5">
        <f t="shared" si="0"/>
        <v>2</v>
      </c>
      <c r="C123" s="5" t="s">
        <v>242</v>
      </c>
      <c r="D123" s="5" t="s">
        <v>243</v>
      </c>
      <c r="E123" s="5" t="s">
        <v>399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>
        <v>29</v>
      </c>
      <c r="B124" s="5">
        <f t="shared" si="0"/>
        <v>1</v>
      </c>
      <c r="C124" s="5" t="s">
        <v>86</v>
      </c>
      <c r="D124" s="5" t="s">
        <v>87</v>
      </c>
      <c r="E124" s="5" t="s">
        <v>400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>
        <v>30</v>
      </c>
      <c r="B125" s="5">
        <f t="shared" si="0"/>
        <v>1</v>
      </c>
      <c r="C125" s="5" t="s">
        <v>88</v>
      </c>
      <c r="D125" s="5" t="s">
        <v>89</v>
      </c>
      <c r="E125" s="5" t="s">
        <v>401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>
        <v>31</v>
      </c>
      <c r="B126" s="5">
        <f t="shared" si="0"/>
        <v>1</v>
      </c>
      <c r="C126" s="5" t="s">
        <v>90</v>
      </c>
      <c r="D126" s="5" t="s">
        <v>91</v>
      </c>
      <c r="E126" s="5" t="s">
        <v>402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>
        <v>32</v>
      </c>
      <c r="B127" s="5">
        <f t="shared" si="0"/>
        <v>1</v>
      </c>
      <c r="C127" s="5" t="s">
        <v>174</v>
      </c>
      <c r="D127" s="5" t="s">
        <v>175</v>
      </c>
      <c r="E127" s="5" t="s">
        <v>403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>
        <v>32</v>
      </c>
      <c r="B128" s="5">
        <f t="shared" si="0"/>
        <v>2</v>
      </c>
      <c r="C128" s="5" t="s">
        <v>177</v>
      </c>
      <c r="D128" s="5" t="s">
        <v>178</v>
      </c>
      <c r="E128" s="5" t="s">
        <v>404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>
        <v>32</v>
      </c>
      <c r="B129" s="5">
        <f t="shared" si="0"/>
        <v>3</v>
      </c>
      <c r="C129" s="5" t="s">
        <v>180</v>
      </c>
      <c r="D129" s="5" t="s">
        <v>181</v>
      </c>
      <c r="E129" s="5" t="s">
        <v>405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>
        <v>32</v>
      </c>
      <c r="B130" s="5">
        <f t="shared" si="0"/>
        <v>4</v>
      </c>
      <c r="C130" s="5" t="s">
        <v>183</v>
      </c>
      <c r="D130" s="5" t="s">
        <v>184</v>
      </c>
      <c r="E130" s="5" t="s">
        <v>406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>
        <v>32</v>
      </c>
      <c r="B131" s="5">
        <f t="shared" si="0"/>
        <v>5</v>
      </c>
      <c r="C131" s="5" t="s">
        <v>186</v>
      </c>
      <c r="D131" s="5" t="s">
        <v>187</v>
      </c>
      <c r="E131" s="5" t="s">
        <v>407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>
        <v>32</v>
      </c>
      <c r="B132" s="5">
        <f t="shared" si="0"/>
        <v>6</v>
      </c>
      <c r="C132" s="5" t="s">
        <v>189</v>
      </c>
      <c r="D132" s="5" t="s">
        <v>190</v>
      </c>
      <c r="E132" s="5" t="s">
        <v>408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>
        <v>32</v>
      </c>
      <c r="B133" s="5">
        <f t="shared" si="0"/>
        <v>7</v>
      </c>
      <c r="C133" s="5" t="s">
        <v>192</v>
      </c>
      <c r="D133" s="5" t="s">
        <v>193</v>
      </c>
      <c r="E133" s="5" t="s">
        <v>409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>
        <v>32</v>
      </c>
      <c r="B134" s="5">
        <f t="shared" si="0"/>
        <v>8</v>
      </c>
      <c r="C134" s="5" t="s">
        <v>195</v>
      </c>
      <c r="D134" s="5" t="s">
        <v>196</v>
      </c>
      <c r="E134" s="5" t="s">
        <v>410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>
        <v>32</v>
      </c>
      <c r="B135" s="5">
        <f t="shared" si="0"/>
        <v>9</v>
      </c>
      <c r="C135" s="5" t="s">
        <v>198</v>
      </c>
      <c r="D135" s="5" t="s">
        <v>199</v>
      </c>
      <c r="E135" s="5" t="s">
        <v>411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>
        <v>32</v>
      </c>
      <c r="B136" s="5">
        <f t="shared" si="0"/>
        <v>10</v>
      </c>
      <c r="C136" s="5" t="s">
        <v>201</v>
      </c>
      <c r="D136" s="5" t="s">
        <v>202</v>
      </c>
      <c r="E136" s="5" t="s">
        <v>412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>
        <v>32</v>
      </c>
      <c r="B137" s="5">
        <f t="shared" si="0"/>
        <v>11</v>
      </c>
      <c r="C137" s="5" t="s">
        <v>270</v>
      </c>
      <c r="D137" s="5" t="s">
        <v>271</v>
      </c>
      <c r="E137" s="5" t="s">
        <v>413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>
        <v>32</v>
      </c>
      <c r="B138" s="5">
        <f t="shared" si="0"/>
        <v>12</v>
      </c>
      <c r="C138" s="5" t="s">
        <v>273</v>
      </c>
      <c r="D138" s="5" t="s">
        <v>274</v>
      </c>
      <c r="E138" s="5" t="s">
        <v>414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>
        <v>33</v>
      </c>
      <c r="B139" s="5">
        <f t="shared" si="0"/>
        <v>1</v>
      </c>
      <c r="C139" s="5" t="s">
        <v>96</v>
      </c>
      <c r="D139" s="5" t="s">
        <v>97</v>
      </c>
      <c r="E139" s="5" t="s">
        <v>415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>
        <v>34</v>
      </c>
      <c r="B140" s="5">
        <f t="shared" si="0"/>
        <v>1</v>
      </c>
      <c r="C140" s="5" t="s">
        <v>205</v>
      </c>
      <c r="D140" s="5" t="s">
        <v>322</v>
      </c>
      <c r="E140" s="5" t="s">
        <v>416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>
        <v>34</v>
      </c>
      <c r="B141" s="5">
        <f t="shared" si="0"/>
        <v>2</v>
      </c>
      <c r="C141" s="5" t="s">
        <v>208</v>
      </c>
      <c r="D141" s="5" t="s">
        <v>324</v>
      </c>
      <c r="E141" s="5" t="s">
        <v>417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>
        <v>34</v>
      </c>
      <c r="B142" s="5">
        <f t="shared" si="0"/>
        <v>3</v>
      </c>
      <c r="C142" s="5" t="s">
        <v>211</v>
      </c>
      <c r="D142" s="5" t="s">
        <v>326</v>
      </c>
      <c r="E142" s="5" t="s">
        <v>418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>
        <v>34</v>
      </c>
      <c r="B143" s="5">
        <f t="shared" si="0"/>
        <v>4</v>
      </c>
      <c r="C143" s="5" t="s">
        <v>214</v>
      </c>
      <c r="D143" s="5" t="s">
        <v>328</v>
      </c>
      <c r="E143" s="5" t="s">
        <v>419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>
        <v>34</v>
      </c>
      <c r="B144" s="5">
        <f t="shared" si="0"/>
        <v>5</v>
      </c>
      <c r="C144" s="5" t="s">
        <v>217</v>
      </c>
      <c r="D144" s="5" t="s">
        <v>330</v>
      </c>
      <c r="E144" s="5" t="s">
        <v>420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>
        <v>34</v>
      </c>
      <c r="B145" s="5">
        <f t="shared" si="0"/>
        <v>6</v>
      </c>
      <c r="C145" s="5" t="s">
        <v>220</v>
      </c>
      <c r="D145" s="5" t="s">
        <v>332</v>
      </c>
      <c r="E145" s="5" t="s">
        <v>421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>
        <v>34</v>
      </c>
      <c r="B146" s="5">
        <f t="shared" si="0"/>
        <v>7</v>
      </c>
      <c r="C146" s="5" t="s">
        <v>223</v>
      </c>
      <c r="D146" s="5" t="s">
        <v>334</v>
      </c>
      <c r="E146" s="5" t="s">
        <v>422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>
        <v>34</v>
      </c>
      <c r="B147" s="5">
        <f t="shared" si="0"/>
        <v>8</v>
      </c>
      <c r="C147" s="5" t="s">
        <v>226</v>
      </c>
      <c r="D147" s="5" t="s">
        <v>336</v>
      </c>
      <c r="E147" s="5" t="s">
        <v>423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>
        <v>34</v>
      </c>
      <c r="B148" s="5">
        <f t="shared" si="0"/>
        <v>9</v>
      </c>
      <c r="C148" s="5" t="s">
        <v>229</v>
      </c>
      <c r="D148" s="5" t="s">
        <v>338</v>
      </c>
      <c r="E148" s="5" t="s">
        <v>424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>
        <v>34</v>
      </c>
      <c r="B149" s="5">
        <f t="shared" si="0"/>
        <v>10</v>
      </c>
      <c r="C149" s="5" t="s">
        <v>232</v>
      </c>
      <c r="D149" s="5" t="s">
        <v>340</v>
      </c>
      <c r="E149" s="5" t="s">
        <v>425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>
        <v>34</v>
      </c>
      <c r="B150" s="5">
        <f t="shared" si="0"/>
        <v>11</v>
      </c>
      <c r="C150" s="5" t="s">
        <v>287</v>
      </c>
      <c r="D150" s="5" t="s">
        <v>342</v>
      </c>
      <c r="E150" s="5" t="s">
        <v>426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>
        <v>34</v>
      </c>
      <c r="B151" s="5">
        <f t="shared" si="0"/>
        <v>12</v>
      </c>
      <c r="C151" s="5" t="s">
        <v>290</v>
      </c>
      <c r="D151" s="5" t="s">
        <v>344</v>
      </c>
      <c r="E151" s="5" t="s">
        <v>427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>
        <v>34</v>
      </c>
      <c r="B152" s="5">
        <f t="shared" si="0"/>
        <v>13</v>
      </c>
      <c r="C152" s="5" t="s">
        <v>293</v>
      </c>
      <c r="D152" s="5" t="s">
        <v>346</v>
      </c>
      <c r="E152" s="5" t="s">
        <v>428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>
        <v>34</v>
      </c>
      <c r="B153" s="5">
        <f t="shared" si="0"/>
        <v>14</v>
      </c>
      <c r="C153" s="5" t="s">
        <v>235</v>
      </c>
      <c r="D153" s="5" t="s">
        <v>348</v>
      </c>
      <c r="E153" s="5" t="s">
        <v>429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>
        <v>35</v>
      </c>
      <c r="B154" s="5">
        <f t="shared" si="0"/>
        <v>1</v>
      </c>
      <c r="C154" s="5" t="s">
        <v>174</v>
      </c>
      <c r="D154" s="5" t="s">
        <v>175</v>
      </c>
      <c r="E154" s="5" t="s">
        <v>430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>
        <v>35</v>
      </c>
      <c r="B155" s="5">
        <f t="shared" si="0"/>
        <v>2</v>
      </c>
      <c r="C155" s="5" t="s">
        <v>177</v>
      </c>
      <c r="D155" s="5" t="s">
        <v>178</v>
      </c>
      <c r="E155" s="5" t="s">
        <v>431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>
        <v>35</v>
      </c>
      <c r="B156" s="5">
        <f t="shared" si="0"/>
        <v>3</v>
      </c>
      <c r="C156" s="5" t="s">
        <v>180</v>
      </c>
      <c r="D156" s="5" t="s">
        <v>181</v>
      </c>
      <c r="E156" s="5" t="s">
        <v>432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>
        <v>35</v>
      </c>
      <c r="B157" s="5">
        <f t="shared" si="0"/>
        <v>4</v>
      </c>
      <c r="C157" s="5" t="s">
        <v>183</v>
      </c>
      <c r="D157" s="5" t="s">
        <v>184</v>
      </c>
      <c r="E157" s="5" t="s">
        <v>433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>
        <v>35</v>
      </c>
      <c r="B158" s="5">
        <f t="shared" si="0"/>
        <v>5</v>
      </c>
      <c r="C158" s="5" t="s">
        <v>186</v>
      </c>
      <c r="D158" s="5" t="s">
        <v>187</v>
      </c>
      <c r="E158" s="5" t="s">
        <v>434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>
        <v>35</v>
      </c>
      <c r="B159" s="5">
        <f t="shared" si="0"/>
        <v>6</v>
      </c>
      <c r="C159" s="5" t="s">
        <v>189</v>
      </c>
      <c r="D159" s="5" t="s">
        <v>190</v>
      </c>
      <c r="E159" s="5" t="s">
        <v>435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>
        <v>35</v>
      </c>
      <c r="B160" s="5">
        <f t="shared" si="0"/>
        <v>7</v>
      </c>
      <c r="C160" s="5" t="s">
        <v>192</v>
      </c>
      <c r="D160" s="5" t="s">
        <v>193</v>
      </c>
      <c r="E160" s="5" t="s">
        <v>436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>
        <v>35</v>
      </c>
      <c r="B161" s="5">
        <f t="shared" si="0"/>
        <v>8</v>
      </c>
      <c r="C161" s="5" t="s">
        <v>195</v>
      </c>
      <c r="D161" s="5" t="s">
        <v>196</v>
      </c>
      <c r="E161" s="5" t="s">
        <v>437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>
        <v>35</v>
      </c>
      <c r="B162" s="5">
        <f t="shared" si="0"/>
        <v>9</v>
      </c>
      <c r="C162" s="5" t="s">
        <v>198</v>
      </c>
      <c r="D162" s="5" t="s">
        <v>199</v>
      </c>
      <c r="E162" s="5" t="s">
        <v>438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>
        <v>35</v>
      </c>
      <c r="B163" s="5">
        <f t="shared" si="0"/>
        <v>10</v>
      </c>
      <c r="C163" s="5" t="s">
        <v>270</v>
      </c>
      <c r="D163" s="5" t="s">
        <v>271</v>
      </c>
      <c r="E163" s="5" t="s">
        <v>439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>
        <v>35</v>
      </c>
      <c r="B164" s="5">
        <f t="shared" si="0"/>
        <v>11</v>
      </c>
      <c r="C164" s="5" t="s">
        <v>273</v>
      </c>
      <c r="D164" s="5" t="s">
        <v>274</v>
      </c>
      <c r="E164" s="5" t="s">
        <v>440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>
        <v>36</v>
      </c>
      <c r="B165" s="5">
        <f t="shared" si="0"/>
        <v>1</v>
      </c>
      <c r="C165" s="5" t="s">
        <v>205</v>
      </c>
      <c r="D165" s="5" t="s">
        <v>322</v>
      </c>
      <c r="E165" s="5" t="s">
        <v>441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>
        <v>36</v>
      </c>
      <c r="B166" s="5">
        <f t="shared" si="0"/>
        <v>2</v>
      </c>
      <c r="C166" s="5" t="s">
        <v>208</v>
      </c>
      <c r="D166" s="5" t="s">
        <v>324</v>
      </c>
      <c r="E166" s="5" t="s">
        <v>442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>
        <v>36</v>
      </c>
      <c r="B167" s="5">
        <f t="shared" si="0"/>
        <v>3</v>
      </c>
      <c r="C167" s="5" t="s">
        <v>211</v>
      </c>
      <c r="D167" s="5" t="s">
        <v>326</v>
      </c>
      <c r="E167" s="5" t="s">
        <v>443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>
        <v>36</v>
      </c>
      <c r="B168" s="5">
        <f t="shared" si="0"/>
        <v>4</v>
      </c>
      <c r="C168" s="5" t="s">
        <v>214</v>
      </c>
      <c r="D168" s="5" t="s">
        <v>328</v>
      </c>
      <c r="E168" s="5" t="s">
        <v>444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>
        <v>36</v>
      </c>
      <c r="B169" s="5">
        <f t="shared" si="0"/>
        <v>5</v>
      </c>
      <c r="C169" s="5" t="s">
        <v>217</v>
      </c>
      <c r="D169" s="5" t="s">
        <v>330</v>
      </c>
      <c r="E169" s="5" t="s">
        <v>445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>
        <v>36</v>
      </c>
      <c r="B170" s="5">
        <f t="shared" si="0"/>
        <v>6</v>
      </c>
      <c r="C170" s="5" t="s">
        <v>220</v>
      </c>
      <c r="D170" s="5" t="s">
        <v>332</v>
      </c>
      <c r="E170" s="5" t="s">
        <v>446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>
        <v>36</v>
      </c>
      <c r="B171" s="5">
        <f t="shared" si="0"/>
        <v>7</v>
      </c>
      <c r="C171" s="5" t="s">
        <v>223</v>
      </c>
      <c r="D171" s="5" t="s">
        <v>334</v>
      </c>
      <c r="E171" s="5" t="s">
        <v>447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>
        <v>36</v>
      </c>
      <c r="B172" s="5">
        <f t="shared" si="0"/>
        <v>8</v>
      </c>
      <c r="C172" s="5" t="s">
        <v>226</v>
      </c>
      <c r="D172" s="5" t="s">
        <v>336</v>
      </c>
      <c r="E172" s="5" t="s">
        <v>448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>
        <v>36</v>
      </c>
      <c r="B173" s="5">
        <f t="shared" si="0"/>
        <v>9</v>
      </c>
      <c r="C173" s="5" t="s">
        <v>229</v>
      </c>
      <c r="D173" s="5" t="s">
        <v>338</v>
      </c>
      <c r="E173" s="5" t="s">
        <v>449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>
        <v>36</v>
      </c>
      <c r="B174" s="5">
        <f t="shared" si="0"/>
        <v>10</v>
      </c>
      <c r="C174" s="5" t="s">
        <v>232</v>
      </c>
      <c r="D174" s="5" t="s">
        <v>340</v>
      </c>
      <c r="E174" s="5" t="s">
        <v>450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>
        <v>36</v>
      </c>
      <c r="B175" s="5">
        <f t="shared" si="0"/>
        <v>11</v>
      </c>
      <c r="C175" s="5" t="s">
        <v>287</v>
      </c>
      <c r="D175" s="5" t="s">
        <v>342</v>
      </c>
      <c r="E175" s="5" t="s">
        <v>451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>
        <v>36</v>
      </c>
      <c r="B176" s="5">
        <f t="shared" si="0"/>
        <v>12</v>
      </c>
      <c r="C176" s="5" t="s">
        <v>290</v>
      </c>
      <c r="D176" s="5" t="s">
        <v>344</v>
      </c>
      <c r="E176" s="5" t="s">
        <v>452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>
        <v>36</v>
      </c>
      <c r="B177" s="5">
        <f t="shared" si="0"/>
        <v>13</v>
      </c>
      <c r="C177" s="5" t="s">
        <v>293</v>
      </c>
      <c r="D177" s="5" t="s">
        <v>346</v>
      </c>
      <c r="E177" s="5" t="s">
        <v>453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>
        <v>36</v>
      </c>
      <c r="B178" s="5">
        <f t="shared" si="0"/>
        <v>14</v>
      </c>
      <c r="C178" s="5" t="s">
        <v>235</v>
      </c>
      <c r="D178" s="5" t="s">
        <v>348</v>
      </c>
      <c r="E178" s="5" t="s">
        <v>454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>
        <v>37</v>
      </c>
      <c r="B179" s="5">
        <f t="shared" si="0"/>
        <v>1</v>
      </c>
      <c r="C179" s="5" t="s">
        <v>106</v>
      </c>
      <c r="D179" s="5" t="s">
        <v>107</v>
      </c>
      <c r="E179" s="5" t="s">
        <v>455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>
        <v>38</v>
      </c>
      <c r="B180" s="5">
        <f t="shared" si="0"/>
        <v>1</v>
      </c>
      <c r="C180" s="5" t="s">
        <v>248</v>
      </c>
      <c r="D180" s="5" t="s">
        <v>240</v>
      </c>
      <c r="E180" s="5" t="s">
        <v>456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>
        <v>38</v>
      </c>
      <c r="B181" s="5">
        <f t="shared" si="0"/>
        <v>2</v>
      </c>
      <c r="C181" s="5" t="s">
        <v>251</v>
      </c>
      <c r="D181" s="5" t="s">
        <v>391</v>
      </c>
      <c r="E181" s="5" t="s">
        <v>457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>
        <v>38</v>
      </c>
      <c r="B182" s="5">
        <f t="shared" si="0"/>
        <v>3</v>
      </c>
      <c r="C182" s="5" t="s">
        <v>254</v>
      </c>
      <c r="D182" s="5" t="s">
        <v>243</v>
      </c>
      <c r="E182" s="5" t="s">
        <v>458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>
        <v>39</v>
      </c>
      <c r="B183" s="5">
        <f t="shared" si="0"/>
        <v>1</v>
      </c>
      <c r="C183" s="5" t="s">
        <v>110</v>
      </c>
      <c r="D183" s="5" t="s">
        <v>111</v>
      </c>
      <c r="E183" s="5" t="s">
        <v>459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>
        <v>40</v>
      </c>
      <c r="B184" s="5">
        <f t="shared" si="0"/>
        <v>1</v>
      </c>
      <c r="C184" s="5" t="s">
        <v>112</v>
      </c>
      <c r="D184" s="5" t="s">
        <v>113</v>
      </c>
      <c r="E184" s="5" t="s">
        <v>460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>
        <v>41</v>
      </c>
      <c r="B185" s="5">
        <f t="shared" si="0"/>
        <v>1</v>
      </c>
      <c r="C185" s="5" t="s">
        <v>116</v>
      </c>
      <c r="D185" s="5" t="s">
        <v>117</v>
      </c>
      <c r="E185" s="5" t="s">
        <v>461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>
        <v>42</v>
      </c>
      <c r="B186" s="5">
        <f t="shared" si="0"/>
        <v>1</v>
      </c>
      <c r="C186" s="5" t="s">
        <v>174</v>
      </c>
      <c r="D186" s="5" t="s">
        <v>175</v>
      </c>
      <c r="E186" s="5" t="s">
        <v>462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>
        <v>42</v>
      </c>
      <c r="B187" s="5">
        <f t="shared" si="0"/>
        <v>2</v>
      </c>
      <c r="C187" s="5" t="s">
        <v>177</v>
      </c>
      <c r="D187" s="5" t="s">
        <v>178</v>
      </c>
      <c r="E187" s="5" t="s">
        <v>463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>
        <v>42</v>
      </c>
      <c r="B188" s="5">
        <f t="shared" si="0"/>
        <v>3</v>
      </c>
      <c r="C188" s="5" t="s">
        <v>180</v>
      </c>
      <c r="D188" s="5" t="s">
        <v>181</v>
      </c>
      <c r="E188" s="5" t="s">
        <v>464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>
        <v>42</v>
      </c>
      <c r="B189" s="5">
        <f t="shared" si="0"/>
        <v>4</v>
      </c>
      <c r="C189" s="5" t="s">
        <v>183</v>
      </c>
      <c r="D189" s="5" t="s">
        <v>184</v>
      </c>
      <c r="E189" s="5" t="s">
        <v>465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>
        <v>42</v>
      </c>
      <c r="B190" s="5">
        <f t="shared" si="0"/>
        <v>5</v>
      </c>
      <c r="C190" s="5" t="s">
        <v>186</v>
      </c>
      <c r="D190" s="5" t="s">
        <v>187</v>
      </c>
      <c r="E190" s="5" t="s">
        <v>466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>
        <v>42</v>
      </c>
      <c r="B191" s="5">
        <f t="shared" si="0"/>
        <v>6</v>
      </c>
      <c r="C191" s="5" t="s">
        <v>189</v>
      </c>
      <c r="D191" s="5" t="s">
        <v>190</v>
      </c>
      <c r="E191" s="5" t="s">
        <v>467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>
        <v>42</v>
      </c>
      <c r="B192" s="5">
        <f t="shared" si="0"/>
        <v>7</v>
      </c>
      <c r="C192" s="5" t="s">
        <v>192</v>
      </c>
      <c r="D192" s="5" t="s">
        <v>193</v>
      </c>
      <c r="E192" s="5" t="s">
        <v>468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>
        <v>43</v>
      </c>
      <c r="B193" s="5">
        <f t="shared" si="0"/>
        <v>1</v>
      </c>
      <c r="C193" s="5" t="s">
        <v>469</v>
      </c>
      <c r="D193" s="5" t="s">
        <v>470</v>
      </c>
      <c r="E193" s="5" t="s">
        <v>471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>
        <v>43</v>
      </c>
      <c r="B194" s="5">
        <f t="shared" si="0"/>
        <v>2</v>
      </c>
      <c r="C194" s="5" t="s">
        <v>472</v>
      </c>
      <c r="D194" s="5" t="s">
        <v>473</v>
      </c>
      <c r="E194" s="5" t="s">
        <v>474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>
        <v>43</v>
      </c>
      <c r="B195" s="5">
        <f t="shared" si="0"/>
        <v>3</v>
      </c>
      <c r="C195" s="5" t="s">
        <v>475</v>
      </c>
      <c r="D195" s="5" t="s">
        <v>476</v>
      </c>
      <c r="E195" s="5" t="s">
        <v>477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>
        <v>43</v>
      </c>
      <c r="B196" s="5">
        <f t="shared" si="0"/>
        <v>4</v>
      </c>
      <c r="C196" s="5" t="s">
        <v>478</v>
      </c>
      <c r="D196" s="5" t="s">
        <v>479</v>
      </c>
      <c r="E196" s="5" t="s">
        <v>480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>
        <v>43</v>
      </c>
      <c r="B197" s="5">
        <f t="shared" si="0"/>
        <v>5</v>
      </c>
      <c r="C197" s="5" t="s">
        <v>481</v>
      </c>
      <c r="D197" s="5" t="s">
        <v>482</v>
      </c>
      <c r="E197" s="5" t="s">
        <v>483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>
        <v>44</v>
      </c>
      <c r="B198" s="5">
        <f t="shared" si="0"/>
        <v>1</v>
      </c>
      <c r="C198" s="5" t="s">
        <v>205</v>
      </c>
      <c r="D198" s="5" t="s">
        <v>322</v>
      </c>
      <c r="E198" s="5" t="s">
        <v>484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>
        <v>44</v>
      </c>
      <c r="B199" s="5">
        <f t="shared" si="0"/>
        <v>2</v>
      </c>
      <c r="C199" s="5" t="s">
        <v>208</v>
      </c>
      <c r="D199" s="5" t="s">
        <v>324</v>
      </c>
      <c r="E199" s="5" t="s">
        <v>485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>
        <v>44</v>
      </c>
      <c r="B200" s="5">
        <f t="shared" si="0"/>
        <v>3</v>
      </c>
      <c r="C200" s="5" t="s">
        <v>211</v>
      </c>
      <c r="D200" s="5" t="s">
        <v>326</v>
      </c>
      <c r="E200" s="5" t="s">
        <v>486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>
        <v>44</v>
      </c>
      <c r="B201" s="5">
        <f t="shared" si="0"/>
        <v>4</v>
      </c>
      <c r="C201" s="5" t="s">
        <v>214</v>
      </c>
      <c r="D201" s="5" t="s">
        <v>328</v>
      </c>
      <c r="E201" s="5" t="s">
        <v>487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>
        <v>44</v>
      </c>
      <c r="B202" s="5">
        <f t="shared" si="0"/>
        <v>5</v>
      </c>
      <c r="C202" s="5" t="s">
        <v>217</v>
      </c>
      <c r="D202" s="5" t="s">
        <v>330</v>
      </c>
      <c r="E202" s="5" t="s">
        <v>488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>
        <v>44</v>
      </c>
      <c r="B203" s="5">
        <f t="shared" si="0"/>
        <v>6</v>
      </c>
      <c r="C203" s="5" t="s">
        <v>220</v>
      </c>
      <c r="D203" s="5" t="s">
        <v>332</v>
      </c>
      <c r="E203" s="5" t="s">
        <v>489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>
        <v>44</v>
      </c>
      <c r="B204" s="5">
        <f t="shared" si="0"/>
        <v>7</v>
      </c>
      <c r="C204" s="5" t="s">
        <v>223</v>
      </c>
      <c r="D204" s="5" t="s">
        <v>334</v>
      </c>
      <c r="E204" s="5" t="s">
        <v>490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>
        <v>44</v>
      </c>
      <c r="B205" s="5">
        <f t="shared" si="0"/>
        <v>8</v>
      </c>
      <c r="C205" s="5" t="s">
        <v>226</v>
      </c>
      <c r="D205" s="5" t="s">
        <v>336</v>
      </c>
      <c r="E205" s="5" t="s">
        <v>491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>
        <v>44</v>
      </c>
      <c r="B206" s="5">
        <f t="shared" si="0"/>
        <v>9</v>
      </c>
      <c r="C206" s="5" t="s">
        <v>229</v>
      </c>
      <c r="D206" s="5" t="s">
        <v>338</v>
      </c>
      <c r="E206" s="5" t="s">
        <v>492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>
        <v>44</v>
      </c>
      <c r="B207" s="5">
        <f t="shared" si="0"/>
        <v>10</v>
      </c>
      <c r="C207" s="5" t="s">
        <v>232</v>
      </c>
      <c r="D207" s="5" t="s">
        <v>340</v>
      </c>
      <c r="E207" s="5" t="s">
        <v>493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>
        <v>44</v>
      </c>
      <c r="B208" s="5">
        <f t="shared" si="0"/>
        <v>11</v>
      </c>
      <c r="C208" s="5" t="s">
        <v>287</v>
      </c>
      <c r="D208" s="5" t="s">
        <v>342</v>
      </c>
      <c r="E208" s="5" t="s">
        <v>494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>
        <v>44</v>
      </c>
      <c r="B209" s="5">
        <f t="shared" si="0"/>
        <v>12</v>
      </c>
      <c r="C209" s="5" t="s">
        <v>290</v>
      </c>
      <c r="D209" s="5" t="s">
        <v>344</v>
      </c>
      <c r="E209" s="5" t="s">
        <v>495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>
        <v>44</v>
      </c>
      <c r="B210" s="5">
        <f t="shared" si="0"/>
        <v>13</v>
      </c>
      <c r="C210" s="5" t="s">
        <v>293</v>
      </c>
      <c r="D210" s="5" t="s">
        <v>346</v>
      </c>
      <c r="E210" s="5" t="s">
        <v>496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>
        <v>44</v>
      </c>
      <c r="B211" s="5">
        <f t="shared" si="0"/>
        <v>14</v>
      </c>
      <c r="C211" s="5" t="s">
        <v>235</v>
      </c>
      <c r="D211" s="5" t="s">
        <v>348</v>
      </c>
      <c r="E211" s="5" t="s">
        <v>497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>
        <v>45</v>
      </c>
      <c r="B212" s="5">
        <f t="shared" si="0"/>
        <v>1</v>
      </c>
      <c r="C212" s="5" t="s">
        <v>266</v>
      </c>
      <c r="D212" s="5" t="s">
        <v>202</v>
      </c>
      <c r="E212" s="5" t="s">
        <v>498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>
        <v>46</v>
      </c>
      <c r="B213" s="5">
        <f t="shared" si="0"/>
        <v>1</v>
      </c>
      <c r="C213" s="5" t="s">
        <v>174</v>
      </c>
      <c r="D213" s="5" t="s">
        <v>175</v>
      </c>
      <c r="E213" s="5" t="s">
        <v>499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>
        <v>46</v>
      </c>
      <c r="B214" s="5">
        <f t="shared" si="0"/>
        <v>2</v>
      </c>
      <c r="C214" s="5" t="s">
        <v>177</v>
      </c>
      <c r="D214" s="5" t="s">
        <v>178</v>
      </c>
      <c r="E214" s="5" t="s">
        <v>500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>
        <v>46</v>
      </c>
      <c r="B215" s="5">
        <f t="shared" si="0"/>
        <v>3</v>
      </c>
      <c r="C215" s="5" t="s">
        <v>180</v>
      </c>
      <c r="D215" s="5" t="s">
        <v>181</v>
      </c>
      <c r="E215" s="5" t="s">
        <v>501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>
        <v>46</v>
      </c>
      <c r="B216" s="5">
        <f t="shared" si="0"/>
        <v>4</v>
      </c>
      <c r="C216" s="5" t="s">
        <v>183</v>
      </c>
      <c r="D216" s="5" t="s">
        <v>184</v>
      </c>
      <c r="E216" s="5" t="s">
        <v>502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>
        <v>46</v>
      </c>
      <c r="B217" s="5">
        <f t="shared" si="0"/>
        <v>5</v>
      </c>
      <c r="C217" s="5" t="s">
        <v>186</v>
      </c>
      <c r="D217" s="5" t="s">
        <v>187</v>
      </c>
      <c r="E217" s="5" t="s">
        <v>503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>
        <v>46</v>
      </c>
      <c r="B218" s="5">
        <f t="shared" si="0"/>
        <v>6</v>
      </c>
      <c r="C218" s="5" t="s">
        <v>189</v>
      </c>
      <c r="D218" s="5" t="s">
        <v>190</v>
      </c>
      <c r="E218" s="5" t="s">
        <v>504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>
        <v>46</v>
      </c>
      <c r="B219" s="5">
        <f t="shared" si="0"/>
        <v>7</v>
      </c>
      <c r="C219" s="5" t="s">
        <v>192</v>
      </c>
      <c r="D219" s="5" t="s">
        <v>193</v>
      </c>
      <c r="E219" s="5" t="s">
        <v>505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>
        <v>46</v>
      </c>
      <c r="B220" s="5">
        <f t="shared" si="0"/>
        <v>8</v>
      </c>
      <c r="C220" s="5" t="s">
        <v>195</v>
      </c>
      <c r="D220" s="5" t="s">
        <v>196</v>
      </c>
      <c r="E220" s="5" t="s">
        <v>506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>
        <v>46</v>
      </c>
      <c r="B221" s="5">
        <f t="shared" si="0"/>
        <v>9</v>
      </c>
      <c r="C221" s="5" t="s">
        <v>266</v>
      </c>
      <c r="D221" s="5" t="s">
        <v>202</v>
      </c>
      <c r="E221" s="5" t="s">
        <v>507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>
        <v>46</v>
      </c>
      <c r="B222" s="5">
        <f t="shared" si="0"/>
        <v>10</v>
      </c>
      <c r="C222" s="5" t="s">
        <v>508</v>
      </c>
      <c r="D222" s="5" t="s">
        <v>509</v>
      </c>
      <c r="E222" s="5" t="s">
        <v>510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>
        <v>47</v>
      </c>
      <c r="B223" s="5">
        <v>6</v>
      </c>
      <c r="C223" s="5" t="s">
        <v>511</v>
      </c>
      <c r="D223" s="5" t="s">
        <v>512</v>
      </c>
      <c r="E223" s="5" t="s">
        <v>513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>
        <v>47</v>
      </c>
      <c r="B224" s="5">
        <f t="shared" si="0"/>
        <v>7</v>
      </c>
      <c r="C224" s="5" t="s">
        <v>514</v>
      </c>
      <c r="D224" s="5" t="s">
        <v>515</v>
      </c>
      <c r="E224" s="5" t="s">
        <v>516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>
        <v>47</v>
      </c>
      <c r="B225" s="5">
        <f t="shared" si="0"/>
        <v>8</v>
      </c>
      <c r="C225" s="5" t="s">
        <v>517</v>
      </c>
      <c r="D225" s="5" t="s">
        <v>518</v>
      </c>
      <c r="E225" s="5" t="s">
        <v>519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>
        <v>47</v>
      </c>
      <c r="B226" s="5">
        <f t="shared" si="0"/>
        <v>9</v>
      </c>
      <c r="C226" s="5" t="s">
        <v>520</v>
      </c>
      <c r="D226" s="5" t="s">
        <v>521</v>
      </c>
      <c r="E226" s="5" t="s">
        <v>522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>
        <v>47</v>
      </c>
      <c r="B227" s="5">
        <f t="shared" si="0"/>
        <v>10</v>
      </c>
      <c r="C227" s="5" t="s">
        <v>523</v>
      </c>
      <c r="D227" s="5" t="s">
        <v>524</v>
      </c>
      <c r="E227" s="5" t="s">
        <v>525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>
        <v>47</v>
      </c>
      <c r="B228" s="5">
        <f t="shared" si="0"/>
        <v>11</v>
      </c>
      <c r="C228" s="5" t="s">
        <v>526</v>
      </c>
      <c r="D228" s="5" t="s">
        <v>527</v>
      </c>
      <c r="E228" s="5" t="s">
        <v>528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>
        <v>47</v>
      </c>
      <c r="B229" s="5">
        <f t="shared" si="0"/>
        <v>12</v>
      </c>
      <c r="C229" s="5" t="s">
        <v>529</v>
      </c>
      <c r="D229" s="5" t="s">
        <v>530</v>
      </c>
      <c r="E229" s="5" t="s">
        <v>531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>
        <v>48</v>
      </c>
      <c r="B230" s="5">
        <f t="shared" si="0"/>
        <v>1</v>
      </c>
      <c r="C230" s="5" t="s">
        <v>205</v>
      </c>
      <c r="D230" s="5" t="s">
        <v>206</v>
      </c>
      <c r="E230" s="5" t="s">
        <v>532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>
        <v>48</v>
      </c>
      <c r="B231" s="5">
        <f t="shared" si="0"/>
        <v>2</v>
      </c>
      <c r="C231" s="5" t="s">
        <v>208</v>
      </c>
      <c r="D231" s="5" t="s">
        <v>209</v>
      </c>
      <c r="E231" s="5" t="s">
        <v>533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>
        <v>48</v>
      </c>
      <c r="B232" s="5">
        <f t="shared" si="0"/>
        <v>3</v>
      </c>
      <c r="C232" s="5" t="s">
        <v>211</v>
      </c>
      <c r="D232" s="5" t="s">
        <v>212</v>
      </c>
      <c r="E232" s="5" t="s">
        <v>534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>
        <v>48</v>
      </c>
      <c r="B233" s="5">
        <f t="shared" si="0"/>
        <v>4</v>
      </c>
      <c r="C233" s="5" t="s">
        <v>214</v>
      </c>
      <c r="D233" s="5" t="s">
        <v>215</v>
      </c>
      <c r="E233" s="5" t="s">
        <v>535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>
        <v>48</v>
      </c>
      <c r="B234" s="5">
        <f t="shared" si="0"/>
        <v>5</v>
      </c>
      <c r="C234" s="5" t="s">
        <v>217</v>
      </c>
      <c r="D234" s="5" t="s">
        <v>218</v>
      </c>
      <c r="E234" s="5" t="s">
        <v>536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>
        <v>48</v>
      </c>
      <c r="B235" s="5">
        <f t="shared" si="0"/>
        <v>6</v>
      </c>
      <c r="C235" s="5" t="s">
        <v>220</v>
      </c>
      <c r="D235" s="5" t="s">
        <v>221</v>
      </c>
      <c r="E235" s="5" t="s">
        <v>537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>
        <v>48</v>
      </c>
      <c r="B236" s="5">
        <f t="shared" si="0"/>
        <v>7</v>
      </c>
      <c r="C236" s="5" t="s">
        <v>223</v>
      </c>
      <c r="D236" s="5" t="s">
        <v>224</v>
      </c>
      <c r="E236" s="5" t="s">
        <v>538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>
        <v>48</v>
      </c>
      <c r="B237" s="5">
        <f t="shared" si="0"/>
        <v>8</v>
      </c>
      <c r="C237" s="5" t="s">
        <v>226</v>
      </c>
      <c r="D237" s="5" t="s">
        <v>227</v>
      </c>
      <c r="E237" s="5" t="s">
        <v>539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>
        <v>48</v>
      </c>
      <c r="B238" s="5">
        <f t="shared" si="0"/>
        <v>9</v>
      </c>
      <c r="C238" s="5" t="s">
        <v>229</v>
      </c>
      <c r="D238" s="5" t="s">
        <v>230</v>
      </c>
      <c r="E238" s="5" t="s">
        <v>540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>
        <v>48</v>
      </c>
      <c r="B239" s="5">
        <f t="shared" si="0"/>
        <v>10</v>
      </c>
      <c r="C239" s="5" t="s">
        <v>235</v>
      </c>
      <c r="D239" s="5" t="s">
        <v>233</v>
      </c>
      <c r="E239" s="5" t="s">
        <v>541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>
        <v>49</v>
      </c>
      <c r="B240" s="5">
        <f t="shared" si="0"/>
        <v>1</v>
      </c>
      <c r="C240" s="5" t="s">
        <v>239</v>
      </c>
      <c r="D240" s="5" t="s">
        <v>240</v>
      </c>
      <c r="E240" s="5" t="s">
        <v>542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>
        <v>49</v>
      </c>
      <c r="B241" s="5">
        <f t="shared" si="0"/>
        <v>2</v>
      </c>
      <c r="C241" s="5" t="s">
        <v>242</v>
      </c>
      <c r="D241" s="5" t="s">
        <v>391</v>
      </c>
      <c r="E241" s="5" t="s">
        <v>543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>
        <v>49</v>
      </c>
      <c r="B242" s="5">
        <f t="shared" si="0"/>
        <v>3</v>
      </c>
      <c r="C242" s="5" t="s">
        <v>393</v>
      </c>
      <c r="D242" s="5" t="s">
        <v>243</v>
      </c>
      <c r="E242" s="5" t="s">
        <v>544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>
        <v>50</v>
      </c>
      <c r="B243" s="5">
        <f t="shared" si="0"/>
        <v>1</v>
      </c>
      <c r="C243" s="5" t="s">
        <v>239</v>
      </c>
      <c r="D243" s="5" t="s">
        <v>240</v>
      </c>
      <c r="E243" s="5" t="s">
        <v>545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>
        <v>50</v>
      </c>
      <c r="B244" s="5">
        <f t="shared" si="0"/>
        <v>2</v>
      </c>
      <c r="C244" s="5" t="s">
        <v>242</v>
      </c>
      <c r="D244" s="5" t="s">
        <v>391</v>
      </c>
      <c r="E244" s="5" t="s">
        <v>546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>
        <v>50</v>
      </c>
      <c r="B245" s="5">
        <f t="shared" si="0"/>
        <v>3</v>
      </c>
      <c r="C245" s="5" t="s">
        <v>393</v>
      </c>
      <c r="D245" s="5" t="s">
        <v>243</v>
      </c>
      <c r="E245" s="5" t="s">
        <v>547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>
        <v>51</v>
      </c>
      <c r="B246" s="5">
        <f t="shared" si="0"/>
        <v>1</v>
      </c>
      <c r="C246" s="5" t="s">
        <v>239</v>
      </c>
      <c r="D246" s="5" t="s">
        <v>240</v>
      </c>
      <c r="E246" s="5" t="s">
        <v>548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>
        <v>51</v>
      </c>
      <c r="B247" s="5">
        <f t="shared" si="0"/>
        <v>2</v>
      </c>
      <c r="C247" s="5" t="s">
        <v>242</v>
      </c>
      <c r="D247" s="5" t="s">
        <v>391</v>
      </c>
      <c r="E247" s="5" t="s">
        <v>549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>
        <v>51</v>
      </c>
      <c r="B248" s="5">
        <f t="shared" si="0"/>
        <v>3</v>
      </c>
      <c r="C248" s="5" t="s">
        <v>393</v>
      </c>
      <c r="D248" s="5" t="s">
        <v>243</v>
      </c>
      <c r="E248" s="5" t="s">
        <v>550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>
        <v>52</v>
      </c>
      <c r="B249" s="5">
        <f t="shared" si="0"/>
        <v>1</v>
      </c>
      <c r="C249" s="5" t="s">
        <v>138</v>
      </c>
      <c r="D249" s="5" t="s">
        <v>139</v>
      </c>
      <c r="E249" s="5" t="s">
        <v>551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>
        <v>53</v>
      </c>
      <c r="B250" s="5">
        <f t="shared" si="0"/>
        <v>1</v>
      </c>
      <c r="C250" s="5" t="s">
        <v>140</v>
      </c>
      <c r="D250" s="5" t="s">
        <v>141</v>
      </c>
      <c r="E250" s="5" t="s">
        <v>552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>
        <v>54</v>
      </c>
      <c r="B251" s="5">
        <f t="shared" si="0"/>
        <v>1</v>
      </c>
      <c r="C251" s="5" t="s">
        <v>144</v>
      </c>
      <c r="D251" s="5" t="s">
        <v>145</v>
      </c>
      <c r="E251" s="5" t="s">
        <v>553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>
        <v>55</v>
      </c>
      <c r="B252" s="5">
        <f t="shared" si="0"/>
        <v>1</v>
      </c>
      <c r="C252" s="5" t="s">
        <v>146</v>
      </c>
      <c r="D252" s="5" t="s">
        <v>147</v>
      </c>
      <c r="E252" s="5" t="s">
        <v>554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>
        <v>56</v>
      </c>
      <c r="B253" s="5">
        <f t="shared" si="0"/>
        <v>1</v>
      </c>
      <c r="C253" s="5" t="s">
        <v>148</v>
      </c>
      <c r="D253" s="5" t="s">
        <v>149</v>
      </c>
      <c r="E253" s="5" t="s">
        <v>555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>
        <v>57</v>
      </c>
      <c r="B254" s="5">
        <f t="shared" si="0"/>
        <v>1</v>
      </c>
      <c r="C254" s="5" t="s">
        <v>174</v>
      </c>
      <c r="D254" s="5" t="s">
        <v>175</v>
      </c>
      <c r="E254" s="5" t="s">
        <v>556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>
        <v>57</v>
      </c>
      <c r="B255" s="5">
        <f t="shared" si="0"/>
        <v>2</v>
      </c>
      <c r="C255" s="5" t="s">
        <v>177</v>
      </c>
      <c r="D255" s="5" t="s">
        <v>178</v>
      </c>
      <c r="E255" s="5" t="s">
        <v>557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>
        <v>57</v>
      </c>
      <c r="B256" s="5">
        <f t="shared" si="0"/>
        <v>3</v>
      </c>
      <c r="C256" s="5" t="s">
        <v>180</v>
      </c>
      <c r="D256" s="5" t="s">
        <v>181</v>
      </c>
      <c r="E256" s="5" t="s">
        <v>558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>
        <v>57</v>
      </c>
      <c r="B257" s="5">
        <f t="shared" ref="B257:B288" si="1">IF(ISBLANK(E257),"",IF(ISERROR(FIND("/",E257)),1,IF(ISERROR(FIND("/",E256)),1,IF(LEFT(E257,FIND("/",E257)-1)=LEFT(E256,FIND("/",E256)-1),B256+1,1))))</f>
        <v>4</v>
      </c>
      <c r="C257" s="5" t="s">
        <v>183</v>
      </c>
      <c r="D257" s="5" t="s">
        <v>184</v>
      </c>
      <c r="E257" s="5" t="s">
        <v>559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>
        <v>57</v>
      </c>
      <c r="B258" s="5">
        <f t="shared" si="1"/>
        <v>5</v>
      </c>
      <c r="C258" s="5" t="s">
        <v>186</v>
      </c>
      <c r="D258" s="5" t="s">
        <v>187</v>
      </c>
      <c r="E258" s="5" t="s">
        <v>560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>
        <v>57</v>
      </c>
      <c r="B259" s="5">
        <f t="shared" si="1"/>
        <v>6</v>
      </c>
      <c r="C259" s="5" t="s">
        <v>189</v>
      </c>
      <c r="D259" s="5" t="s">
        <v>190</v>
      </c>
      <c r="E259" s="5" t="s">
        <v>561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>
        <v>57</v>
      </c>
      <c r="B260" s="5">
        <f t="shared" si="1"/>
        <v>7</v>
      </c>
      <c r="C260" s="5" t="s">
        <v>192</v>
      </c>
      <c r="D260" s="5" t="s">
        <v>193</v>
      </c>
      <c r="E260" s="5" t="s">
        <v>562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>
        <v>57</v>
      </c>
      <c r="B261" s="5">
        <f t="shared" si="1"/>
        <v>8</v>
      </c>
      <c r="C261" s="5" t="s">
        <v>195</v>
      </c>
      <c r="D261" s="5" t="s">
        <v>196</v>
      </c>
      <c r="E261" s="5" t="s">
        <v>563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>
        <v>57</v>
      </c>
      <c r="B262" s="5">
        <f t="shared" si="1"/>
        <v>9</v>
      </c>
      <c r="C262" s="5" t="s">
        <v>198</v>
      </c>
      <c r="D262" s="5" t="s">
        <v>199</v>
      </c>
      <c r="E262" s="5" t="s">
        <v>564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>
        <v>57</v>
      </c>
      <c r="B263" s="5">
        <f t="shared" si="1"/>
        <v>10</v>
      </c>
      <c r="C263" s="5" t="s">
        <v>508</v>
      </c>
      <c r="D263" s="5" t="s">
        <v>565</v>
      </c>
      <c r="E263" s="5" t="s">
        <v>566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>
        <v>58</v>
      </c>
      <c r="B264" s="5">
        <v>13</v>
      </c>
      <c r="C264" s="5" t="s">
        <v>567</v>
      </c>
      <c r="D264" s="5" t="s">
        <v>568</v>
      </c>
      <c r="E264" s="5" t="s">
        <v>569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>
        <v>59</v>
      </c>
      <c r="B265" s="5">
        <f t="shared" si="1"/>
        <v>1</v>
      </c>
      <c r="C265" s="5" t="s">
        <v>205</v>
      </c>
      <c r="D265" s="5" t="s">
        <v>206</v>
      </c>
      <c r="E265" s="5" t="s">
        <v>570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>
        <v>59</v>
      </c>
      <c r="B266" s="5">
        <f t="shared" si="1"/>
        <v>2</v>
      </c>
      <c r="C266" s="5" t="s">
        <v>208</v>
      </c>
      <c r="D266" s="5" t="s">
        <v>209</v>
      </c>
      <c r="E266" s="5" t="s">
        <v>571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>
        <v>59</v>
      </c>
      <c r="B267" s="5">
        <f t="shared" si="1"/>
        <v>3</v>
      </c>
      <c r="C267" s="5" t="s">
        <v>211</v>
      </c>
      <c r="D267" s="5" t="s">
        <v>212</v>
      </c>
      <c r="E267" s="5" t="s">
        <v>572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>
        <v>59</v>
      </c>
      <c r="B268" s="5">
        <f t="shared" si="1"/>
        <v>4</v>
      </c>
      <c r="C268" s="5" t="s">
        <v>214</v>
      </c>
      <c r="D268" s="5" t="s">
        <v>215</v>
      </c>
      <c r="E268" s="5" t="s">
        <v>573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>
        <v>59</v>
      </c>
      <c r="B269" s="5">
        <f t="shared" si="1"/>
        <v>5</v>
      </c>
      <c r="C269" s="5" t="s">
        <v>217</v>
      </c>
      <c r="D269" s="5" t="s">
        <v>218</v>
      </c>
      <c r="E269" s="5" t="s">
        <v>574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>
        <v>59</v>
      </c>
      <c r="B270" s="5">
        <f t="shared" si="1"/>
        <v>6</v>
      </c>
      <c r="C270" s="5" t="s">
        <v>220</v>
      </c>
      <c r="D270" s="5" t="s">
        <v>221</v>
      </c>
      <c r="E270" s="5" t="s">
        <v>575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>
        <v>59</v>
      </c>
      <c r="B271" s="5">
        <f t="shared" si="1"/>
        <v>7</v>
      </c>
      <c r="C271" s="5" t="s">
        <v>223</v>
      </c>
      <c r="D271" s="5" t="s">
        <v>224</v>
      </c>
      <c r="E271" s="5" t="s">
        <v>576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>
        <v>59</v>
      </c>
      <c r="B272" s="5">
        <f t="shared" si="1"/>
        <v>8</v>
      </c>
      <c r="C272" s="5" t="s">
        <v>226</v>
      </c>
      <c r="D272" s="5" t="s">
        <v>227</v>
      </c>
      <c r="E272" s="5" t="s">
        <v>577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>
        <v>59</v>
      </c>
      <c r="B273" s="5">
        <f t="shared" si="1"/>
        <v>9</v>
      </c>
      <c r="C273" s="5" t="s">
        <v>229</v>
      </c>
      <c r="D273" s="5" t="s">
        <v>230</v>
      </c>
      <c r="E273" s="5" t="s">
        <v>578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>
        <v>59</v>
      </c>
      <c r="B274" s="5">
        <f t="shared" si="1"/>
        <v>10</v>
      </c>
      <c r="C274" s="5" t="s">
        <v>232</v>
      </c>
      <c r="D274" s="5" t="s">
        <v>233</v>
      </c>
      <c r="E274" s="5" t="s">
        <v>579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>
        <v>60</v>
      </c>
      <c r="B275" s="5">
        <f t="shared" si="1"/>
        <v>1</v>
      </c>
      <c r="C275" s="5" t="s">
        <v>239</v>
      </c>
      <c r="D275" s="5" t="s">
        <v>240</v>
      </c>
      <c r="E275" s="5" t="s">
        <v>580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>
        <v>60</v>
      </c>
      <c r="B276" s="5">
        <f t="shared" si="1"/>
        <v>2</v>
      </c>
      <c r="C276" s="5" t="s">
        <v>242</v>
      </c>
      <c r="D276" s="5" t="s">
        <v>391</v>
      </c>
      <c r="E276" s="5" t="s">
        <v>581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>
        <v>60</v>
      </c>
      <c r="B277" s="5">
        <f t="shared" si="1"/>
        <v>3</v>
      </c>
      <c r="C277" s="5" t="s">
        <v>393</v>
      </c>
      <c r="D277" s="5" t="s">
        <v>243</v>
      </c>
      <c r="E277" s="5" t="s">
        <v>582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>
        <v>61</v>
      </c>
      <c r="B278" s="5">
        <f t="shared" si="1"/>
        <v>1</v>
      </c>
      <c r="C278" s="5" t="s">
        <v>239</v>
      </c>
      <c r="D278" s="5" t="s">
        <v>240</v>
      </c>
      <c r="E278" s="5" t="s">
        <v>583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>
        <v>61</v>
      </c>
      <c r="B279" s="5">
        <f t="shared" si="1"/>
        <v>2</v>
      </c>
      <c r="C279" s="5" t="s">
        <v>242</v>
      </c>
      <c r="D279" s="5" t="s">
        <v>391</v>
      </c>
      <c r="E279" s="5" t="s">
        <v>584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>
        <v>61</v>
      </c>
      <c r="B280" s="5">
        <f t="shared" si="1"/>
        <v>3</v>
      </c>
      <c r="C280" s="5" t="s">
        <v>393</v>
      </c>
      <c r="D280" s="5" t="s">
        <v>243</v>
      </c>
      <c r="E280" s="5" t="s">
        <v>585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>
        <v>62</v>
      </c>
      <c r="B281" s="5">
        <f t="shared" si="1"/>
        <v>1</v>
      </c>
      <c r="C281" s="5" t="s">
        <v>239</v>
      </c>
      <c r="D281" s="5" t="s">
        <v>240</v>
      </c>
      <c r="E281" s="5" t="s">
        <v>586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>
        <v>62</v>
      </c>
      <c r="B282" s="5">
        <f t="shared" si="1"/>
        <v>2</v>
      </c>
      <c r="C282" s="5" t="s">
        <v>242</v>
      </c>
      <c r="D282" s="5" t="s">
        <v>391</v>
      </c>
      <c r="E282" s="5" t="s">
        <v>587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>
        <v>62</v>
      </c>
      <c r="B283" s="5">
        <f t="shared" si="1"/>
        <v>3</v>
      </c>
      <c r="C283" s="5" t="s">
        <v>393</v>
      </c>
      <c r="D283" s="5" t="s">
        <v>243</v>
      </c>
      <c r="E283" s="5" t="s">
        <v>588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>
        <v>63</v>
      </c>
      <c r="B284" s="5">
        <f t="shared" si="1"/>
        <v>1</v>
      </c>
      <c r="C284" s="5" t="s">
        <v>266</v>
      </c>
      <c r="D284" s="5" t="s">
        <v>202</v>
      </c>
      <c r="E284" s="5" t="s">
        <v>589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>
        <v>64</v>
      </c>
      <c r="B285" s="5">
        <v>1</v>
      </c>
      <c r="C285" s="5" t="s">
        <v>590</v>
      </c>
      <c r="D285" s="5" t="s">
        <v>591</v>
      </c>
      <c r="E285" s="5" t="s">
        <v>592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>
        <v>64</v>
      </c>
      <c r="B286" s="5">
        <f t="shared" si="1"/>
        <v>2</v>
      </c>
      <c r="C286" s="5" t="s">
        <v>266</v>
      </c>
      <c r="D286" s="5" t="s">
        <v>202</v>
      </c>
      <c r="E286" s="5" t="s">
        <v>593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>
        <v>64</v>
      </c>
      <c r="B287" s="5">
        <f t="shared" si="1"/>
        <v>3</v>
      </c>
      <c r="C287" s="5" t="s">
        <v>594</v>
      </c>
      <c r="D287" s="5" t="s">
        <v>595</v>
      </c>
      <c r="E287" s="5" t="s">
        <v>596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>
        <v>65</v>
      </c>
      <c r="B288" s="5">
        <f t="shared" si="1"/>
        <v>1</v>
      </c>
      <c r="C288" s="5" t="s">
        <v>266</v>
      </c>
      <c r="D288" s="5" t="s">
        <v>597</v>
      </c>
      <c r="E288" s="5" t="s">
        <v>598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>
        <v>66</v>
      </c>
      <c r="B289" s="5">
        <f>IF(ISBLANK(E289),"",IF(ISERROR(FIND("/",E289)),1,IF(ISERROR(FIND("/",E284)),1,IF(LEFT(E289,FIND("/",E289)-1)=LEFT(E284,FIND("/",E284)-1),B284+1,1))))</f>
        <v>1</v>
      </c>
      <c r="C289" s="5" t="s">
        <v>599</v>
      </c>
      <c r="D289" s="5" t="s">
        <v>600</v>
      </c>
      <c r="E289" s="5" t="s">
        <v>601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>
        <v>67</v>
      </c>
      <c r="B290" s="5">
        <f t="shared" ref="B290:B298" si="2">IF(ISBLANK(E290),"",IF(ISERROR(FIND("/",E290)),1,IF(ISERROR(FIND("/",E289)),1,IF(LEFT(E290,FIND("/",E290)-1)=LEFT(E289,FIND("/",E289)-1),B289+1,1))))</f>
        <v>1</v>
      </c>
      <c r="C290" s="5" t="s">
        <v>174</v>
      </c>
      <c r="D290" s="5" t="s">
        <v>175</v>
      </c>
      <c r="E290" s="5" t="s">
        <v>602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>
        <v>67</v>
      </c>
      <c r="B291" s="5">
        <f t="shared" si="2"/>
        <v>2</v>
      </c>
      <c r="C291" s="5" t="s">
        <v>177</v>
      </c>
      <c r="D291" s="5" t="s">
        <v>178</v>
      </c>
      <c r="E291" s="5" t="s">
        <v>603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>
        <v>67</v>
      </c>
      <c r="B292" s="5">
        <f t="shared" si="2"/>
        <v>3</v>
      </c>
      <c r="C292" s="5" t="s">
        <v>180</v>
      </c>
      <c r="D292" s="5" t="s">
        <v>181</v>
      </c>
      <c r="E292" s="5" t="s">
        <v>604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>
        <v>67</v>
      </c>
      <c r="B293" s="5">
        <f t="shared" si="2"/>
        <v>4</v>
      </c>
      <c r="C293" s="5" t="s">
        <v>183</v>
      </c>
      <c r="D293" s="5" t="s">
        <v>184</v>
      </c>
      <c r="E293" s="5" t="s">
        <v>605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>
        <v>67</v>
      </c>
      <c r="B294" s="5">
        <f t="shared" si="2"/>
        <v>5</v>
      </c>
      <c r="C294" s="5" t="s">
        <v>186</v>
      </c>
      <c r="D294" s="5" t="s">
        <v>187</v>
      </c>
      <c r="E294" s="5" t="s">
        <v>606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>
        <v>67</v>
      </c>
      <c r="B295" s="5">
        <f t="shared" si="2"/>
        <v>6</v>
      </c>
      <c r="C295" s="5" t="s">
        <v>189</v>
      </c>
      <c r="D295" s="5" t="s">
        <v>190</v>
      </c>
      <c r="E295" s="5" t="s">
        <v>607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>
        <v>67</v>
      </c>
      <c r="B296" s="5">
        <f t="shared" si="2"/>
        <v>7</v>
      </c>
      <c r="C296" s="5" t="s">
        <v>192</v>
      </c>
      <c r="D296" s="5" t="s">
        <v>193</v>
      </c>
      <c r="E296" s="5" t="s">
        <v>608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>
        <v>67</v>
      </c>
      <c r="B297" s="5">
        <f t="shared" si="2"/>
        <v>8</v>
      </c>
      <c r="C297" s="5" t="s">
        <v>195</v>
      </c>
      <c r="D297" s="5" t="s">
        <v>196</v>
      </c>
      <c r="E297" s="5" t="s">
        <v>609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>
        <v>67</v>
      </c>
      <c r="B298" s="5">
        <f t="shared" si="2"/>
        <v>9</v>
      </c>
      <c r="C298" s="5" t="s">
        <v>508</v>
      </c>
      <c r="D298" s="5" t="s">
        <v>610</v>
      </c>
      <c r="E298" s="5" t="s">
        <v>611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66"/>
    <outlinePr summaryBelow="0" summaryRight="0"/>
  </sheetPr>
  <dimension ref="A1:KN1001"/>
  <sheetViews>
    <sheetView workbookViewId="0"/>
  </sheetViews>
  <sheetFormatPr defaultColWidth="12.6328125" defaultRowHeight="15.75" customHeight="1"/>
  <cols>
    <col min="1" max="1" width="39.6328125" customWidth="1"/>
  </cols>
  <sheetData>
    <row r="1" spans="1:300" ht="15.75" customHeight="1">
      <c r="A1" s="5" t="s">
        <v>612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 ht="15.75" customHeight="1">
      <c r="A3" s="5" t="str">
        <f ca="1">IFERROR(__xludf.DUMMYFUNCTION("QUERY(TRANSPOSE(SPLIT(A1, "","")), ""SELECT Col1"")"),"['Sky_FC_GAME'")</f>
        <v>['Sky_FC_GAME'</v>
      </c>
      <c r="B3" s="5" t="str">
        <f t="shared" ref="B3:B257" ca="1" si="0">TRIM(SUBSTITUTE(SUBSTITUTE(
SUBSTITUTE(
SUBSTITUTE(
A3, "[", ""), "]", ""), "/wiki/", ""), "'", ""))</f>
        <v>Sky_FC_GAME</v>
      </c>
      <c r="C3" s="5"/>
      <c r="D3" s="5"/>
      <c r="E3" s="5" t="str">
        <f ca="1">IFERROR(__xludf.DUMMYFUNCTION("FILTER(B:B, NOT(ISNUMBER(FIND(""_GAME"",B:B)))) "),"")</f>
        <v/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 ht="15.75" customHeight="1">
      <c r="A4" s="5" t="str">
        <f ca="1">IFERROR(__xludf.DUMMYFUNCTION("""COMPUTED_VALUE""")," '/wiki/Liberl_News_(Sky_FC)/Issue_1'")</f>
        <v xml:space="preserve"> '/wiki/Liberl_News_(Sky_FC)/Issue_1'</v>
      </c>
      <c r="B4" s="5" t="str">
        <f t="shared" ca="1" si="0"/>
        <v>Liberl_News_(Sky_FC)/Issue_1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 ht="15.75" customHeight="1">
      <c r="A5" s="5" t="str">
        <f ca="1">IFERROR(__xludf.DUMMYFUNCTION("""COMPUTED_VALUE""")," '/wiki/Liberl_News_(Sky_FC)/Issue_2'")</f>
        <v xml:space="preserve"> '/wiki/Liberl_News_(Sky_FC)/Issue_2'</v>
      </c>
      <c r="B5" s="5" t="str">
        <f t="shared" ca="1" si="0"/>
        <v>Liberl_News_(Sky_FC)/Issue_2</v>
      </c>
      <c r="C5" s="5"/>
      <c r="D5" s="5"/>
      <c r="E5" s="5" t="str">
        <f ca="1">IFERROR(__xludf.DUMMYFUNCTION("""COMPUTED_VALUE"""),"Liberl_News_(Sky_FC)/Issue_1")</f>
        <v>Liberl_News_(Sky_FC)/Issue_1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 ht="15.75" customHeight="1">
      <c r="A6" s="5" t="str">
        <f ca="1">IFERROR(__xludf.DUMMYFUNCTION("""COMPUTED_VALUE""")," '/wiki/Liberl_News_(Sky_FC)/Issue_3'")</f>
        <v xml:space="preserve"> '/wiki/Liberl_News_(Sky_FC)/Issue_3'</v>
      </c>
      <c r="B6" s="5" t="str">
        <f t="shared" ca="1" si="0"/>
        <v>Liberl_News_(Sky_FC)/Issue_3</v>
      </c>
      <c r="C6" s="5"/>
      <c r="D6" s="5"/>
      <c r="E6" s="5" t="str">
        <f ca="1">IFERROR(__xludf.DUMMYFUNCTION("""COMPUTED_VALUE"""),"Liberl_News_(Sky_FC)/Issue_2")</f>
        <v>Liberl_News_(Sky_FC)/Issue_2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 ht="15.75" customHeight="1">
      <c r="A7" s="5" t="str">
        <f ca="1">IFERROR(__xludf.DUMMYFUNCTION("""COMPUTED_VALUE""")," '/wiki/Liberl_News_(Sky_FC)/Issue_4'")</f>
        <v xml:space="preserve"> '/wiki/Liberl_News_(Sky_FC)/Issue_4'</v>
      </c>
      <c r="B7" s="5" t="str">
        <f t="shared" ca="1" si="0"/>
        <v>Liberl_News_(Sky_FC)/Issue_4</v>
      </c>
      <c r="C7" s="5"/>
      <c r="D7" s="5"/>
      <c r="E7" s="5" t="str">
        <f ca="1">IFERROR(__xludf.DUMMYFUNCTION("""COMPUTED_VALUE"""),"Liberl_News_(Sky_FC)/Issue_3")</f>
        <v>Liberl_News_(Sky_FC)/Issue_3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 ht="15.75" customHeight="1">
      <c r="A8" s="5" t="str">
        <f ca="1">IFERROR(__xludf.DUMMYFUNCTION("""COMPUTED_VALUE""")," '/wiki/Liberl_News_(Sky_FC)/Issue_5'")</f>
        <v xml:space="preserve"> '/wiki/Liberl_News_(Sky_FC)/Issue_5'</v>
      </c>
      <c r="B8" s="5" t="str">
        <f t="shared" ca="1" si="0"/>
        <v>Liberl_News_(Sky_FC)/Issue_5</v>
      </c>
      <c r="C8" s="5"/>
      <c r="D8" s="5"/>
      <c r="E8" s="5" t="str">
        <f ca="1">IFERROR(__xludf.DUMMYFUNCTION("""COMPUTED_VALUE"""),"Liberl_News_(Sky_FC)/Issue_4")</f>
        <v>Liberl_News_(Sky_FC)/Issue_4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 ht="15.75" customHeight="1">
      <c r="A9" s="5" t="str">
        <f ca="1">IFERROR(__xludf.DUMMYFUNCTION("""COMPUTED_VALUE""")," '/wiki/Liberl_News_(Sky_FC)/Issue_6'")</f>
        <v xml:space="preserve"> '/wiki/Liberl_News_(Sky_FC)/Issue_6'</v>
      </c>
      <c r="B9" s="5" t="str">
        <f t="shared" ca="1" si="0"/>
        <v>Liberl_News_(Sky_FC)/Issue_6</v>
      </c>
      <c r="C9" s="5"/>
      <c r="D9" s="5"/>
      <c r="E9" s="5" t="str">
        <f ca="1">IFERROR(__xludf.DUMMYFUNCTION("""COMPUTED_VALUE"""),"Liberl_News_(Sky_FC)/Issue_5")</f>
        <v>Liberl_News_(Sky_FC)/Issue_5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 ht="15.75" customHeight="1">
      <c r="A10" s="5" t="str">
        <f ca="1">IFERROR(__xludf.DUMMYFUNCTION("""COMPUTED_VALUE""")," '/wiki/Liberl_News_(Sky_FC)/Issue_7'")</f>
        <v xml:space="preserve"> '/wiki/Liberl_News_(Sky_FC)/Issue_7'</v>
      </c>
      <c r="B10" s="5" t="str">
        <f t="shared" ca="1" si="0"/>
        <v>Liberl_News_(Sky_FC)/Issue_7</v>
      </c>
      <c r="C10" s="5"/>
      <c r="D10" s="5"/>
      <c r="E10" s="5" t="str">
        <f ca="1">IFERROR(__xludf.DUMMYFUNCTION("""COMPUTED_VALUE"""),"Liberl_News_(Sky_FC)/Issue_6")</f>
        <v>Liberl_News_(Sky_FC)/Issue_6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 ht="15.75" customHeight="1">
      <c r="A11" s="5" t="str">
        <f ca="1">IFERROR(__xludf.DUMMYFUNCTION("""COMPUTED_VALUE""")," '/wiki/Liberl_News_(Sky_FC)/Issue_8'")</f>
        <v xml:space="preserve"> '/wiki/Liberl_News_(Sky_FC)/Issue_8'</v>
      </c>
      <c r="B11" s="5" t="str">
        <f t="shared" ca="1" si="0"/>
        <v>Liberl_News_(Sky_FC)/Issue_8</v>
      </c>
      <c r="C11" s="5"/>
      <c r="D11" s="5"/>
      <c r="E11" s="5" t="str">
        <f ca="1">IFERROR(__xludf.DUMMYFUNCTION("""COMPUTED_VALUE"""),"Liberl_News_(Sky_FC)/Issue_7")</f>
        <v>Liberl_News_(Sky_FC)/Issue_7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 ht="15.75" customHeight="1">
      <c r="A12" s="5" t="str">
        <f ca="1">IFERROR(__xludf.DUMMYFUNCTION("""COMPUTED_VALUE""")," '/wiki/Liberl_News_(Sky_FC)/Issue_9'")</f>
        <v xml:space="preserve"> '/wiki/Liberl_News_(Sky_FC)/Issue_9'</v>
      </c>
      <c r="B12" s="5" t="str">
        <f t="shared" ca="1" si="0"/>
        <v>Liberl_News_(Sky_FC)/Issue_9</v>
      </c>
      <c r="C12" s="5"/>
      <c r="D12" s="5"/>
      <c r="E12" s="5" t="str">
        <f ca="1">IFERROR(__xludf.DUMMYFUNCTION("""COMPUTED_VALUE"""),"Liberl_News_(Sky_FC)/Issue_8")</f>
        <v>Liberl_News_(Sky_FC)/Issue_8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 ht="15.75" customHeight="1">
      <c r="A13" s="5" t="str">
        <f ca="1">IFERROR(__xludf.DUMMYFUNCTION("""COMPUTED_VALUE""")," '/wiki/Liberl_News_(Sky_FC)/Special_Edition'")</f>
        <v xml:space="preserve"> '/wiki/Liberl_News_(Sky_FC)/Special_Edition'</v>
      </c>
      <c r="B13" s="5" t="str">
        <f t="shared" ca="1" si="0"/>
        <v>Liberl_News_(Sky_FC)/Special_Edition</v>
      </c>
      <c r="C13" s="5"/>
      <c r="D13" s="5"/>
      <c r="E13" s="5" t="str">
        <f ca="1">IFERROR(__xludf.DUMMYFUNCTION("""COMPUTED_VALUE"""),"Liberl_News_(Sky_FC)/Issue_9")</f>
        <v>Liberl_News_(Sky_FC)/Issue_9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 ht="15.75" customHeight="1">
      <c r="A14" s="5" t="str">
        <f ca="1">IFERROR(__xludf.DUMMYFUNCTION("""COMPUTED_VALUE""")," '/wiki/31_Cypress_Trees'")</f>
        <v xml:space="preserve"> '/wiki/31_Cypress_Trees'</v>
      </c>
      <c r="B14" s="5" t="str">
        <f t="shared" ca="1" si="0"/>
        <v>31_Cypress_Trees</v>
      </c>
      <c r="C14" s="5"/>
      <c r="D14" s="5"/>
      <c r="E14" s="5" t="str">
        <f ca="1">IFERROR(__xludf.DUMMYFUNCTION("""COMPUTED_VALUE"""),"Liberl_News_(Sky_FC)/Special_Edition")</f>
        <v>Liberl_News_(Sky_FC)/Special_Edition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 ht="15.75" customHeight="1">
      <c r="A15" s="5" t="str">
        <f ca="1">IFERROR(__xludf.DUMMYFUNCTION("""COMPUTED_VALUE""")," '/wiki/Carnelia_(book_series)/Chapter_1'")</f>
        <v xml:space="preserve"> '/wiki/Carnelia_(book_series)/Chapter_1'</v>
      </c>
      <c r="B15" s="5" t="str">
        <f t="shared" ca="1" si="0"/>
        <v>Carnelia_(book_series)/Chapter_1</v>
      </c>
      <c r="C15" s="5"/>
      <c r="D15" s="5"/>
      <c r="E15" s="5" t="str">
        <f ca="1">IFERROR(__xludf.DUMMYFUNCTION("""COMPUTED_VALUE"""),"31_Cypress_Trees")</f>
        <v>31_Cypress_Trees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 ht="15.75" customHeight="1">
      <c r="A16" s="5" t="str">
        <f ca="1">IFERROR(__xludf.DUMMYFUNCTION("""COMPUTED_VALUE""")," '/wiki/Carnelia_(book_series)/Chapter_2'")</f>
        <v xml:space="preserve"> '/wiki/Carnelia_(book_series)/Chapter_2'</v>
      </c>
      <c r="B16" s="5" t="str">
        <f t="shared" ca="1" si="0"/>
        <v>Carnelia_(book_series)/Chapter_2</v>
      </c>
      <c r="C16" s="5"/>
      <c r="D16" s="5"/>
      <c r="E16" s="5" t="str">
        <f ca="1">IFERROR(__xludf.DUMMYFUNCTION("""COMPUTED_VALUE"""),"Carnelia_(book_series)/Chapter_1")</f>
        <v>Carnelia_(book_series)/Chapter_1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 ht="15.75" customHeight="1">
      <c r="A17" s="5" t="str">
        <f ca="1">IFERROR(__xludf.DUMMYFUNCTION("""COMPUTED_VALUE""")," '/wiki/Carnelia_(book_series)/Chapter_3'")</f>
        <v xml:space="preserve"> '/wiki/Carnelia_(book_series)/Chapter_3'</v>
      </c>
      <c r="B17" s="5" t="str">
        <f t="shared" ca="1" si="0"/>
        <v>Carnelia_(book_series)/Chapter_3</v>
      </c>
      <c r="C17" s="5"/>
      <c r="D17" s="5"/>
      <c r="E17" s="5" t="str">
        <f ca="1">IFERROR(__xludf.DUMMYFUNCTION("""COMPUTED_VALUE"""),"Carnelia_(book_series)/Chapter_2")</f>
        <v>Carnelia_(book_series)/Chapter_2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 ht="15.75" customHeight="1">
      <c r="A18" s="5" t="str">
        <f ca="1">IFERROR(__xludf.DUMMYFUNCTION("""COMPUTED_VALUE""")," '/wiki/Carnelia_(book_series)/Chapter_4'")</f>
        <v xml:space="preserve"> '/wiki/Carnelia_(book_series)/Chapter_4'</v>
      </c>
      <c r="B18" s="5" t="str">
        <f t="shared" ca="1" si="0"/>
        <v>Carnelia_(book_series)/Chapter_4</v>
      </c>
      <c r="C18" s="5"/>
      <c r="D18" s="5"/>
      <c r="E18" s="5" t="str">
        <f ca="1">IFERROR(__xludf.DUMMYFUNCTION("""COMPUTED_VALUE"""),"Carnelia_(book_series)/Chapter_3")</f>
        <v>Carnelia_(book_series)/Chapter_3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 ht="15.75" customHeight="1">
      <c r="A19" s="5" t="str">
        <f ca="1">IFERROR(__xludf.DUMMYFUNCTION("""COMPUTED_VALUE""")," '/wiki/Carnelia_(book_series)/Chapter_5'")</f>
        <v xml:space="preserve"> '/wiki/Carnelia_(book_series)/Chapter_5'</v>
      </c>
      <c r="B19" s="5" t="str">
        <f t="shared" ca="1" si="0"/>
        <v>Carnelia_(book_series)/Chapter_5</v>
      </c>
      <c r="C19" s="5"/>
      <c r="D19" s="5"/>
      <c r="E19" s="5" t="str">
        <f ca="1">IFERROR(__xludf.DUMMYFUNCTION("""COMPUTED_VALUE"""),"Carnelia_(book_series)/Chapter_4")</f>
        <v>Carnelia_(book_series)/Chapter_4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 ht="15.75" customHeight="1">
      <c r="A20" s="5" t="str">
        <f ca="1">IFERROR(__xludf.DUMMYFUNCTION("""COMPUTED_VALUE""")," '/wiki/Carnelia_(book_series)/Chapter_6'")</f>
        <v xml:space="preserve"> '/wiki/Carnelia_(book_series)/Chapter_6'</v>
      </c>
      <c r="B20" s="5" t="str">
        <f t="shared" ca="1" si="0"/>
        <v>Carnelia_(book_series)/Chapter_6</v>
      </c>
      <c r="C20" s="5"/>
      <c r="D20" s="5"/>
      <c r="E20" s="5" t="str">
        <f ca="1">IFERROR(__xludf.DUMMYFUNCTION("""COMPUTED_VALUE"""),"Carnelia_(book_series)/Chapter_5")</f>
        <v>Carnelia_(book_series)/Chapter_5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 ht="15.75" customHeight="1">
      <c r="A21" s="5" t="str">
        <f ca="1">IFERROR(__xludf.DUMMYFUNCTION("""COMPUTED_VALUE""")," '/wiki/Carnelia_(book_series)/Chapter_7'")</f>
        <v xml:space="preserve"> '/wiki/Carnelia_(book_series)/Chapter_7'</v>
      </c>
      <c r="B21" s="5" t="str">
        <f t="shared" ca="1" si="0"/>
        <v>Carnelia_(book_series)/Chapter_7</v>
      </c>
      <c r="C21" s="5"/>
      <c r="D21" s="5"/>
      <c r="E21" s="5" t="str">
        <f ca="1">IFERROR(__xludf.DUMMYFUNCTION("""COMPUTED_VALUE"""),"Carnelia_(book_series)/Chapter_6")</f>
        <v>Carnelia_(book_series)/Chapter_6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 ht="15.75" customHeight="1">
      <c r="A22" s="5" t="str">
        <f ca="1">IFERROR(__xludf.DUMMYFUNCTION("""COMPUTED_VALUE""")," '/wiki/Carnelia_(book_series)/Chapter_8'")</f>
        <v xml:space="preserve"> '/wiki/Carnelia_(book_series)/Chapter_8'</v>
      </c>
      <c r="B22" s="5" t="str">
        <f t="shared" ca="1" si="0"/>
        <v>Carnelia_(book_series)/Chapter_8</v>
      </c>
      <c r="C22" s="5"/>
      <c r="D22" s="5"/>
      <c r="E22" s="5" t="str">
        <f ca="1">IFERROR(__xludf.DUMMYFUNCTION("""COMPUTED_VALUE"""),"Carnelia_(book_series)/Chapter_7")</f>
        <v>Carnelia_(book_series)/Chapter_7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 ht="15.75" customHeight="1">
      <c r="A23" s="5" t="str">
        <f ca="1">IFERROR(__xludf.DUMMYFUNCTION("""COMPUTED_VALUE""")," '/wiki/Carnelia_(book_series)/Chapter_9'")</f>
        <v xml:space="preserve"> '/wiki/Carnelia_(book_series)/Chapter_9'</v>
      </c>
      <c r="B23" s="5" t="str">
        <f t="shared" ca="1" si="0"/>
        <v>Carnelia_(book_series)/Chapter_9</v>
      </c>
      <c r="C23" s="5"/>
      <c r="D23" s="5"/>
      <c r="E23" s="5" t="str">
        <f ca="1">IFERROR(__xludf.DUMMYFUNCTION("""COMPUTED_VALUE"""),"Carnelia_(book_series)/Chapter_8")</f>
        <v>Carnelia_(book_series)/Chapter_8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 ht="15.75" customHeight="1">
      <c r="A24" s="5" t="str">
        <f ca="1">IFERROR(__xludf.DUMMYFUNCTION("""COMPUTED_VALUE""")," '/wiki/Carnelia_(book_series)/Chapter_10'")</f>
        <v xml:space="preserve"> '/wiki/Carnelia_(book_series)/Chapter_10'</v>
      </c>
      <c r="B24" s="5" t="str">
        <f t="shared" ca="1" si="0"/>
        <v>Carnelia_(book_series)/Chapter_10</v>
      </c>
      <c r="C24" s="5"/>
      <c r="D24" s="5"/>
      <c r="E24" s="5" t="str">
        <f ca="1">IFERROR(__xludf.DUMMYFUNCTION("""COMPUTED_VALUE"""),"Carnelia_(book_series)/Chapter_9")</f>
        <v>Carnelia_(book_series)/Chapter_9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 ht="15.75" customHeight="1">
      <c r="A25" s="5" t="str">
        <f ca="1">IFERROR(__xludf.DUMMYFUNCTION("""COMPUTED_VALUE""")," '/wiki/Carnelia_(book_series)/Finale'")</f>
        <v xml:space="preserve"> '/wiki/Carnelia_(book_series)/Finale'</v>
      </c>
      <c r="B25" s="5" t="str">
        <f t="shared" ca="1" si="0"/>
        <v>Carnelia_(book_series)/Finale</v>
      </c>
      <c r="C25" s="5"/>
      <c r="D25" s="5"/>
      <c r="E25" s="5" t="str">
        <f ca="1">IFERROR(__xludf.DUMMYFUNCTION("""COMPUTED_VALUE"""),"Carnelia_(book_series)/Chapter_10")</f>
        <v>Carnelia_(book_series)/Chapter_10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 ht="12.5">
      <c r="A26" s="5" t="str">
        <f ca="1">IFERROR(__xludf.DUMMYFUNCTION("""COMPUTED_VALUE""")," '/wiki/The_Erbe_Woodpecker'")</f>
        <v xml:space="preserve"> '/wiki/The_Erbe_Woodpecker'</v>
      </c>
      <c r="B26" s="5" t="str">
        <f t="shared" ca="1" si="0"/>
        <v>The_Erbe_Woodpecker</v>
      </c>
      <c r="C26" s="5"/>
      <c r="D26" s="5"/>
      <c r="E26" s="5" t="str">
        <f ca="1">IFERROR(__xludf.DUMMYFUNCTION("""COMPUTED_VALUE"""),"Carnelia_(book_series)/Finale")</f>
        <v>Carnelia_(book_series)/Finale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 ht="12.5">
      <c r="A27" s="5" t="str">
        <f ca="1">IFERROR(__xludf.DUMMYFUNCTION("""COMPUTED_VALUE""")," '/wiki/Hertz%27s_Adventure/Part_1'")</f>
        <v xml:space="preserve"> '/wiki/Hertz%27s_Adventure/Part_1'</v>
      </c>
      <c r="B27" s="5" t="str">
        <f t="shared" ca="1" si="0"/>
        <v>Hertz%27s_Adventure/Part_1</v>
      </c>
      <c r="C27" s="5"/>
      <c r="D27" s="5"/>
      <c r="E27" s="5" t="str">
        <f ca="1">IFERROR(__xludf.DUMMYFUNCTION("""COMPUTED_VALUE"""),"The_Erbe_Woodpecker")</f>
        <v>The_Erbe_Woodpecker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 ht="12.5">
      <c r="A28" s="5" t="str">
        <f ca="1">IFERROR(__xludf.DUMMYFUNCTION("""COMPUTED_VALUE""")," '/wiki/Hertz%27s_Adventure/Part_2'")</f>
        <v xml:space="preserve"> '/wiki/Hertz%27s_Adventure/Part_2'</v>
      </c>
      <c r="B28" s="5" t="str">
        <f t="shared" ca="1" si="0"/>
        <v>Hertz%27s_Adventure/Part_2</v>
      </c>
      <c r="C28" s="5"/>
      <c r="D28" s="5"/>
      <c r="E28" s="5" t="str">
        <f ca="1">IFERROR(__xludf.DUMMYFUNCTION("""COMPUTED_VALUE"""),"Hertz%27s_Adventure/Part_1")</f>
        <v>Hertz%27s_Adventure/Part_1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 ht="12.5">
      <c r="A29" s="5" t="str">
        <f ca="1">IFERROR(__xludf.DUMMYFUNCTION("""COMPUTED_VALUE""")," '/wiki/The_Hundred_Days_War'")</f>
        <v xml:space="preserve"> '/wiki/The_Hundred_Days_War'</v>
      </c>
      <c r="B29" s="5" t="str">
        <f t="shared" ca="1" si="0"/>
        <v>The_Hundred_Days_War</v>
      </c>
      <c r="C29" s="5"/>
      <c r="D29" s="5"/>
      <c r="E29" s="5" t="str">
        <f ca="1">IFERROR(__xludf.DUMMYFUNCTION("""COMPUTED_VALUE"""),"Hertz%27s_Adventure/Part_2")</f>
        <v>Hertz%27s_Adventure/Part_2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 ht="12.5">
      <c r="A30" s="5" t="str">
        <f ca="1">IFERROR(__xludf.DUMMYFUNCTION("""COMPUTED_VALUE""")," '/wiki/I%27m_a_Bracer'")</f>
        <v xml:space="preserve"> '/wiki/I%27m_a_Bracer'</v>
      </c>
      <c r="B30" s="5" t="str">
        <f t="shared" ca="1" si="0"/>
        <v>I%27m_a_Bracer</v>
      </c>
      <c r="C30" s="5"/>
      <c r="D30" s="5"/>
      <c r="E30" s="5" t="str">
        <f ca="1">IFERROR(__xludf.DUMMYFUNCTION("""COMPUTED_VALUE"""),"The_Hundred_Days_War")</f>
        <v>The_Hundred_Days_War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 ht="12.5">
      <c r="A31" s="5" t="str">
        <f ca="1">IFERROR(__xludf.DUMMYFUNCTION("""COMPUTED_VALUE""")," '/wiki/Kitty-Talk_for_Dummies'")</f>
        <v xml:space="preserve"> '/wiki/Kitty-Talk_for_Dummies'</v>
      </c>
      <c r="B31" s="5" t="str">
        <f t="shared" ca="1" si="0"/>
        <v>Kitty-Talk_for_Dummies</v>
      </c>
      <c r="C31" s="5"/>
      <c r="D31" s="5"/>
      <c r="E31" s="5" t="str">
        <f ca="1">IFERROR(__xludf.DUMMYFUNCTION("""COMPUTED_VALUE"""),"I%27m_a_Bracer")</f>
        <v>I%27m_a_Bracer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 ht="12.5">
      <c r="A32" s="5" t="str">
        <f ca="1">IFERROR(__xludf.DUMMYFUNCTION("""COMPUTED_VALUE""")," '/wiki/Ruan_Economics/Volume_1'")</f>
        <v xml:space="preserve"> '/wiki/Ruan_Economics/Volume_1'</v>
      </c>
      <c r="B32" s="5" t="str">
        <f t="shared" ca="1" si="0"/>
        <v>Ruan_Economics/Volume_1</v>
      </c>
      <c r="C32" s="5"/>
      <c r="D32" s="5"/>
      <c r="E32" s="5" t="str">
        <f ca="1">IFERROR(__xludf.DUMMYFUNCTION("""COMPUTED_VALUE"""),"Kitty-Talk_for_Dummies")</f>
        <v>Kitty-Talk_for_Dummies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 ht="12.5">
      <c r="A33" s="5" t="str">
        <f ca="1">IFERROR(__xludf.DUMMYFUNCTION("""COMPUTED_VALUE""")," '/wiki/Ruan_Economics/Volume_2'")</f>
        <v xml:space="preserve"> '/wiki/Ruan_Economics/Volume_2'</v>
      </c>
      <c r="B33" s="5" t="str">
        <f t="shared" ca="1" si="0"/>
        <v>Ruan_Economics/Volume_2</v>
      </c>
      <c r="C33" s="5"/>
      <c r="D33" s="5"/>
      <c r="E33" s="5" t="str">
        <f ca="1">IFERROR(__xludf.DUMMYFUNCTION("""COMPUTED_VALUE"""),"Ruan_Economics/Volume_1")</f>
        <v>Ruan_Economics/Volume_1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 ht="12.5">
      <c r="A34" s="5" t="str">
        <f ca="1">IFERROR(__xludf.DUMMYFUNCTION("""COMPUTED_VALUE""")," '/wiki/Ruan_Economics/Volume_3'")</f>
        <v xml:space="preserve"> '/wiki/Ruan_Economics/Volume_3'</v>
      </c>
      <c r="B34" s="5" t="str">
        <f t="shared" ca="1" si="0"/>
        <v>Ruan_Economics/Volume_3</v>
      </c>
      <c r="C34" s="5"/>
      <c r="D34" s="5"/>
      <c r="E34" s="5" t="str">
        <f ca="1">IFERROR(__xludf.DUMMYFUNCTION("""COMPUTED_VALUE"""),"Ruan_Economics/Volume_2")</f>
        <v>Ruan_Economics/Volume_2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 ht="12.5">
      <c r="A35" s="5" t="str">
        <f ca="1">IFERROR(__xludf.DUMMYFUNCTION("""COMPUTED_VALUE""")," '/wiki/Septium_Optic_Annals'")</f>
        <v xml:space="preserve"> '/wiki/Septium_Optic_Annals'</v>
      </c>
      <c r="B35" s="5" t="str">
        <f t="shared" ca="1" si="0"/>
        <v>Septium_Optic_Annals</v>
      </c>
      <c r="C35" s="5"/>
      <c r="D35" s="5"/>
      <c r="E35" s="5" t="str">
        <f ca="1">IFERROR(__xludf.DUMMYFUNCTION("""COMPUTED_VALUE"""),"Ruan_Economics/Volume_3")</f>
        <v>Ruan_Economics/Volume_3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 ht="12.5">
      <c r="A36" s="5" t="str">
        <f ca="1">IFERROR(__xludf.DUMMYFUNCTION("""COMPUTED_VALUE""")," '/wiki/Tomorrow%27s_Cooking'")</f>
        <v xml:space="preserve"> '/wiki/Tomorrow%27s_Cooking'</v>
      </c>
      <c r="B36" s="5" t="str">
        <f t="shared" ca="1" si="0"/>
        <v>Tomorrow%27s_Cooking</v>
      </c>
      <c r="C36" s="5"/>
      <c r="D36" s="5"/>
      <c r="E36" s="5" t="str">
        <f ca="1">IFERROR(__xludf.DUMMYFUNCTION("""COMPUTED_VALUE"""),"Septium_Optic_Annals")</f>
        <v>Septium_Optic_Annals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 ht="12.5">
      <c r="A37" s="5" t="str">
        <f ca="1">IFERROR(__xludf.DUMMYFUNCTION("""COMPUTED_VALUE""")," 'Sky_SC_GAME'")</f>
        <v xml:space="preserve"> 'Sky_SC_GAME'</v>
      </c>
      <c r="B37" s="5" t="str">
        <f t="shared" ca="1" si="0"/>
        <v>Sky_SC_GAME</v>
      </c>
      <c r="C37" s="5"/>
      <c r="D37" s="5"/>
      <c r="E37" s="5" t="str">
        <f ca="1">IFERROR(__xludf.DUMMYFUNCTION("""COMPUTED_VALUE"""),"Tomorrow%27s_Cooking")</f>
        <v>Tomorrow%27s_Cooking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 ht="12.5">
      <c r="A38" s="5" t="str">
        <f ca="1">IFERROR(__xludf.DUMMYFUNCTION("""COMPUTED_VALUE""")," '/wiki/Liberl_News_(Sky_SC)/Issue_1'")</f>
        <v xml:space="preserve"> '/wiki/Liberl_News_(Sky_SC)/Issue_1'</v>
      </c>
      <c r="B38" s="5" t="str">
        <f t="shared" ca="1" si="0"/>
        <v>Liberl_News_(Sky_SC)/Issue_1</v>
      </c>
      <c r="C38" s="5"/>
      <c r="D38" s="5"/>
      <c r="E38" s="5" t="str">
        <f ca="1">IFERROR(__xludf.DUMMYFUNCTION("""COMPUTED_VALUE"""),"Liberl_News_(Sky_SC)/Issue_1")</f>
        <v>Liberl_News_(Sky_SC)/Issue_1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 ht="12.5">
      <c r="A39" s="5" t="str">
        <f ca="1">IFERROR(__xludf.DUMMYFUNCTION("""COMPUTED_VALUE""")," '/wiki/Liberl_News_(Sky_SC)/Issue_2'")</f>
        <v xml:space="preserve"> '/wiki/Liberl_News_(Sky_SC)/Issue_2'</v>
      </c>
      <c r="B39" s="5" t="str">
        <f t="shared" ca="1" si="0"/>
        <v>Liberl_News_(Sky_SC)/Issue_2</v>
      </c>
      <c r="C39" s="5"/>
      <c r="D39" s="5"/>
      <c r="E39" s="5" t="str">
        <f ca="1">IFERROR(__xludf.DUMMYFUNCTION("""COMPUTED_VALUE"""),"Liberl_News_(Sky_SC)/Issue_2")</f>
        <v>Liberl_News_(Sky_SC)/Issue_2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 ht="12.5">
      <c r="A40" s="5" t="str">
        <f ca="1">IFERROR(__xludf.DUMMYFUNCTION("""COMPUTED_VALUE""")," '/wiki/Liberl_News_(Sky_SC)/Issue_3'")</f>
        <v xml:space="preserve"> '/wiki/Liberl_News_(Sky_SC)/Issue_3'</v>
      </c>
      <c r="B40" s="5" t="str">
        <f t="shared" ca="1" si="0"/>
        <v>Liberl_News_(Sky_SC)/Issue_3</v>
      </c>
      <c r="C40" s="5"/>
      <c r="D40" s="5"/>
      <c r="E40" s="5" t="str">
        <f ca="1">IFERROR(__xludf.DUMMYFUNCTION("""COMPUTED_VALUE"""),"Liberl_News_(Sky_SC)/Issue_3")</f>
        <v>Liberl_News_(Sky_SC)/Issue_3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 ht="12.5">
      <c r="A41" s="5" t="str">
        <f ca="1">IFERROR(__xludf.DUMMYFUNCTION("""COMPUTED_VALUE""")," '/wiki/Liberl_News_(Sky_SC)/Issue_4'")</f>
        <v xml:space="preserve"> '/wiki/Liberl_News_(Sky_SC)/Issue_4'</v>
      </c>
      <c r="B41" s="5" t="str">
        <f t="shared" ca="1" si="0"/>
        <v>Liberl_News_(Sky_SC)/Issue_4</v>
      </c>
      <c r="C41" s="5"/>
      <c r="D41" s="5"/>
      <c r="E41" s="5" t="str">
        <f ca="1">IFERROR(__xludf.DUMMYFUNCTION("""COMPUTED_VALUE"""),"Liberl_News_(Sky_SC)/Issue_4")</f>
        <v>Liberl_News_(Sky_SC)/Issue_4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 ht="12.5">
      <c r="A42" s="5" t="str">
        <f ca="1">IFERROR(__xludf.DUMMYFUNCTION("""COMPUTED_VALUE""")," '/wiki/Liberl_News_(Sky_SC)/Issue_5'")</f>
        <v xml:space="preserve"> '/wiki/Liberl_News_(Sky_SC)/Issue_5'</v>
      </c>
      <c r="B42" s="5" t="str">
        <f t="shared" ca="1" si="0"/>
        <v>Liberl_News_(Sky_SC)/Issue_5</v>
      </c>
      <c r="C42" s="5"/>
      <c r="D42" s="5"/>
      <c r="E42" s="5" t="str">
        <f ca="1">IFERROR(__xludf.DUMMYFUNCTION("""COMPUTED_VALUE"""),"Liberl_News_(Sky_SC)/Issue_5")</f>
        <v>Liberl_News_(Sky_SC)/Issue_5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 ht="12.5">
      <c r="A43" s="5" t="str">
        <f ca="1">IFERROR(__xludf.DUMMYFUNCTION("""COMPUTED_VALUE""")," '/wiki/Liberl_News_(Sky_SC)/Issue_6'")</f>
        <v xml:space="preserve"> '/wiki/Liberl_News_(Sky_SC)/Issue_6'</v>
      </c>
      <c r="B43" s="5" t="str">
        <f t="shared" ca="1" si="0"/>
        <v>Liberl_News_(Sky_SC)/Issue_6</v>
      </c>
      <c r="C43" s="5"/>
      <c r="D43" s="5"/>
      <c r="E43" s="5" t="str">
        <f ca="1">IFERROR(__xludf.DUMMYFUNCTION("""COMPUTED_VALUE"""),"Liberl_News_(Sky_SC)/Issue_6")</f>
        <v>Liberl_News_(Sky_SC)/Issue_6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 ht="12.5">
      <c r="A44" s="5" t="str">
        <f ca="1">IFERROR(__xludf.DUMMYFUNCTION("""COMPUTED_VALUE""")," '/wiki/Liberl_News_(Sky_SC)/Issue_7'")</f>
        <v xml:space="preserve"> '/wiki/Liberl_News_(Sky_SC)/Issue_7'</v>
      </c>
      <c r="B44" s="5" t="str">
        <f t="shared" ca="1" si="0"/>
        <v>Liberl_News_(Sky_SC)/Issue_7</v>
      </c>
      <c r="C44" s="5"/>
      <c r="D44" s="5"/>
      <c r="E44" s="5" t="str">
        <f ca="1">IFERROR(__xludf.DUMMYFUNCTION("""COMPUTED_VALUE"""),"Liberl_News_(Sky_SC)/Issue_7")</f>
        <v>Liberl_News_(Sky_SC)/Issue_7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 ht="12.5">
      <c r="A45" s="5" t="str">
        <f ca="1">IFERROR(__xludf.DUMMYFUNCTION("""COMPUTED_VALUE""")," '/wiki/Liberl_News_(Sky_SC)/Special_Issue'")</f>
        <v xml:space="preserve"> '/wiki/Liberl_News_(Sky_SC)/Special_Issue'</v>
      </c>
      <c r="B45" s="5" t="str">
        <f t="shared" ca="1" si="0"/>
        <v>Liberl_News_(Sky_SC)/Special_Issue</v>
      </c>
      <c r="C45" s="5"/>
      <c r="D45" s="5"/>
      <c r="E45" s="5" t="str">
        <f ca="1">IFERROR(__xludf.DUMMYFUNCTION("""COMPUTED_VALUE"""),"Liberl_News_(Sky_SC)/Special_Issue")</f>
        <v>Liberl_News_(Sky_SC)/Special_Issue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 ht="12.5">
      <c r="A46" s="5" t="str">
        <f ca="1">IFERROR(__xludf.DUMMYFUNCTION("""COMPUTED_VALUE""")," '/wiki/Liberl_News_(Sky_SC)/Issue_8'")</f>
        <v xml:space="preserve"> '/wiki/Liberl_News_(Sky_SC)/Issue_8'</v>
      </c>
      <c r="B46" s="5" t="str">
        <f t="shared" ca="1" si="0"/>
        <v>Liberl_News_(Sky_SC)/Issue_8</v>
      </c>
      <c r="C46" s="5"/>
      <c r="D46" s="5"/>
      <c r="E46" s="5" t="str">
        <f ca="1">IFERROR(__xludf.DUMMYFUNCTION("""COMPUTED_VALUE"""),"Liberl_News_(Sky_SC)/Issue_8")</f>
        <v>Liberl_News_(Sky_SC)/Issue_8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 ht="12.5">
      <c r="A47" s="5" t="str">
        <f ca="1">IFERROR(__xludf.DUMMYFUNCTION("""COMPUTED_VALUE""")," '/wiki/Liberl_News_(Sky_SC)/Issue_9'")</f>
        <v xml:space="preserve"> '/wiki/Liberl_News_(Sky_SC)/Issue_9'</v>
      </c>
      <c r="B47" s="5" t="str">
        <f t="shared" ca="1" si="0"/>
        <v>Liberl_News_(Sky_SC)/Issue_9</v>
      </c>
      <c r="C47" s="5"/>
      <c r="D47" s="5"/>
      <c r="E47" s="5" t="str">
        <f ca="1">IFERROR(__xludf.DUMMYFUNCTION("""COMPUTED_VALUE"""),"Liberl_News_(Sky_SC)/Issue_9")</f>
        <v>Liberl_News_(Sky_SC)/Issue_9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 ht="12.5">
      <c r="A48" s="5" t="str">
        <f ca="1">IFERROR(__xludf.DUMMYFUNCTION("""COMPUTED_VALUE""")," '/wiki/Liberl_News_(Sky_SC)/Issue_10'")</f>
        <v xml:space="preserve"> '/wiki/Liberl_News_(Sky_SC)/Issue_10'</v>
      </c>
      <c r="B48" s="5" t="str">
        <f t="shared" ca="1" si="0"/>
        <v>Liberl_News_(Sky_SC)/Issue_10</v>
      </c>
      <c r="C48" s="5"/>
      <c r="D48" s="5"/>
      <c r="E48" s="5" t="str">
        <f ca="1">IFERROR(__xludf.DUMMYFUNCTION("""COMPUTED_VALUE"""),"Liberl_News_(Sky_SC)/Issue_10")</f>
        <v>Liberl_News_(Sky_SC)/Issue_10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 ht="12.5">
      <c r="A49" s="5" t="str">
        <f ca="1">IFERROR(__xludf.DUMMYFUNCTION("""COMPUTED_VALUE""")," '/wiki/Liberl_News_(Sky_SC)/Issue_11'")</f>
        <v xml:space="preserve"> '/wiki/Liberl_News_(Sky_SC)/Issue_11'</v>
      </c>
      <c r="B49" s="5" t="str">
        <f t="shared" ca="1" si="0"/>
        <v>Liberl_News_(Sky_SC)/Issue_11</v>
      </c>
      <c r="C49" s="5"/>
      <c r="D49" s="5"/>
      <c r="E49" s="5" t="str">
        <f ca="1">IFERROR(__xludf.DUMMYFUNCTION("""COMPUTED_VALUE"""),"Liberl_News_(Sky_SC)/Issue_11")</f>
        <v>Liberl_News_(Sky_SC)/Issue_11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 ht="12.5">
      <c r="A50" s="5" t="str">
        <f ca="1">IFERROR(__xludf.DUMMYFUNCTION("""COMPUTED_VALUE""")," '/wiki/Bloom%27s_Recipe'")</f>
        <v xml:space="preserve"> '/wiki/Bloom%27s_Recipe'</v>
      </c>
      <c r="B50" s="5" t="str">
        <f t="shared" ca="1" si="0"/>
        <v>Bloom%27s_Recipe</v>
      </c>
      <c r="C50" s="5"/>
      <c r="D50" s="5"/>
      <c r="E50" s="5" t="str">
        <f ca="1">IFERROR(__xludf.DUMMYFUNCTION("""COMPUTED_VALUE"""),"Bloom%27s_Recipe")</f>
        <v>Bloom%27s_Recipe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 ht="12.5">
      <c r="A51" s="5" t="str">
        <f ca="1">IFERROR(__xludf.DUMMYFUNCTION("""COMPUTED_VALUE""")," '/wiki/The_Doll_Knight/Chapter_1'")</f>
        <v xml:space="preserve"> '/wiki/The_Doll_Knight/Chapter_1'</v>
      </c>
      <c r="B51" s="5" t="str">
        <f t="shared" ca="1" si="0"/>
        <v>The_Doll_Knight/Chapter_1</v>
      </c>
      <c r="C51" s="5"/>
      <c r="D51" s="5"/>
      <c r="E51" s="5" t="str">
        <f ca="1">IFERROR(__xludf.DUMMYFUNCTION("""COMPUTED_VALUE"""),"The_Doll_Knight/Chapter_1")</f>
        <v>The_Doll_Knight/Chapter_1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 ht="12.5">
      <c r="A52" s="5" t="str">
        <f ca="1">IFERROR(__xludf.DUMMYFUNCTION("""COMPUTED_VALUE""")," '/wiki/The_Doll_Knight/Chapter_2'")</f>
        <v xml:space="preserve"> '/wiki/The_Doll_Knight/Chapter_2'</v>
      </c>
      <c r="B52" s="5" t="str">
        <f t="shared" ca="1" si="0"/>
        <v>The_Doll_Knight/Chapter_2</v>
      </c>
      <c r="C52" s="5"/>
      <c r="D52" s="5"/>
      <c r="E52" s="5" t="str">
        <f ca="1">IFERROR(__xludf.DUMMYFUNCTION("""COMPUTED_VALUE"""),"The_Doll_Knight/Chapter_2")</f>
        <v>The_Doll_Knight/Chapter_2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 ht="12.5">
      <c r="A53" s="5" t="str">
        <f ca="1">IFERROR(__xludf.DUMMYFUNCTION("""COMPUTED_VALUE""")," '/wiki/The_Doll_Knight/Chapter_3'")</f>
        <v xml:space="preserve"> '/wiki/The_Doll_Knight/Chapter_3'</v>
      </c>
      <c r="B53" s="5" t="str">
        <f t="shared" ca="1" si="0"/>
        <v>The_Doll_Knight/Chapter_3</v>
      </c>
      <c r="C53" s="5"/>
      <c r="D53" s="5"/>
      <c r="E53" s="5" t="str">
        <f ca="1">IFERROR(__xludf.DUMMYFUNCTION("""COMPUTED_VALUE"""),"The_Doll_Knight/Chapter_3")</f>
        <v>The_Doll_Knight/Chapter_3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 ht="12.5">
      <c r="A54" s="5" t="str">
        <f ca="1">IFERROR(__xludf.DUMMYFUNCTION("""COMPUTED_VALUE""")," '/wiki/The_Doll_Knight/Chapter_4'")</f>
        <v xml:space="preserve"> '/wiki/The_Doll_Knight/Chapter_4'</v>
      </c>
      <c r="B54" s="5" t="str">
        <f t="shared" ca="1" si="0"/>
        <v>The_Doll_Knight/Chapter_4</v>
      </c>
      <c r="C54" s="5"/>
      <c r="D54" s="5"/>
      <c r="E54" s="5" t="str">
        <f ca="1">IFERROR(__xludf.DUMMYFUNCTION("""COMPUTED_VALUE"""),"The_Doll_Knight/Chapter_4")</f>
        <v>The_Doll_Knight/Chapter_4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 ht="12.5">
      <c r="A55" s="5" t="str">
        <f ca="1">IFERROR(__xludf.DUMMYFUNCTION("""COMPUTED_VALUE""")," '/wiki/The_Doll_Knight/Chapter_5'")</f>
        <v xml:space="preserve"> '/wiki/The_Doll_Knight/Chapter_5'</v>
      </c>
      <c r="B55" s="5" t="str">
        <f t="shared" ca="1" si="0"/>
        <v>The_Doll_Knight/Chapter_5</v>
      </c>
      <c r="C55" s="5"/>
      <c r="D55" s="5"/>
      <c r="E55" s="5" t="str">
        <f ca="1">IFERROR(__xludf.DUMMYFUNCTION("""COMPUTED_VALUE"""),"The_Doll_Knight/Chapter_5")</f>
        <v>The_Doll_Knight/Chapter_5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 ht="12.5">
      <c r="A56" s="5" t="str">
        <f ca="1">IFERROR(__xludf.DUMMYFUNCTION("""COMPUTED_VALUE""")," '/wiki/The_Doll_Knight/Chapter_6'")</f>
        <v xml:space="preserve"> '/wiki/The_Doll_Knight/Chapter_6'</v>
      </c>
      <c r="B56" s="5" t="str">
        <f t="shared" ca="1" si="0"/>
        <v>The_Doll_Knight/Chapter_6</v>
      </c>
      <c r="C56" s="5"/>
      <c r="D56" s="5"/>
      <c r="E56" s="5" t="str">
        <f ca="1">IFERROR(__xludf.DUMMYFUNCTION("""COMPUTED_VALUE"""),"The_Doll_Knight/Chapter_6")</f>
        <v>The_Doll_Knight/Chapter_6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 ht="12.5">
      <c r="A57" s="5" t="str">
        <f ca="1">IFERROR(__xludf.DUMMYFUNCTION("""COMPUTED_VALUE""")," '/wiki/The_Doll_Knight/Chapter_7'")</f>
        <v xml:space="preserve"> '/wiki/The_Doll_Knight/Chapter_7'</v>
      </c>
      <c r="B57" s="5" t="str">
        <f t="shared" ca="1" si="0"/>
        <v>The_Doll_Knight/Chapter_7</v>
      </c>
      <c r="C57" s="5"/>
      <c r="D57" s="5"/>
      <c r="E57" s="5" t="str">
        <f ca="1">IFERROR(__xludf.DUMMYFUNCTION("""COMPUTED_VALUE"""),"The_Doll_Knight/Chapter_7")</f>
        <v>The_Doll_Knight/Chapter_7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 ht="12.5">
      <c r="A58" s="5" t="str">
        <f ca="1">IFERROR(__xludf.DUMMYFUNCTION("""COMPUTED_VALUE""")," '/wiki/The_Doll_Knight/Chapter_8'")</f>
        <v xml:space="preserve"> '/wiki/The_Doll_Knight/Chapter_8'</v>
      </c>
      <c r="B58" s="5" t="str">
        <f t="shared" ca="1" si="0"/>
        <v>The_Doll_Knight/Chapter_8</v>
      </c>
      <c r="C58" s="5"/>
      <c r="D58" s="5"/>
      <c r="E58" s="5" t="str">
        <f ca="1">IFERROR(__xludf.DUMMYFUNCTION("""COMPUTED_VALUE"""),"The_Doll_Knight/Chapter_8")</f>
        <v>The_Doll_Knight/Chapter_8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 ht="12.5">
      <c r="A59" s="5" t="str">
        <f ca="1">IFERROR(__xludf.DUMMYFUNCTION("""COMPUTED_VALUE""")," '/wiki/The_Doll_Knight/Chapter_9'")</f>
        <v xml:space="preserve"> '/wiki/The_Doll_Knight/Chapter_9'</v>
      </c>
      <c r="B59" s="5" t="str">
        <f t="shared" ca="1" si="0"/>
        <v>The_Doll_Knight/Chapter_9</v>
      </c>
      <c r="C59" s="5"/>
      <c r="D59" s="5"/>
      <c r="E59" s="5" t="str">
        <f ca="1">IFERROR(__xludf.DUMMYFUNCTION("""COMPUTED_VALUE"""),"The_Doll_Knight/Chapter_9")</f>
        <v>The_Doll_Knight/Chapter_9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 ht="12.5">
      <c r="A60" s="5" t="str">
        <f ca="1">IFERROR(__xludf.DUMMYFUNCTION("""COMPUTED_VALUE""")," '/wiki/The_Doll_Knight/Chapter_10'")</f>
        <v xml:space="preserve"> '/wiki/The_Doll_Knight/Chapter_10'</v>
      </c>
      <c r="B60" s="5" t="str">
        <f t="shared" ca="1" si="0"/>
        <v>The_Doll_Knight/Chapter_10</v>
      </c>
      <c r="C60" s="5"/>
      <c r="D60" s="5"/>
      <c r="E60" s="5" t="str">
        <f ca="1">IFERROR(__xludf.DUMMYFUNCTION("""COMPUTED_VALUE"""),"The_Doll_Knight/Chapter_10")</f>
        <v>The_Doll_Knight/Chapter_10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 ht="12.5">
      <c r="A61" s="5" t="str">
        <f ca="1">IFERROR(__xludf.DUMMYFUNCTION("""COMPUTED_VALUE""")," '/wiki/The_Doll_Knight/Chapter_11'")</f>
        <v xml:space="preserve"> '/wiki/The_Doll_Knight/Chapter_11'</v>
      </c>
      <c r="B61" s="5" t="str">
        <f t="shared" ca="1" si="0"/>
        <v>The_Doll_Knight/Chapter_11</v>
      </c>
      <c r="C61" s="5"/>
      <c r="D61" s="5"/>
      <c r="E61" s="5" t="str">
        <f ca="1">IFERROR(__xludf.DUMMYFUNCTION("""COMPUTED_VALUE"""),"The_Doll_Knight/Chapter_11")</f>
        <v>The_Doll_Knight/Chapter_11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 ht="12.5">
      <c r="A62" s="5" t="str">
        <f ca="1">IFERROR(__xludf.DUMMYFUNCTION("""COMPUTED_VALUE""")," '/wiki/The_Doll_Knight/Chapter_12'")</f>
        <v xml:space="preserve"> '/wiki/The_Doll_Knight/Chapter_12'</v>
      </c>
      <c r="B62" s="5" t="str">
        <f t="shared" ca="1" si="0"/>
        <v>The_Doll_Knight/Chapter_12</v>
      </c>
      <c r="C62" s="5"/>
      <c r="D62" s="5"/>
      <c r="E62" s="5" t="str">
        <f ca="1">IFERROR(__xludf.DUMMYFUNCTION("""COMPUTED_VALUE"""),"The_Doll_Knight/Chapter_12")</f>
        <v>The_Doll_Knight/Chapter_12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 ht="12.5">
      <c r="A63" s="5" t="str">
        <f ca="1">IFERROR(__xludf.DUMMYFUNCTION("""COMPUTED_VALUE""")," '/wiki/The_Doll_Knight/Chapter_13'")</f>
        <v xml:space="preserve"> '/wiki/The_Doll_Knight/Chapter_13'</v>
      </c>
      <c r="B63" s="5" t="str">
        <f t="shared" ca="1" si="0"/>
        <v>The_Doll_Knight/Chapter_13</v>
      </c>
      <c r="C63" s="5"/>
      <c r="D63" s="5"/>
      <c r="E63" s="5" t="str">
        <f ca="1">IFERROR(__xludf.DUMMYFUNCTION("""COMPUTED_VALUE"""),"The_Doll_Knight/Chapter_13")</f>
        <v>The_Doll_Knight/Chapter_13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 ht="12.5">
      <c r="A64" s="5" t="str">
        <f ca="1">IFERROR(__xludf.DUMMYFUNCTION("""COMPUTED_VALUE""")," '/wiki/The_Doll_Knight/Chapter_14'")</f>
        <v xml:space="preserve"> '/wiki/The_Doll_Knight/Chapter_14'</v>
      </c>
      <c r="B64" s="5" t="str">
        <f t="shared" ca="1" si="0"/>
        <v>The_Doll_Knight/Chapter_14</v>
      </c>
      <c r="C64" s="5"/>
      <c r="D64" s="5"/>
      <c r="E64" s="5" t="str">
        <f ca="1">IFERROR(__xludf.DUMMYFUNCTION("""COMPUTED_VALUE"""),"The_Doll_Knight/Chapter_14")</f>
        <v>The_Doll_Knight/Chapter_14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 ht="12.5">
      <c r="A65" s="5" t="str">
        <f ca="1">IFERROR(__xludf.DUMMYFUNCTION("""COMPUTED_VALUE""")," '/wiki/The_Doll_Knight/Chapter_15'")</f>
        <v xml:space="preserve"> '/wiki/The_Doll_Knight/Chapter_15'</v>
      </c>
      <c r="B65" s="5" t="str">
        <f t="shared" ca="1" si="0"/>
        <v>The_Doll_Knight/Chapter_15</v>
      </c>
      <c r="C65" s="5"/>
      <c r="D65" s="5"/>
      <c r="E65" s="5" t="str">
        <f ca="1">IFERROR(__xludf.DUMMYFUNCTION("""COMPUTED_VALUE"""),"The_Doll_Knight/Chapter_15")</f>
        <v>The_Doll_Knight/Chapter_15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 ht="12.5">
      <c r="A66" s="5" t="str">
        <f ca="1">IFERROR(__xludf.DUMMYFUNCTION("""COMPUTED_VALUE""")," '/wiki/The_Doll_Knight/Chapter_16'")</f>
        <v xml:space="preserve"> '/wiki/The_Doll_Knight/Chapter_16'</v>
      </c>
      <c r="B66" s="5" t="str">
        <f t="shared" ca="1" si="0"/>
        <v>The_Doll_Knight/Chapter_16</v>
      </c>
      <c r="C66" s="5"/>
      <c r="D66" s="5"/>
      <c r="E66" s="5" t="str">
        <f ca="1">IFERROR(__xludf.DUMMYFUNCTION("""COMPUTED_VALUE"""),"The_Doll_Knight/Chapter_16")</f>
        <v>The_Doll_Knight/Chapter_16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 ht="12.5">
      <c r="A67" s="5" t="str">
        <f ca="1">IFERROR(__xludf.DUMMYFUNCTION("""COMPUTED_VALUE""")," '/wiki/The_Doll_Knight/Chapter_17'")</f>
        <v xml:space="preserve"> '/wiki/The_Doll_Knight/Chapter_17'</v>
      </c>
      <c r="B67" s="5" t="str">
        <f t="shared" ca="1" si="0"/>
        <v>The_Doll_Knight/Chapter_17</v>
      </c>
      <c r="C67" s="5"/>
      <c r="D67" s="5"/>
      <c r="E67" s="5" t="str">
        <f ca="1">IFERROR(__xludf.DUMMYFUNCTION("""COMPUTED_VALUE"""),"The_Doll_Knight/Chapter_17")</f>
        <v>The_Doll_Knight/Chapter_17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 ht="12.5">
      <c r="A68" s="5" t="str">
        <f ca="1">IFERROR(__xludf.DUMMYFUNCTION("""COMPUTED_VALUE""")," '/wiki/The_Doll_Knight/Chapter_18'")</f>
        <v xml:space="preserve"> '/wiki/The_Doll_Knight/Chapter_18'</v>
      </c>
      <c r="B68" s="5" t="str">
        <f t="shared" ca="1" si="0"/>
        <v>The_Doll_Knight/Chapter_18</v>
      </c>
      <c r="C68" s="5"/>
      <c r="D68" s="5"/>
      <c r="E68" s="5" t="str">
        <f ca="1">IFERROR(__xludf.DUMMYFUNCTION("""COMPUTED_VALUE"""),"The_Doll_Knight/Chapter_18")</f>
        <v>The_Doll_Knight/Chapter_18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 ht="12.5">
      <c r="A69" s="5" t="str">
        <f ca="1">IFERROR(__xludf.DUMMYFUNCTION("""COMPUTED_VALUE""")," '/wiki/The_Doll_Knight/Chapter_19'")</f>
        <v xml:space="preserve"> '/wiki/The_Doll_Knight/Chapter_19'</v>
      </c>
      <c r="B69" s="5" t="str">
        <f t="shared" ca="1" si="0"/>
        <v>The_Doll_Knight/Chapter_19</v>
      </c>
      <c r="C69" s="5"/>
      <c r="D69" s="5"/>
      <c r="E69" s="5" t="str">
        <f ca="1">IFERROR(__xludf.DUMMYFUNCTION("""COMPUTED_VALUE"""),"The_Doll_Knight/Chapter_19")</f>
        <v>The_Doll_Knight/Chapter_19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 ht="12.5">
      <c r="A70" s="5" t="str">
        <f ca="1">IFERROR(__xludf.DUMMYFUNCTION("""COMPUTED_VALUE""")," '/wiki/The_Doll_Knight/Chapter_20'")</f>
        <v xml:space="preserve"> '/wiki/The_Doll_Knight/Chapter_20'</v>
      </c>
      <c r="B70" s="5" t="str">
        <f t="shared" ca="1" si="0"/>
        <v>The_Doll_Knight/Chapter_20</v>
      </c>
      <c r="C70" s="5"/>
      <c r="D70" s="5"/>
      <c r="E70" s="5" t="str">
        <f ca="1">IFERROR(__xludf.DUMMYFUNCTION("""COMPUTED_VALUE"""),"The_Doll_Knight/Chapter_20")</f>
        <v>The_Doll_Knight/Chapter_20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 ht="12.5">
      <c r="A71" s="5" t="str">
        <f ca="1">IFERROR(__xludf.DUMMYFUNCTION("""COMPUTED_VALUE""")," '/wiki/The_Doll_Knight/Chapter_21'")</f>
        <v xml:space="preserve"> '/wiki/The_Doll_Knight/Chapter_21'</v>
      </c>
      <c r="B71" s="5" t="str">
        <f t="shared" ca="1" si="0"/>
        <v>The_Doll_Knight/Chapter_21</v>
      </c>
      <c r="C71" s="5"/>
      <c r="D71" s="5"/>
      <c r="E71" s="5" t="str">
        <f ca="1">IFERROR(__xludf.DUMMYFUNCTION("""COMPUTED_VALUE"""),"The_Doll_Knight/Chapter_21")</f>
        <v>The_Doll_Knight/Chapter_21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 ht="12.5">
      <c r="A72" s="5" t="str">
        <f ca="1">IFERROR(__xludf.DUMMYFUNCTION("""COMPUTED_VALUE""")," '/wiki/The_Doll_Knight/Final_Chapter'")</f>
        <v xml:space="preserve"> '/wiki/The_Doll_Knight/Final_Chapter'</v>
      </c>
      <c r="B72" s="5" t="str">
        <f t="shared" ca="1" si="0"/>
        <v>The_Doll_Knight/Final_Chapter</v>
      </c>
      <c r="C72" s="5"/>
      <c r="D72" s="5"/>
      <c r="E72" s="5" t="str">
        <f ca="1">IFERROR(__xludf.DUMMYFUNCTION("""COMPUTED_VALUE"""),"The_Doll_Knight/Final_Chapter")</f>
        <v>The_Doll_Knight/Final_Chapter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 ht="12.5">
      <c r="A73" s="5" t="str">
        <f ca="1">IFERROR(__xludf.DUMMYFUNCTION("""COMPUTED_VALUE""")," '/wiki/Gambler_Jack/Chapter_1'")</f>
        <v xml:space="preserve"> '/wiki/Gambler_Jack/Chapter_1'</v>
      </c>
      <c r="B73" s="5" t="str">
        <f t="shared" ca="1" si="0"/>
        <v>Gambler_Jack/Chapter_1</v>
      </c>
      <c r="C73" s="5"/>
      <c r="D73" s="5"/>
      <c r="E73" s="5" t="str">
        <f ca="1">IFERROR(__xludf.DUMMYFUNCTION("""COMPUTED_VALUE"""),"Gambler_Jack/Chapter_1")</f>
        <v>Gambler_Jack/Chapter_1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 ht="12.5">
      <c r="A74" s="5" t="str">
        <f ca="1">IFERROR(__xludf.DUMMYFUNCTION("""COMPUTED_VALUE""")," '/wiki/Gambler_Jack/Chapter_2'")</f>
        <v xml:space="preserve"> '/wiki/Gambler_Jack/Chapter_2'</v>
      </c>
      <c r="B74" s="5" t="str">
        <f t="shared" ca="1" si="0"/>
        <v>Gambler_Jack/Chapter_2</v>
      </c>
      <c r="C74" s="5"/>
      <c r="D74" s="5"/>
      <c r="E74" s="5" t="str">
        <f ca="1">IFERROR(__xludf.DUMMYFUNCTION("""COMPUTED_VALUE"""),"Gambler_Jack/Chapter_2")</f>
        <v>Gambler_Jack/Chapter_2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 ht="12.5">
      <c r="A75" s="5" t="str">
        <f ca="1">IFERROR(__xludf.DUMMYFUNCTION("""COMPUTED_VALUE""")," '/wiki/Gambler_Jack/Chapter_3'")</f>
        <v xml:space="preserve"> '/wiki/Gambler_Jack/Chapter_3'</v>
      </c>
      <c r="B75" s="5" t="str">
        <f t="shared" ca="1" si="0"/>
        <v>Gambler_Jack/Chapter_3</v>
      </c>
      <c r="C75" s="5"/>
      <c r="D75" s="5"/>
      <c r="E75" s="5" t="str">
        <f ca="1">IFERROR(__xludf.DUMMYFUNCTION("""COMPUTED_VALUE"""),"Gambler_Jack/Chapter_3")</f>
        <v>Gambler_Jack/Chapter_3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 ht="12.5">
      <c r="A76" s="5" t="str">
        <f ca="1">IFERROR(__xludf.DUMMYFUNCTION("""COMPUTED_VALUE""")," '/wiki/Gambler_Jack/Chapter_4'")</f>
        <v xml:space="preserve"> '/wiki/Gambler_Jack/Chapter_4'</v>
      </c>
      <c r="B76" s="5" t="str">
        <f t="shared" ca="1" si="0"/>
        <v>Gambler_Jack/Chapter_4</v>
      </c>
      <c r="C76" s="5"/>
      <c r="D76" s="5"/>
      <c r="E76" s="5" t="str">
        <f ca="1">IFERROR(__xludf.DUMMYFUNCTION("""COMPUTED_VALUE"""),"Gambler_Jack/Chapter_4")</f>
        <v>Gambler_Jack/Chapter_4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 ht="12.5">
      <c r="A77" s="5" t="str">
        <f ca="1">IFERROR(__xludf.DUMMYFUNCTION("""COMPUTED_VALUE""")," '/wiki/Gambler_Jack/Chapter_5'")</f>
        <v xml:space="preserve"> '/wiki/Gambler_Jack/Chapter_5'</v>
      </c>
      <c r="B77" s="5" t="str">
        <f t="shared" ca="1" si="0"/>
        <v>Gambler_Jack/Chapter_5</v>
      </c>
      <c r="C77" s="5"/>
      <c r="D77" s="5"/>
      <c r="E77" s="5" t="str">
        <f ca="1">IFERROR(__xludf.DUMMYFUNCTION("""COMPUTED_VALUE"""),"Gambler_Jack/Chapter_5")</f>
        <v>Gambler_Jack/Chapter_5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 ht="12.5">
      <c r="A78" s="5" t="str">
        <f ca="1">IFERROR(__xludf.DUMMYFUNCTION("""COMPUTED_VALUE""")," '/wiki/Gambler_Jack/Chapter_6'")</f>
        <v xml:space="preserve"> '/wiki/Gambler_Jack/Chapter_6'</v>
      </c>
      <c r="B78" s="5" t="str">
        <f t="shared" ca="1" si="0"/>
        <v>Gambler_Jack/Chapter_6</v>
      </c>
      <c r="C78" s="5"/>
      <c r="D78" s="5"/>
      <c r="E78" s="5" t="str">
        <f ca="1">IFERROR(__xludf.DUMMYFUNCTION("""COMPUTED_VALUE"""),"Gambler_Jack/Chapter_6")</f>
        <v>Gambler_Jack/Chapter_6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 ht="12.5">
      <c r="A79" s="5" t="str">
        <f ca="1">IFERROR(__xludf.DUMMYFUNCTION("""COMPUTED_VALUE""")," '/wiki/Gambler_Jack/Chapter_7'")</f>
        <v xml:space="preserve"> '/wiki/Gambler_Jack/Chapter_7'</v>
      </c>
      <c r="B79" s="5" t="str">
        <f t="shared" ca="1" si="0"/>
        <v>Gambler_Jack/Chapter_7</v>
      </c>
      <c r="C79" s="5"/>
      <c r="D79" s="5"/>
      <c r="E79" s="5" t="str">
        <f ca="1">IFERROR(__xludf.DUMMYFUNCTION("""COMPUTED_VALUE"""),"Gambler_Jack/Chapter_7")</f>
        <v>Gambler_Jack/Chapter_7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 ht="12.5">
      <c r="A80" s="5" t="str">
        <f ca="1">IFERROR(__xludf.DUMMYFUNCTION("""COMPUTED_VALUE""")," '/wiki/Gambler_Jack/Chapter_8'")</f>
        <v xml:space="preserve"> '/wiki/Gambler_Jack/Chapter_8'</v>
      </c>
      <c r="B80" s="5" t="str">
        <f t="shared" ca="1" si="0"/>
        <v>Gambler_Jack/Chapter_8</v>
      </c>
      <c r="C80" s="5"/>
      <c r="D80" s="5"/>
      <c r="E80" s="5" t="str">
        <f ca="1">IFERROR(__xludf.DUMMYFUNCTION("""COMPUTED_VALUE"""),"Gambler_Jack/Chapter_8")</f>
        <v>Gambler_Jack/Chapter_8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 ht="12.5">
      <c r="A81" s="5" t="str">
        <f ca="1">IFERROR(__xludf.DUMMYFUNCTION("""COMPUTED_VALUE""")," '/wiki/Gambler_Jack/Chapter_9'")</f>
        <v xml:space="preserve"> '/wiki/Gambler_Jack/Chapter_9'</v>
      </c>
      <c r="B81" s="5" t="str">
        <f t="shared" ca="1" si="0"/>
        <v>Gambler_Jack/Chapter_9</v>
      </c>
      <c r="C81" s="5"/>
      <c r="D81" s="5"/>
      <c r="E81" s="5" t="str">
        <f ca="1">IFERROR(__xludf.DUMMYFUNCTION("""COMPUTED_VALUE"""),"Gambler_Jack/Chapter_9")</f>
        <v>Gambler_Jack/Chapter_9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 ht="12.5">
      <c r="A82" s="5" t="str">
        <f ca="1">IFERROR(__xludf.DUMMYFUNCTION("""COMPUTED_VALUE""")," '/wiki/Gambler_Jack/Chapter_10'")</f>
        <v xml:space="preserve"> '/wiki/Gambler_Jack/Chapter_10'</v>
      </c>
      <c r="B82" s="5" t="str">
        <f t="shared" ca="1" si="0"/>
        <v>Gambler_Jack/Chapter_10</v>
      </c>
      <c r="C82" s="5"/>
      <c r="D82" s="5"/>
      <c r="E82" s="5" t="str">
        <f ca="1">IFERROR(__xludf.DUMMYFUNCTION("""COMPUTED_VALUE"""),"Gambler_Jack/Chapter_10")</f>
        <v>Gambler_Jack/Chapter_10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 ht="12.5">
      <c r="A83" s="5" t="str">
        <f ca="1">IFERROR(__xludf.DUMMYFUNCTION("""COMPUTED_VALUE""")," '/wiki/Gambler_Jack/Chapter_11'")</f>
        <v xml:space="preserve"> '/wiki/Gambler_Jack/Chapter_11'</v>
      </c>
      <c r="B83" s="5" t="str">
        <f t="shared" ca="1" si="0"/>
        <v>Gambler_Jack/Chapter_11</v>
      </c>
      <c r="C83" s="5"/>
      <c r="D83" s="5"/>
      <c r="E83" s="5" t="str">
        <f ca="1">IFERROR(__xludf.DUMMYFUNCTION("""COMPUTED_VALUE"""),"Gambler_Jack/Chapter_11")</f>
        <v>Gambler_Jack/Chapter_11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 ht="12.5">
      <c r="A84" s="5" t="str">
        <f ca="1">IFERROR(__xludf.DUMMYFUNCTION("""COMPUTED_VALUE""")," '/wiki/Gambler_Jack/Chapter_12'")</f>
        <v xml:space="preserve"> '/wiki/Gambler_Jack/Chapter_12'</v>
      </c>
      <c r="B84" s="5" t="str">
        <f t="shared" ca="1" si="0"/>
        <v>Gambler_Jack/Chapter_12</v>
      </c>
      <c r="C84" s="5"/>
      <c r="D84" s="5"/>
      <c r="E84" s="5" t="str">
        <f ca="1">IFERROR(__xludf.DUMMYFUNCTION("""COMPUTED_VALUE"""),"Gambler_Jack/Chapter_12")</f>
        <v>Gambler_Jack/Chapter_12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 ht="12.5">
      <c r="A85" s="5" t="str">
        <f ca="1">IFERROR(__xludf.DUMMYFUNCTION("""COMPUTED_VALUE""")," '/wiki/Gambler_Jack/Chapter_13'")</f>
        <v xml:space="preserve"> '/wiki/Gambler_Jack/Chapter_13'</v>
      </c>
      <c r="B85" s="5" t="str">
        <f t="shared" ca="1" si="0"/>
        <v>Gambler_Jack/Chapter_13</v>
      </c>
      <c r="C85" s="5"/>
      <c r="D85" s="5"/>
      <c r="E85" s="5" t="str">
        <f ca="1">IFERROR(__xludf.DUMMYFUNCTION("""COMPUTED_VALUE"""),"Gambler_Jack/Chapter_13")</f>
        <v>Gambler_Jack/Chapter_13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 ht="12.5">
      <c r="A86" s="5" t="str">
        <f ca="1">IFERROR(__xludf.DUMMYFUNCTION("""COMPUTED_VALUE""")," '/wiki/Gambler_Jack/Finale'")</f>
        <v xml:space="preserve"> '/wiki/Gambler_Jack/Finale'</v>
      </c>
      <c r="B86" s="5" t="str">
        <f t="shared" ca="1" si="0"/>
        <v>Gambler_Jack/Finale</v>
      </c>
      <c r="C86" s="5"/>
      <c r="D86" s="5"/>
      <c r="E86" s="5" t="str">
        <f ca="1">IFERROR(__xludf.DUMMYFUNCTION("""COMPUTED_VALUE"""),"Gambler_Jack/Finale")</f>
        <v>Gambler_Jack/Finale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 ht="12.5">
      <c r="A87" s="5" t="str">
        <f ca="1">IFERROR(__xludf.DUMMYFUNCTION("""COMPUTED_VALUE""")," '/wiki/Lighthouse_Manual'")</f>
        <v xml:space="preserve"> '/wiki/Lighthouse_Manual'</v>
      </c>
      <c r="B87" s="5" t="str">
        <f t="shared" ca="1" si="0"/>
        <v>Lighthouse_Manual</v>
      </c>
      <c r="C87" s="5"/>
      <c r="D87" s="5"/>
      <c r="E87" s="5" t="str">
        <f ca="1">IFERROR(__xludf.DUMMYFUNCTION("""COMPUTED_VALUE"""),"Lighthouse_Manual")</f>
        <v>Lighthouse_Manual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 ht="12.5">
      <c r="A88" s="5" t="str">
        <f ca="1">IFERROR(__xludf.DUMMYFUNCTION("""COMPUTED_VALUE""")," '/wiki/Data_crystals/Esmelas_Tower'")</f>
        <v xml:space="preserve"> '/wiki/Data_crystals/Esmelas_Tower'</v>
      </c>
      <c r="B88" s="5" t="str">
        <f t="shared" ca="1" si="0"/>
        <v>Data_crystals/Esmelas_Tower</v>
      </c>
      <c r="C88" s="5"/>
      <c r="D88" s="5"/>
      <c r="E88" s="5" t="str">
        <f ca="1">IFERROR(__xludf.DUMMYFUNCTION("""COMPUTED_VALUE"""),"Data_crystals/Esmelas_Tower")</f>
        <v>Data_crystals/Esmelas_Tower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 ht="12.5">
      <c r="A89" s="5" t="str">
        <f ca="1">IFERROR(__xludf.DUMMYFUNCTION("""COMPUTED_VALUE""")," '/wiki/Data_crystals/Carnelia_Tower'")</f>
        <v xml:space="preserve"> '/wiki/Data_crystals/Carnelia_Tower'</v>
      </c>
      <c r="B89" s="5" t="str">
        <f t="shared" ca="1" si="0"/>
        <v>Data_crystals/Carnelia_Tower</v>
      </c>
      <c r="C89" s="5"/>
      <c r="D89" s="5"/>
      <c r="E89" s="5" t="str">
        <f ca="1">IFERROR(__xludf.DUMMYFUNCTION("""COMPUTED_VALUE"""),"Data_crystals/Carnelia_Tower")</f>
        <v>Data_crystals/Carnelia_Tower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 ht="12.5">
      <c r="A90" s="5" t="str">
        <f ca="1">IFERROR(__xludf.DUMMYFUNCTION("""COMPUTED_VALUE""")," '/wiki/Data_crystals/Sapphirl_Tower'")</f>
        <v xml:space="preserve"> '/wiki/Data_crystals/Sapphirl_Tower'</v>
      </c>
      <c r="B90" s="5" t="str">
        <f t="shared" ca="1" si="0"/>
        <v>Data_crystals/Sapphirl_Tower</v>
      </c>
      <c r="C90" s="5"/>
      <c r="D90" s="5"/>
      <c r="E90" s="5" t="str">
        <f ca="1">IFERROR(__xludf.DUMMYFUNCTION("""COMPUTED_VALUE"""),"Data_crystals/Sapphirl_Tower")</f>
        <v>Data_crystals/Sapphirl_Tower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 ht="12.5">
      <c r="A91" s="5" t="str">
        <f ca="1">IFERROR(__xludf.DUMMYFUNCTION("""COMPUTED_VALUE""")," '/wiki/Data_crystals/Amberl_Tower'")</f>
        <v xml:space="preserve"> '/wiki/Data_crystals/Amberl_Tower'</v>
      </c>
      <c r="B91" s="5" t="str">
        <f t="shared" ca="1" si="0"/>
        <v>Data_crystals/Amberl_Tower</v>
      </c>
      <c r="C91" s="5"/>
      <c r="D91" s="5"/>
      <c r="E91" s="5" t="str">
        <f ca="1">IFERROR(__xludf.DUMMYFUNCTION("""COMPUTED_VALUE"""),"Data_crystals/Amberl_Tower")</f>
        <v>Data_crystals/Amberl_Tower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 ht="12.5">
      <c r="A92" s="5" t="str">
        <f ca="1">IFERROR(__xludf.DUMMYFUNCTION("""COMPUTED_VALUE""")," 'Sky_3rd_GAME'")</f>
        <v xml:space="preserve"> 'Sky_3rd_GAME'</v>
      </c>
      <c r="B92" s="5" t="str">
        <f t="shared" ca="1" si="0"/>
        <v>Sky_3rd_GAME</v>
      </c>
      <c r="C92" s="5"/>
      <c r="D92" s="5"/>
      <c r="E92" s="5" t="str">
        <f ca="1">IFERROR(__xludf.DUMMYFUNCTION("""COMPUTED_VALUE"""),"Liberl_News_(Sky_3rd)/Special_Issue")</f>
        <v>Liberl_News_(Sky_3rd)/Special_Issue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 ht="12.5">
      <c r="A93" s="5" t="str">
        <f ca="1">IFERROR(__xludf.DUMMYFUNCTION("""COMPUTED_VALUE""")," '/wiki/Liberl_News_(Sky_3rd)/Special_Issue'")</f>
        <v xml:space="preserve"> '/wiki/Liberl_News_(Sky_3rd)/Special_Issue'</v>
      </c>
      <c r="B93" s="5" t="str">
        <f t="shared" ca="1" si="0"/>
        <v>Liberl_News_(Sky_3rd)/Special_Issue</v>
      </c>
      <c r="C93" s="5"/>
      <c r="D93" s="5"/>
      <c r="E93" s="5" t="str">
        <f ca="1">IFERROR(__xludf.DUMMYFUNCTION("""COMPUTED_VALUE"""),"Crossbell_Times_(Zero)/Issue_1")</f>
        <v>Crossbell_Times_(Zero)/Issue_1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 ht="12.5">
      <c r="A94" s="5" t="str">
        <f ca="1">IFERROR(__xludf.DUMMYFUNCTION("""COMPUTED_VALUE""")," 'Zero_GAME'")</f>
        <v xml:space="preserve"> 'Zero_GAME'</v>
      </c>
      <c r="B94" s="5" t="str">
        <f t="shared" ca="1" si="0"/>
        <v>Zero_GAME</v>
      </c>
      <c r="C94" s="5"/>
      <c r="D94" s="5"/>
      <c r="E94" s="5" t="str">
        <f ca="1">IFERROR(__xludf.DUMMYFUNCTION("""COMPUTED_VALUE"""),"Crossbell_Times_(Zero)/Issue_2")</f>
        <v>Crossbell_Times_(Zero)/Issue_2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 ht="12.5">
      <c r="A95" s="5" t="str">
        <f ca="1">IFERROR(__xludf.DUMMYFUNCTION("""COMPUTED_VALUE""")," '/wiki/Crossbell_Times_(Zero)/Issue_1'")</f>
        <v xml:space="preserve"> '/wiki/Crossbell_Times_(Zero)/Issue_1'</v>
      </c>
      <c r="B95" s="5" t="str">
        <f t="shared" ca="1" si="0"/>
        <v>Crossbell_Times_(Zero)/Issue_1</v>
      </c>
      <c r="C95" s="5"/>
      <c r="D95" s="5"/>
      <c r="E95" s="5" t="str">
        <f ca="1">IFERROR(__xludf.DUMMYFUNCTION("""COMPUTED_VALUE"""),"Crossbell_Times_(Zero)/Issue_3")</f>
        <v>Crossbell_Times_(Zero)/Issue_3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 ht="12.5">
      <c r="A96" s="5" t="str">
        <f ca="1">IFERROR(__xludf.DUMMYFUNCTION("""COMPUTED_VALUE""")," '/wiki/Crossbell_Times_(Zero)/Issue_2'")</f>
        <v xml:space="preserve"> '/wiki/Crossbell_Times_(Zero)/Issue_2'</v>
      </c>
      <c r="B96" s="5" t="str">
        <f t="shared" ca="1" si="0"/>
        <v>Crossbell_Times_(Zero)/Issue_2</v>
      </c>
      <c r="C96" s="5"/>
      <c r="D96" s="5"/>
      <c r="E96" s="5" t="str">
        <f ca="1">IFERROR(__xludf.DUMMYFUNCTION("""COMPUTED_VALUE"""),"Crossbell_Times_(Zero)/Special_Edition")</f>
        <v>Crossbell_Times_(Zero)/Special_Edition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 ht="12.5">
      <c r="A97" s="5" t="str">
        <f ca="1">IFERROR(__xludf.DUMMYFUNCTION("""COMPUTED_VALUE""")," '/wiki/Crossbell_Times_(Zero)/Issue_3'")</f>
        <v xml:space="preserve"> '/wiki/Crossbell_Times_(Zero)/Issue_3'</v>
      </c>
      <c r="B97" s="5" t="str">
        <f t="shared" ca="1" si="0"/>
        <v>Crossbell_Times_(Zero)/Issue_3</v>
      </c>
      <c r="C97" s="5"/>
      <c r="D97" s="5"/>
      <c r="E97" s="5" t="str">
        <f ca="1">IFERROR(__xludf.DUMMYFUNCTION("""COMPUTED_VALUE"""),"Crossbell_Times_(Zero)/Issue_4")</f>
        <v>Crossbell_Times_(Zero)/Issue_4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 ht="12.5">
      <c r="A98" s="5" t="str">
        <f ca="1">IFERROR(__xludf.DUMMYFUNCTION("""COMPUTED_VALUE""")," '/wiki/Crossbell_Times_(Zero)/Special_Edition'")</f>
        <v xml:space="preserve"> '/wiki/Crossbell_Times_(Zero)/Special_Edition'</v>
      </c>
      <c r="B98" s="5" t="str">
        <f t="shared" ca="1" si="0"/>
        <v>Crossbell_Times_(Zero)/Special_Edition</v>
      </c>
      <c r="C98" s="5"/>
      <c r="D98" s="5"/>
      <c r="E98" s="5" t="str">
        <f ca="1">IFERROR(__xludf.DUMMYFUNCTION("""COMPUTED_VALUE"""),"Crossbell_Times_(Zero)/Issue_5")</f>
        <v>Crossbell_Times_(Zero)/Issue_5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 ht="12.5">
      <c r="A99" s="5" t="str">
        <f ca="1">IFERROR(__xludf.DUMMYFUNCTION("""COMPUTED_VALUE""")," '/wiki/Crossbell_Times_(Zero)/Issue_4'")</f>
        <v xml:space="preserve"> '/wiki/Crossbell_Times_(Zero)/Issue_4'</v>
      </c>
      <c r="B99" s="5" t="str">
        <f t="shared" ca="1" si="0"/>
        <v>Crossbell_Times_(Zero)/Issue_4</v>
      </c>
      <c r="C99" s="5"/>
      <c r="D99" s="5"/>
      <c r="E99" s="5" t="str">
        <f ca="1">IFERROR(__xludf.DUMMYFUNCTION("""COMPUTED_VALUE"""),"Crossbell_Times_(Zero)/Issue_6")</f>
        <v>Crossbell_Times_(Zero)/Issue_6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 ht="12.5">
      <c r="A100" s="5" t="str">
        <f ca="1">IFERROR(__xludf.DUMMYFUNCTION("""COMPUTED_VALUE""")," '/wiki/Crossbell_Times_(Zero)/Issue_5'")</f>
        <v xml:space="preserve"> '/wiki/Crossbell_Times_(Zero)/Issue_5'</v>
      </c>
      <c r="B100" s="5" t="str">
        <f t="shared" ca="1" si="0"/>
        <v>Crossbell_Times_(Zero)/Issue_5</v>
      </c>
      <c r="C100" s="5"/>
      <c r="D100" s="5"/>
      <c r="E100" s="5" t="str">
        <f ca="1">IFERROR(__xludf.DUMMYFUNCTION("""COMPUTED_VALUE"""),"Crossbell_Times_(Zero)/Issue_7")</f>
        <v>Crossbell_Times_(Zero)/Issue_7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 ht="12.5">
      <c r="A101" s="5" t="str">
        <f ca="1">IFERROR(__xludf.DUMMYFUNCTION("""COMPUTED_VALUE""")," '/wiki/Crossbell_Times_(Zero)/Issue_6'")</f>
        <v xml:space="preserve"> '/wiki/Crossbell_Times_(Zero)/Issue_6'</v>
      </c>
      <c r="B101" s="5" t="str">
        <f t="shared" ca="1" si="0"/>
        <v>Crossbell_Times_(Zero)/Issue_6</v>
      </c>
      <c r="C101" s="5"/>
      <c r="D101" s="5"/>
      <c r="E101" s="5" t="str">
        <f ca="1">IFERROR(__xludf.DUMMYFUNCTION("""COMPUTED_VALUE"""),"Crossbell_Times_(Zero)/Issue_8")</f>
        <v>Crossbell_Times_(Zero)/Issue_8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 ht="12.5">
      <c r="A102" s="5" t="str">
        <f ca="1">IFERROR(__xludf.DUMMYFUNCTION("""COMPUTED_VALUE""")," '/wiki/Crossbell_Times_(Zero)/Issue_7'")</f>
        <v xml:space="preserve"> '/wiki/Crossbell_Times_(Zero)/Issue_7'</v>
      </c>
      <c r="B102" s="5" t="str">
        <f t="shared" ca="1" si="0"/>
        <v>Crossbell_Times_(Zero)/Issue_7</v>
      </c>
      <c r="C102" s="5"/>
      <c r="D102" s="5"/>
      <c r="E102" s="5" t="str">
        <f ca="1">IFERROR(__xludf.DUMMYFUNCTION("""COMPUTED_VALUE"""),"Approved_Vehicle_List")</f>
        <v>Approved_Vehicle_List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 ht="12.5">
      <c r="A103" s="5" t="str">
        <f ca="1">IFERROR(__xludf.DUMMYFUNCTION("""COMPUTED_VALUE""")," '/wiki/Crossbell_Times_(Zero)/Issue_8'")</f>
        <v xml:space="preserve"> '/wiki/Crossbell_Times_(Zero)/Issue_8'</v>
      </c>
      <c r="B103" s="5" t="str">
        <f t="shared" ca="1" si="0"/>
        <v>Crossbell_Times_(Zero)/Issue_8</v>
      </c>
      <c r="C103" s="5"/>
      <c r="D103" s="5"/>
      <c r="E103" s="5" t="str">
        <f ca="1">IFERROR(__xludf.DUMMYFUNCTION("""COMPUTED_VALUE"""),"Arc_en_Ciel_Enthusiasts")</f>
        <v>Arc_en_Ciel_Enthusiasts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 ht="12.5">
      <c r="A104" s="5" t="str">
        <f ca="1">IFERROR(__xludf.DUMMYFUNCTION("""COMPUTED_VALUE""")," '/wiki/Approved_Vehicle_List'")</f>
        <v xml:space="preserve"> '/wiki/Approved_Vehicle_List'</v>
      </c>
      <c r="B104" s="5" t="str">
        <f t="shared" ca="1" si="0"/>
        <v>Approved_Vehicle_List</v>
      </c>
      <c r="C104" s="5"/>
      <c r="D104" s="5"/>
      <c r="E104" s="5" t="str">
        <f ca="1">IFERROR(__xludf.DUMMYFUNCTION("""COMPUTED_VALUE"""),"Back_Alley_Doctor_Glenn/Chapter_1")</f>
        <v>Back_Alley_Doctor_Glenn/Chapter_1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 ht="12.5">
      <c r="A105" s="5" t="str">
        <f ca="1">IFERROR(__xludf.DUMMYFUNCTION("""COMPUTED_VALUE""")," '/wiki/Arc_en_Ciel_Enthusiasts'")</f>
        <v xml:space="preserve"> '/wiki/Arc_en_Ciel_Enthusiasts'</v>
      </c>
      <c r="B105" s="5" t="str">
        <f t="shared" ca="1" si="0"/>
        <v>Arc_en_Ciel_Enthusiasts</v>
      </c>
      <c r="C105" s="5"/>
      <c r="D105" s="5"/>
      <c r="E105" s="5" t="str">
        <f ca="1">IFERROR(__xludf.DUMMYFUNCTION("""COMPUTED_VALUE"""),"Back_Alley_Doctor_Glenn/Chapter_2")</f>
        <v>Back_Alley_Doctor_Glenn/Chapter_2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 ht="12.5">
      <c r="A106" s="5" t="str">
        <f ca="1">IFERROR(__xludf.DUMMYFUNCTION("""COMPUTED_VALUE""")," '/wiki/Back_Alley_Doctor_Glenn/Chapter_1'")</f>
        <v xml:space="preserve"> '/wiki/Back_Alley_Doctor_Glenn/Chapter_1'</v>
      </c>
      <c r="B106" s="5" t="str">
        <f t="shared" ca="1" si="0"/>
        <v>Back_Alley_Doctor_Glenn/Chapter_1</v>
      </c>
      <c r="C106" s="5"/>
      <c r="D106" s="5"/>
      <c r="E106" s="5" t="str">
        <f ca="1">IFERROR(__xludf.DUMMYFUNCTION("""COMPUTED_VALUE"""),"Back_Alley_Doctor_Glenn/Chapter_3")</f>
        <v>Back_Alley_Doctor_Glenn/Chapter_3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 ht="12.5">
      <c r="A107" s="5" t="str">
        <f ca="1">IFERROR(__xludf.DUMMYFUNCTION("""COMPUTED_VALUE""")," '/wiki/Back_Alley_Doctor_Glenn/Chapter_2'")</f>
        <v xml:space="preserve"> '/wiki/Back_Alley_Doctor_Glenn/Chapter_2'</v>
      </c>
      <c r="B107" s="5" t="str">
        <f t="shared" ca="1" si="0"/>
        <v>Back_Alley_Doctor_Glenn/Chapter_2</v>
      </c>
      <c r="C107" s="5"/>
      <c r="D107" s="5"/>
      <c r="E107" s="5" t="str">
        <f ca="1">IFERROR(__xludf.DUMMYFUNCTION("""COMPUTED_VALUE"""),"Back_Alley_Doctor_Glenn/Chapter_4")</f>
        <v>Back_Alley_Doctor_Glenn/Chapter_4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 ht="12.5">
      <c r="A108" s="5" t="str">
        <f ca="1">IFERROR(__xludf.DUMMYFUNCTION("""COMPUTED_VALUE""")," '/wiki/Back_Alley_Doctor_Glenn/Chapter_3'")</f>
        <v xml:space="preserve"> '/wiki/Back_Alley_Doctor_Glenn/Chapter_3'</v>
      </c>
      <c r="B108" s="5" t="str">
        <f t="shared" ca="1" si="0"/>
        <v>Back_Alley_Doctor_Glenn/Chapter_3</v>
      </c>
      <c r="C108" s="5"/>
      <c r="D108" s="5"/>
      <c r="E108" s="5" t="str">
        <f ca="1">IFERROR(__xludf.DUMMYFUNCTION("""COMPUTED_VALUE"""),"Back_Alley_Doctor_Glenn/Chapter_5")</f>
        <v>Back_Alley_Doctor_Glenn/Chapter_5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 ht="12.5">
      <c r="A109" s="5" t="str">
        <f ca="1">IFERROR(__xludf.DUMMYFUNCTION("""COMPUTED_VALUE""")," '/wiki/Back_Alley_Doctor_Glenn/Chapter_4'")</f>
        <v xml:space="preserve"> '/wiki/Back_Alley_Doctor_Glenn/Chapter_4'</v>
      </c>
      <c r="B109" s="5" t="str">
        <f t="shared" ca="1" si="0"/>
        <v>Back_Alley_Doctor_Glenn/Chapter_4</v>
      </c>
      <c r="C109" s="5"/>
      <c r="D109" s="5"/>
      <c r="E109" s="5" t="str">
        <f ca="1">IFERROR(__xludf.DUMMYFUNCTION("""COMPUTED_VALUE"""),"Back_Alley_Doctor_Glenn/Chapter_6")</f>
        <v>Back_Alley_Doctor_Glenn/Chapter_6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 ht="12.5">
      <c r="A110" s="5" t="str">
        <f ca="1">IFERROR(__xludf.DUMMYFUNCTION("""COMPUTED_VALUE""")," '/wiki/Back_Alley_Doctor_Glenn/Chapter_5'")</f>
        <v xml:space="preserve"> '/wiki/Back_Alley_Doctor_Glenn/Chapter_5'</v>
      </c>
      <c r="B110" s="5" t="str">
        <f t="shared" ca="1" si="0"/>
        <v>Back_Alley_Doctor_Glenn/Chapter_5</v>
      </c>
      <c r="C110" s="5"/>
      <c r="D110" s="5"/>
      <c r="E110" s="5" t="str">
        <f ca="1">IFERROR(__xludf.DUMMYFUNCTION("""COMPUTED_VALUE"""),"Back_Alley_Doctor_Glenn/Chapter_7")</f>
        <v>Back_Alley_Doctor_Glenn/Chapter_7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 ht="12.5">
      <c r="A111" s="5" t="str">
        <f ca="1">IFERROR(__xludf.DUMMYFUNCTION("""COMPUTED_VALUE""")," '/wiki/Back_Alley_Doctor_Glenn/Chapter_6'")</f>
        <v xml:space="preserve"> '/wiki/Back_Alley_Doctor_Glenn/Chapter_6'</v>
      </c>
      <c r="B111" s="5" t="str">
        <f t="shared" ca="1" si="0"/>
        <v>Back_Alley_Doctor_Glenn/Chapter_6</v>
      </c>
      <c r="C111" s="5"/>
      <c r="D111" s="5"/>
      <c r="E111" s="5" t="str">
        <f ca="1">IFERROR(__xludf.DUMMYFUNCTION("""COMPUTED_VALUE"""),"Back_Alley_Doctor_Glenn/Chapter_8")</f>
        <v>Back_Alley_Doctor_Glenn/Chapter_8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 ht="12.5">
      <c r="A112" s="5" t="str">
        <f ca="1">IFERROR(__xludf.DUMMYFUNCTION("""COMPUTED_VALUE""")," '/wiki/Back_Alley_Doctor_Glenn/Chapter_7'")</f>
        <v xml:space="preserve"> '/wiki/Back_Alley_Doctor_Glenn/Chapter_7'</v>
      </c>
      <c r="B112" s="5" t="str">
        <f t="shared" ca="1" si="0"/>
        <v>Back_Alley_Doctor_Glenn/Chapter_7</v>
      </c>
      <c r="C112" s="5"/>
      <c r="D112" s="5"/>
      <c r="E112" s="5" t="str">
        <f ca="1">IFERROR(__xludf.DUMMYFUNCTION("""COMPUTED_VALUE"""),"Back_Alley_Doctor_Glenn/Chapter_9")</f>
        <v>Back_Alley_Doctor_Glenn/Chapter_9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 ht="12.5">
      <c r="A113" s="5" t="str">
        <f ca="1">IFERROR(__xludf.DUMMYFUNCTION("""COMPUTED_VALUE""")," '/wiki/Back_Alley_Doctor_Glenn/Chapter_8'")</f>
        <v xml:space="preserve"> '/wiki/Back_Alley_Doctor_Glenn/Chapter_8'</v>
      </c>
      <c r="B113" s="5" t="str">
        <f t="shared" ca="1" si="0"/>
        <v>Back_Alley_Doctor_Glenn/Chapter_8</v>
      </c>
      <c r="C113" s="5"/>
      <c r="D113" s="5"/>
      <c r="E113" s="5" t="str">
        <f ca="1">IFERROR(__xludf.DUMMYFUNCTION("""COMPUTED_VALUE"""),"Back_Alley_Doctor_Glenn/Chapter_10")</f>
        <v>Back_Alley_Doctor_Glenn/Chapter_10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 ht="12.5">
      <c r="A114" s="5" t="str">
        <f ca="1">IFERROR(__xludf.DUMMYFUNCTION("""COMPUTED_VALUE""")," '/wiki/Back_Alley_Doctor_Glenn/Chapter_9'")</f>
        <v xml:space="preserve"> '/wiki/Back_Alley_Doctor_Glenn/Chapter_9'</v>
      </c>
      <c r="B114" s="5" t="str">
        <f t="shared" ca="1" si="0"/>
        <v>Back_Alley_Doctor_Glenn/Chapter_9</v>
      </c>
      <c r="C114" s="5"/>
      <c r="D114" s="5"/>
      <c r="E114" s="5" t="str">
        <f ca="1">IFERROR(__xludf.DUMMYFUNCTION("""COMPUTED_VALUE"""),"Back_Alley_Doctor_Glenn/Chapter_11")</f>
        <v>Back_Alley_Doctor_Glenn/Chapter_11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 ht="12.5">
      <c r="A115" s="5" t="str">
        <f ca="1">IFERROR(__xludf.DUMMYFUNCTION("""COMPUTED_VALUE""")," '/wiki/Back_Alley_Doctor_Glenn/Chapter_10'")</f>
        <v xml:space="preserve"> '/wiki/Back_Alley_Doctor_Glenn/Chapter_10'</v>
      </c>
      <c r="B115" s="5" t="str">
        <f t="shared" ca="1" si="0"/>
        <v>Back_Alley_Doctor_Glenn/Chapter_10</v>
      </c>
      <c r="C115" s="5"/>
      <c r="D115" s="5"/>
      <c r="E115" s="5" t="str">
        <f ca="1">IFERROR(__xludf.DUMMYFUNCTION("""COMPUTED_VALUE"""),"Back_Alley_Doctor_Glenn/Chapter_12")</f>
        <v>Back_Alley_Doctor_Glenn/Chapter_12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 ht="12.5">
      <c r="A116" s="5" t="str">
        <f ca="1">IFERROR(__xludf.DUMMYFUNCTION("""COMPUTED_VALUE""")," '/wiki/Back_Alley_Doctor_Glenn/Chapter_11'")</f>
        <v xml:space="preserve"> '/wiki/Back_Alley_Doctor_Glenn/Chapter_11'</v>
      </c>
      <c r="B116" s="5" t="str">
        <f t="shared" ca="1" si="0"/>
        <v>Back_Alley_Doctor_Glenn/Chapter_11</v>
      </c>
      <c r="C116" s="5"/>
      <c r="D116" s="5"/>
      <c r="E116" s="5" t="str">
        <f ca="1">IFERROR(__xludf.DUMMYFUNCTION("""COMPUTED_VALUE"""),"Back_Alley_Doctor_Glenn/Chapter_13")</f>
        <v>Back_Alley_Doctor_Glenn/Chapter_13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 ht="12.5">
      <c r="A117" s="5" t="str">
        <f ca="1">IFERROR(__xludf.DUMMYFUNCTION("""COMPUTED_VALUE""")," '/wiki/Back_Alley_Doctor_Glenn/Chapter_12'")</f>
        <v xml:space="preserve"> '/wiki/Back_Alley_Doctor_Glenn/Chapter_12'</v>
      </c>
      <c r="B117" s="5" t="str">
        <f t="shared" ca="1" si="0"/>
        <v>Back_Alley_Doctor_Glenn/Chapter_12</v>
      </c>
      <c r="C117" s="5"/>
      <c r="D117" s="5"/>
      <c r="E117" s="5" t="str">
        <f ca="1">IFERROR(__xludf.DUMMYFUNCTION("""COMPUTED_VALUE"""),"Back_Alley_Doctor_Glenn/Finale")</f>
        <v>Back_Alley_Doctor_Glenn/Finale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 ht="12.5">
      <c r="A118" s="5" t="str">
        <f ca="1">IFERROR(__xludf.DUMMYFUNCTION("""COMPUTED_VALUE""")," '/wiki/Back_Alley_Doctor_Glenn/Chapter_13'")</f>
        <v xml:space="preserve"> '/wiki/Back_Alley_Doctor_Glenn/Chapter_13'</v>
      </c>
      <c r="B118" s="5" t="str">
        <f t="shared" ca="1" si="0"/>
        <v>Back_Alley_Doctor_Glenn/Chapter_13</v>
      </c>
      <c r="C118" s="5"/>
      <c r="D118" s="5"/>
      <c r="E118" s="5" t="str">
        <f ca="1">IFERROR(__xludf.DUMMYFUNCTION("""COMPUTED_VALUE"""),"Lip_Smacker_Quarterly")</f>
        <v>Lip_Smacker_Quarterly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 ht="12.5">
      <c r="A119" s="5" t="str">
        <f ca="1">IFERROR(__xludf.DUMMYFUNCTION("""COMPUTED_VALUE""")," '/wiki/Back_Alley_Doctor_Glenn/Finale'")</f>
        <v xml:space="preserve"> '/wiki/Back_Alley_Doctor_Glenn/Finale'</v>
      </c>
      <c r="B119" s="5" t="str">
        <f t="shared" ca="1" si="0"/>
        <v>Back_Alley_Doctor_Glenn/Finale</v>
      </c>
      <c r="C119" s="5"/>
      <c r="D119" s="5"/>
      <c r="E119" s="5" t="str">
        <f ca="1">IFERROR(__xludf.DUMMYFUNCTION("""COMPUTED_VALUE"""),"Mark_and_the_Witch_of_the_Deep_Forest/Part_1")</f>
        <v>Mark_and_the_Witch_of_the_Deep_Forest/Part_1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 ht="12.5">
      <c r="A120" s="5" t="str">
        <f ca="1">IFERROR(__xludf.DUMMYFUNCTION("""COMPUTED_VALUE""")," '/wiki/Lip_Smacker_Quarterly'")</f>
        <v xml:space="preserve"> '/wiki/Lip_Smacker_Quarterly'</v>
      </c>
      <c r="B120" s="5" t="str">
        <f t="shared" ca="1" si="0"/>
        <v>Lip_Smacker_Quarterly</v>
      </c>
      <c r="C120" s="5"/>
      <c r="D120" s="5"/>
      <c r="E120" s="5" t="str">
        <f ca="1">IFERROR(__xludf.DUMMYFUNCTION("""COMPUTED_VALUE"""),"Mark_and_the_Witch_of_the_Deep_Forest/Part_2")</f>
        <v>Mark_and_the_Witch_of_the_Deep_Forest/Part_2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 ht="12.5">
      <c r="A121" s="5" t="str">
        <f ca="1">IFERROR(__xludf.DUMMYFUNCTION("""COMPUTED_VALUE""")," '/wiki/Mark_and_the_Witch_of_the_Deep_Forest/Part_1'")</f>
        <v xml:space="preserve"> '/wiki/Mark_and_the_Witch_of_the_Deep_Forest/Part_1'</v>
      </c>
      <c r="B121" s="5" t="str">
        <f t="shared" ca="1" si="0"/>
        <v>Mark_and_the_Witch_of_the_Deep_Forest/Part_1</v>
      </c>
      <c r="C121" s="5"/>
      <c r="D121" s="5"/>
      <c r="E121" s="5" t="str">
        <f ca="1">IFERROR(__xludf.DUMMYFUNCTION("""COMPUTED_VALUE"""),"Mark_and_the_Witch_of_the_Deep_Forest/Part_3")</f>
        <v>Mark_and_the_Witch_of_the_Deep_Forest/Part_3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 ht="12.5">
      <c r="A122" s="5" t="str">
        <f ca="1">IFERROR(__xludf.DUMMYFUNCTION("""COMPUTED_VALUE""")," '/wiki/Mark_and_the_Witch_of_the_Deep_Forest/Part_2'")</f>
        <v xml:space="preserve"> '/wiki/Mark_and_the_Witch_of_the_Deep_Forest/Part_2'</v>
      </c>
      <c r="B122" s="5" t="str">
        <f t="shared" ca="1" si="0"/>
        <v>Mark_and_the_Witch_of_the_Deep_Forest/Part_2</v>
      </c>
      <c r="C122" s="5"/>
      <c r="D122" s="5"/>
      <c r="E122" s="5" t="str">
        <f ca="1">IFERROR(__xludf.DUMMYFUNCTION("""COMPUTED_VALUE"""),"Monster_Damage_Report")</f>
        <v>Monster_Damage_Report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 ht="12.5">
      <c r="A123" s="5" t="str">
        <f ca="1">IFERROR(__xludf.DUMMYFUNCTION("""COMPUTED_VALUE""")," '/wiki/Mark_and_the_Witch_of_the_Deep_Forest/Part_3'")</f>
        <v xml:space="preserve"> '/wiki/Mark_and_the_Witch_of_the_Deep_Forest/Part_3'</v>
      </c>
      <c r="B123" s="5" t="str">
        <f t="shared" ca="1" si="0"/>
        <v>Mark_and_the_Witch_of_the_Deep_Forest/Part_3</v>
      </c>
      <c r="C123" s="5"/>
      <c r="D123" s="5"/>
      <c r="E123" s="5" t="str">
        <f ca="1">IFERROR(__xludf.DUMMYFUNCTION("""COMPUTED_VALUE"""),"Paranormal_Crossbell_Collection")</f>
        <v>Paranormal_Crossbell_Collection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 ht="12.5">
      <c r="A124" s="5" t="str">
        <f ca="1">IFERROR(__xludf.DUMMYFUNCTION("""COMPUTED_VALUE""")," '/wiki/Monster_Damage_Report'")</f>
        <v xml:space="preserve"> '/wiki/Monster_Damage_Report'</v>
      </c>
      <c r="B124" s="5" t="str">
        <f t="shared" ca="1" si="0"/>
        <v>Monster_Damage_Report</v>
      </c>
      <c r="C124" s="5"/>
      <c r="D124" s="5"/>
      <c r="E124" s="5" t="str">
        <f ca="1">IFERROR(__xludf.DUMMYFUNCTION("""COMPUTED_VALUE"""),"The_Best_Way_to_Use_5_Minutes")</f>
        <v>The_Best_Way_to_Use_5_Minutes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 ht="12.5">
      <c r="A125" s="5" t="str">
        <f ca="1">IFERROR(__xludf.DUMMYFUNCTION("""COMPUTED_VALUE""")," '/wiki/Paranormal_Crossbell_Collection'")</f>
        <v xml:space="preserve"> '/wiki/Paranormal_Crossbell_Collection'</v>
      </c>
      <c r="B125" s="5" t="str">
        <f t="shared" ca="1" si="0"/>
        <v>Paranormal_Crossbell_Collection</v>
      </c>
      <c r="C125" s="5"/>
      <c r="D125" s="5"/>
      <c r="E125" s="5" t="str">
        <f ca="1">IFERROR(__xludf.DUMMYFUNCTION("""COMPUTED_VALUE"""),"The_Saint_and_the_White_Wolf/Part_1")</f>
        <v>The_Saint_and_the_White_Wolf/Part_1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 ht="12.5">
      <c r="A126" s="5" t="str">
        <f ca="1">IFERROR(__xludf.DUMMYFUNCTION("""COMPUTED_VALUE""")," '/wiki/The_Best_Way_to_Use_5_Minutes'")</f>
        <v xml:space="preserve"> '/wiki/The_Best_Way_to_Use_5_Minutes'</v>
      </c>
      <c r="B126" s="5" t="str">
        <f t="shared" ca="1" si="0"/>
        <v>The_Best_Way_to_Use_5_Minutes</v>
      </c>
      <c r="C126" s="5"/>
      <c r="D126" s="5"/>
      <c r="E126" s="5" t="str">
        <f ca="1">IFERROR(__xludf.DUMMYFUNCTION("""COMPUTED_VALUE"""),"The_Saint_and_the_White_Wolf/Part_2")</f>
        <v>The_Saint_and_the_White_Wolf/Part_2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 ht="12.5">
      <c r="A127" s="5" t="str">
        <f ca="1">IFERROR(__xludf.DUMMYFUNCTION("""COMPUTED_VALUE""")," '/wiki/The_Saint_and_the_White_Wolf/Part_1'")</f>
        <v xml:space="preserve"> '/wiki/The_Saint_and_the_White_Wolf/Part_1'</v>
      </c>
      <c r="B127" s="5" t="str">
        <f t="shared" ca="1" si="0"/>
        <v>The_Saint_and_the_White_Wolf/Part_1</v>
      </c>
      <c r="C127" s="5"/>
      <c r="D127" s="5"/>
      <c r="E127" s="5" t="str">
        <f ca="1">IFERROR(__xludf.DUMMYFUNCTION("""COMPUTED_VALUE"""),"Train_Fanatic_Recs")</f>
        <v>Train_Fanatic_Recs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 ht="12.5">
      <c r="A128" s="5" t="str">
        <f ca="1">IFERROR(__xludf.DUMMYFUNCTION("""COMPUTED_VALUE""")," '/wiki/The_Saint_and_the_White_Wolf/Part_2'")</f>
        <v xml:space="preserve"> '/wiki/The_Saint_and_the_White_Wolf/Part_2'</v>
      </c>
      <c r="B128" s="5" t="str">
        <f t="shared" ca="1" si="0"/>
        <v>The_Saint_and_the_White_Wolf/Part_2</v>
      </c>
      <c r="C128" s="5"/>
      <c r="D128" s="5"/>
      <c r="E128" s="5" t="str">
        <f ca="1">IFERROR(__xludf.DUMMYFUNCTION("""COMPUTED_VALUE"""),"Women_Who_Changed_the_World")</f>
        <v>Women_Who_Changed_the_World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 ht="12.5">
      <c r="A129" s="5" t="str">
        <f ca="1">IFERROR(__xludf.DUMMYFUNCTION("""COMPUTED_VALUE""")," '/wiki/Train_Fanatic_Recs'")</f>
        <v xml:space="preserve"> '/wiki/Train_Fanatic_Recs'</v>
      </c>
      <c r="B129" s="5" t="str">
        <f t="shared" ca="1" si="0"/>
        <v>Train_Fanatic_Recs</v>
      </c>
      <c r="C129" s="5"/>
      <c r="D129" s="5"/>
      <c r="E129" s="5" t="str">
        <f ca="1">IFERROR(__xludf.DUMMYFUNCTION("""COMPUTED_VALUE"""),"Information_Terminals")</f>
        <v>Information_Terminals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 ht="12.5">
      <c r="A130" s="5" t="str">
        <f ca="1">IFERROR(__xludf.DUMMYFUNCTION("""COMPUTED_VALUE""")," '/wiki/Women_Who_Changed_the_World'")</f>
        <v xml:space="preserve"> '/wiki/Women_Who_Changed_the_World'</v>
      </c>
      <c r="B130" s="5" t="str">
        <f t="shared" ca="1" si="0"/>
        <v>Women_Who_Changed_the_World</v>
      </c>
      <c r="C130" s="5"/>
      <c r="D130" s="5"/>
      <c r="E130" s="5" t="str">
        <f ca="1">IFERROR(__xludf.DUMMYFUNCTION("""COMPUTED_VALUE"""),"Crossbell_Times_(Azure)/Issue_1")</f>
        <v>Crossbell_Times_(Azure)/Issue_1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 ht="12.5">
      <c r="A131" s="5" t="str">
        <f ca="1">IFERROR(__xludf.DUMMYFUNCTION("""COMPUTED_VALUE""")," '/wiki/Information_Terminals'")</f>
        <v xml:space="preserve"> '/wiki/Information_Terminals'</v>
      </c>
      <c r="B131" s="5" t="str">
        <f t="shared" ca="1" si="0"/>
        <v>Information_Terminals</v>
      </c>
      <c r="C131" s="5"/>
      <c r="D131" s="5"/>
      <c r="E131" s="5" t="str">
        <f ca="1">IFERROR(__xludf.DUMMYFUNCTION("""COMPUTED_VALUE"""),"Crossbell_Times_(Azure)/Issue_2")</f>
        <v>Crossbell_Times_(Azure)/Issue_2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 ht="12.5">
      <c r="A132" s="5" t="str">
        <f ca="1">IFERROR(__xludf.DUMMYFUNCTION("""COMPUTED_VALUE""")," 'Azure_GAME'")</f>
        <v xml:space="preserve"> 'Azure_GAME'</v>
      </c>
      <c r="B132" s="5" t="str">
        <f t="shared" ca="1" si="0"/>
        <v>Azure_GAME</v>
      </c>
      <c r="C132" s="5"/>
      <c r="D132" s="5"/>
      <c r="E132" s="5" t="str">
        <f ca="1">IFERROR(__xludf.DUMMYFUNCTION("""COMPUTED_VALUE"""),"Crossbell_Times_(Azure)/Issue_3")</f>
        <v>Crossbell_Times_(Azure)/Issue_3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 ht="12.5">
      <c r="A133" s="5" t="str">
        <f ca="1">IFERROR(__xludf.DUMMYFUNCTION("""COMPUTED_VALUE""")," '/wiki/Crossbell_Times_(Azure)/Issue_1'")</f>
        <v xml:space="preserve"> '/wiki/Crossbell_Times_(Azure)/Issue_1'</v>
      </c>
      <c r="B133" s="5" t="str">
        <f t="shared" ca="1" si="0"/>
        <v>Crossbell_Times_(Azure)/Issue_1</v>
      </c>
      <c r="C133" s="5"/>
      <c r="D133" s="5"/>
      <c r="E133" s="5" t="str">
        <f ca="1">IFERROR(__xludf.DUMMYFUNCTION("""COMPUTED_VALUE"""),"Crossbell_Times_(Azure)/Issue_4")</f>
        <v>Crossbell_Times_(Azure)/Issue_4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 ht="12.5">
      <c r="A134" s="5" t="str">
        <f ca="1">IFERROR(__xludf.DUMMYFUNCTION("""COMPUTED_VALUE""")," '/wiki/Crossbell_Times_(Azure)/Issue_2'")</f>
        <v xml:space="preserve"> '/wiki/Crossbell_Times_(Azure)/Issue_2'</v>
      </c>
      <c r="B134" s="5" t="str">
        <f t="shared" ca="1" si="0"/>
        <v>Crossbell_Times_(Azure)/Issue_2</v>
      </c>
      <c r="C134" s="5"/>
      <c r="D134" s="5"/>
      <c r="E134" s="5" t="str">
        <f ca="1">IFERROR(__xludf.DUMMYFUNCTION("""COMPUTED_VALUE"""),"Crossbell_Times_(Azure)/Issue_5")</f>
        <v>Crossbell_Times_(Azure)/Issue_5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 ht="12.5">
      <c r="A135" s="5" t="str">
        <f ca="1">IFERROR(__xludf.DUMMYFUNCTION("""COMPUTED_VALUE""")," '/wiki/Crossbell_Times_(Azure)/Issue_3'")</f>
        <v xml:space="preserve"> '/wiki/Crossbell_Times_(Azure)/Issue_3'</v>
      </c>
      <c r="B135" s="5" t="str">
        <f t="shared" ca="1" si="0"/>
        <v>Crossbell_Times_(Azure)/Issue_3</v>
      </c>
      <c r="C135" s="5"/>
      <c r="D135" s="5"/>
      <c r="E135" s="5" t="str">
        <f ca="1">IFERROR(__xludf.DUMMYFUNCTION("""COMPUTED_VALUE"""),"Crossbell_Times_(Azure)/Issue_6")</f>
        <v>Crossbell_Times_(Azure)/Issue_6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 ht="12.5">
      <c r="A136" s="5" t="str">
        <f ca="1">IFERROR(__xludf.DUMMYFUNCTION("""COMPUTED_VALUE""")," '/wiki/Crossbell_Times_(Azure)/Issue_4'")</f>
        <v xml:space="preserve"> '/wiki/Crossbell_Times_(Azure)/Issue_4'</v>
      </c>
      <c r="B136" s="5" t="str">
        <f t="shared" ca="1" si="0"/>
        <v>Crossbell_Times_(Azure)/Issue_4</v>
      </c>
      <c r="C136" s="5"/>
      <c r="D136" s="5"/>
      <c r="E136" s="5" t="str">
        <f ca="1">IFERROR(__xludf.DUMMYFUNCTION("""COMPUTED_VALUE"""),"Crossbell_Times_(Azure)/Issue_7")</f>
        <v>Crossbell_Times_(Azure)/Issue_7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 ht="12.5">
      <c r="A137" s="5" t="str">
        <f ca="1">IFERROR(__xludf.DUMMYFUNCTION("""COMPUTED_VALUE""")," '/wiki/Crossbell_Times_(Azure)/Issue_5'")</f>
        <v xml:space="preserve"> '/wiki/Crossbell_Times_(Azure)/Issue_5'</v>
      </c>
      <c r="B137" s="5" t="str">
        <f t="shared" ca="1" si="0"/>
        <v>Crossbell_Times_(Azure)/Issue_5</v>
      </c>
      <c r="C137" s="5"/>
      <c r="D137" s="5"/>
      <c r="E137" s="5" t="str">
        <f ca="1">IFERROR(__xludf.DUMMYFUNCTION("""COMPUTED_VALUE"""),"Crossbell_Times_(Azure)/Issue_8")</f>
        <v>Crossbell_Times_(Azure)/Issue_8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 ht="12.5">
      <c r="A138" s="5" t="str">
        <f ca="1">IFERROR(__xludf.DUMMYFUNCTION("""COMPUTED_VALUE""")," '/wiki/Crossbell_Times_(Azure)/Issue_6'")</f>
        <v xml:space="preserve"> '/wiki/Crossbell_Times_(Azure)/Issue_6'</v>
      </c>
      <c r="B138" s="5" t="str">
        <f t="shared" ca="1" si="0"/>
        <v>Crossbell_Times_(Azure)/Issue_6</v>
      </c>
      <c r="C138" s="5"/>
      <c r="D138" s="5"/>
      <c r="E138" s="5" t="str">
        <f ca="1">IFERROR(__xludf.DUMMYFUNCTION("""COMPUTED_VALUE"""),"Crossbell_Times_(Azure)/Issue_9")</f>
        <v>Crossbell_Times_(Azure)/Issue_9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 ht="12.5">
      <c r="A139" s="5" t="str">
        <f ca="1">IFERROR(__xludf.DUMMYFUNCTION("""COMPUTED_VALUE""")," '/wiki/Crossbell_Times_(Azure)/Issue_7'")</f>
        <v xml:space="preserve"> '/wiki/Crossbell_Times_(Azure)/Issue_7'</v>
      </c>
      <c r="B139" s="5" t="str">
        <f t="shared" ca="1" si="0"/>
        <v>Crossbell_Times_(Azure)/Issue_7</v>
      </c>
      <c r="C139" s="5"/>
      <c r="D139" s="5"/>
      <c r="E139" s="5" t="str">
        <f ca="1">IFERROR(__xludf.DUMMYFUNCTION("""COMPUTED_VALUE"""),"Crossbell_Times_(Azure)/Special_Edition")</f>
        <v>Crossbell_Times_(Azure)/Special_Edition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 ht="12.5">
      <c r="A140" s="5" t="str">
        <f ca="1">IFERROR(__xludf.DUMMYFUNCTION("""COMPUTED_VALUE""")," '/wiki/Crossbell_Times_(Azure)/Issue_8'")</f>
        <v xml:space="preserve"> '/wiki/Crossbell_Times_(Azure)/Issue_8'</v>
      </c>
      <c r="B140" s="5" t="str">
        <f t="shared" ca="1" si="0"/>
        <v>Crossbell_Times_(Azure)/Issue_8</v>
      </c>
      <c r="C140" s="5"/>
      <c r="D140" s="5"/>
      <c r="E140" s="5" t="str">
        <f ca="1">IFERROR(__xludf.DUMMYFUNCTION("""COMPUTED_VALUE"""),"Crossbell_Times_(Azure)/Issue_10")</f>
        <v>Crossbell_Times_(Azure)/Issue_10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 ht="12.5">
      <c r="A141" s="5" t="str">
        <f ca="1">IFERROR(__xludf.DUMMYFUNCTION("""COMPUTED_VALUE""")," '/wiki/Crossbell_Times_(Azure)/Issue_9'")</f>
        <v xml:space="preserve"> '/wiki/Crossbell_Times_(Azure)/Issue_9'</v>
      </c>
      <c r="B141" s="5" t="str">
        <f t="shared" ca="1" si="0"/>
        <v>Crossbell_Times_(Azure)/Issue_9</v>
      </c>
      <c r="C141" s="5"/>
      <c r="D141" s="5"/>
      <c r="E141" s="5" t="str">
        <f ca="1">IFERROR(__xludf.DUMMYFUNCTION("""COMPUTED_VALUE"""),"Crossbell_Times_(Azure)/Issue_11")</f>
        <v>Crossbell_Times_(Azure)/Issue_11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 ht="12.5">
      <c r="A142" s="5" t="str">
        <f ca="1">IFERROR(__xludf.DUMMYFUNCTION("""COMPUTED_VALUE""")," '/wiki/Crossbell_Times_(Azure)/Special_Edition'")</f>
        <v xml:space="preserve"> '/wiki/Crossbell_Times_(Azure)/Special_Edition'</v>
      </c>
      <c r="B142" s="5" t="str">
        <f t="shared" ca="1" si="0"/>
        <v>Crossbell_Times_(Azure)/Special_Edition</v>
      </c>
      <c r="C142" s="5"/>
      <c r="D142" s="5"/>
      <c r="E142" s="5" t="str">
        <f ca="1">IFERROR(__xludf.DUMMYFUNCTION("""COMPUTED_VALUE"""),"Cryptid_Survey_Report")</f>
        <v>Cryptid_Survey_Report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 ht="12.5">
      <c r="A143" s="5" t="str">
        <f ca="1">IFERROR(__xludf.DUMMYFUNCTION("""COMPUTED_VALUE""")," '/wiki/Crossbell_Times_(Azure)/Issue_10'")</f>
        <v xml:space="preserve"> '/wiki/Crossbell_Times_(Azure)/Issue_10'</v>
      </c>
      <c r="B143" s="5" t="str">
        <f t="shared" ca="1" si="0"/>
        <v>Crossbell_Times_(Azure)/Issue_10</v>
      </c>
      <c r="C143" s="5"/>
      <c r="D143" s="5"/>
      <c r="E143" s="5" t="str">
        <f ca="1">IFERROR(__xludf.DUMMYFUNCTION("""COMPUTED_VALUE"""),"Sunshine_Agn%C3%A8s/Chapter_1")</f>
        <v>Sunshine_Agn%C3%A8s/Chapter_1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 ht="12.5">
      <c r="A144" s="5" t="str">
        <f ca="1">IFERROR(__xludf.DUMMYFUNCTION("""COMPUTED_VALUE""")," '/wiki/Crossbell_Times_(Azure)/Issue_11'")</f>
        <v xml:space="preserve"> '/wiki/Crossbell_Times_(Azure)/Issue_11'</v>
      </c>
      <c r="B144" s="5" t="str">
        <f t="shared" ca="1" si="0"/>
        <v>Crossbell_Times_(Azure)/Issue_11</v>
      </c>
      <c r="C144" s="5"/>
      <c r="D144" s="5"/>
      <c r="E144" s="5" t="str">
        <f ca="1">IFERROR(__xludf.DUMMYFUNCTION("""COMPUTED_VALUE"""),"Sunshine_Agn%C3%A8s/Chapter_2")</f>
        <v>Sunshine_Agn%C3%A8s/Chapter_2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 ht="12.5">
      <c r="A145" s="5" t="str">
        <f ca="1">IFERROR(__xludf.DUMMYFUNCTION("""COMPUTED_VALUE""")," '/wiki/Cryptid_Survey_Report'")</f>
        <v xml:space="preserve"> '/wiki/Cryptid_Survey_Report'</v>
      </c>
      <c r="B145" s="5" t="str">
        <f t="shared" ca="1" si="0"/>
        <v>Cryptid_Survey_Report</v>
      </c>
      <c r="C145" s="5"/>
      <c r="D145" s="5"/>
      <c r="E145" s="5" t="str">
        <f ca="1">IFERROR(__xludf.DUMMYFUNCTION("""COMPUTED_VALUE"""),"Sunshine_Agn%C3%A8s/Chapter_3")</f>
        <v>Sunshine_Agn%C3%A8s/Chapter_3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 ht="12.5">
      <c r="A146" s="5" t="str">
        <f ca="1">IFERROR(__xludf.DUMMYFUNCTION("""COMPUTED_VALUE""")," '/wiki/Sunshine_Agn%C3%A8s/Chapter_1'")</f>
        <v xml:space="preserve"> '/wiki/Sunshine_Agn%C3%A8s/Chapter_1'</v>
      </c>
      <c r="B146" s="5" t="str">
        <f t="shared" ca="1" si="0"/>
        <v>Sunshine_Agn%C3%A8s/Chapter_1</v>
      </c>
      <c r="C146" s="5"/>
      <c r="D146" s="5"/>
      <c r="E146" s="5" t="str">
        <f ca="1">IFERROR(__xludf.DUMMYFUNCTION("""COMPUTED_VALUE"""),"Sunshine_Agn%C3%A8s/Chapter_4")</f>
        <v>Sunshine_Agn%C3%A8s/Chapter_4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 ht="12.5">
      <c r="A147" s="5" t="str">
        <f ca="1">IFERROR(__xludf.DUMMYFUNCTION("""COMPUTED_VALUE""")," '/wiki/Sunshine_Agn%C3%A8s/Chapter_2'")</f>
        <v xml:space="preserve"> '/wiki/Sunshine_Agn%C3%A8s/Chapter_2'</v>
      </c>
      <c r="B147" s="5" t="str">
        <f t="shared" ca="1" si="0"/>
        <v>Sunshine_Agn%C3%A8s/Chapter_2</v>
      </c>
      <c r="C147" s="5"/>
      <c r="D147" s="5"/>
      <c r="E147" s="5" t="str">
        <f ca="1">IFERROR(__xludf.DUMMYFUNCTION("""COMPUTED_VALUE"""),"Sunshine_Agn%C3%A8s/Chapter_5")</f>
        <v>Sunshine_Agn%C3%A8s/Chapter_5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 ht="12.5">
      <c r="A148" s="5" t="str">
        <f ca="1">IFERROR(__xludf.DUMMYFUNCTION("""COMPUTED_VALUE""")," '/wiki/Sunshine_Agn%C3%A8s/Chapter_3'")</f>
        <v xml:space="preserve"> '/wiki/Sunshine_Agn%C3%A8s/Chapter_3'</v>
      </c>
      <c r="B148" s="5" t="str">
        <f t="shared" ca="1" si="0"/>
        <v>Sunshine_Agn%C3%A8s/Chapter_3</v>
      </c>
      <c r="C148" s="5"/>
      <c r="D148" s="5"/>
      <c r="E148" s="5" t="str">
        <f ca="1">IFERROR(__xludf.DUMMYFUNCTION("""COMPUTED_VALUE"""),"Sunshine_Agn%C3%A8s/Chapter_6")</f>
        <v>Sunshine_Agn%C3%A8s/Chapter_6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 ht="12.5">
      <c r="A149" s="5" t="str">
        <f ca="1">IFERROR(__xludf.DUMMYFUNCTION("""COMPUTED_VALUE""")," '/wiki/Sunshine_Agn%C3%A8s/Chapter_4'")</f>
        <v xml:space="preserve"> '/wiki/Sunshine_Agn%C3%A8s/Chapter_4'</v>
      </c>
      <c r="B149" s="5" t="str">
        <f t="shared" ca="1" si="0"/>
        <v>Sunshine_Agn%C3%A8s/Chapter_4</v>
      </c>
      <c r="C149" s="5"/>
      <c r="D149" s="5"/>
      <c r="E149" s="5" t="str">
        <f ca="1">IFERROR(__xludf.DUMMYFUNCTION("""COMPUTED_VALUE"""),"Sunshine_Agn%C3%A8s/Chapter_7")</f>
        <v>Sunshine_Agn%C3%A8s/Chapter_7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 ht="12.5">
      <c r="A150" s="5" t="str">
        <f ca="1">IFERROR(__xludf.DUMMYFUNCTION("""COMPUTED_VALUE""")," '/wiki/Sunshine_Agn%C3%A8s/Chapter_5'")</f>
        <v xml:space="preserve"> '/wiki/Sunshine_Agn%C3%A8s/Chapter_5'</v>
      </c>
      <c r="B150" s="5" t="str">
        <f t="shared" ca="1" si="0"/>
        <v>Sunshine_Agn%C3%A8s/Chapter_5</v>
      </c>
      <c r="C150" s="5"/>
      <c r="D150" s="5"/>
      <c r="E150" s="5" t="str">
        <f ca="1">IFERROR(__xludf.DUMMYFUNCTION("""COMPUTED_VALUE"""),"Sunshine_Agn%C3%A8s/Chapter_8")</f>
        <v>Sunshine_Agn%C3%A8s/Chapter_8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 ht="12.5">
      <c r="A151" s="5" t="str">
        <f ca="1">IFERROR(__xludf.DUMMYFUNCTION("""COMPUTED_VALUE""")," '/wiki/Sunshine_Agn%C3%A8s/Chapter_6'")</f>
        <v xml:space="preserve"> '/wiki/Sunshine_Agn%C3%A8s/Chapter_6'</v>
      </c>
      <c r="B151" s="5" t="str">
        <f t="shared" ca="1" si="0"/>
        <v>Sunshine_Agn%C3%A8s/Chapter_6</v>
      </c>
      <c r="C151" s="5"/>
      <c r="D151" s="5"/>
      <c r="E151" s="5" t="str">
        <f ca="1">IFERROR(__xludf.DUMMYFUNCTION("""COMPUTED_VALUE"""),"Sunshine_Agn%C3%A8s/Chapter_9")</f>
        <v>Sunshine_Agn%C3%A8s/Chapter_9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 ht="12.5">
      <c r="A152" s="5" t="str">
        <f ca="1">IFERROR(__xludf.DUMMYFUNCTION("""COMPUTED_VALUE""")," '/wiki/Sunshine_Agn%C3%A8s/Chapter_7'")</f>
        <v xml:space="preserve"> '/wiki/Sunshine_Agn%C3%A8s/Chapter_7'</v>
      </c>
      <c r="B152" s="5" t="str">
        <f t="shared" ca="1" si="0"/>
        <v>Sunshine_Agn%C3%A8s/Chapter_7</v>
      </c>
      <c r="C152" s="5"/>
      <c r="D152" s="5"/>
      <c r="E152" s="5" t="str">
        <f ca="1">IFERROR(__xludf.DUMMYFUNCTION("""COMPUTED_VALUE"""),"Sunshine_Agn%C3%A8s/Chapter_10")</f>
        <v>Sunshine_Agn%C3%A8s/Chapter_10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 ht="12.5">
      <c r="A153" s="5" t="str">
        <f ca="1">IFERROR(__xludf.DUMMYFUNCTION("""COMPUTED_VALUE""")," '/wiki/Sunshine_Agn%C3%A8s/Chapter_8'")</f>
        <v xml:space="preserve"> '/wiki/Sunshine_Agn%C3%A8s/Chapter_8'</v>
      </c>
      <c r="B153" s="5" t="str">
        <f t="shared" ca="1" si="0"/>
        <v>Sunshine_Agn%C3%A8s/Chapter_8</v>
      </c>
      <c r="C153" s="5"/>
      <c r="D153" s="5"/>
      <c r="E153" s="5" t="str">
        <f ca="1">IFERROR(__xludf.DUMMYFUNCTION("""COMPUTED_VALUE"""),"Sunshine_Agn%C3%A8s/Chapter_11")</f>
        <v>Sunshine_Agn%C3%A8s/Chapter_11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 ht="12.5">
      <c r="A154" s="5" t="str">
        <f ca="1">IFERROR(__xludf.DUMMYFUNCTION("""COMPUTED_VALUE""")," '/wiki/Sunshine_Agn%C3%A8s/Chapter_9'")</f>
        <v xml:space="preserve"> '/wiki/Sunshine_Agn%C3%A8s/Chapter_9'</v>
      </c>
      <c r="B154" s="5" t="str">
        <f t="shared" ca="1" si="0"/>
        <v>Sunshine_Agn%C3%A8s/Chapter_9</v>
      </c>
      <c r="C154" s="5"/>
      <c r="D154" s="5"/>
      <c r="E154" s="5" t="str">
        <f ca="1">IFERROR(__xludf.DUMMYFUNCTION("""COMPUTED_VALUE"""),"Sunshine_Agn%C3%A8s/Chapter_12")</f>
        <v>Sunshine_Agn%C3%A8s/Chapter_12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 ht="12.5">
      <c r="A155" s="5" t="str">
        <f ca="1">IFERROR(__xludf.DUMMYFUNCTION("""COMPUTED_VALUE""")," '/wiki/Sunshine_Agn%C3%A8s/Chapter_10'")</f>
        <v xml:space="preserve"> '/wiki/Sunshine_Agn%C3%A8s/Chapter_10'</v>
      </c>
      <c r="B155" s="5" t="str">
        <f t="shared" ca="1" si="0"/>
        <v>Sunshine_Agn%C3%A8s/Chapter_10</v>
      </c>
      <c r="C155" s="5"/>
      <c r="D155" s="5"/>
      <c r="E155" s="5" t="str">
        <f ca="1">IFERROR(__xludf.DUMMYFUNCTION("""COMPUTED_VALUE"""),"Sunshine_Agn%C3%A8s/Chapter_13")</f>
        <v>Sunshine_Agn%C3%A8s/Chapter_13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 ht="12.5">
      <c r="A156" s="5" t="str">
        <f ca="1">IFERROR(__xludf.DUMMYFUNCTION("""COMPUTED_VALUE""")," '/wiki/Sunshine_Agn%C3%A8s/Chapter_11'")</f>
        <v xml:space="preserve"> '/wiki/Sunshine_Agn%C3%A8s/Chapter_11'</v>
      </c>
      <c r="B156" s="5" t="str">
        <f t="shared" ca="1" si="0"/>
        <v>Sunshine_Agn%C3%A8s/Chapter_11</v>
      </c>
      <c r="C156" s="5"/>
      <c r="D156" s="5"/>
      <c r="E156" s="5" t="str">
        <f ca="1">IFERROR(__xludf.DUMMYFUNCTION("""COMPUTED_VALUE"""),"Sunshine_Agn%C3%A8s/Finale")</f>
        <v>Sunshine_Agn%C3%A8s/Finale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 ht="12.5">
      <c r="A157" s="5" t="str">
        <f ca="1">IFERROR(__xludf.DUMMYFUNCTION("""COMPUTED_VALUE""")," '/wiki/Sunshine_Agn%C3%A8s/Chapter_12'")</f>
        <v xml:space="preserve"> '/wiki/Sunshine_Agn%C3%A8s/Chapter_12'</v>
      </c>
      <c r="B157" s="5" t="str">
        <f t="shared" ca="1" si="0"/>
        <v>Sunshine_Agn%C3%A8s/Chapter_12</v>
      </c>
      <c r="C157" s="5"/>
      <c r="D157" s="5"/>
      <c r="E157" s="5" t="str">
        <f ca="1">IFERROR(__xludf.DUMMYFUNCTION("""COMPUTED_VALUE"""),"Imperial_Chronicle_(Cold_Steel)/Issue_1")</f>
        <v>Imperial_Chronicle_(Cold_Steel)/Issue_1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 ht="12.5">
      <c r="A158" s="5" t="str">
        <f ca="1">IFERROR(__xludf.DUMMYFUNCTION("""COMPUTED_VALUE""")," '/wiki/Sunshine_Agn%C3%A8s/Chapter_13'")</f>
        <v xml:space="preserve"> '/wiki/Sunshine_Agn%C3%A8s/Chapter_13'</v>
      </c>
      <c r="B158" s="5" t="str">
        <f t="shared" ca="1" si="0"/>
        <v>Sunshine_Agn%C3%A8s/Chapter_13</v>
      </c>
      <c r="C158" s="5"/>
      <c r="D158" s="5"/>
      <c r="E158" s="5" t="str">
        <f ca="1">IFERROR(__xludf.DUMMYFUNCTION("""COMPUTED_VALUE"""),"Imperial_Chronicle_(Cold_Steel)/Issue_2")</f>
        <v>Imperial_Chronicle_(Cold_Steel)/Issue_2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 ht="12.5">
      <c r="A159" s="5" t="str">
        <f ca="1">IFERROR(__xludf.DUMMYFUNCTION("""COMPUTED_VALUE""")," '/wiki/Sunshine_Agn%C3%A8s/Finale'")</f>
        <v xml:space="preserve"> '/wiki/Sunshine_Agn%C3%A8s/Finale'</v>
      </c>
      <c r="B159" s="5" t="str">
        <f t="shared" ca="1" si="0"/>
        <v>Sunshine_Agn%C3%A8s/Finale</v>
      </c>
      <c r="C159" s="5"/>
      <c r="D159" s="5"/>
      <c r="E159" s="5" t="str">
        <f ca="1">IFERROR(__xludf.DUMMYFUNCTION("""COMPUTED_VALUE"""),"Imperial_Chronicle_(Cold_Steel)/Issue_3")</f>
        <v>Imperial_Chronicle_(Cold_Steel)/Issue_3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 ht="12.5">
      <c r="A160" s="5" t="str">
        <f ca="1">IFERROR(__xludf.DUMMYFUNCTION("""COMPUTED_VALUE""")," 'Cold_Steel_GAME'")</f>
        <v xml:space="preserve"> 'Cold_Steel_GAME'</v>
      </c>
      <c r="B160" s="5" t="str">
        <f t="shared" ca="1" si="0"/>
        <v>Cold_Steel_GAME</v>
      </c>
      <c r="C160" s="5"/>
      <c r="D160" s="5"/>
      <c r="E160" s="5" t="str">
        <f ca="1">IFERROR(__xludf.DUMMYFUNCTION("""COMPUTED_VALUE"""),"Imperial_Chronicle_(Cold_Steel)/Issue_4")</f>
        <v>Imperial_Chronicle_(Cold_Steel)/Issue_4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 ht="12.5">
      <c r="A161" s="5" t="str">
        <f ca="1">IFERROR(__xludf.DUMMYFUNCTION("""COMPUTED_VALUE""")," '/wiki/Imperial_Chronicle_(Cold_Steel)/Issue_1'")</f>
        <v xml:space="preserve"> '/wiki/Imperial_Chronicle_(Cold_Steel)/Issue_1'</v>
      </c>
      <c r="B161" s="5" t="str">
        <f t="shared" ca="1" si="0"/>
        <v>Imperial_Chronicle_(Cold_Steel)/Issue_1</v>
      </c>
      <c r="C161" s="5"/>
      <c r="D161" s="5"/>
      <c r="E161" s="5" t="str">
        <f ca="1">IFERROR(__xludf.DUMMYFUNCTION("""COMPUTED_VALUE"""),"Imperial_Chronicle_(Cold_Steel)/Issue_5")</f>
        <v>Imperial_Chronicle_(Cold_Steel)/Issue_5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 ht="12.5">
      <c r="A162" s="5" t="str">
        <f ca="1">IFERROR(__xludf.DUMMYFUNCTION("""COMPUTED_VALUE""")," '/wiki/Imperial_Chronicle_(Cold_Steel)/Issue_2'")</f>
        <v xml:space="preserve"> '/wiki/Imperial_Chronicle_(Cold_Steel)/Issue_2'</v>
      </c>
      <c r="B162" s="5" t="str">
        <f t="shared" ca="1" si="0"/>
        <v>Imperial_Chronicle_(Cold_Steel)/Issue_2</v>
      </c>
      <c r="C162" s="5"/>
      <c r="D162" s="5"/>
      <c r="E162" s="5" t="str">
        <f ca="1">IFERROR(__xludf.DUMMYFUNCTION("""COMPUTED_VALUE"""),"Imperial_Chronicle_(Cold_Steel)/Issue_6")</f>
        <v>Imperial_Chronicle_(Cold_Steel)/Issue_6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 ht="12.5">
      <c r="A163" s="5" t="str">
        <f ca="1">IFERROR(__xludf.DUMMYFUNCTION("""COMPUTED_VALUE""")," '/wiki/Imperial_Chronicle_(Cold_Steel)/Issue_3'")</f>
        <v xml:space="preserve"> '/wiki/Imperial_Chronicle_(Cold_Steel)/Issue_3'</v>
      </c>
      <c r="B163" s="5" t="str">
        <f t="shared" ca="1" si="0"/>
        <v>Imperial_Chronicle_(Cold_Steel)/Issue_3</v>
      </c>
      <c r="C163" s="5"/>
      <c r="D163" s="5"/>
      <c r="E163" s="5" t="str">
        <f ca="1">IFERROR(__xludf.DUMMYFUNCTION("""COMPUTED_VALUE"""),"Imperial_Chronicle_(Cold_Steel)/Issue_7")</f>
        <v>Imperial_Chronicle_(Cold_Steel)/Issue_7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 ht="12.5">
      <c r="A164" s="5" t="str">
        <f ca="1">IFERROR(__xludf.DUMMYFUNCTION("""COMPUTED_VALUE""")," '/wiki/Imperial_Chronicle_(Cold_Steel)/Issue_4'")</f>
        <v xml:space="preserve"> '/wiki/Imperial_Chronicle_(Cold_Steel)/Issue_4'</v>
      </c>
      <c r="B164" s="5" t="str">
        <f t="shared" ca="1" si="0"/>
        <v>Imperial_Chronicle_(Cold_Steel)/Issue_4</v>
      </c>
      <c r="C164" s="5"/>
      <c r="D164" s="5"/>
      <c r="E164" s="5" t="str">
        <f ca="1">IFERROR(__xludf.DUMMYFUNCTION("""COMPUTED_VALUE"""),"Imperial_Chronicle_(Cold_Steel)/Issue_8")</f>
        <v>Imperial_Chronicle_(Cold_Steel)/Issue_8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 ht="12.5">
      <c r="A165" s="5" t="str">
        <f ca="1">IFERROR(__xludf.DUMMYFUNCTION("""COMPUTED_VALUE""")," '/wiki/Imperial_Chronicle_(Cold_Steel)/Issue_5'")</f>
        <v xml:space="preserve"> '/wiki/Imperial_Chronicle_(Cold_Steel)/Issue_5'</v>
      </c>
      <c r="B165" s="5" t="str">
        <f t="shared" ca="1" si="0"/>
        <v>Imperial_Chronicle_(Cold_Steel)/Issue_5</v>
      </c>
      <c r="C165" s="5"/>
      <c r="D165" s="5"/>
      <c r="E165" s="5" t="str">
        <f ca="1">IFERROR(__xludf.DUMMYFUNCTION("""COMPUTED_VALUE"""),"Imperial_Chronicle_(Cold_Steel)/Issue_9")</f>
        <v>Imperial_Chronicle_(Cold_Steel)/Issue_9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 ht="12.5">
      <c r="A166" s="5" t="str">
        <f ca="1">IFERROR(__xludf.DUMMYFUNCTION("""COMPUTED_VALUE""")," '/wiki/Imperial_Chronicle_(Cold_Steel)/Issue_6'")</f>
        <v xml:space="preserve"> '/wiki/Imperial_Chronicle_(Cold_Steel)/Issue_6'</v>
      </c>
      <c r="B166" s="5" t="str">
        <f t="shared" ca="1" si="0"/>
        <v>Imperial_Chronicle_(Cold_Steel)/Issue_6</v>
      </c>
      <c r="C166" s="5"/>
      <c r="D166" s="5"/>
      <c r="E166" s="5" t="str">
        <f ca="1">IFERROR(__xludf.DUMMYFUNCTION("""COMPUTED_VALUE"""),"Imperial_Chronicle_(Cold_Steel)/Issue_10")</f>
        <v>Imperial_Chronicle_(Cold_Steel)/Issue_10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 ht="12.5">
      <c r="A167" s="5" t="str">
        <f ca="1">IFERROR(__xludf.DUMMYFUNCTION("""COMPUTED_VALUE""")," '/wiki/Imperial_Chronicle_(Cold_Steel)/Issue_7'")</f>
        <v xml:space="preserve"> '/wiki/Imperial_Chronicle_(Cold_Steel)/Issue_7'</v>
      </c>
      <c r="B167" s="5" t="str">
        <f t="shared" ca="1" si="0"/>
        <v>Imperial_Chronicle_(Cold_Steel)/Issue_7</v>
      </c>
      <c r="C167" s="5"/>
      <c r="D167" s="5"/>
      <c r="E167" s="5" t="str">
        <f ca="1">IFERROR(__xludf.DUMMYFUNCTION("""COMPUTED_VALUE"""),"Imperial_Chronicle_(Cold_Steel)/Issue_11")</f>
        <v>Imperial_Chronicle_(Cold_Steel)/Issue_11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 ht="12.5">
      <c r="A168" s="5" t="str">
        <f ca="1">IFERROR(__xludf.DUMMYFUNCTION("""COMPUTED_VALUE""")," '/wiki/Imperial_Chronicle_(Cold_Steel)/Issue_8'")</f>
        <v xml:space="preserve"> '/wiki/Imperial_Chronicle_(Cold_Steel)/Issue_8'</v>
      </c>
      <c r="B168" s="5" t="str">
        <f t="shared" ca="1" si="0"/>
        <v>Imperial_Chronicle_(Cold_Steel)/Issue_8</v>
      </c>
      <c r="C168" s="5"/>
      <c r="D168" s="5"/>
      <c r="E168" s="5" t="str">
        <f ca="1">IFERROR(__xludf.DUMMYFUNCTION("""COMPUTED_VALUE"""),"Red_Moon_Rose/Chapter_1")</f>
        <v>Red_Moon_Rose/Chapter_1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 ht="12.5">
      <c r="A169" s="5" t="str">
        <f ca="1">IFERROR(__xludf.DUMMYFUNCTION("""COMPUTED_VALUE""")," '/wiki/Imperial_Chronicle_(Cold_Steel)/Issue_9'")</f>
        <v xml:space="preserve"> '/wiki/Imperial_Chronicle_(Cold_Steel)/Issue_9'</v>
      </c>
      <c r="B169" s="5" t="str">
        <f t="shared" ca="1" si="0"/>
        <v>Imperial_Chronicle_(Cold_Steel)/Issue_9</v>
      </c>
      <c r="C169" s="5"/>
      <c r="D169" s="5"/>
      <c r="E169" s="5" t="str">
        <f ca="1">IFERROR(__xludf.DUMMYFUNCTION("""COMPUTED_VALUE"""),"Red_Moon_Rose/Chapter_2")</f>
        <v>Red_Moon_Rose/Chapter_2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 ht="12.5">
      <c r="A170" s="5" t="str">
        <f ca="1">IFERROR(__xludf.DUMMYFUNCTION("""COMPUTED_VALUE""")," '/wiki/Imperial_Chronicle_(Cold_Steel)/Issue_10'")</f>
        <v xml:space="preserve"> '/wiki/Imperial_Chronicle_(Cold_Steel)/Issue_10'</v>
      </c>
      <c r="B170" s="5" t="str">
        <f t="shared" ca="1" si="0"/>
        <v>Imperial_Chronicle_(Cold_Steel)/Issue_10</v>
      </c>
      <c r="C170" s="5"/>
      <c r="D170" s="5"/>
      <c r="E170" s="5" t="str">
        <f ca="1">IFERROR(__xludf.DUMMYFUNCTION("""COMPUTED_VALUE"""),"Red_Moon_Rose/Chapter_3")</f>
        <v>Red_Moon_Rose/Chapter_3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 ht="12.5">
      <c r="A171" s="5" t="str">
        <f ca="1">IFERROR(__xludf.DUMMYFUNCTION("""COMPUTED_VALUE""")," '/wiki/Imperial_Chronicle_(Cold_Steel)/Issue_11'")</f>
        <v xml:space="preserve"> '/wiki/Imperial_Chronicle_(Cold_Steel)/Issue_11'</v>
      </c>
      <c r="B171" s="5" t="str">
        <f t="shared" ca="1" si="0"/>
        <v>Imperial_Chronicle_(Cold_Steel)/Issue_11</v>
      </c>
      <c r="C171" s="5"/>
      <c r="D171" s="5"/>
      <c r="E171" s="5" t="str">
        <f ca="1">IFERROR(__xludf.DUMMYFUNCTION("""COMPUTED_VALUE"""),"Red_Moon_Rose/Chapter_4")</f>
        <v>Red_Moon_Rose/Chapter_4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 ht="12.5">
      <c r="A172" s="5" t="str">
        <f ca="1">IFERROR(__xludf.DUMMYFUNCTION("""COMPUTED_VALUE""")," '/wiki/Red_Moon_Rose/Chapter_1'")</f>
        <v xml:space="preserve"> '/wiki/Red_Moon_Rose/Chapter_1'</v>
      </c>
      <c r="B172" s="5" t="str">
        <f t="shared" ca="1" si="0"/>
        <v>Red_Moon_Rose/Chapter_1</v>
      </c>
      <c r="C172" s="5"/>
      <c r="D172" s="5"/>
      <c r="E172" s="5" t="str">
        <f ca="1">IFERROR(__xludf.DUMMYFUNCTION("""COMPUTED_VALUE"""),"Red_Moon_Rose/Chapter_5")</f>
        <v>Red_Moon_Rose/Chapter_5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 ht="12.5">
      <c r="A173" s="5" t="str">
        <f ca="1">IFERROR(__xludf.DUMMYFUNCTION("""COMPUTED_VALUE""")," '/wiki/Red_Moon_Rose/Chapter_2'")</f>
        <v xml:space="preserve"> '/wiki/Red_Moon_Rose/Chapter_2'</v>
      </c>
      <c r="B173" s="5" t="str">
        <f t="shared" ca="1" si="0"/>
        <v>Red_Moon_Rose/Chapter_2</v>
      </c>
      <c r="C173" s="5"/>
      <c r="D173" s="5"/>
      <c r="E173" s="5" t="str">
        <f ca="1">IFERROR(__xludf.DUMMYFUNCTION("""COMPUTED_VALUE"""),"Red_Moon_Rose/Chapter_6")</f>
        <v>Red_Moon_Rose/Chapter_6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 ht="12.5">
      <c r="A174" s="5" t="str">
        <f ca="1">IFERROR(__xludf.DUMMYFUNCTION("""COMPUTED_VALUE""")," '/wiki/Red_Moon_Rose/Chapter_3'")</f>
        <v xml:space="preserve"> '/wiki/Red_Moon_Rose/Chapter_3'</v>
      </c>
      <c r="B174" s="5" t="str">
        <f t="shared" ca="1" si="0"/>
        <v>Red_Moon_Rose/Chapter_3</v>
      </c>
      <c r="C174" s="5"/>
      <c r="D174" s="5"/>
      <c r="E174" s="5" t="str">
        <f ca="1">IFERROR(__xludf.DUMMYFUNCTION("""COMPUTED_VALUE"""),"Red_Moon_Rose/Chapter_7")</f>
        <v>Red_Moon_Rose/Chapter_7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 ht="12.5">
      <c r="A175" s="5" t="str">
        <f ca="1">IFERROR(__xludf.DUMMYFUNCTION("""COMPUTED_VALUE""")," '/wiki/Red_Moon_Rose/Chapter_4'")</f>
        <v xml:space="preserve"> '/wiki/Red_Moon_Rose/Chapter_4'</v>
      </c>
      <c r="B175" s="5" t="str">
        <f t="shared" ca="1" si="0"/>
        <v>Red_Moon_Rose/Chapter_4</v>
      </c>
      <c r="C175" s="5"/>
      <c r="D175" s="5"/>
      <c r="E175" s="5" t="str">
        <f ca="1">IFERROR(__xludf.DUMMYFUNCTION("""COMPUTED_VALUE"""),"Red_Moon_Rose/Chapter_8")</f>
        <v>Red_Moon_Rose/Chapter_8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 ht="12.5">
      <c r="A176" s="5" t="str">
        <f ca="1">IFERROR(__xludf.DUMMYFUNCTION("""COMPUTED_VALUE""")," '/wiki/Red_Moon_Rose/Chapter_5'")</f>
        <v xml:space="preserve"> '/wiki/Red_Moon_Rose/Chapter_5'</v>
      </c>
      <c r="B176" s="5" t="str">
        <f t="shared" ca="1" si="0"/>
        <v>Red_Moon_Rose/Chapter_5</v>
      </c>
      <c r="C176" s="5"/>
      <c r="D176" s="5"/>
      <c r="E176" s="5" t="str">
        <f ca="1">IFERROR(__xludf.DUMMYFUNCTION("""COMPUTED_VALUE"""),"Red_Moon_Rose/Chapter_9")</f>
        <v>Red_Moon_Rose/Chapter_9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 ht="12.5">
      <c r="A177" s="5" t="str">
        <f ca="1">IFERROR(__xludf.DUMMYFUNCTION("""COMPUTED_VALUE""")," '/wiki/Red_Moon_Rose/Chapter_6'")</f>
        <v xml:space="preserve"> '/wiki/Red_Moon_Rose/Chapter_6'</v>
      </c>
      <c r="B177" s="5" t="str">
        <f t="shared" ca="1" si="0"/>
        <v>Red_Moon_Rose/Chapter_6</v>
      </c>
      <c r="C177" s="5"/>
      <c r="D177" s="5"/>
      <c r="E177" s="5" t="str">
        <f ca="1">IFERROR(__xludf.DUMMYFUNCTION("""COMPUTED_VALUE"""),"Red_Moon_Rose/Chapter_10")</f>
        <v>Red_Moon_Rose/Chapter_10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 ht="12.5">
      <c r="A178" s="5" t="str">
        <f ca="1">IFERROR(__xludf.DUMMYFUNCTION("""COMPUTED_VALUE""")," '/wiki/Red_Moon_Rose/Chapter_7'")</f>
        <v xml:space="preserve"> '/wiki/Red_Moon_Rose/Chapter_7'</v>
      </c>
      <c r="B178" s="5" t="str">
        <f t="shared" ca="1" si="0"/>
        <v>Red_Moon_Rose/Chapter_7</v>
      </c>
      <c r="C178" s="5"/>
      <c r="D178" s="5"/>
      <c r="E178" s="5" t="str">
        <f ca="1">IFERROR(__xludf.DUMMYFUNCTION("""COMPUTED_VALUE"""),"Red_Moon_Rose/Chapter_11")</f>
        <v>Red_Moon_Rose/Chapter_11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 ht="12.5">
      <c r="A179" s="5" t="str">
        <f ca="1">IFERROR(__xludf.DUMMYFUNCTION("""COMPUTED_VALUE""")," '/wiki/Red_Moon_Rose/Chapter_8'")</f>
        <v xml:space="preserve"> '/wiki/Red_Moon_Rose/Chapter_8'</v>
      </c>
      <c r="B179" s="5" t="str">
        <f t="shared" ca="1" si="0"/>
        <v>Red_Moon_Rose/Chapter_8</v>
      </c>
      <c r="C179" s="5"/>
      <c r="D179" s="5"/>
      <c r="E179" s="5" t="str">
        <f ca="1">IFERROR(__xludf.DUMMYFUNCTION("""COMPUTED_VALUE"""),"Red_Moon_Rose/Chapter_12")</f>
        <v>Red_Moon_Rose/Chapter_12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 ht="12.5">
      <c r="A180" s="5" t="str">
        <f ca="1">IFERROR(__xludf.DUMMYFUNCTION("""COMPUTED_VALUE""")," '/wiki/Red_Moon_Rose/Chapter_9'")</f>
        <v xml:space="preserve"> '/wiki/Red_Moon_Rose/Chapter_9'</v>
      </c>
      <c r="B180" s="5" t="str">
        <f t="shared" ca="1" si="0"/>
        <v>Red_Moon_Rose/Chapter_9</v>
      </c>
      <c r="C180" s="5"/>
      <c r="D180" s="5"/>
      <c r="E180" s="5" t="str">
        <f ca="1">IFERROR(__xludf.DUMMYFUNCTION("""COMPUTED_VALUE"""),"Red_Moon_Rose/Chapter_13")</f>
        <v>Red_Moon_Rose/Chapter_13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 ht="12.5">
      <c r="A181" s="5" t="str">
        <f ca="1">IFERROR(__xludf.DUMMYFUNCTION("""COMPUTED_VALUE""")," '/wiki/Red_Moon_Rose/Chapter_10'")</f>
        <v xml:space="preserve"> '/wiki/Red_Moon_Rose/Chapter_10'</v>
      </c>
      <c r="B181" s="5" t="str">
        <f t="shared" ca="1" si="0"/>
        <v>Red_Moon_Rose/Chapter_10</v>
      </c>
      <c r="C181" s="5"/>
      <c r="D181" s="5"/>
      <c r="E181" s="5" t="str">
        <f ca="1">IFERROR(__xludf.DUMMYFUNCTION("""COMPUTED_VALUE"""),"Red_Moon_Rose/Finale")</f>
        <v>Red_Moon_Rose/Finale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 ht="12.5">
      <c r="A182" s="5" t="str">
        <f ca="1">IFERROR(__xludf.DUMMYFUNCTION("""COMPUTED_VALUE""")," '/wiki/Red_Moon_Rose/Chapter_11'")</f>
        <v xml:space="preserve"> '/wiki/Red_Moon_Rose/Chapter_11'</v>
      </c>
      <c r="B182" s="5" t="str">
        <f t="shared" ca="1" si="0"/>
        <v>Red_Moon_Rose/Chapter_11</v>
      </c>
      <c r="C182" s="5"/>
      <c r="D182" s="5"/>
      <c r="E182" s="5" t="str">
        <f ca="1">IFERROR(__xludf.DUMMYFUNCTION("""COMPUTED_VALUE"""),"Imperial_Railways:_A_History")</f>
        <v>Imperial_Railways:_A_History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 ht="12.5">
      <c r="A183" s="5" t="str">
        <f ca="1">IFERROR(__xludf.DUMMYFUNCTION("""COMPUTED_VALUE""")," '/wiki/Red_Moon_Rose/Chapter_12'")</f>
        <v xml:space="preserve"> '/wiki/Red_Moon_Rose/Chapter_12'</v>
      </c>
      <c r="B183" s="5" t="str">
        <f t="shared" ca="1" si="0"/>
        <v>Red_Moon_Rose/Chapter_12</v>
      </c>
      <c r="C183" s="5"/>
      <c r="D183" s="5"/>
      <c r="E183" s="5" t="str">
        <f ca="1">IFERROR(__xludf.DUMMYFUNCTION("""COMPUTED_VALUE"""),"Erebonian_Folklore/Volume_1")</f>
        <v>Erebonian_Folklore/Volume_1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 ht="12.5">
      <c r="A184" s="5" t="str">
        <f ca="1">IFERROR(__xludf.DUMMYFUNCTION("""COMPUTED_VALUE""")," '/wiki/Red_Moon_Rose/Chapter_13'")</f>
        <v xml:space="preserve"> '/wiki/Red_Moon_Rose/Chapter_13'</v>
      </c>
      <c r="B184" s="5" t="str">
        <f t="shared" ca="1" si="0"/>
        <v>Red_Moon_Rose/Chapter_13</v>
      </c>
      <c r="C184" s="5"/>
      <c r="D184" s="5"/>
      <c r="E184" s="5" t="str">
        <f ca="1">IFERROR(__xludf.DUMMYFUNCTION("""COMPUTED_VALUE"""),"Erebonian_Folklore/Volume_2")</f>
        <v>Erebonian_Folklore/Volume_2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 ht="12.5">
      <c r="A185" s="5" t="str">
        <f ca="1">IFERROR(__xludf.DUMMYFUNCTION("""COMPUTED_VALUE""")," '/wiki/Red_Moon_Rose/Finale'")</f>
        <v xml:space="preserve"> '/wiki/Red_Moon_Rose/Finale'</v>
      </c>
      <c r="B185" s="5" t="str">
        <f t="shared" ca="1" si="0"/>
        <v>Red_Moon_Rose/Finale</v>
      </c>
      <c r="C185" s="5"/>
      <c r="D185" s="5"/>
      <c r="E185" s="5" t="str">
        <f ca="1">IFERROR(__xludf.DUMMYFUNCTION("""COMPUTED_VALUE"""),"Erebonian_Folklore/Volume_3")</f>
        <v>Erebonian_Folklore/Volume_3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 ht="12.5">
      <c r="A186" s="5" t="str">
        <f ca="1">IFERROR(__xludf.DUMMYFUNCTION("""COMPUTED_VALUE""")," '/wiki/Imperial_Railways:_A_History'")</f>
        <v xml:space="preserve"> '/wiki/Imperial_Railways:_A_History'</v>
      </c>
      <c r="B186" s="5" t="str">
        <f t="shared" ca="1" si="0"/>
        <v>Imperial_Railways:_A_History</v>
      </c>
      <c r="C186" s="5"/>
      <c r="D186" s="5"/>
      <c r="E186" s="5" t="str">
        <f ca="1">IFERROR(__xludf.DUMMYFUNCTION("""COMPUTED_VALUE"""),"Sports_Beyond_Tradition")</f>
        <v>Sports_Beyond_Tradition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 ht="12.5">
      <c r="A187" s="5" t="str">
        <f ca="1">IFERROR(__xludf.DUMMYFUNCTION("""COMPUTED_VALUE""")," '/wiki/Erebonian_Folklore/Volume_1'")</f>
        <v xml:space="preserve"> '/wiki/Erebonian_Folklore/Volume_1'</v>
      </c>
      <c r="B187" s="5" t="str">
        <f t="shared" ca="1" si="0"/>
        <v>Erebonian_Folklore/Volume_1</v>
      </c>
      <c r="C187" s="5"/>
      <c r="D187" s="5"/>
      <c r="E187" s="5" t="str">
        <f ca="1">IFERROR(__xludf.DUMMYFUNCTION("""COMPUTED_VALUE"""),"The_Media:_Generational_Conflicts")</f>
        <v>The_Media:_Generational_Conflicts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 ht="12.5">
      <c r="A188" s="5" t="str">
        <f ca="1">IFERROR(__xludf.DUMMYFUNCTION("""COMPUTED_VALUE""")," '/wiki/Erebonian_Folklore/Volume_2'")</f>
        <v xml:space="preserve"> '/wiki/Erebonian_Folklore/Volume_2'</v>
      </c>
      <c r="B188" s="5" t="str">
        <f t="shared" ca="1" si="0"/>
        <v>Erebonian_Folklore/Volume_2</v>
      </c>
      <c r="C188" s="5"/>
      <c r="D188" s="5"/>
      <c r="E188" s="5" t="str">
        <f ca="1">IFERROR(__xludf.DUMMYFUNCTION("""COMPUTED_VALUE"""),"The_Reinford_Group:_Past_to_Present")</f>
        <v>The_Reinford_Group:_Past_to_Present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 ht="12.5">
      <c r="A189" s="5" t="str">
        <f ca="1">IFERROR(__xludf.DUMMYFUNCTION("""COMPUTED_VALUE""")," '/wiki/Erebonian_Folklore/Volume_3'")</f>
        <v xml:space="preserve"> '/wiki/Erebonian_Folklore/Volume_3'</v>
      </c>
      <c r="B189" s="5" t="str">
        <f t="shared" ca="1" si="0"/>
        <v>Erebonian_Folklore/Volume_3</v>
      </c>
      <c r="C189" s="5"/>
      <c r="D189" s="5"/>
      <c r="E189" s="5" t="str">
        <f ca="1">IFERROR(__xludf.DUMMYFUNCTION("""COMPUTED_VALUE"""),"Imperial_Chronicle_(Cold_Steel_II)/Issue_1")</f>
        <v>Imperial_Chronicle_(Cold_Steel_II)/Issue_1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 ht="12.5">
      <c r="A190" s="5" t="str">
        <f ca="1">IFERROR(__xludf.DUMMYFUNCTION("""COMPUTED_VALUE""")," '/wiki/Sports_Beyond_Tradition'")</f>
        <v xml:space="preserve"> '/wiki/Sports_Beyond_Tradition'</v>
      </c>
      <c r="B190" s="5" t="str">
        <f t="shared" ca="1" si="0"/>
        <v>Sports_Beyond_Tradition</v>
      </c>
      <c r="C190" s="5"/>
      <c r="D190" s="5"/>
      <c r="E190" s="5" t="str">
        <f ca="1">IFERROR(__xludf.DUMMYFUNCTION("""COMPUTED_VALUE"""),"Imperial_Chronicle_(Cold_Steel_II)/Issue_2")</f>
        <v>Imperial_Chronicle_(Cold_Steel_II)/Issue_2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 ht="12.5">
      <c r="A191" s="5" t="str">
        <f ca="1">IFERROR(__xludf.DUMMYFUNCTION("""COMPUTED_VALUE""")," '/wiki/The_Media:_Generational_Conflicts'")</f>
        <v xml:space="preserve"> '/wiki/The_Media:_Generational_Conflicts'</v>
      </c>
      <c r="B191" s="5" t="str">
        <f t="shared" ca="1" si="0"/>
        <v>The_Media:_Generational_Conflicts</v>
      </c>
      <c r="C191" s="5"/>
      <c r="D191" s="5"/>
      <c r="E191" s="5" t="str">
        <f ca="1">IFERROR(__xludf.DUMMYFUNCTION("""COMPUTED_VALUE"""),"Imperial_Chronicle_(Cold_Steel_II)/Issue_3")</f>
        <v>Imperial_Chronicle_(Cold_Steel_II)/Issue_3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 ht="12.5">
      <c r="A192" s="5" t="str">
        <f ca="1">IFERROR(__xludf.DUMMYFUNCTION("""COMPUTED_VALUE""")," '/wiki/The_Reinford_Group:_Past_to_Present'")</f>
        <v xml:space="preserve"> '/wiki/The_Reinford_Group:_Past_to_Present'</v>
      </c>
      <c r="B192" s="5" t="str">
        <f t="shared" ca="1" si="0"/>
        <v>The_Reinford_Group:_Past_to_Present</v>
      </c>
      <c r="C192" s="5"/>
      <c r="D192" s="5"/>
      <c r="E192" s="5" t="str">
        <f ca="1">IFERROR(__xludf.DUMMYFUNCTION("""COMPUTED_VALUE"""),"Imperial_Chronicle_(Cold_Steel_II)/Issue_4")</f>
        <v>Imperial_Chronicle_(Cold_Steel_II)/Issue_4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 ht="12.5">
      <c r="A193" s="5" t="str">
        <f ca="1">IFERROR(__xludf.DUMMYFUNCTION("""COMPUTED_VALUE""")," 'Cold_Steel_II_GAME'")</f>
        <v xml:space="preserve"> 'Cold_Steel_II_GAME'</v>
      </c>
      <c r="B193" s="5" t="str">
        <f t="shared" ca="1" si="0"/>
        <v>Cold_Steel_II_GAME</v>
      </c>
      <c r="C193" s="5"/>
      <c r="D193" s="5"/>
      <c r="E193" s="5" t="str">
        <f ca="1">IFERROR(__xludf.DUMMYFUNCTION("""COMPUTED_VALUE"""),"Imperial_Chronicle_(Cold_Steel_II)/Issue_5")</f>
        <v>Imperial_Chronicle_(Cold_Steel_II)/Issue_5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 ht="12.5">
      <c r="A194" s="5" t="str">
        <f ca="1">IFERROR(__xludf.DUMMYFUNCTION("""COMPUTED_VALUE""")," '/wiki/Imperial_Chronicle_(Cold_Steel_II)/Issue_1'")</f>
        <v xml:space="preserve"> '/wiki/Imperial_Chronicle_(Cold_Steel_II)/Issue_1'</v>
      </c>
      <c r="B194" s="5" t="str">
        <f t="shared" ca="1" si="0"/>
        <v>Imperial_Chronicle_(Cold_Steel_II)/Issue_1</v>
      </c>
      <c r="C194" s="5"/>
      <c r="D194" s="5"/>
      <c r="E194" s="5" t="str">
        <f ca="1">IFERROR(__xludf.DUMMYFUNCTION("""COMPUTED_VALUE"""),"Imperial_Chronicle_(Cold_Steel_II)/Issue_6")</f>
        <v>Imperial_Chronicle_(Cold_Steel_II)/Issue_6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 ht="12.5">
      <c r="A195" s="5" t="str">
        <f ca="1">IFERROR(__xludf.DUMMYFUNCTION("""COMPUTED_VALUE""")," '/wiki/Imperial_Chronicle_(Cold_Steel_II)/Issue_2'")</f>
        <v xml:space="preserve"> '/wiki/Imperial_Chronicle_(Cold_Steel_II)/Issue_2'</v>
      </c>
      <c r="B195" s="5" t="str">
        <f t="shared" ca="1" si="0"/>
        <v>Imperial_Chronicle_(Cold_Steel_II)/Issue_2</v>
      </c>
      <c r="C195" s="5"/>
      <c r="D195" s="5"/>
      <c r="E195" s="5" t="str">
        <f ca="1">IFERROR(__xludf.DUMMYFUNCTION("""COMPUTED_VALUE"""),"Imperial_Chronicle_(Cold_Steel_II)/Issue_7")</f>
        <v>Imperial_Chronicle_(Cold_Steel_II)/Issue_7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 ht="12.5">
      <c r="A196" s="5" t="str">
        <f ca="1">IFERROR(__xludf.DUMMYFUNCTION("""COMPUTED_VALUE""")," '/wiki/Imperial_Chronicle_(Cold_Steel_II)/Issue_3'")</f>
        <v xml:space="preserve"> '/wiki/Imperial_Chronicle_(Cold_Steel_II)/Issue_3'</v>
      </c>
      <c r="B196" s="5" t="str">
        <f t="shared" ca="1" si="0"/>
        <v>Imperial_Chronicle_(Cold_Steel_II)/Issue_3</v>
      </c>
      <c r="C196" s="5"/>
      <c r="D196" s="5"/>
      <c r="E196" s="5" t="str">
        <f ca="1">IFERROR(__xludf.DUMMYFUNCTION("""COMPUTED_VALUE"""),"Black_Records/The_Gods_of_Creation")</f>
        <v>Black_Records/The_Gods_of_Creation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 ht="12.5">
      <c r="A197" s="5" t="str">
        <f ca="1">IFERROR(__xludf.DUMMYFUNCTION("""COMPUTED_VALUE""")," '/wiki/Imperial_Chronicle_(Cold_Steel_II)/Issue_4'")</f>
        <v xml:space="preserve"> '/wiki/Imperial_Chronicle_(Cold_Steel_II)/Issue_4'</v>
      </c>
      <c r="B197" s="5" t="str">
        <f t="shared" ca="1" si="0"/>
        <v>Imperial_Chronicle_(Cold_Steel_II)/Issue_4</v>
      </c>
      <c r="C197" s="5"/>
      <c r="D197" s="5"/>
      <c r="E197" s="5" t="str">
        <f ca="1">IFERROR(__xludf.DUMMYFUNCTION("""COMPUTED_VALUE"""),"Black_Records/The_Dark_Dragon")</f>
        <v>Black_Records/The_Dark_Dragon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 ht="12.5">
      <c r="A198" s="5" t="str">
        <f ca="1">IFERROR(__xludf.DUMMYFUNCTION("""COMPUTED_VALUE""")," '/wiki/Imperial_Chronicle_(Cold_Steel_II)/Issue_5'")</f>
        <v xml:space="preserve"> '/wiki/Imperial_Chronicle_(Cold_Steel_II)/Issue_5'</v>
      </c>
      <c r="B198" s="5" t="str">
        <f t="shared" ca="1" si="0"/>
        <v>Imperial_Chronicle_(Cold_Steel_II)/Issue_5</v>
      </c>
      <c r="C198" s="5"/>
      <c r="D198" s="5"/>
      <c r="E198" s="5" t="str">
        <f ca="1">IFERROR(__xludf.DUMMYFUNCTION("""COMPUTED_VALUE"""),"Black_Records/The_War_of_the_Lions_Begins")</f>
        <v>Black_Records/The_War_of_the_Lions_Begins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 ht="12.5">
      <c r="A199" s="5" t="str">
        <f ca="1">IFERROR(__xludf.DUMMYFUNCTION("""COMPUTED_VALUE""")," '/wiki/Imperial_Chronicle_(Cold_Steel_II)/Issue_6'")</f>
        <v xml:space="preserve"> '/wiki/Imperial_Chronicle_(Cold_Steel_II)/Issue_6'</v>
      </c>
      <c r="B199" s="5" t="str">
        <f t="shared" ca="1" si="0"/>
        <v>Imperial_Chronicle_(Cold_Steel_II)/Issue_6</v>
      </c>
      <c r="C199" s="5"/>
      <c r="D199" s="5"/>
      <c r="E199" s="5" t="str">
        <f ca="1">IFERROR(__xludf.DUMMYFUNCTION("""COMPUTED_VALUE"""),"Black_Records/Dreichels_Takes_Up_Arms")</f>
        <v>Black_Records/Dreichels_Takes_Up_Arms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 ht="12.5">
      <c r="A200" s="5" t="str">
        <f ca="1">IFERROR(__xludf.DUMMYFUNCTION("""COMPUTED_VALUE""")," '/wiki/Imperial_Chronicle_(Cold_Steel_II)/Issue_7'")</f>
        <v xml:space="preserve"> '/wiki/Imperial_Chronicle_(Cold_Steel_II)/Issue_7'</v>
      </c>
      <c r="B200" s="5" t="str">
        <f t="shared" ca="1" si="0"/>
        <v>Imperial_Chronicle_(Cold_Steel_II)/Issue_7</v>
      </c>
      <c r="C200" s="5"/>
      <c r="D200" s="5"/>
      <c r="E200" s="5" t="str">
        <f ca="1">IFERROR(__xludf.DUMMYFUNCTION("""COMPUTED_VALUE"""),"Black_Records/The_War_Comes_to_an_End")</f>
        <v>Black_Records/The_War_Comes_to_an_End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 ht="12.5">
      <c r="A201" s="5" t="str">
        <f ca="1">IFERROR(__xludf.DUMMYFUNCTION("""COMPUTED_VALUE""")," '/wiki/Black_Records/The_Gods_of_Creation'")</f>
        <v xml:space="preserve"> '/wiki/Black_Records/The_Gods_of_Creation'</v>
      </c>
      <c r="B201" s="5" t="str">
        <f t="shared" ca="1" si="0"/>
        <v>Black_Records/The_Gods_of_Creation</v>
      </c>
      <c r="C201" s="5"/>
      <c r="D201" s="5"/>
      <c r="E201" s="5" t="str">
        <f ca="1">IFERROR(__xludf.DUMMYFUNCTION("""COMPUTED_VALUE"""),"Gambler_Jack_II/Chapter_1")</f>
        <v>Gambler_Jack_II/Chapter_1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 ht="12.5">
      <c r="A202" s="5" t="str">
        <f ca="1">IFERROR(__xludf.DUMMYFUNCTION("""COMPUTED_VALUE""")," '/wiki/Black_Records/The_Dark_Dragon'")</f>
        <v xml:space="preserve"> '/wiki/Black_Records/The_Dark_Dragon'</v>
      </c>
      <c r="B202" s="5" t="str">
        <f t="shared" ca="1" si="0"/>
        <v>Black_Records/The_Dark_Dragon</v>
      </c>
      <c r="C202" s="5"/>
      <c r="D202" s="5"/>
      <c r="E202" s="5" t="str">
        <f ca="1">IFERROR(__xludf.DUMMYFUNCTION("""COMPUTED_VALUE"""),"Gambler_Jack_II/Chapter_2")</f>
        <v>Gambler_Jack_II/Chapter_2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 ht="12.5">
      <c r="A203" s="5" t="str">
        <f ca="1">IFERROR(__xludf.DUMMYFUNCTION("""COMPUTED_VALUE""")," '/wiki/Black_Records/The_War_of_the_Lions_Begins'")</f>
        <v xml:space="preserve"> '/wiki/Black_Records/The_War_of_the_Lions_Begins'</v>
      </c>
      <c r="B203" s="5" t="str">
        <f t="shared" ca="1" si="0"/>
        <v>Black_Records/The_War_of_the_Lions_Begins</v>
      </c>
      <c r="C203" s="5"/>
      <c r="D203" s="5"/>
      <c r="E203" s="5" t="str">
        <f ca="1">IFERROR(__xludf.DUMMYFUNCTION("""COMPUTED_VALUE"""),"Gambler_Jack_II/Chapter_3")</f>
        <v>Gambler_Jack_II/Chapter_3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 ht="12.5">
      <c r="A204" s="5" t="str">
        <f ca="1">IFERROR(__xludf.DUMMYFUNCTION("""COMPUTED_VALUE""")," '/wiki/Black_Records/Dreichels_Takes_Up_Arms'")</f>
        <v xml:space="preserve"> '/wiki/Black_Records/Dreichels_Takes_Up_Arms'</v>
      </c>
      <c r="B204" s="5" t="str">
        <f t="shared" ca="1" si="0"/>
        <v>Black_Records/Dreichels_Takes_Up_Arms</v>
      </c>
      <c r="C204" s="5"/>
      <c r="D204" s="5"/>
      <c r="E204" s="5" t="str">
        <f ca="1">IFERROR(__xludf.DUMMYFUNCTION("""COMPUTED_VALUE"""),"Gambler_Jack_II/Chapter_4")</f>
        <v>Gambler_Jack_II/Chapter_4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 ht="12.5">
      <c r="A205" s="5" t="str">
        <f ca="1">IFERROR(__xludf.DUMMYFUNCTION("""COMPUTED_VALUE""")," '/wiki/Black_Records/The_War_Comes_to_an_End'")</f>
        <v xml:space="preserve"> '/wiki/Black_Records/The_War_Comes_to_an_End'</v>
      </c>
      <c r="B205" s="5" t="str">
        <f t="shared" ca="1" si="0"/>
        <v>Black_Records/The_War_Comes_to_an_End</v>
      </c>
      <c r="C205" s="5"/>
      <c r="D205" s="5"/>
      <c r="E205" s="5" t="str">
        <f ca="1">IFERROR(__xludf.DUMMYFUNCTION("""COMPUTED_VALUE"""),"Gambler_Jack_II/Chapter_5")</f>
        <v>Gambler_Jack_II/Chapter_5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 ht="12.5">
      <c r="A206" s="5" t="str">
        <f ca="1">IFERROR(__xludf.DUMMYFUNCTION("""COMPUTED_VALUE""")," '/wiki/Gambler_Jack_II/Chapter_1'")</f>
        <v xml:space="preserve"> '/wiki/Gambler_Jack_II/Chapter_1'</v>
      </c>
      <c r="B206" s="5" t="str">
        <f t="shared" ca="1" si="0"/>
        <v>Gambler_Jack_II/Chapter_1</v>
      </c>
      <c r="C206" s="5"/>
      <c r="D206" s="5"/>
      <c r="E206" s="5" t="str">
        <f ca="1">IFERROR(__xludf.DUMMYFUNCTION("""COMPUTED_VALUE"""),"Gambler_Jack_II/Chapter_6")</f>
        <v>Gambler_Jack_II/Chapter_6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 ht="12.5">
      <c r="A207" s="5" t="str">
        <f ca="1">IFERROR(__xludf.DUMMYFUNCTION("""COMPUTED_VALUE""")," '/wiki/Gambler_Jack_II/Chapter_2'")</f>
        <v xml:space="preserve"> '/wiki/Gambler_Jack_II/Chapter_2'</v>
      </c>
      <c r="B207" s="5" t="str">
        <f t="shared" ca="1" si="0"/>
        <v>Gambler_Jack_II/Chapter_2</v>
      </c>
      <c r="C207" s="5"/>
      <c r="D207" s="5"/>
      <c r="E207" s="5" t="str">
        <f ca="1">IFERROR(__xludf.DUMMYFUNCTION("""COMPUTED_VALUE"""),"Gambler_Jack_II/Chapter_7")</f>
        <v>Gambler_Jack_II/Chapter_7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 ht="12.5">
      <c r="A208" s="5" t="str">
        <f ca="1">IFERROR(__xludf.DUMMYFUNCTION("""COMPUTED_VALUE""")," '/wiki/Gambler_Jack_II/Chapter_3'")</f>
        <v xml:space="preserve"> '/wiki/Gambler_Jack_II/Chapter_3'</v>
      </c>
      <c r="B208" s="5" t="str">
        <f t="shared" ca="1" si="0"/>
        <v>Gambler_Jack_II/Chapter_3</v>
      </c>
      <c r="C208" s="5"/>
      <c r="D208" s="5"/>
      <c r="E208" s="5" t="str">
        <f ca="1">IFERROR(__xludf.DUMMYFUNCTION("""COMPUTED_VALUE"""),"Gambler_Jack_II/Chapter_8")</f>
        <v>Gambler_Jack_II/Chapter_8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 ht="12.5">
      <c r="A209" s="5" t="str">
        <f ca="1">IFERROR(__xludf.DUMMYFUNCTION("""COMPUTED_VALUE""")," '/wiki/Gambler_Jack_II/Chapter_4'")</f>
        <v xml:space="preserve"> '/wiki/Gambler_Jack_II/Chapter_4'</v>
      </c>
      <c r="B209" s="5" t="str">
        <f t="shared" ca="1" si="0"/>
        <v>Gambler_Jack_II/Chapter_4</v>
      </c>
      <c r="C209" s="5"/>
      <c r="D209" s="5"/>
      <c r="E209" s="5" t="str">
        <f ca="1">IFERROR(__xludf.DUMMYFUNCTION("""COMPUTED_VALUE"""),"Gambler_Jack_II/Chapter_9")</f>
        <v>Gambler_Jack_II/Chapter_9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 ht="12.5">
      <c r="A210" s="5" t="str">
        <f ca="1">IFERROR(__xludf.DUMMYFUNCTION("""COMPUTED_VALUE""")," '/wiki/Gambler_Jack_II/Chapter_5'")</f>
        <v xml:space="preserve"> '/wiki/Gambler_Jack_II/Chapter_5'</v>
      </c>
      <c r="B210" s="5" t="str">
        <f t="shared" ca="1" si="0"/>
        <v>Gambler_Jack_II/Chapter_5</v>
      </c>
      <c r="C210" s="5"/>
      <c r="D210" s="5"/>
      <c r="E210" s="5" t="str">
        <f ca="1">IFERROR(__xludf.DUMMYFUNCTION("""COMPUTED_VALUE"""),"Gambler_Jack_II/Chapter_10")</f>
        <v>Gambler_Jack_II/Chapter_10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 ht="12.5">
      <c r="A211" s="5" t="str">
        <f ca="1">IFERROR(__xludf.DUMMYFUNCTION("""COMPUTED_VALUE""")," '/wiki/Gambler_Jack_II/Chapter_6'")</f>
        <v xml:space="preserve"> '/wiki/Gambler_Jack_II/Chapter_6'</v>
      </c>
      <c r="B211" s="5" t="str">
        <f t="shared" ca="1" si="0"/>
        <v>Gambler_Jack_II/Chapter_6</v>
      </c>
      <c r="C211" s="5"/>
      <c r="D211" s="5"/>
      <c r="E211" s="5" t="str">
        <f ca="1">IFERROR(__xludf.DUMMYFUNCTION("""COMPUTED_VALUE"""),"Gambler_Jack_II/Chapter_11")</f>
        <v>Gambler_Jack_II/Chapter_11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 ht="12.5">
      <c r="A212" s="5" t="str">
        <f ca="1">IFERROR(__xludf.DUMMYFUNCTION("""COMPUTED_VALUE""")," '/wiki/Gambler_Jack_II/Chapter_7'")</f>
        <v xml:space="preserve"> '/wiki/Gambler_Jack_II/Chapter_7'</v>
      </c>
      <c r="B212" s="5" t="str">
        <f t="shared" ca="1" si="0"/>
        <v>Gambler_Jack_II/Chapter_7</v>
      </c>
      <c r="C212" s="5"/>
      <c r="D212" s="5"/>
      <c r="E212" s="5" t="str">
        <f ca="1">IFERROR(__xludf.DUMMYFUNCTION("""COMPUTED_VALUE"""),"Gambler_Jack_II/Chapter_12")</f>
        <v>Gambler_Jack_II/Chapter_12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 ht="12.5">
      <c r="A213" s="5" t="str">
        <f ca="1">IFERROR(__xludf.DUMMYFUNCTION("""COMPUTED_VALUE""")," '/wiki/Gambler_Jack_II/Chapter_8'")</f>
        <v xml:space="preserve"> '/wiki/Gambler_Jack_II/Chapter_8'</v>
      </c>
      <c r="B213" s="5" t="str">
        <f t="shared" ca="1" si="0"/>
        <v>Gambler_Jack_II/Chapter_8</v>
      </c>
      <c r="C213" s="5"/>
      <c r="D213" s="5"/>
      <c r="E213" s="5" t="str">
        <f ca="1">IFERROR(__xludf.DUMMYFUNCTION("""COMPUTED_VALUE"""),"Gambler_Jack_II/Chapter_13")</f>
        <v>Gambler_Jack_II/Chapter_13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 ht="12.5">
      <c r="A214" s="5" t="str">
        <f ca="1">IFERROR(__xludf.DUMMYFUNCTION("""COMPUTED_VALUE""")," '/wiki/Gambler_Jack_II/Chapter_9'")</f>
        <v xml:space="preserve"> '/wiki/Gambler_Jack_II/Chapter_9'</v>
      </c>
      <c r="B214" s="5" t="str">
        <f t="shared" ca="1" si="0"/>
        <v>Gambler_Jack_II/Chapter_9</v>
      </c>
      <c r="C214" s="5"/>
      <c r="D214" s="5"/>
      <c r="E214" s="5" t="str">
        <f ca="1">IFERROR(__xludf.DUMMYFUNCTION("""COMPUTED_VALUE"""),"Gambler_Jack_II/Finale")</f>
        <v>Gambler_Jack_II/Finale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 ht="12.5">
      <c r="A215" s="5" t="str">
        <f ca="1">IFERROR(__xludf.DUMMYFUNCTION("""COMPUTED_VALUE""")," '/wiki/Gambler_Jack_II/Chapter_10'")</f>
        <v xml:space="preserve"> '/wiki/Gambler_Jack_II/Chapter_10'</v>
      </c>
      <c r="B215" s="5" t="str">
        <f t="shared" ca="1" si="0"/>
        <v>Gambler_Jack_II/Chapter_10</v>
      </c>
      <c r="C215" s="5"/>
      <c r="D215" s="5"/>
      <c r="E215" s="5" t="str">
        <f ca="1">IFERROR(__xludf.DUMMYFUNCTION("""COMPUTED_VALUE"""),"Crossbell_Times/Special_Issue_(Cold_Steel_II)")</f>
        <v>Crossbell_Times/Special_Issue_(Cold_Steel_II)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 ht="12.5">
      <c r="A216" s="5" t="str">
        <f ca="1">IFERROR(__xludf.DUMMYFUNCTION("""COMPUTED_VALUE""")," '/wiki/Gambler_Jack_II/Chapter_11'")</f>
        <v xml:space="preserve"> '/wiki/Gambler_Jack_II/Chapter_11'</v>
      </c>
      <c r="B216" s="5" t="str">
        <f t="shared" ca="1" si="0"/>
        <v>Gambler_Jack_II/Chapter_11</v>
      </c>
      <c r="C216" s="5"/>
      <c r="D216" s="5"/>
      <c r="E216" s="5" t="str">
        <f ca="1">IFERROR(__xludf.DUMMYFUNCTION("""COMPUTED_VALUE"""),"Imperial_Chronicle_(Cold_Steel_III)/Issue_1")</f>
        <v>Imperial_Chronicle_(Cold_Steel_III)/Issue_1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 ht="12.5">
      <c r="A217" s="5" t="str">
        <f ca="1">IFERROR(__xludf.DUMMYFUNCTION("""COMPUTED_VALUE""")," '/wiki/Gambler_Jack_II/Chapter_12'")</f>
        <v xml:space="preserve"> '/wiki/Gambler_Jack_II/Chapter_12'</v>
      </c>
      <c r="B217" s="5" t="str">
        <f t="shared" ca="1" si="0"/>
        <v>Gambler_Jack_II/Chapter_12</v>
      </c>
      <c r="C217" s="5"/>
      <c r="D217" s="5"/>
      <c r="E217" s="5" t="str">
        <f ca="1">IFERROR(__xludf.DUMMYFUNCTION("""COMPUTED_VALUE"""),"Imperial_Chronicle_(Cold_Steel_III)/Issue_2")</f>
        <v>Imperial_Chronicle_(Cold_Steel_III)/Issue_2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 ht="12.5">
      <c r="A218" s="5" t="str">
        <f ca="1">IFERROR(__xludf.DUMMYFUNCTION("""COMPUTED_VALUE""")," '/wiki/Gambler_Jack_II/Chapter_13'")</f>
        <v xml:space="preserve"> '/wiki/Gambler_Jack_II/Chapter_13'</v>
      </c>
      <c r="B218" s="5" t="str">
        <f t="shared" ca="1" si="0"/>
        <v>Gambler_Jack_II/Chapter_13</v>
      </c>
      <c r="C218" s="5"/>
      <c r="D218" s="5"/>
      <c r="E218" s="5" t="str">
        <f ca="1">IFERROR(__xludf.DUMMYFUNCTION("""COMPUTED_VALUE"""),"Imperial_Chronicle_(Cold_Steel_III)/Issue_3")</f>
        <v>Imperial_Chronicle_(Cold_Steel_III)/Issue_3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 ht="12.5">
      <c r="A219" s="5" t="str">
        <f ca="1">IFERROR(__xludf.DUMMYFUNCTION("""COMPUTED_VALUE""")," '/wiki/Gambler_Jack_II/Finale'")</f>
        <v xml:space="preserve"> '/wiki/Gambler_Jack_II/Finale'</v>
      </c>
      <c r="B219" s="5" t="str">
        <f t="shared" ca="1" si="0"/>
        <v>Gambler_Jack_II/Finale</v>
      </c>
      <c r="C219" s="5"/>
      <c r="D219" s="5"/>
      <c r="E219" s="5" t="str">
        <f ca="1">IFERROR(__xludf.DUMMYFUNCTION("""COMPUTED_VALUE"""),"Imperial_Chronicle_(Cold_Steel_III)/Issue_4")</f>
        <v>Imperial_Chronicle_(Cold_Steel_III)/Issue_4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 ht="12.5">
      <c r="A220" s="5" t="str">
        <f ca="1">IFERROR(__xludf.DUMMYFUNCTION("""COMPUTED_VALUE""")," '/wiki/Crossbell_Times/Special_Issue_(Cold_Steel_II)'")</f>
        <v xml:space="preserve"> '/wiki/Crossbell_Times/Special_Issue_(Cold_Steel_II)'</v>
      </c>
      <c r="B220" s="5" t="str">
        <f t="shared" ca="1" si="0"/>
        <v>Crossbell_Times/Special_Issue_(Cold_Steel_II)</v>
      </c>
      <c r="C220" s="5"/>
      <c r="D220" s="5"/>
      <c r="E220" s="5" t="str">
        <f ca="1">IFERROR(__xludf.DUMMYFUNCTION("""COMPUTED_VALUE"""),"Imperial_Chronicle_(Cold_Steel_III)/Issue_5")</f>
        <v>Imperial_Chronicle_(Cold_Steel_III)/Issue_5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 ht="12.5">
      <c r="A221" s="5" t="str">
        <f ca="1">IFERROR(__xludf.DUMMYFUNCTION("""COMPUTED_VALUE""")," 'Cold_Steel_III_GAME'")</f>
        <v xml:space="preserve"> 'Cold_Steel_III_GAME'</v>
      </c>
      <c r="B221" s="5" t="str">
        <f t="shared" ca="1" si="0"/>
        <v>Cold_Steel_III_GAME</v>
      </c>
      <c r="C221" s="5"/>
      <c r="D221" s="5"/>
      <c r="E221" s="5" t="str">
        <f ca="1">IFERROR(__xludf.DUMMYFUNCTION("""COMPUTED_VALUE"""),"Imperial_Chronicle_(Cold_Steel_III)/Issue_6")</f>
        <v>Imperial_Chronicle_(Cold_Steel_III)/Issue_6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 ht="12.5">
      <c r="A222" s="5" t="str">
        <f ca="1">IFERROR(__xludf.DUMMYFUNCTION("""COMPUTED_VALUE""")," '/wiki/Imperial_Chronicle_(Cold_Steel_III)/Issue_1'")</f>
        <v xml:space="preserve"> '/wiki/Imperial_Chronicle_(Cold_Steel_III)/Issue_1'</v>
      </c>
      <c r="B222" s="5" t="str">
        <f t="shared" ca="1" si="0"/>
        <v>Imperial_Chronicle_(Cold_Steel_III)/Issue_1</v>
      </c>
      <c r="C222" s="5"/>
      <c r="D222" s="5"/>
      <c r="E222" s="5" t="str">
        <f ca="1">IFERROR(__xludf.DUMMYFUNCTION("""COMPUTED_VALUE"""),"Imperial_Chronicle_(Cold_Steel_III)/Issue_7")</f>
        <v>Imperial_Chronicle_(Cold_Steel_III)/Issue_7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 ht="12.5">
      <c r="A223" s="5" t="str">
        <f ca="1">IFERROR(__xludf.DUMMYFUNCTION("""COMPUTED_VALUE""")," '/wiki/Imperial_Chronicle_(Cold_Steel_III)/Issue_2'")</f>
        <v xml:space="preserve"> '/wiki/Imperial_Chronicle_(Cold_Steel_III)/Issue_2'</v>
      </c>
      <c r="B223" s="5" t="str">
        <f t="shared" ca="1" si="0"/>
        <v>Imperial_Chronicle_(Cold_Steel_III)/Issue_2</v>
      </c>
      <c r="C223" s="5"/>
      <c r="D223" s="5"/>
      <c r="E223" s="5" t="str">
        <f ca="1">IFERROR(__xludf.DUMMYFUNCTION("""COMPUTED_VALUE"""),"Imperial_Chronicle_(Cold_Steel_III)/Issue_8")</f>
        <v>Imperial_Chronicle_(Cold_Steel_III)/Issue_8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 ht="12.5">
      <c r="A224" s="5" t="str">
        <f ca="1">IFERROR(__xludf.DUMMYFUNCTION("""COMPUTED_VALUE""")," '/wiki/Imperial_Chronicle_(Cold_Steel_III)/Issue_3'")</f>
        <v xml:space="preserve"> '/wiki/Imperial_Chronicle_(Cold_Steel_III)/Issue_3'</v>
      </c>
      <c r="B224" s="5" t="str">
        <f t="shared" ca="1" si="0"/>
        <v>Imperial_Chronicle_(Cold_Steel_III)/Issue_3</v>
      </c>
      <c r="C224" s="5"/>
      <c r="D224" s="5"/>
      <c r="E224" s="5" t="str">
        <f ca="1">IFERROR(__xludf.DUMMYFUNCTION("""COMPUTED_VALUE"""),"Imperial_Chronicle_(Cold_Steel_III)/Special_Issue")</f>
        <v>Imperial_Chronicle_(Cold_Steel_III)/Special_Issue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 ht="12.5">
      <c r="A225" s="5" t="str">
        <f ca="1">IFERROR(__xludf.DUMMYFUNCTION("""COMPUTED_VALUE""")," '/wiki/Imperial_Chronicle_(Cold_Steel_III)/Issue_4'")</f>
        <v xml:space="preserve"> '/wiki/Imperial_Chronicle_(Cold_Steel_III)/Issue_4'</v>
      </c>
      <c r="B225" s="5" t="str">
        <f t="shared" ca="1" si="0"/>
        <v>Imperial_Chronicle_(Cold_Steel_III)/Issue_4</v>
      </c>
      <c r="C225" s="5"/>
      <c r="D225" s="5"/>
      <c r="E225" s="5" t="str">
        <f ca="1">IFERROR(__xludf.DUMMYFUNCTION("""COMPUTED_VALUE"""),"Imperial_Chronicle_(Cold_Steel_III)/Extra_Issue")</f>
        <v>Imperial_Chronicle_(Cold_Steel_III)/Extra_Issue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 ht="12.5">
      <c r="A226" s="5" t="str">
        <f ca="1">IFERROR(__xludf.DUMMYFUNCTION("""COMPUTED_VALUE""")," '/wiki/Imperial_Chronicle_(Cold_Steel_III)/Issue_5'")</f>
        <v xml:space="preserve"> '/wiki/Imperial_Chronicle_(Cold_Steel_III)/Issue_5'</v>
      </c>
      <c r="B226" s="5" t="str">
        <f t="shared" ca="1" si="0"/>
        <v>Imperial_Chronicle_(Cold_Steel_III)/Issue_5</v>
      </c>
      <c r="C226" s="5"/>
      <c r="D226" s="5"/>
      <c r="E226" s="5" t="str">
        <f ca="1">IFERROR(__xludf.DUMMYFUNCTION("""COMPUTED_VALUE"""),"Black_Records/The_Founding_of_Heimdallr")</f>
        <v>Black_Records/The_Founding_of_Heimdallr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 ht="12.5">
      <c r="A227" s="5" t="str">
        <f ca="1">IFERROR(__xludf.DUMMYFUNCTION("""COMPUTED_VALUE""")," '/wiki/Imperial_Chronicle_(Cold_Steel_III)/Issue_6'")</f>
        <v xml:space="preserve"> '/wiki/Imperial_Chronicle_(Cold_Steel_III)/Issue_6'</v>
      </c>
      <c r="B227" s="5" t="str">
        <f t="shared" ca="1" si="0"/>
        <v>Imperial_Chronicle_(Cold_Steel_III)/Issue_6</v>
      </c>
      <c r="C227" s="5"/>
      <c r="D227" s="5"/>
      <c r="E227" s="5" t="str">
        <f ca="1">IFERROR(__xludf.DUMMYFUNCTION("""COMPUTED_VALUE"""),"Black_Records/The_Magic_Knights")</f>
        <v>Black_Records/The_Magic_Knights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 ht="12.5">
      <c r="A228" s="5" t="str">
        <f ca="1">IFERROR(__xludf.DUMMYFUNCTION("""COMPUTED_VALUE""")," '/wiki/Imperial_Chronicle_(Cold_Steel_III)/Issue_7'")</f>
        <v xml:space="preserve"> '/wiki/Imperial_Chronicle_(Cold_Steel_III)/Issue_7'</v>
      </c>
      <c r="B228" s="5" t="str">
        <f t="shared" ca="1" si="0"/>
        <v>Imperial_Chronicle_(Cold_Steel_III)/Issue_7</v>
      </c>
      <c r="C228" s="5"/>
      <c r="D228" s="5"/>
      <c r="E228" s="5" t="str">
        <f ca="1">IFERROR(__xludf.DUMMYFUNCTION("""COMPUTED_VALUE"""),"Black_Records/The_Lance_Maiden")</f>
        <v>Black_Records/The_Lance_Maiden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 ht="12.5">
      <c r="A229" s="5" t="str">
        <f ca="1">IFERROR(__xludf.DUMMYFUNCTION("""COMPUTED_VALUE""")," '/wiki/Imperial_Chronicle_(Cold_Steel_III)/Issue_8'")</f>
        <v xml:space="preserve"> '/wiki/Imperial_Chronicle_(Cold_Steel_III)/Issue_8'</v>
      </c>
      <c r="B229" s="5" t="str">
        <f t="shared" ca="1" si="0"/>
        <v>Imperial_Chronicle_(Cold_Steel_III)/Issue_8</v>
      </c>
      <c r="C229" s="5"/>
      <c r="D229" s="5"/>
      <c r="E229" s="5" t="str">
        <f ca="1">IFERROR(__xludf.DUMMYFUNCTION("""COMPUTED_VALUE"""),"Black_Records/The_Lionheart_Emperor")</f>
        <v>Black_Records/The_Lionheart_Emperor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 ht="12.5">
      <c r="A230" s="5" t="str">
        <f ca="1">IFERROR(__xludf.DUMMYFUNCTION("""COMPUTED_VALUE""")," '/wiki/Imperial_Chronicle_(Cold_Steel_III)/Special_Issue'")</f>
        <v xml:space="preserve"> '/wiki/Imperial_Chronicle_(Cold_Steel_III)/Special_Issue'</v>
      </c>
      <c r="B230" s="5" t="str">
        <f t="shared" ca="1" si="0"/>
        <v>Imperial_Chronicle_(Cold_Steel_III)/Special_Issue</v>
      </c>
      <c r="C230" s="5"/>
      <c r="D230" s="5"/>
      <c r="E230" s="5" t="str">
        <f ca="1">IFERROR(__xludf.DUMMYFUNCTION("""COMPUTED_VALUE"""),"Black_Records/The_Salt_Pale")</f>
        <v>Black_Records/The_Salt_Pale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 ht="12.5">
      <c r="A231" s="5" t="str">
        <f ca="1">IFERROR(__xludf.DUMMYFUNCTION("""COMPUTED_VALUE""")," '/wiki/Imperial_Chronicle_(Cold_Steel_III)/Extra_Issue'")</f>
        <v xml:space="preserve"> '/wiki/Imperial_Chronicle_(Cold_Steel_III)/Extra_Issue'</v>
      </c>
      <c r="B231" s="5" t="str">
        <f t="shared" ca="1" si="0"/>
        <v>Imperial_Chronicle_(Cold_Steel_III)/Extra_Issue</v>
      </c>
      <c r="C231" s="5"/>
      <c r="D231" s="5"/>
      <c r="E231" s="5" t="str">
        <f ca="1">IFERROR(__xludf.DUMMYFUNCTION("""COMPUTED_VALUE"""),"Black_Records/The_Orbal_Shutdown_Phenomenon")</f>
        <v>Black_Records/The_Orbal_Shutdown_Phenomenon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 ht="12.5">
      <c r="A232" s="5" t="str">
        <f ca="1">IFERROR(__xludf.DUMMYFUNCTION("""COMPUTED_VALUE""")," '/wiki/Black_Records/The_Founding_of_Heimdallr'")</f>
        <v xml:space="preserve"> '/wiki/Black_Records/The_Founding_of_Heimdallr'</v>
      </c>
      <c r="B232" s="5" t="str">
        <f t="shared" ca="1" si="0"/>
        <v>Black_Records/The_Founding_of_Heimdallr</v>
      </c>
      <c r="C232" s="5"/>
      <c r="D232" s="5"/>
      <c r="E232" s="5" t="str">
        <f ca="1">IFERROR(__xludf.DUMMYFUNCTION("""COMPUTED_VALUE"""),"Black_Records/Twilight_Begins")</f>
        <v>Black_Records/Twilight_Begins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 ht="12.5">
      <c r="A233" s="5" t="str">
        <f ca="1">IFERROR(__xludf.DUMMYFUNCTION("""COMPUTED_VALUE""")," '/wiki/Black_Records/The_Magic_Knights'")</f>
        <v xml:space="preserve"> '/wiki/Black_Records/The_Magic_Knights'</v>
      </c>
      <c r="B233" s="5" t="str">
        <f t="shared" ca="1" si="0"/>
        <v>Black_Records/The_Magic_Knights</v>
      </c>
      <c r="C233" s="5"/>
      <c r="D233" s="5"/>
      <c r="E233" s="5" t="str">
        <f ca="1">IFERROR(__xludf.DUMMYFUNCTION("""COMPUTED_VALUE"""),"Heartless_Edgar/Chapter_1")</f>
        <v>Heartless_Edgar/Chapter_1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 ht="12.5">
      <c r="A234" s="5" t="str">
        <f ca="1">IFERROR(__xludf.DUMMYFUNCTION("""COMPUTED_VALUE""")," '/wiki/Black_Records/The_Lance_Maiden'")</f>
        <v xml:space="preserve"> '/wiki/Black_Records/The_Lance_Maiden'</v>
      </c>
      <c r="B234" s="5" t="str">
        <f t="shared" ca="1" si="0"/>
        <v>Black_Records/The_Lance_Maiden</v>
      </c>
      <c r="C234" s="5"/>
      <c r="D234" s="5"/>
      <c r="E234" s="5" t="str">
        <f ca="1">IFERROR(__xludf.DUMMYFUNCTION("""COMPUTED_VALUE"""),"Heartless_Edgar/Chapter_2")</f>
        <v>Heartless_Edgar/Chapter_2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 ht="12.5">
      <c r="A235" s="5" t="str">
        <f ca="1">IFERROR(__xludf.DUMMYFUNCTION("""COMPUTED_VALUE""")," '/wiki/Black_Records/The_Lionheart_Emperor'")</f>
        <v xml:space="preserve"> '/wiki/Black_Records/The_Lionheart_Emperor'</v>
      </c>
      <c r="B235" s="5" t="str">
        <f t="shared" ca="1" si="0"/>
        <v>Black_Records/The_Lionheart_Emperor</v>
      </c>
      <c r="C235" s="5"/>
      <c r="D235" s="5"/>
      <c r="E235" s="5" t="str">
        <f ca="1">IFERROR(__xludf.DUMMYFUNCTION("""COMPUTED_VALUE"""),"Heartless_Edgar/Chapter_3")</f>
        <v>Heartless_Edgar/Chapter_3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 ht="12.5">
      <c r="A236" s="5" t="str">
        <f ca="1">IFERROR(__xludf.DUMMYFUNCTION("""COMPUTED_VALUE""")," '/wiki/Black_Records/The_Salt_Pale'")</f>
        <v xml:space="preserve"> '/wiki/Black_Records/The_Salt_Pale'</v>
      </c>
      <c r="B236" s="5" t="str">
        <f t="shared" ca="1" si="0"/>
        <v>Black_Records/The_Salt_Pale</v>
      </c>
      <c r="C236" s="5"/>
      <c r="D236" s="5"/>
      <c r="E236" s="5" t="str">
        <f ca="1">IFERROR(__xludf.DUMMYFUNCTION("""COMPUTED_VALUE"""),"Heartless_Edgar/Chapter_4")</f>
        <v>Heartless_Edgar/Chapter_4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 ht="12.5">
      <c r="A237" s="5" t="str">
        <f ca="1">IFERROR(__xludf.DUMMYFUNCTION("""COMPUTED_VALUE""")," '/wiki/Black_Records/The_Orbal_Shutdown_Phenomenon'")</f>
        <v xml:space="preserve"> '/wiki/Black_Records/The_Orbal_Shutdown_Phenomenon'</v>
      </c>
      <c r="B237" s="5" t="str">
        <f t="shared" ca="1" si="0"/>
        <v>Black_Records/The_Orbal_Shutdown_Phenomenon</v>
      </c>
      <c r="C237" s="5"/>
      <c r="D237" s="5"/>
      <c r="E237" s="5" t="str">
        <f ca="1">IFERROR(__xludf.DUMMYFUNCTION("""COMPUTED_VALUE"""),"Heartless_Edgar/Chapter_5")</f>
        <v>Heartless_Edgar/Chapter_5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 ht="12.5">
      <c r="A238" s="5" t="str">
        <f ca="1">IFERROR(__xludf.DUMMYFUNCTION("""COMPUTED_VALUE""")," '/wiki/Black_Records/Twilight_Begins'")</f>
        <v xml:space="preserve"> '/wiki/Black_Records/Twilight_Begins'</v>
      </c>
      <c r="B238" s="5" t="str">
        <f t="shared" ca="1" si="0"/>
        <v>Black_Records/Twilight_Begins</v>
      </c>
      <c r="C238" s="5"/>
      <c r="D238" s="5"/>
      <c r="E238" s="5" t="str">
        <f ca="1">IFERROR(__xludf.DUMMYFUNCTION("""COMPUTED_VALUE"""),"Heartless_Edgar/Chapter_6")</f>
        <v>Heartless_Edgar/Chapter_6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 ht="12.5">
      <c r="A239" s="5" t="str">
        <f ca="1">IFERROR(__xludf.DUMMYFUNCTION("""COMPUTED_VALUE""")," '/wiki/Heartless_Edgar/Chapter_1'")</f>
        <v xml:space="preserve"> '/wiki/Heartless_Edgar/Chapter_1'</v>
      </c>
      <c r="B239" s="5" t="str">
        <f t="shared" ca="1" si="0"/>
        <v>Heartless_Edgar/Chapter_1</v>
      </c>
      <c r="C239" s="5"/>
      <c r="D239" s="5"/>
      <c r="E239" s="5" t="str">
        <f ca="1">IFERROR(__xludf.DUMMYFUNCTION("""COMPUTED_VALUE"""),"Heartless_Edgar/Chapter_7")</f>
        <v>Heartless_Edgar/Chapter_7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 ht="12.5">
      <c r="A240" s="5" t="str">
        <f ca="1">IFERROR(__xludf.DUMMYFUNCTION("""COMPUTED_VALUE""")," '/wiki/Heartless_Edgar/Chapter_2'")</f>
        <v xml:space="preserve"> '/wiki/Heartless_Edgar/Chapter_2'</v>
      </c>
      <c r="B240" s="5" t="str">
        <f t="shared" ca="1" si="0"/>
        <v>Heartless_Edgar/Chapter_2</v>
      </c>
      <c r="C240" s="5"/>
      <c r="D240" s="5"/>
      <c r="E240" s="5" t="str">
        <f ca="1">IFERROR(__xludf.DUMMYFUNCTION("""COMPUTED_VALUE"""),"Heartless_Edgar/Chapter_8")</f>
        <v>Heartless_Edgar/Chapter_8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 ht="12.5">
      <c r="A241" s="5" t="str">
        <f ca="1">IFERROR(__xludf.DUMMYFUNCTION("""COMPUTED_VALUE""")," '/wiki/Heartless_Edgar/Chapter_3'")</f>
        <v xml:space="preserve"> '/wiki/Heartless_Edgar/Chapter_3'</v>
      </c>
      <c r="B241" s="5" t="str">
        <f t="shared" ca="1" si="0"/>
        <v>Heartless_Edgar/Chapter_3</v>
      </c>
      <c r="C241" s="5"/>
      <c r="D241" s="5"/>
      <c r="E241" s="5" t="str">
        <f ca="1">IFERROR(__xludf.DUMMYFUNCTION("""COMPUTED_VALUE"""),"Heartless_Edgar/Chapter_9")</f>
        <v>Heartless_Edgar/Chapter_9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 ht="12.5">
      <c r="A242" s="5" t="str">
        <f ca="1">IFERROR(__xludf.DUMMYFUNCTION("""COMPUTED_VALUE""")," '/wiki/Heartless_Edgar/Chapter_4'")</f>
        <v xml:space="preserve"> '/wiki/Heartless_Edgar/Chapter_4'</v>
      </c>
      <c r="B242" s="5" t="str">
        <f t="shared" ca="1" si="0"/>
        <v>Heartless_Edgar/Chapter_4</v>
      </c>
      <c r="C242" s="5"/>
      <c r="D242" s="5"/>
      <c r="E242" s="5" t="str">
        <f ca="1">IFERROR(__xludf.DUMMYFUNCTION("""COMPUTED_VALUE"""),"Heartless_Edgar/Finale")</f>
        <v>Heartless_Edgar/Finale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 ht="12.5">
      <c r="A243" s="5" t="str">
        <f ca="1">IFERROR(__xludf.DUMMYFUNCTION("""COMPUTED_VALUE""")," '/wiki/Heartless_Edgar/Chapter_5'")</f>
        <v xml:space="preserve"> '/wiki/Heartless_Edgar/Chapter_5'</v>
      </c>
      <c r="B243" s="5" t="str">
        <f t="shared" ca="1" si="0"/>
        <v>Heartless_Edgar/Chapter_5</v>
      </c>
      <c r="C243" s="5"/>
      <c r="D243" s="5"/>
      <c r="E243" s="5" t="str">
        <f ca="1">IFERROR(__xludf.DUMMYFUNCTION("""COMPUTED_VALUE"""),"The_Immoral_Hero/Part_1")</f>
        <v>The_Immoral_Hero/Part_1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 ht="12.5">
      <c r="A244" s="5" t="str">
        <f ca="1">IFERROR(__xludf.DUMMYFUNCTION("""COMPUTED_VALUE""")," '/wiki/Heartless_Edgar/Chapter_6'")</f>
        <v xml:space="preserve"> '/wiki/Heartless_Edgar/Chapter_6'</v>
      </c>
      <c r="B244" s="5" t="str">
        <f t="shared" ca="1" si="0"/>
        <v>Heartless_Edgar/Chapter_6</v>
      </c>
      <c r="C244" s="5"/>
      <c r="D244" s="5"/>
      <c r="E244" s="5" t="str">
        <f ca="1">IFERROR(__xludf.DUMMYFUNCTION("""COMPUTED_VALUE"""),"The_Immoral_Hero/Part_2")</f>
        <v>The_Immoral_Hero/Part_2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 ht="12.5">
      <c r="A245" s="5" t="str">
        <f ca="1">IFERROR(__xludf.DUMMYFUNCTION("""COMPUTED_VALUE""")," '/wiki/Heartless_Edgar/Chapter_7'")</f>
        <v xml:space="preserve"> '/wiki/Heartless_Edgar/Chapter_7'</v>
      </c>
      <c r="B245" s="5" t="str">
        <f t="shared" ca="1" si="0"/>
        <v>Heartless_Edgar/Chapter_7</v>
      </c>
      <c r="C245" s="5"/>
      <c r="D245" s="5"/>
      <c r="E245" s="5" t="str">
        <f ca="1">IFERROR(__xludf.DUMMYFUNCTION("""COMPUTED_VALUE"""),"The_Immoral_Hero/Part_3")</f>
        <v>The_Immoral_Hero/Part_3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 ht="12.5">
      <c r="A246" s="5" t="str">
        <f ca="1">IFERROR(__xludf.DUMMYFUNCTION("""COMPUTED_VALUE""")," '/wiki/Heartless_Edgar/Chapter_8'")</f>
        <v xml:space="preserve"> '/wiki/Heartless_Edgar/Chapter_8'</v>
      </c>
      <c r="B246" s="5" t="str">
        <f t="shared" ca="1" si="0"/>
        <v>Heartless_Edgar/Chapter_8</v>
      </c>
      <c r="C246" s="5"/>
      <c r="D246" s="5"/>
      <c r="E246" s="5" t="str">
        <f ca="1">IFERROR(__xludf.DUMMYFUNCTION("""COMPUTED_VALUE"""),"Coby_and_the_Mysterious_Museum/Part_1")</f>
        <v>Coby_and_the_Mysterious_Museum/Part_1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 ht="12.5">
      <c r="A247" s="5" t="str">
        <f ca="1">IFERROR(__xludf.DUMMYFUNCTION("""COMPUTED_VALUE""")," '/wiki/Heartless_Edgar/Chapter_9'")</f>
        <v xml:space="preserve"> '/wiki/Heartless_Edgar/Chapter_9'</v>
      </c>
      <c r="B247" s="5" t="str">
        <f t="shared" ca="1" si="0"/>
        <v>Heartless_Edgar/Chapter_9</v>
      </c>
      <c r="C247" s="5"/>
      <c r="D247" s="5"/>
      <c r="E247" s="5" t="str">
        <f ca="1">IFERROR(__xludf.DUMMYFUNCTION("""COMPUTED_VALUE"""),"Coby_and_the_Mysterious_Museum/Part_2")</f>
        <v>Coby_and_the_Mysterious_Museum/Part_2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 ht="12.5">
      <c r="A248" s="5" t="str">
        <f ca="1">IFERROR(__xludf.DUMMYFUNCTION("""COMPUTED_VALUE""")," '/wiki/Heartless_Edgar/Finale'")</f>
        <v xml:space="preserve"> '/wiki/Heartless_Edgar/Finale'</v>
      </c>
      <c r="B248" s="5" t="str">
        <f t="shared" ca="1" si="0"/>
        <v>Heartless_Edgar/Finale</v>
      </c>
      <c r="C248" s="5"/>
      <c r="D248" s="5"/>
      <c r="E248" s="5" t="str">
        <f ca="1">IFERROR(__xludf.DUMMYFUNCTION("""COMPUTED_VALUE"""),"Coby_and_the_Mysterious_Museum/Part_3")</f>
        <v>Coby_and_the_Mysterious_Museum/Part_3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 ht="12.5">
      <c r="A249" s="5" t="str">
        <f ca="1">IFERROR(__xludf.DUMMYFUNCTION("""COMPUTED_VALUE""")," '/wiki/The_Immoral_Hero/Part_1'")</f>
        <v xml:space="preserve"> '/wiki/The_Immoral_Hero/Part_1'</v>
      </c>
      <c r="B249" s="5" t="str">
        <f t="shared" ca="1" si="0"/>
        <v>The_Immoral_Hero/Part_1</v>
      </c>
      <c r="C249" s="5"/>
      <c r="D249" s="5"/>
      <c r="E249" s="5" t="str">
        <f ca="1">IFERROR(__xludf.DUMMYFUNCTION("""COMPUTED_VALUE"""),"The_Life_of_Tomatonio/Part_1")</f>
        <v>The_Life_of_Tomatonio/Part_1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 ht="12.5">
      <c r="A250" s="5" t="str">
        <f ca="1">IFERROR(__xludf.DUMMYFUNCTION("""COMPUTED_VALUE""")," '/wiki/The_Immoral_Hero/Part_2'")</f>
        <v xml:space="preserve"> '/wiki/The_Immoral_Hero/Part_2'</v>
      </c>
      <c r="B250" s="5" t="str">
        <f t="shared" ca="1" si="0"/>
        <v>The_Immoral_Hero/Part_2</v>
      </c>
      <c r="C250" s="5"/>
      <c r="D250" s="5"/>
      <c r="E250" s="5" t="str">
        <f ca="1">IFERROR(__xludf.DUMMYFUNCTION("""COMPUTED_VALUE"""),"The_Life_of_Tomatonio/Part_2")</f>
        <v>The_Life_of_Tomatonio/Part_2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 ht="12.5">
      <c r="A251" s="5" t="str">
        <f ca="1">IFERROR(__xludf.DUMMYFUNCTION("""COMPUTED_VALUE""")," '/wiki/The_Immoral_Hero/Part_3'")</f>
        <v xml:space="preserve"> '/wiki/The_Immoral_Hero/Part_3'</v>
      </c>
      <c r="B251" s="5" t="str">
        <f t="shared" ca="1" si="0"/>
        <v>The_Immoral_Hero/Part_3</v>
      </c>
      <c r="C251" s="5"/>
      <c r="D251" s="5"/>
      <c r="E251" s="5" t="str">
        <f ca="1">IFERROR(__xludf.DUMMYFUNCTION("""COMPUTED_VALUE"""),"The_Life_of_Tomatonio/Part_3")</f>
        <v>The_Life_of_Tomatonio/Part_3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 ht="12.5">
      <c r="A252" s="5" t="str">
        <f ca="1">IFERROR(__xludf.DUMMYFUNCTION("""COMPUTED_VALUE""")," '/wiki/Coby_and_the_Mysterious_Museum/Part_1'")</f>
        <v xml:space="preserve"> '/wiki/Coby_and_the_Mysterious_Museum/Part_1'</v>
      </c>
      <c r="B252" s="5" t="str">
        <f t="shared" ca="1" si="0"/>
        <v>Coby_and_the_Mysterious_Museum/Part_1</v>
      </c>
      <c r="C252" s="5"/>
      <c r="D252" s="5"/>
      <c r="E252" s="5" t="str">
        <f ca="1">IFERROR(__xludf.DUMMYFUNCTION("""COMPUTED_VALUE"""),"Crossbell_Province_Tourist_Information")</f>
        <v>Crossbell_Province_Tourist_Information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 ht="12.5">
      <c r="A253" s="5" t="str">
        <f ca="1">IFERROR(__xludf.DUMMYFUNCTION("""COMPUTED_VALUE""")," '/wiki/Coby_and_the_Mysterious_Museum/Part_2'")</f>
        <v xml:space="preserve"> '/wiki/Coby_and_the_Mysterious_Museum/Part_2'</v>
      </c>
      <c r="B253" s="5" t="str">
        <f t="shared" ca="1" si="0"/>
        <v>Coby_and_the_Mysterious_Museum/Part_2</v>
      </c>
      <c r="C253" s="5"/>
      <c r="D253" s="5"/>
      <c r="E253" s="5" t="str">
        <f ca="1">IFERROR(__xludf.DUMMYFUNCTION("""COMPUTED_VALUE"""),"Marching_Toward_Dystopia")</f>
        <v>Marching_Toward_Dystopia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 ht="12.5">
      <c r="A254" s="5" t="str">
        <f ca="1">IFERROR(__xludf.DUMMYFUNCTION("""COMPUTED_VALUE""")," '/wiki/Coby_and_the_Mysterious_Museum/Part_3'")</f>
        <v xml:space="preserve"> '/wiki/Coby_and_the_Mysterious_Museum/Part_3'</v>
      </c>
      <c r="B254" s="5" t="str">
        <f t="shared" ca="1" si="0"/>
        <v>Coby_and_the_Mysterious_Museum/Part_3</v>
      </c>
      <c r="C254" s="5"/>
      <c r="D254" s="5"/>
      <c r="E254" s="5" t="str">
        <f ca="1">IFERROR(__xludf.DUMMYFUNCTION("""COMPUTED_VALUE"""),"The_Northern_War_(book)")</f>
        <v>The_Northern_War_(book)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 ht="12.5">
      <c r="A255" s="5" t="str">
        <f ca="1">IFERROR(__xludf.DUMMYFUNCTION("""COMPUTED_VALUE""")," '/wiki/The_Life_of_Tomatonio/Part_1'")</f>
        <v xml:space="preserve"> '/wiki/The_Life_of_Tomatonio/Part_1'</v>
      </c>
      <c r="B255" s="5" t="str">
        <f t="shared" ca="1" si="0"/>
        <v>The_Life_of_Tomatonio/Part_1</v>
      </c>
      <c r="C255" s="5"/>
      <c r="D255" s="5"/>
      <c r="E255" s="5" t="str">
        <f ca="1">IFERROR(__xludf.DUMMYFUNCTION("""COMPUTED_VALUE"""),"Panzer_Soldat_Almanac_(1206)")</f>
        <v>Panzer_Soldat_Almanac_(1206)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 ht="12.5">
      <c r="A256" s="5" t="str">
        <f ca="1">IFERROR(__xludf.DUMMYFUNCTION("""COMPUTED_VALUE""")," '/wiki/The_Life_of_Tomatonio/Part_2'")</f>
        <v xml:space="preserve"> '/wiki/The_Life_of_Tomatonio/Part_2'</v>
      </c>
      <c r="B256" s="5" t="str">
        <f t="shared" ca="1" si="0"/>
        <v>The_Life_of_Tomatonio/Part_2</v>
      </c>
      <c r="C256" s="5"/>
      <c r="D256" s="5"/>
      <c r="E256" s="5" t="str">
        <f ca="1">IFERROR(__xludf.DUMMYFUNCTION("""COMPUTED_VALUE"""),"Understanding_Board_Games")</f>
        <v>Understanding_Board_Games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 ht="12.5">
      <c r="A257" s="5" t="str">
        <f ca="1">IFERROR(__xludf.DUMMYFUNCTION("""COMPUTED_VALUE""")," '/wiki/The_Life_of_Tomatonio/Part_3'")</f>
        <v xml:space="preserve"> '/wiki/The_Life_of_Tomatonio/Part_3'</v>
      </c>
      <c r="B257" s="5" t="str">
        <f t="shared" ca="1" si="0"/>
        <v>The_Life_of_Tomatonio/Part_3</v>
      </c>
      <c r="C257" s="5"/>
      <c r="D257" s="5"/>
      <c r="E257" s="5" t="str">
        <f ca="1">IFERROR(__xludf.DUMMYFUNCTION("""COMPUTED_VALUE"""),"Imperial_Chronicle_(Cold_Steel_IV)/Issue_1")</f>
        <v>Imperial_Chronicle_(Cold_Steel_IV)/Issue_1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 ht="12.5">
      <c r="A258" s="5" t="str">
        <f ca="1">IFERROR(__xludf.DUMMYFUNCTION("""COMPUTED_VALUE""")," '/wiki/Crossbell_Province_Tourist_Information'")</f>
        <v xml:space="preserve"> '/wiki/Crossbell_Province_Tourist_Information'</v>
      </c>
      <c r="B258" s="5" t="str">
        <f t="shared" ref="B258:B294" ca="1" si="1">TRIM(SUBSTITUTE(SUBSTITUTE(
SUBSTITUTE(
SUBSTITUTE(
A258, "[", ""), "]", ""), "/wiki/", ""), "'", ""))</f>
        <v>Crossbell_Province_Tourist_Information</v>
      </c>
      <c r="C258" s="5"/>
      <c r="D258" s="5"/>
      <c r="E258" s="5" t="str">
        <f ca="1">IFERROR(__xludf.DUMMYFUNCTION("""COMPUTED_VALUE"""),"Imperial_Chronicle_(Cold_Steel_IV)/Issue_2")</f>
        <v>Imperial_Chronicle_(Cold_Steel_IV)/Issue_2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 ht="12.5">
      <c r="A259" s="5" t="str">
        <f ca="1">IFERROR(__xludf.DUMMYFUNCTION("""COMPUTED_VALUE""")," '/wiki/Marching_Toward_Dystopia'")</f>
        <v xml:space="preserve"> '/wiki/Marching_Toward_Dystopia'</v>
      </c>
      <c r="B259" s="5" t="str">
        <f t="shared" ca="1" si="1"/>
        <v>Marching_Toward_Dystopia</v>
      </c>
      <c r="C259" s="5"/>
      <c r="D259" s="5"/>
      <c r="E259" s="5" t="str">
        <f ca="1">IFERROR(__xludf.DUMMYFUNCTION("""COMPUTED_VALUE"""),"Imperial_Chronicle_(Cold_Steel_IV)/Issue_3")</f>
        <v>Imperial_Chronicle_(Cold_Steel_IV)/Issue_3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 ht="12.5">
      <c r="A260" s="5" t="str">
        <f ca="1">IFERROR(__xludf.DUMMYFUNCTION("""COMPUTED_VALUE""")," '/wiki/The_Northern_War_(book)'")</f>
        <v xml:space="preserve"> '/wiki/The_Northern_War_(book)'</v>
      </c>
      <c r="B260" s="5" t="str">
        <f t="shared" ca="1" si="1"/>
        <v>The_Northern_War_(book)</v>
      </c>
      <c r="C260" s="5"/>
      <c r="D260" s="5"/>
      <c r="E260" s="5" t="str">
        <f ca="1">IFERROR(__xludf.DUMMYFUNCTION("""COMPUTED_VALUE"""),"Imperial_Chronicle_(Cold_Steel_IV)/Issue_4")</f>
        <v>Imperial_Chronicle_(Cold_Steel_IV)/Issue_4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 ht="12.5">
      <c r="A261" s="5" t="str">
        <f ca="1">IFERROR(__xludf.DUMMYFUNCTION("""COMPUTED_VALUE""")," '/wiki/Panzer_Soldat_Almanac_(1206)'")</f>
        <v xml:space="preserve"> '/wiki/Panzer_Soldat_Almanac_(1206)'</v>
      </c>
      <c r="B261" s="5" t="str">
        <f t="shared" ca="1" si="1"/>
        <v>Panzer_Soldat_Almanac_(1206)</v>
      </c>
      <c r="C261" s="5"/>
      <c r="D261" s="5"/>
      <c r="E261" s="5" t="str">
        <f ca="1">IFERROR(__xludf.DUMMYFUNCTION("""COMPUTED_VALUE"""),"Imperial_Chronicle_(Cold_Steel_IV)/Issue_5")</f>
        <v>Imperial_Chronicle_(Cold_Steel_IV)/Issue_5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 ht="12.5">
      <c r="A262" s="5" t="str">
        <f ca="1">IFERROR(__xludf.DUMMYFUNCTION("""COMPUTED_VALUE""")," '/wiki/Understanding_Board_Games'")</f>
        <v xml:space="preserve"> '/wiki/Understanding_Board_Games'</v>
      </c>
      <c r="B262" s="5" t="str">
        <f t="shared" ca="1" si="1"/>
        <v>Understanding_Board_Games</v>
      </c>
      <c r="C262" s="5"/>
      <c r="D262" s="5"/>
      <c r="E262" s="5" t="str">
        <f ca="1">IFERROR(__xludf.DUMMYFUNCTION("""COMPUTED_VALUE"""),"Imperial_Chronicle_(Cold_Steel_IV)/Issue_6")</f>
        <v>Imperial_Chronicle_(Cold_Steel_IV)/Issue_6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 ht="12.5">
      <c r="A263" s="5" t="str">
        <f ca="1">IFERROR(__xludf.DUMMYFUNCTION("""COMPUTED_VALUE""")," 'Cold_Steel_IV_GAME'")</f>
        <v xml:space="preserve"> 'Cold_Steel_IV_GAME'</v>
      </c>
      <c r="B263" s="5" t="str">
        <f t="shared" ca="1" si="1"/>
        <v>Cold_Steel_IV_GAME</v>
      </c>
      <c r="C263" s="5"/>
      <c r="D263" s="5"/>
      <c r="E263" s="5" t="str">
        <f ca="1">IFERROR(__xludf.DUMMYFUNCTION("""COMPUTED_VALUE"""),"Imperial_Chronicle_(Cold_Steel_IV)/Issue_7")</f>
        <v>Imperial_Chronicle_(Cold_Steel_IV)/Issue_7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 ht="12.5">
      <c r="A264" s="5" t="str">
        <f ca="1">IFERROR(__xludf.DUMMYFUNCTION("""COMPUTED_VALUE""")," '/wiki/Imperial_Chronicle_(Cold_Steel_IV)/Issue_1'")</f>
        <v xml:space="preserve"> '/wiki/Imperial_Chronicle_(Cold_Steel_IV)/Issue_1'</v>
      </c>
      <c r="B264" s="5" t="str">
        <f t="shared" ca="1" si="1"/>
        <v>Imperial_Chronicle_(Cold_Steel_IV)/Issue_1</v>
      </c>
      <c r="C264" s="5"/>
      <c r="D264" s="5"/>
      <c r="E264" s="5" t="str">
        <f ca="1">IFERROR(__xludf.DUMMYFUNCTION("""COMPUTED_VALUE"""),"Imperial_Chronicle_(Cold_Steel_IV)/Issue_8")</f>
        <v>Imperial_Chronicle_(Cold_Steel_IV)/Issue_8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 ht="12.5">
      <c r="A265" s="5" t="str">
        <f ca="1">IFERROR(__xludf.DUMMYFUNCTION("""COMPUTED_VALUE""")," '/wiki/Imperial_Chronicle_(Cold_Steel_IV)/Issue_2'")</f>
        <v xml:space="preserve"> '/wiki/Imperial_Chronicle_(Cold_Steel_IV)/Issue_2'</v>
      </c>
      <c r="B265" s="5" t="str">
        <f t="shared" ca="1" si="1"/>
        <v>Imperial_Chronicle_(Cold_Steel_IV)/Issue_2</v>
      </c>
      <c r="C265" s="5"/>
      <c r="D265" s="5"/>
      <c r="E265" s="5" t="str">
        <f ca="1">IFERROR(__xludf.DUMMYFUNCTION("""COMPUTED_VALUE"""),"Imperial_Chronicle_(Cold_Steel_IV)/Issue_9")</f>
        <v>Imperial_Chronicle_(Cold_Steel_IV)/Issue_9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 ht="12.5">
      <c r="A266" s="5" t="str">
        <f ca="1">IFERROR(__xludf.DUMMYFUNCTION("""COMPUTED_VALUE""")," '/wiki/Imperial_Chronicle_(Cold_Steel_IV)/Issue_3'")</f>
        <v xml:space="preserve"> '/wiki/Imperial_Chronicle_(Cold_Steel_IV)/Issue_3'</v>
      </c>
      <c r="B266" s="5" t="str">
        <f t="shared" ca="1" si="1"/>
        <v>Imperial_Chronicle_(Cold_Steel_IV)/Issue_3</v>
      </c>
      <c r="C266" s="5"/>
      <c r="D266" s="5"/>
      <c r="E266" s="5" t="str">
        <f ca="1">IFERROR(__xludf.DUMMYFUNCTION("""COMPUTED_VALUE"""),"Imperial_Chronicle_(Cold_Steel_IV)/Extra_Issue")</f>
        <v>Imperial_Chronicle_(Cold_Steel_IV)/Extra_Issue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 ht="12.5">
      <c r="A267" s="5" t="str">
        <f ca="1">IFERROR(__xludf.DUMMYFUNCTION("""COMPUTED_VALUE""")," '/wiki/Imperial_Chronicle_(Cold_Steel_IV)/Issue_4'")</f>
        <v xml:space="preserve"> '/wiki/Imperial_Chronicle_(Cold_Steel_IV)/Issue_4'</v>
      </c>
      <c r="B267" s="5" t="str">
        <f t="shared" ca="1" si="1"/>
        <v>Imperial_Chronicle_(Cold_Steel_IV)/Issue_4</v>
      </c>
      <c r="C267" s="5"/>
      <c r="D267" s="5"/>
      <c r="E267" s="5" t="str">
        <f ca="1">IFERROR(__xludf.DUMMYFUNCTION("""COMPUTED_VALUE"""),"Black_Records/At_Twilight%27s_End_-_Year_1206~")</f>
        <v>Black_Records/At_Twilight%27s_End_-_Year_1206~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 ht="12.5">
      <c r="A268" s="5" t="str">
        <f ca="1">IFERROR(__xludf.DUMMYFUNCTION("""COMPUTED_VALUE""")," '/wiki/Imperial_Chronicle_(Cold_Steel_IV)/Issue_5'")</f>
        <v xml:space="preserve"> '/wiki/Imperial_Chronicle_(Cold_Steel_IV)/Issue_5'</v>
      </c>
      <c r="B268" s="5" t="str">
        <f t="shared" ca="1" si="1"/>
        <v>Imperial_Chronicle_(Cold_Steel_IV)/Issue_5</v>
      </c>
      <c r="C268" s="5"/>
      <c r="D268" s="5"/>
      <c r="E268" s="5" t="str">
        <f ca="1">IFERROR(__xludf.DUMMYFUNCTION("""COMPUTED_VALUE"""),"Three_%26_Nine/Chapter_1")</f>
        <v>Three_%26_Nine/Chapter_1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 ht="12.5">
      <c r="A269" s="5" t="str">
        <f ca="1">IFERROR(__xludf.DUMMYFUNCTION("""COMPUTED_VALUE""")," '/wiki/Imperial_Chronicle_(Cold_Steel_IV)/Issue_6'")</f>
        <v xml:space="preserve"> '/wiki/Imperial_Chronicle_(Cold_Steel_IV)/Issue_6'</v>
      </c>
      <c r="B269" s="5" t="str">
        <f t="shared" ca="1" si="1"/>
        <v>Imperial_Chronicle_(Cold_Steel_IV)/Issue_6</v>
      </c>
      <c r="C269" s="5"/>
      <c r="D269" s="5"/>
      <c r="E269" s="5" t="str">
        <f ca="1">IFERROR(__xludf.DUMMYFUNCTION("""COMPUTED_VALUE"""),"Three_%26_Nine/Chapter_2")</f>
        <v>Three_%26_Nine/Chapter_2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 ht="12.5">
      <c r="A270" s="5" t="str">
        <f ca="1">IFERROR(__xludf.DUMMYFUNCTION("""COMPUTED_VALUE""")," '/wiki/Imperial_Chronicle_(Cold_Steel_IV)/Issue_7'")</f>
        <v xml:space="preserve"> '/wiki/Imperial_Chronicle_(Cold_Steel_IV)/Issue_7'</v>
      </c>
      <c r="B270" s="5" t="str">
        <f t="shared" ca="1" si="1"/>
        <v>Imperial_Chronicle_(Cold_Steel_IV)/Issue_7</v>
      </c>
      <c r="C270" s="5"/>
      <c r="D270" s="5"/>
      <c r="E270" s="5" t="str">
        <f ca="1">IFERROR(__xludf.DUMMYFUNCTION("""COMPUTED_VALUE"""),"Three_%26_Nine/Chapter_3")</f>
        <v>Three_%26_Nine/Chapter_3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 ht="12.5">
      <c r="A271" s="5" t="str">
        <f ca="1">IFERROR(__xludf.DUMMYFUNCTION("""COMPUTED_VALUE""")," '/wiki/Imperial_Chronicle_(Cold_Steel_IV)/Issue_8'")</f>
        <v xml:space="preserve"> '/wiki/Imperial_Chronicle_(Cold_Steel_IV)/Issue_8'</v>
      </c>
      <c r="B271" s="5" t="str">
        <f t="shared" ca="1" si="1"/>
        <v>Imperial_Chronicle_(Cold_Steel_IV)/Issue_8</v>
      </c>
      <c r="C271" s="5"/>
      <c r="D271" s="5"/>
      <c r="E271" s="5" t="str">
        <f ca="1">IFERROR(__xludf.DUMMYFUNCTION("""COMPUTED_VALUE"""),"Three_%26_Nine/Chapter_4")</f>
        <v>Three_%26_Nine/Chapter_4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 ht="12.5">
      <c r="A272" s="5" t="str">
        <f ca="1">IFERROR(__xludf.DUMMYFUNCTION("""COMPUTED_VALUE""")," '/wiki/Imperial_Chronicle_(Cold_Steel_IV)/Issue_9'")</f>
        <v xml:space="preserve"> '/wiki/Imperial_Chronicle_(Cold_Steel_IV)/Issue_9'</v>
      </c>
      <c r="B272" s="5" t="str">
        <f t="shared" ca="1" si="1"/>
        <v>Imperial_Chronicle_(Cold_Steel_IV)/Issue_9</v>
      </c>
      <c r="C272" s="5"/>
      <c r="D272" s="5"/>
      <c r="E272" s="5" t="str">
        <f ca="1">IFERROR(__xludf.DUMMYFUNCTION("""COMPUTED_VALUE"""),"Three_%26_Nine/Chapter_5")</f>
        <v>Three_%26_Nine/Chapter_5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 ht="12.5">
      <c r="A273" s="5" t="str">
        <f ca="1">IFERROR(__xludf.DUMMYFUNCTION("""COMPUTED_VALUE""")," '/wiki/Imperial_Chronicle_(Cold_Steel_IV)/Extra_Issue'")</f>
        <v xml:space="preserve"> '/wiki/Imperial_Chronicle_(Cold_Steel_IV)/Extra_Issue'</v>
      </c>
      <c r="B273" s="5" t="str">
        <f t="shared" ca="1" si="1"/>
        <v>Imperial_Chronicle_(Cold_Steel_IV)/Extra_Issue</v>
      </c>
      <c r="C273" s="5"/>
      <c r="D273" s="5"/>
      <c r="E273" s="5" t="str">
        <f ca="1">IFERROR(__xludf.DUMMYFUNCTION("""COMPUTED_VALUE"""),"Three_%26_Nine/Chapter_6")</f>
        <v>Three_%26_Nine/Chapter_6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 ht="12.5">
      <c r="A274" s="5" t="str">
        <f ca="1">IFERROR(__xludf.DUMMYFUNCTION("""COMPUTED_VALUE""")," '/wiki/Black_Records/At_Twilight%27s_End_-_Year_1206~'")</f>
        <v xml:space="preserve"> '/wiki/Black_Records/At_Twilight%27s_End_-_Year_1206~'</v>
      </c>
      <c r="B274" s="5" t="str">
        <f t="shared" ca="1" si="1"/>
        <v>Black_Records/At_Twilight%27s_End_-_Year_1206~</v>
      </c>
      <c r="C274" s="5"/>
      <c r="D274" s="5"/>
      <c r="E274" s="5" t="str">
        <f ca="1">IFERROR(__xludf.DUMMYFUNCTION("""COMPUTED_VALUE"""),"Three_%26_Nine/Chapter_7")</f>
        <v>Three_%26_Nine/Chapter_7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 ht="12.5">
      <c r="A275" s="5" t="str">
        <f ca="1">IFERROR(__xludf.DUMMYFUNCTION("""COMPUTED_VALUE""")," '/wiki/Three_%26_Nine/Chapter_1'")</f>
        <v xml:space="preserve"> '/wiki/Three_%26_Nine/Chapter_1'</v>
      </c>
      <c r="B275" s="5" t="str">
        <f t="shared" ca="1" si="1"/>
        <v>Three_%26_Nine/Chapter_1</v>
      </c>
      <c r="C275" s="5"/>
      <c r="D275" s="5"/>
      <c r="E275" s="5" t="str">
        <f ca="1">IFERROR(__xludf.DUMMYFUNCTION("""COMPUTED_VALUE"""),"Three_%26_Nine/Chapter_8")</f>
        <v>Three_%26_Nine/Chapter_8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 ht="12.5">
      <c r="A276" s="5" t="str">
        <f ca="1">IFERROR(__xludf.DUMMYFUNCTION("""COMPUTED_VALUE""")," '/wiki/Three_%26_Nine/Chapter_2'")</f>
        <v xml:space="preserve"> '/wiki/Three_%26_Nine/Chapter_2'</v>
      </c>
      <c r="B276" s="5" t="str">
        <f t="shared" ca="1" si="1"/>
        <v>Three_%26_Nine/Chapter_2</v>
      </c>
      <c r="C276" s="5"/>
      <c r="D276" s="5"/>
      <c r="E276" s="5" t="str">
        <f ca="1">IFERROR(__xludf.DUMMYFUNCTION("""COMPUTED_VALUE"""),"Three_%26_Nine/Chapter_9")</f>
        <v>Three_%26_Nine/Chapter_9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 ht="12.5">
      <c r="A277" s="5" t="str">
        <f ca="1">IFERROR(__xludf.DUMMYFUNCTION("""COMPUTED_VALUE""")," '/wiki/Three_%26_Nine/Chapter_3'")</f>
        <v xml:space="preserve"> '/wiki/Three_%26_Nine/Chapter_3'</v>
      </c>
      <c r="B277" s="5" t="str">
        <f t="shared" ca="1" si="1"/>
        <v>Three_%26_Nine/Chapter_3</v>
      </c>
      <c r="C277" s="5"/>
      <c r="D277" s="5"/>
      <c r="E277" s="5" t="str">
        <f ca="1">IFERROR(__xludf.DUMMYFUNCTION("""COMPUTED_VALUE"""),"Three_%26_Nine/Chapter_10")</f>
        <v>Three_%26_Nine/Chapter_10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 ht="12.5">
      <c r="A278" s="5" t="str">
        <f ca="1">IFERROR(__xludf.DUMMYFUNCTION("""COMPUTED_VALUE""")," '/wiki/Three_%26_Nine/Chapter_4'")</f>
        <v xml:space="preserve"> '/wiki/Three_%26_Nine/Chapter_4'</v>
      </c>
      <c r="B278" s="5" t="str">
        <f t="shared" ca="1" si="1"/>
        <v>Three_%26_Nine/Chapter_4</v>
      </c>
      <c r="C278" s="5"/>
      <c r="D278" s="5"/>
      <c r="E278" s="5" t="str">
        <f ca="1">IFERROR(__xludf.DUMMYFUNCTION("""COMPUTED_VALUE"""),"A_Coco_Panda%27s_Tale/1")</f>
        <v>A_Coco_Panda%27s_Tale/1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 ht="12.5">
      <c r="A279" s="5" t="str">
        <f ca="1">IFERROR(__xludf.DUMMYFUNCTION("""COMPUTED_VALUE""")," '/wiki/Three_%26_Nine/Chapter_5'")</f>
        <v xml:space="preserve"> '/wiki/Three_%26_Nine/Chapter_5'</v>
      </c>
      <c r="B279" s="5" t="str">
        <f t="shared" ca="1" si="1"/>
        <v>Three_%26_Nine/Chapter_5</v>
      </c>
      <c r="C279" s="5"/>
      <c r="D279" s="5"/>
      <c r="E279" s="5" t="str">
        <f ca="1">IFERROR(__xludf.DUMMYFUNCTION("""COMPUTED_VALUE"""),"A_Coco_Panda%27s_Tale/2")</f>
        <v>A_Coco_Panda%27s_Tale/2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 ht="12.5">
      <c r="A280" s="5" t="str">
        <f ca="1">IFERROR(__xludf.DUMMYFUNCTION("""COMPUTED_VALUE""")," '/wiki/Three_%26_Nine/Chapter_6'")</f>
        <v xml:space="preserve"> '/wiki/Three_%26_Nine/Chapter_6'</v>
      </c>
      <c r="B280" s="5" t="str">
        <f t="shared" ca="1" si="1"/>
        <v>Three_%26_Nine/Chapter_6</v>
      </c>
      <c r="C280" s="5"/>
      <c r="D280" s="5"/>
      <c r="E280" s="5" t="str">
        <f ca="1">IFERROR(__xludf.DUMMYFUNCTION("""COMPUTED_VALUE"""),"A_Coco_Panda%27s_Tale/3")</f>
        <v>A_Coco_Panda%27s_Tale/3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 ht="12.5">
      <c r="A281" s="5" t="str">
        <f ca="1">IFERROR(__xludf.DUMMYFUNCTION("""COMPUTED_VALUE""")," '/wiki/Three_%26_Nine/Chapter_7'")</f>
        <v xml:space="preserve"> '/wiki/Three_%26_Nine/Chapter_7'</v>
      </c>
      <c r="B281" s="5" t="str">
        <f t="shared" ca="1" si="1"/>
        <v>Three_%26_Nine/Chapter_7</v>
      </c>
      <c r="C281" s="5"/>
      <c r="D281" s="5"/>
      <c r="E281" s="5" t="str">
        <f ca="1">IFERROR(__xludf.DUMMYFUNCTION("""COMPUTED_VALUE"""),"If_You_Say_Goodbye/1")</f>
        <v>If_You_Say_Goodbye/1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 ht="12.5">
      <c r="A282" s="5" t="str">
        <f ca="1">IFERROR(__xludf.DUMMYFUNCTION("""COMPUTED_VALUE""")," '/wiki/Three_%26_Nine/Chapter_8'")</f>
        <v xml:space="preserve"> '/wiki/Three_%26_Nine/Chapter_8'</v>
      </c>
      <c r="B282" s="5" t="str">
        <f t="shared" ca="1" si="1"/>
        <v>Three_%26_Nine/Chapter_8</v>
      </c>
      <c r="C282" s="5"/>
      <c r="D282" s="5"/>
      <c r="E282" s="5" t="str">
        <f ca="1">IFERROR(__xludf.DUMMYFUNCTION("""COMPUTED_VALUE"""),"If_You_Say_Goodbye/2")</f>
        <v>If_You_Say_Goodbye/2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 ht="12.5">
      <c r="A283" s="5" t="str">
        <f ca="1">IFERROR(__xludf.DUMMYFUNCTION("""COMPUTED_VALUE""")," '/wiki/Three_%26_Nine/Chapter_9'")</f>
        <v xml:space="preserve"> '/wiki/Three_%26_Nine/Chapter_9'</v>
      </c>
      <c r="B283" s="5" t="str">
        <f t="shared" ca="1" si="1"/>
        <v>Three_%26_Nine/Chapter_9</v>
      </c>
      <c r="C283" s="5"/>
      <c r="D283" s="5"/>
      <c r="E283" s="5" t="str">
        <f ca="1">IFERROR(__xludf.DUMMYFUNCTION("""COMPUTED_VALUE"""),"If_You_Say_Goodbye/3")</f>
        <v>If_You_Say_Goodbye/3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 ht="12.5">
      <c r="A284" s="5" t="str">
        <f ca="1">IFERROR(__xludf.DUMMYFUNCTION("""COMPUTED_VALUE""")," '/wiki/Three_%26_Nine/Chapter_10'")</f>
        <v xml:space="preserve"> '/wiki/Three_%26_Nine/Chapter_10'</v>
      </c>
      <c r="B284" s="5" t="str">
        <f t="shared" ca="1" si="1"/>
        <v>Three_%26_Nine/Chapter_10</v>
      </c>
      <c r="C284" s="5"/>
      <c r="D284" s="5"/>
      <c r="E284" s="5" t="str">
        <f ca="1">IFERROR(__xludf.DUMMYFUNCTION("""COMPUTED_VALUE"""),"The_Legendary_Chosen_One/1")</f>
        <v>The_Legendary_Chosen_One/1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 ht="12.5">
      <c r="A285" s="5" t="str">
        <f ca="1">IFERROR(__xludf.DUMMYFUNCTION("""COMPUTED_VALUE""")," '/wiki/A_Coco_Panda%27s_Tale/1'")</f>
        <v xml:space="preserve"> '/wiki/A_Coco_Panda%27s_Tale/1'</v>
      </c>
      <c r="B285" s="5" t="str">
        <f t="shared" ca="1" si="1"/>
        <v>A_Coco_Panda%27s_Tale/1</v>
      </c>
      <c r="C285" s="5"/>
      <c r="D285" s="5"/>
      <c r="E285" s="5" t="str">
        <f ca="1">IFERROR(__xludf.DUMMYFUNCTION("""COMPUTED_VALUE"""),"The_Legendary_Chosen_One/2")</f>
        <v>The_Legendary_Chosen_One/2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 ht="12.5">
      <c r="A286" s="5" t="str">
        <f ca="1">IFERROR(__xludf.DUMMYFUNCTION("""COMPUTED_VALUE""")," '/wiki/A_Coco_Panda%27s_Tale/2'")</f>
        <v xml:space="preserve"> '/wiki/A_Coco_Panda%27s_Tale/2'</v>
      </c>
      <c r="B286" s="5" t="str">
        <f t="shared" ca="1" si="1"/>
        <v>A_Coco_Panda%27s_Tale/2</v>
      </c>
      <c r="C286" s="5"/>
      <c r="D286" s="5"/>
      <c r="E286" s="5" t="str">
        <f ca="1">IFERROR(__xludf.DUMMYFUNCTION("""COMPUTED_VALUE"""),"The_Legendary_Chosen_One/3")</f>
        <v>The_Legendary_Chosen_One/3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 ht="12.5">
      <c r="A287" s="5" t="str">
        <f ca="1">IFERROR(__xludf.DUMMYFUNCTION("""COMPUTED_VALUE""")," '/wiki/A_Coco_Panda%27s_Tale/3'")</f>
        <v xml:space="preserve"> '/wiki/A_Coco_Panda%27s_Tale/3'</v>
      </c>
      <c r="B287" s="5" t="str">
        <f t="shared" ca="1" si="1"/>
        <v>A_Coco_Panda%27s_Tale/3</v>
      </c>
      <c r="C287" s="5"/>
      <c r="D287" s="5"/>
      <c r="E287" s="5" t="str">
        <f ca="1">IFERROR(__xludf.DUMMYFUNCTION("""COMPUTED_VALUE"""),"Crossbell_Times/Special_Issue_(Cold_Steel_IV)")</f>
        <v>Crossbell_Times/Special_Issue_(Cold_Steel_IV)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 ht="12.5">
      <c r="A288" s="5" t="str">
        <f ca="1">IFERROR(__xludf.DUMMYFUNCTION("""COMPUTED_VALUE""")," '/wiki/If_You_Say_Goodbye/1'")</f>
        <v xml:space="preserve"> '/wiki/If_You_Say_Goodbye/1'</v>
      </c>
      <c r="B288" s="5" t="str">
        <f t="shared" ca="1" si="1"/>
        <v>If_You_Say_Goodbye/1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 ht="12.5">
      <c r="A289" s="5" t="str">
        <f ca="1">IFERROR(__xludf.DUMMYFUNCTION("""COMPUTED_VALUE""")," '/wiki/If_You_Say_Goodbye/2'")</f>
        <v xml:space="preserve"> '/wiki/If_You_Say_Goodbye/2'</v>
      </c>
      <c r="B289" s="5" t="str">
        <f t="shared" ca="1" si="1"/>
        <v>If_You_Say_Goodbye/2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 ht="12.5">
      <c r="A290" s="5" t="str">
        <f ca="1">IFERROR(__xludf.DUMMYFUNCTION("""COMPUTED_VALUE""")," '/wiki/If_You_Say_Goodbye/3'")</f>
        <v xml:space="preserve"> '/wiki/If_You_Say_Goodbye/3'</v>
      </c>
      <c r="B290" s="5" t="str">
        <f t="shared" ca="1" si="1"/>
        <v>If_You_Say_Goodbye/3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 ht="12.5">
      <c r="A291" s="5" t="str">
        <f ca="1">IFERROR(__xludf.DUMMYFUNCTION("""COMPUTED_VALUE""")," '/wiki/The_Legendary_Chosen_One/1'")</f>
        <v xml:space="preserve"> '/wiki/The_Legendary_Chosen_One/1'</v>
      </c>
      <c r="B291" s="5" t="str">
        <f t="shared" ca="1" si="1"/>
        <v>The_Legendary_Chosen_One/1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 ht="12.5">
      <c r="A292" s="5" t="str">
        <f ca="1">IFERROR(__xludf.DUMMYFUNCTION("""COMPUTED_VALUE""")," '/wiki/The_Legendary_Chosen_One/2'")</f>
        <v xml:space="preserve"> '/wiki/The_Legendary_Chosen_One/2'</v>
      </c>
      <c r="B292" s="5" t="str">
        <f t="shared" ca="1" si="1"/>
        <v>The_Legendary_Chosen_One/2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 ht="12.5">
      <c r="A293" s="5" t="str">
        <f ca="1">IFERROR(__xludf.DUMMYFUNCTION("""COMPUTED_VALUE""")," '/wiki/The_Legendary_Chosen_One/3'")</f>
        <v xml:space="preserve"> '/wiki/The_Legendary_Chosen_One/3'</v>
      </c>
      <c r="B293" s="5" t="str">
        <f t="shared" ca="1" si="1"/>
        <v>The_Legendary_Chosen_One/3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 ht="12.5">
      <c r="A294" s="5" t="str">
        <f ca="1">IFERROR(__xludf.DUMMYFUNCTION("""COMPUTED_VALUE""")," '/wiki/Crossbell_Times/Special_Issue_(Cold_Steel_IV)']")</f>
        <v xml:space="preserve"> '/wiki/Crossbell_Times/Special_Issue_(Cold_Steel_IV)']</v>
      </c>
      <c r="B294" s="5" t="str">
        <f t="shared" ca="1" si="1"/>
        <v>Crossbell_Times/Special_Issue_(Cold_Steel_IV)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series</vt:lpstr>
      <vt:lpstr>books</vt:lpstr>
      <vt:lpstr>.rkgk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Trinh,Evan</cp:lastModifiedBy>
  <dcterms:modified xsi:type="dcterms:W3CDTF">2024-08-10T05:05:09Z</dcterms:modified>
</cp:coreProperties>
</file>