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Wash_U_stuff\Module_1\Challenge_1\"/>
    </mc:Choice>
  </mc:AlternateContent>
  <xr:revisionPtr revIDLastSave="0" documentId="13_ncr:1_{75C39046-CE84-4884-802D-FD09CAB3C41C}" xr6:coauthVersionLast="47" xr6:coauthVersionMax="47" xr10:uidLastSave="{00000000-0000-0000-0000-000000000000}"/>
  <bookViews>
    <workbookView xWindow="-110" yWindow="-110" windowWidth="19420" windowHeight="9800" firstSheet="7" activeTab="9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10" r:id="rId6"/>
    <sheet name="Failed US Kickstarters" sheetId="11" r:id="rId7"/>
    <sheet name="Descriptive Statistics" sheetId="9" r:id="rId8"/>
    <sheet name="Theater Outcomes by Launch Date" sheetId="15" r:id="rId9"/>
    <sheet name="Outcomes Based on Goals" sheetId="16" r:id="rId10"/>
  </sheets>
  <externalReferences>
    <externalReference r:id="rId11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6" l="1"/>
  <c r="G13" i="16"/>
  <c r="F13" i="16"/>
  <c r="H12" i="16"/>
  <c r="G12" i="16"/>
  <c r="F12" i="16"/>
  <c r="H11" i="16"/>
  <c r="G11" i="16"/>
  <c r="F11" i="16"/>
  <c r="H10" i="16"/>
  <c r="G10" i="16"/>
  <c r="F10" i="16"/>
  <c r="H9" i="16"/>
  <c r="G9" i="16"/>
  <c r="F9" i="16"/>
  <c r="H8" i="16"/>
  <c r="G8" i="16"/>
  <c r="F8" i="16"/>
  <c r="H7" i="16"/>
  <c r="G7" i="16"/>
  <c r="F7" i="16"/>
  <c r="H6" i="16"/>
  <c r="G6" i="16"/>
  <c r="F6" i="16"/>
  <c r="H5" i="16"/>
  <c r="G5" i="16"/>
  <c r="F5" i="16"/>
  <c r="H4" i="16"/>
  <c r="G4" i="16"/>
  <c r="F4" i="16"/>
  <c r="H3" i="16"/>
  <c r="G3" i="16"/>
  <c r="F3" i="16"/>
  <c r="H2" i="16"/>
  <c r="G2" i="16"/>
  <c r="F2" i="16"/>
  <c r="D13" i="16"/>
  <c r="D12" i="16"/>
  <c r="D11" i="16"/>
  <c r="D10" i="16"/>
  <c r="D9" i="16"/>
  <c r="D8" i="16"/>
  <c r="B10" i="16"/>
  <c r="C13" i="16"/>
  <c r="C12" i="16"/>
  <c r="C11" i="16"/>
  <c r="C10" i="16"/>
  <c r="C9" i="16"/>
  <c r="C8" i="16"/>
  <c r="B13" i="16"/>
  <c r="B12" i="16"/>
  <c r="B11" i="16"/>
  <c r="B9" i="16"/>
  <c r="B8" i="16"/>
  <c r="B7" i="16"/>
  <c r="C7" i="16"/>
  <c r="D7" i="16"/>
  <c r="D6" i="16"/>
  <c r="C6" i="16"/>
  <c r="B6" i="16"/>
  <c r="D5" i="16"/>
  <c r="C5" i="16"/>
  <c r="B5" i="16"/>
  <c r="D4" i="16"/>
  <c r="C4" i="16"/>
  <c r="B4" i="16"/>
  <c r="D3" i="16"/>
  <c r="C3" i="16"/>
  <c r="B3" i="16"/>
  <c r="D2" i="16"/>
  <c r="C2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3" i="16" l="1"/>
  <c r="E12" i="16"/>
  <c r="E11" i="16"/>
  <c r="E10" i="16"/>
  <c r="E9" i="16"/>
  <c r="E8" i="16"/>
  <c r="E7" i="16"/>
  <c r="E6" i="16"/>
  <c r="E5" i="16"/>
  <c r="E4" i="16"/>
  <c r="E3" i="16"/>
  <c r="E2" i="16"/>
  <c r="C14" i="9"/>
  <c r="C13" i="9"/>
  <c r="C12" i="9"/>
  <c r="B14" i="9"/>
  <c r="B13" i="9"/>
  <c r="B12" i="9"/>
  <c r="C6" i="9"/>
  <c r="C5" i="9"/>
  <c r="C4" i="9"/>
  <c r="B7" i="9"/>
  <c r="B6" i="9"/>
  <c r="B5" i="9"/>
  <c r="B4" i="9"/>
  <c r="C11" i="9"/>
  <c r="C10" i="9"/>
  <c r="C3" i="9"/>
  <c r="C2" i="9"/>
  <c r="B11" i="9"/>
  <c r="B10" i="9"/>
  <c r="B3" i="9"/>
  <c r="B2" i="9"/>
  <c r="F3" i="5"/>
  <c r="F4" i="5"/>
  <c r="F5" i="5"/>
  <c r="F6" i="5"/>
  <c r="F2" i="5"/>
  <c r="C2" i="5"/>
  <c r="P522" i="1"/>
  <c r="D3" i="5"/>
  <c r="D4" i="5"/>
  <c r="D5" i="5"/>
  <c r="D6" i="5"/>
  <c r="D2" i="5"/>
  <c r="C6" i="5"/>
  <c r="C5" i="5"/>
  <c r="C4" i="5"/>
  <c r="C3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52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5" i="9" l="1"/>
  <c r="B15" i="9"/>
  <c r="C7" i="9"/>
</calcChain>
</file>

<file path=xl/sharedStrings.xml><?xml version="1.0" encoding="utf-8"?>
<sst xmlns="http://schemas.openxmlformats.org/spreadsheetml/2006/main" count="38387" uniqueCount="8417">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</sst>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justify" wrapText="1"/>
    </xf>
    <xf numFmtId="165" fontId="1" fillId="0" borderId="0" xfId="0" applyNumberFormat="1" applyFon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EC6464"/>
        </patternFill>
      </fill>
    </dxf>
  </dxfs>
  <tableStyles count="0" defaultTableStyle="TableStyleMedium2" defaultPivotStyle="PivotStyleLight16"/>
  <colors>
    <mruColors>
      <color rgb="FFEC6464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426971628546432"/>
          <c:y val="0.156512446187504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1-449F-8583-9A56FCC3055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01-449F-8583-9A56FCC3055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01-449F-8583-9A56FCC3055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01-449F-8583-9A56FCC30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817743"/>
        <c:axId val="629818991"/>
      </c:barChart>
      <c:catAx>
        <c:axId val="62981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18991"/>
        <c:crosses val="autoZero"/>
        <c:auto val="1"/>
        <c:lblAlgn val="ctr"/>
        <c:lblOffset val="100"/>
        <c:noMultiLvlLbl val="0"/>
      </c:catAx>
      <c:valAx>
        <c:axId val="62981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1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0-46ED-94E9-0AB1C513B8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0-46ED-94E9-0AB1C513B8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0-46ED-94E9-0AB1C513B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474303"/>
        <c:axId val="387490111"/>
      </c:barChart>
      <c:catAx>
        <c:axId val="38747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90111"/>
        <c:crosses val="autoZero"/>
        <c:auto val="1"/>
        <c:lblAlgn val="ctr"/>
        <c:lblOffset val="100"/>
        <c:noMultiLvlLbl val="0"/>
      </c:catAx>
      <c:valAx>
        <c:axId val="3874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7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B-4772-B5E5-83A8A8F35B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B-4772-B5E5-83A8A8F35B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B-4772-B5E5-83A8A8F35B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BB-4772-B5E5-83A8A8F35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472735"/>
        <c:axId val="413471487"/>
      </c:lineChart>
      <c:catAx>
        <c:axId val="41347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71487"/>
        <c:crosses val="autoZero"/>
        <c:auto val="1"/>
        <c:lblAlgn val="ctr"/>
        <c:lblOffset val="100"/>
        <c:noMultiLvlLbl val="0"/>
      </c:catAx>
      <c:valAx>
        <c:axId val="4134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7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sx="1000" sy="10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635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C-49ED-B3DE-C81DDC1E7AF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C-49ED-B3DE-C81DDC1E7AF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6350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C-49ED-B3DE-C81DDC1E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12543"/>
        <c:axId val="884225855"/>
      </c:lineChart>
      <c:catAx>
        <c:axId val="88421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25855"/>
        <c:crosses val="autoZero"/>
        <c:auto val="1"/>
        <c:lblAlgn val="ctr"/>
        <c:lblOffset val="100"/>
        <c:noMultiLvlLbl val="0"/>
      </c:catAx>
      <c:valAx>
        <c:axId val="8842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1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Goals'!$F$2:$F$13</c15:sqref>
                  </c15:fullRef>
                </c:ext>
              </c:extLst>
              <c:f>'Outcomes Based on Goals'!$F$3:$F$13</c:f>
              <c:numCache>
                <c:formatCode>0</c:formatCode>
                <c:ptCount val="11"/>
                <c:pt idx="0">
                  <c:v>72.659176029962552</c:v>
                </c:pt>
                <c:pt idx="1">
                  <c:v>55.029585798816569</c:v>
                </c:pt>
                <c:pt idx="2">
                  <c:v>54.166666666666664</c:v>
                </c:pt>
                <c:pt idx="3">
                  <c:v>50</c:v>
                </c:pt>
                <c:pt idx="4">
                  <c:v>45</c:v>
                </c:pt>
                <c:pt idx="5">
                  <c:v>20</c:v>
                </c:pt>
                <c:pt idx="6">
                  <c:v>27.27272727272727</c:v>
                </c:pt>
                <c:pt idx="7">
                  <c:v>66.666666666666657</c:v>
                </c:pt>
                <c:pt idx="8">
                  <c:v>66.666666666666657</c:v>
                </c:pt>
                <c:pt idx="9">
                  <c:v>0</c:v>
                </c:pt>
                <c:pt idx="10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8-49D6-9ABD-7350D34600F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Goals'!$G$2:$G$13</c15:sqref>
                  </c15:fullRef>
                </c:ext>
              </c:extLst>
              <c:f>'Outcomes Based on Goals'!$G$3:$G$13</c:f>
              <c:numCache>
                <c:formatCode>0</c:formatCode>
                <c:ptCount val="11"/>
                <c:pt idx="0">
                  <c:v>27.340823970037455</c:v>
                </c:pt>
                <c:pt idx="1">
                  <c:v>44.970414201183431</c:v>
                </c:pt>
                <c:pt idx="2">
                  <c:v>45.833333333333329</c:v>
                </c:pt>
                <c:pt idx="3">
                  <c:v>50</c:v>
                </c:pt>
                <c:pt idx="4">
                  <c:v>55.000000000000007</c:v>
                </c:pt>
                <c:pt idx="5">
                  <c:v>80</c:v>
                </c:pt>
                <c:pt idx="6">
                  <c:v>72.727272727272734</c:v>
                </c:pt>
                <c:pt idx="7">
                  <c:v>33.333333333333329</c:v>
                </c:pt>
                <c:pt idx="8">
                  <c:v>33.333333333333329</c:v>
                </c:pt>
                <c:pt idx="9">
                  <c:v>100</c:v>
                </c:pt>
                <c:pt idx="10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8-49D6-9ABD-7350D34600F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Goals'!$H$2:$H$13</c15:sqref>
                  </c15:fullRef>
                </c:ext>
              </c:extLst>
              <c:f>'Outcomes Based on Goals'!$H$3:$H$13</c:f>
              <c:numCache>
                <c:formatCode>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48-49D6-9ABD-7350D3460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19904"/>
        <c:axId val="10033072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Goals'!$E$1:$E$13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948-49D6-9ABD-7350D34600F0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Goals'!$F$1:$F$13</c15:sqref>
                        </c15:fullRef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75.806451612903231</c:v>
                      </c:pt>
                      <c:pt idx="1">
                        <c:v>72.659176029962552</c:v>
                      </c:pt>
                      <c:pt idx="2">
                        <c:v>55.029585798816569</c:v>
                      </c:pt>
                      <c:pt idx="3">
                        <c:v>54.166666666666664</c:v>
                      </c:pt>
                      <c:pt idx="4">
                        <c:v>50</c:v>
                      </c:pt>
                      <c:pt idx="5">
                        <c:v>45</c:v>
                      </c:pt>
                      <c:pt idx="6">
                        <c:v>20</c:v>
                      </c:pt>
                      <c:pt idx="7">
                        <c:v>27.27272727272727</c:v>
                      </c:pt>
                      <c:pt idx="8">
                        <c:v>66.666666666666657</c:v>
                      </c:pt>
                      <c:pt idx="9">
                        <c:v>66.666666666666657</c:v>
                      </c:pt>
                      <c:pt idx="10">
                        <c:v>0</c:v>
                      </c:pt>
                      <c:pt idx="11">
                        <c:v>12.5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948-49D6-9ABD-7350D34600F0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Goals'!$G$1:$G$13</c15:sqref>
                        </c15:fullRef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24.193548387096776</c:v>
                      </c:pt>
                      <c:pt idx="1">
                        <c:v>27.340823970037455</c:v>
                      </c:pt>
                      <c:pt idx="2">
                        <c:v>44.970414201183431</c:v>
                      </c:pt>
                      <c:pt idx="3">
                        <c:v>45.833333333333329</c:v>
                      </c:pt>
                      <c:pt idx="4">
                        <c:v>50</c:v>
                      </c:pt>
                      <c:pt idx="5">
                        <c:v>55.000000000000007</c:v>
                      </c:pt>
                      <c:pt idx="6">
                        <c:v>80</c:v>
                      </c:pt>
                      <c:pt idx="7">
                        <c:v>72.727272727272734</c:v>
                      </c:pt>
                      <c:pt idx="8">
                        <c:v>33.333333333333329</c:v>
                      </c:pt>
                      <c:pt idx="9">
                        <c:v>33.333333333333329</c:v>
                      </c:pt>
                      <c:pt idx="10">
                        <c:v>100</c:v>
                      </c:pt>
                      <c:pt idx="11">
                        <c:v>87.5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948-49D6-9ABD-7350D34600F0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Goals'!$H$1:$H$13</c15:sqref>
                        </c15:fullRef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948-49D6-9ABD-7350D34600F0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Goals'!$I$1:$I$13</c15:sqref>
                        </c15:fullRef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948-49D6-9ABD-7350D34600F0}"/>
                  </c:ext>
                </c:extLst>
              </c15:ser>
            </c15:filteredLineSeries>
          </c:ext>
        </c:extLst>
      </c:lineChart>
      <c:catAx>
        <c:axId val="1003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  <a:alpha val="96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0720"/>
        <c:crosses val="autoZero"/>
        <c:auto val="1"/>
        <c:lblAlgn val="ctr"/>
        <c:lblOffset val="100"/>
        <c:noMultiLvlLbl val="0"/>
      </c:catAx>
      <c:valAx>
        <c:axId val="100330720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1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862998562013218"/>
          <c:y val="0.89409667541557303"/>
          <c:w val="0.677378593174054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207246E-A59C-4E01-811D-1B4C4CA01CF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1D9D95-7656-4C91-9002-93058B22F0B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-[$£-en-GB]* #,##0.00_-;-[$£-en-GB]* #,##0.00_-;_-[$£-en-GB]* &quot;-&quot;??_-;_-@_-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3175</xdr:rowOff>
    </xdr:from>
    <xdr:to>
      <xdr:col>12</xdr:col>
      <xdr:colOff>31750</xdr:colOff>
      <xdr:row>14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779FC-AD8A-461C-AF57-99C8AA3DB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66675</xdr:rowOff>
    </xdr:from>
    <xdr:to>
      <xdr:col>13</xdr:col>
      <xdr:colOff>508000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3C306-C59D-4C3F-8AE6-74EE7F3C9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2</xdr:row>
      <xdr:rowOff>15875</xdr:rowOff>
    </xdr:from>
    <xdr:to>
      <xdr:col>13</xdr:col>
      <xdr:colOff>450850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FF84E-163E-4D96-AE96-EE58C6A03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1</xdr:row>
      <xdr:rowOff>44450</xdr:rowOff>
    </xdr:from>
    <xdr:to>
      <xdr:col>13</xdr:col>
      <xdr:colOff>31750</xdr:colOff>
      <xdr:row>16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164E3F-7134-47D1-9C27-7427E54363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0300" y="228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434975</xdr:colOff>
      <xdr:row>2</xdr:row>
      <xdr:rowOff>44450</xdr:rowOff>
    </xdr:from>
    <xdr:to>
      <xdr:col>14</xdr:col>
      <xdr:colOff>130175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781A3-0A68-4C2C-9B97-A2C710C37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295274</xdr:colOff>
      <xdr:row>25</xdr:row>
      <xdr:rowOff>63500</xdr:rowOff>
    </xdr:from>
    <xdr:to>
      <xdr:col>10</xdr:col>
      <xdr:colOff>88900</xdr:colOff>
      <xdr:row>40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7A639-D71B-480B-ACDF-71015AED4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r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  <sheetName val="Theater Outcomes by Launch Date"/>
      <sheetName val="Outcomes Based on Goals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21.457083217596" createdVersion="7" refreshedVersion="7" minRefreshableVersion="3" recordCount="4114" xr:uid="{648DA177-83DB-463A-A267-4430325477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21.486184837966" createdVersion="7" refreshedVersion="7" minRefreshableVersion="3" recordCount="4114" xr:uid="{ED07551C-5220-41D9-8D5D-45FCA9C4DE8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23.789993865743" createdVersion="7" refreshedVersion="7" minRefreshableVersion="3" recordCount="4114" xr:uid="{13F7F35A-ACEC-43F1-B38D-88DA39C7D69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FAE56-1110-4B1F-B0EE-4E554B32AA6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DD6EF-78E7-4D7C-8266-4BC3CDFE1FA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563AE-59B1-43F3-938E-4FDC81829A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8E551-8554-4254-8B6C-4D2F1B9CBDE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A4110" sqref="A411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1.81640625" bestFit="1" customWidth="1"/>
    <col min="20" max="20" width="22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N4115">
    <sortCondition descending="1" ref="D1:D4115"/>
  </sortState>
  <conditionalFormatting sqref="F1:F1048576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EC6464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D860-1D34-49AE-AACE-C5C2194A2598}">
  <dimension ref="A1:F6"/>
  <sheetViews>
    <sheetView workbookViewId="0">
      <selection activeCell="G17" sqref="G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ECC7D-CA47-4E4A-8C66-4F717C9E9559}">
  <dimension ref="A1:E7"/>
  <sheetViews>
    <sheetView workbookViewId="0">
      <selection activeCell="O11" sqref="O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303E-BBD4-40F7-A592-4CA9D5B6A3C6}">
  <dimension ref="A1:F18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4C840-1003-4E94-9391-9E50346D741C}">
  <dimension ref="A1:F6"/>
  <sheetViews>
    <sheetView workbookViewId="0">
      <selection activeCell="I3" sqref="I3"/>
    </sheetView>
  </sheetViews>
  <sheetFormatPr defaultRowHeight="14.5" x14ac:dyDescent="0.35"/>
  <cols>
    <col min="1" max="1" width="31.08984375" bestFit="1" customWidth="1"/>
    <col min="2" max="2" width="42.26953125" customWidth="1"/>
    <col min="3" max="3" width="10.08984375" style="18" bestFit="1" customWidth="1"/>
    <col min="4" max="4" width="8.7265625" style="18"/>
    <col min="5" max="5" width="15.90625" style="8" bestFit="1" customWidth="1"/>
    <col min="6" max="6" width="13.1796875" bestFit="1" customWidth="1"/>
  </cols>
  <sheetData>
    <row r="1" spans="1:6" x14ac:dyDescent="0.35">
      <c r="A1" s="1" t="s">
        <v>8380</v>
      </c>
      <c r="B1" s="1" t="s">
        <v>4110</v>
      </c>
      <c r="C1" s="17" t="s">
        <v>8381</v>
      </c>
      <c r="D1" s="17" t="s">
        <v>8382</v>
      </c>
      <c r="E1" s="7" t="s">
        <v>8307</v>
      </c>
      <c r="F1" s="1" t="s">
        <v>8261</v>
      </c>
    </row>
    <row r="2" spans="1:6" ht="43.5" x14ac:dyDescent="0.35">
      <c r="A2" t="s">
        <v>3473</v>
      </c>
      <c r="B2" s="16" t="str">
        <f>VLOOKUP(A2, [1]Kickstarter!B:C,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8">
        <f>VLOOKUP(A2, Kickstarter!B:P, 15, FALSE)</f>
        <v>51.79</v>
      </c>
      <c r="F2">
        <f>VLOOKUP(A2, Kickstarter!B:M,11, FALSE)</f>
        <v>39</v>
      </c>
    </row>
    <row r="3" spans="1:6" ht="43.5" x14ac:dyDescent="0.35">
      <c r="A3" t="s">
        <v>3616</v>
      </c>
      <c r="B3" s="16" t="str">
        <f>VLOOKUP(A3, [1]Kickstarter!B:C,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8">
        <f>VLOOKUP(A3, Kickstarter!B:P, 15, FALSE)</f>
        <v>36.07</v>
      </c>
      <c r="F3">
        <f>VLOOKUP(A3, Kickstarter!B:M,11, FALSE)</f>
        <v>56</v>
      </c>
    </row>
    <row r="4" spans="1:6" ht="43.5" x14ac:dyDescent="0.35">
      <c r="A4" t="s">
        <v>3178</v>
      </c>
      <c r="B4" s="16" t="str">
        <f>VLOOKUP(A4, [1]Kickstarter!B:C,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8">
        <f>VLOOKUP(A4, Kickstarter!B:P, 15, FALSE)</f>
        <v>33.03</v>
      </c>
      <c r="F4">
        <f>VLOOKUP(A4, Kickstarter!B:M,11, FALSE)</f>
        <v>78</v>
      </c>
    </row>
    <row r="5" spans="1:6" ht="43.5" x14ac:dyDescent="0.35">
      <c r="A5" t="s">
        <v>3329</v>
      </c>
      <c r="B5" s="16" t="str">
        <f>VLOOKUP(A5, [1]Kickstarter!B:C,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8">
        <f>VLOOKUP(A5, Kickstarter!B:P, 15, FALSE)</f>
        <v>44.92</v>
      </c>
      <c r="F5">
        <f>VLOOKUP(A5, Kickstarter!B:M,11, FALSE)</f>
        <v>26</v>
      </c>
    </row>
    <row r="6" spans="1:6" ht="43.5" x14ac:dyDescent="0.35">
      <c r="A6" t="s">
        <v>3221</v>
      </c>
      <c r="B6" s="16" t="str">
        <f>VLOOKUP(A6, [1]Kickstarter!B:C,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8">
        <f>VLOOKUP(A6, Kickstarter!B:P, 15, FALSE)</f>
        <v>36.61</v>
      </c>
      <c r="F6">
        <f>VLOOKUP(A6, Kickstarter!B:M,11,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EFA26-31CD-499B-BFEC-DEDA0F3828A8}">
  <dimension ref="A1:T413"/>
  <sheetViews>
    <sheetView workbookViewId="0">
      <selection activeCell="B1" sqref="B1:B1048576"/>
    </sheetView>
  </sheetViews>
  <sheetFormatPr defaultRowHeight="14.5" x14ac:dyDescent="0.35"/>
  <cols>
    <col min="2" max="2" width="19.6328125" customWidth="1"/>
  </cols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ht="43.5" x14ac:dyDescent="0.35">
      <c r="A2">
        <v>521</v>
      </c>
      <c r="B2" s="16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F1142-5C3E-4798-B493-78EE67316550}">
  <dimension ref="A1:T251"/>
  <sheetViews>
    <sheetView workbookViewId="0">
      <selection activeCell="I14" sqref="I14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02DFF-11E5-4537-8884-FB026BF7D5CB}">
  <dimension ref="A1:C15"/>
  <sheetViews>
    <sheetView workbookViewId="0">
      <selection activeCell="O7" sqref="O7"/>
    </sheetView>
  </sheetViews>
  <sheetFormatPr defaultRowHeight="14.5" x14ac:dyDescent="0.35"/>
  <cols>
    <col min="1" max="1" width="26.26953125" bestFit="1" customWidth="1"/>
    <col min="2" max="3" width="11.08984375" bestFit="1" customWidth="1"/>
  </cols>
  <sheetData>
    <row r="1" spans="1:3" x14ac:dyDescent="0.35">
      <c r="A1" t="s">
        <v>8389</v>
      </c>
      <c r="B1" t="s">
        <v>8383</v>
      </c>
      <c r="C1" t="s">
        <v>8384</v>
      </c>
    </row>
    <row r="2" spans="1:3" x14ac:dyDescent="0.3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8396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8392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B9" s="18"/>
      <c r="C9" s="18"/>
    </row>
    <row r="10" spans="1:3" x14ac:dyDescent="0.35">
      <c r="A10" t="s">
        <v>8387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35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35">
      <c r="A12" t="s">
        <v>8397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35">
      <c r="A13" t="s">
        <v>8393</v>
      </c>
      <c r="B13" s="18">
        <f>_xlfn.QUARTILE.EXC('Successful US Kickstarters'!E:E, 3)</f>
        <v>5699</v>
      </c>
      <c r="C13" s="18">
        <f>_xlfn.QUARTILE.EXC('Failed US Kickstarters'!E:E, 3)</f>
        <v>501</v>
      </c>
    </row>
    <row r="14" spans="1:3" x14ac:dyDescent="0.35">
      <c r="A14" t="s">
        <v>8394</v>
      </c>
      <c r="B14" s="18">
        <f>_xlfn.QUARTILE.EXC('Successful US Kickstarters'!E:E, 1)</f>
        <v>1716.5074999999999</v>
      </c>
      <c r="C14" s="18">
        <f>_xlfn.QUARTILE.EXC('Failed US Kickstarters'!E:E, 1)</f>
        <v>9.25</v>
      </c>
    </row>
    <row r="15" spans="1:3" x14ac:dyDescent="0.35">
      <c r="A15" t="s">
        <v>8395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A6EFD-3681-4CE5-A84F-14D2A930F089}">
  <dimension ref="A1:E18"/>
  <sheetViews>
    <sheetView workbookViewId="0">
      <selection activeCell="P7" sqref="P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5421-FB12-4EC0-AA79-7B64ADE37A46}">
  <dimension ref="A1:H13"/>
  <sheetViews>
    <sheetView tabSelected="1" workbookViewId="0">
      <selection activeCell="J17" sqref="J17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8405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+SUM(B2:D2)</f>
        <v>186</v>
      </c>
      <c r="F2" s="19">
        <f>B2/E2*100</f>
        <v>75.806451612903231</v>
      </c>
      <c r="G2" s="19">
        <f>C2/E2*100</f>
        <v>24.193548387096776</v>
      </c>
      <c r="H2" s="19">
        <f>D2/E2*100</f>
        <v>0</v>
      </c>
    </row>
    <row r="3" spans="1:8" x14ac:dyDescent="0.35">
      <c r="A3" t="s">
        <v>8406</v>
      </c>
      <c r="B3">
        <f>COUNTIFS(Kickstarter!D:D, "&gt;=1000", Kickstarter!F:F, "successful", Kickstarter!D:D, "&lt;=4999", 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"canceled", Kickstarter!D:D, "&lt;=4999", Kickstarter!R:R, "plays")</f>
        <v>0</v>
      </c>
      <c r="E3">
        <f>+SUM(B3:D3)</f>
        <v>534</v>
      </c>
      <c r="F3" s="19">
        <f t="shared" ref="F3:F13" si="0">B3/E3*100</f>
        <v>72.659176029962552</v>
      </c>
      <c r="G3" s="19">
        <f t="shared" ref="G3:G13" si="1">C3/E3*100</f>
        <v>27.340823970037455</v>
      </c>
      <c r="H3" s="19">
        <f t="shared" ref="H3:H13" si="2">D3/E3*100</f>
        <v>0</v>
      </c>
    </row>
    <row r="4" spans="1:8" x14ac:dyDescent="0.35">
      <c r="A4" t="s">
        <v>8407</v>
      </c>
      <c r="B4">
        <f>COUNTIFS(Kickstarter!D:D, "&gt;=5000", Kickstarter!F:F, "successful", Kickstarter!D:D, "&lt;=9999", Kickstarter!R:R, "plays")</f>
        <v>93</v>
      </c>
      <c r="C4">
        <f>COUNTIFS(Kickstarter!D:D, "&gt;=5000", Kickstarter!F:F, "failed", Kickstarter!D:D, "&lt;=9999", Kickstarter!R:R, "plays")</f>
        <v>76</v>
      </c>
      <c r="D4">
        <f>COUNTIFS(Kickstarter!D:D, "&gt;=5000", Kickstarter!F:F, "canceled", Kickstarter!D:D, "&lt;=9999", Kickstarter!R:R, "plays")</f>
        <v>0</v>
      </c>
      <c r="E4">
        <f t="shared" ref="E4:E13" si="3">+SUM(B4:D4)</f>
        <v>169</v>
      </c>
      <c r="F4" s="19">
        <f t="shared" si="0"/>
        <v>55.029585798816569</v>
      </c>
      <c r="G4" s="19">
        <f t="shared" si="1"/>
        <v>44.970414201183431</v>
      </c>
      <c r="H4" s="19">
        <f t="shared" si="2"/>
        <v>0</v>
      </c>
    </row>
    <row r="5" spans="1:8" x14ac:dyDescent="0.35">
      <c r="A5" t="s">
        <v>8408</v>
      </c>
      <c r="B5">
        <f>COUNTIFS(Kickstarter!D:D, "&gt;=10000", Kickstarter!F:F, "successful", Kickstarter!D:D, "&lt;=14999", Kickstarter!R:R, "plays")</f>
        <v>39</v>
      </c>
      <c r="C5">
        <f>COUNTIFS(Kickstarter!D:D, "&gt;=10000", Kickstarter!F:F, "failed", Kickstarter!D:D, "&lt;=14999", Kickstarter!R:R, "plays")</f>
        <v>33</v>
      </c>
      <c r="D5">
        <f>COUNTIFS(Kickstarter!D:D, "&gt;=10000", Kickstarter!F:F, "canceled", Kickstarter!D:D, "&lt;=14999", Kickstarter!R:R, "plays")</f>
        <v>0</v>
      </c>
      <c r="E5">
        <f t="shared" si="3"/>
        <v>72</v>
      </c>
      <c r="F5" s="19">
        <f t="shared" si="0"/>
        <v>54.166666666666664</v>
      </c>
      <c r="G5" s="19">
        <f t="shared" si="1"/>
        <v>45.833333333333329</v>
      </c>
      <c r="H5" s="19">
        <f t="shared" si="2"/>
        <v>0</v>
      </c>
    </row>
    <row r="6" spans="1:8" x14ac:dyDescent="0.35">
      <c r="A6" t="s">
        <v>8409</v>
      </c>
      <c r="B6">
        <f>COUNTIFS(Kickstarter!D:D, "&gt;=15000", Kickstarter!F:F, "successful", Kickstarter!D:D, "&lt;=19999", Kickstarter!R:R, "plays")</f>
        <v>12</v>
      </c>
      <c r="C6">
        <f>COUNTIFS(Kickstarter!D:D, "&gt;=15000", Kickstarter!F:F, "failed", Kickstarter!D:D, "&lt;=19999", Kickstarter!R:R, "plays")</f>
        <v>12</v>
      </c>
      <c r="D6">
        <f>COUNTIFS(Kickstarter!D:D, "&gt;=15000", Kickstarter!F:F, "canceled", Kickstarter!D:D, "&lt;=19999", Kickstarter!R:R, "plays")</f>
        <v>0</v>
      </c>
      <c r="E6">
        <f t="shared" si="3"/>
        <v>24</v>
      </c>
      <c r="F6" s="19">
        <f t="shared" si="0"/>
        <v>50</v>
      </c>
      <c r="G6" s="19">
        <f t="shared" si="1"/>
        <v>50</v>
      </c>
      <c r="H6" s="19">
        <f t="shared" si="2"/>
        <v>0</v>
      </c>
    </row>
    <row r="7" spans="1:8" x14ac:dyDescent="0.35">
      <c r="A7" t="s">
        <v>8410</v>
      </c>
      <c r="B7">
        <f>COUNTIFS(Kickstarter!D:D, "&gt;=20000", Kickstarter!F:F, "successful", Kickstarter!D:D, "&lt;=24999", 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"canceled", Kickstarter!D:D, "&lt;=24999", Kickstarter!R:R, "plays")</f>
        <v>0</v>
      </c>
      <c r="E7">
        <f t="shared" si="3"/>
        <v>20</v>
      </c>
      <c r="F7" s="19">
        <f t="shared" si="0"/>
        <v>45</v>
      </c>
      <c r="G7" s="19">
        <f t="shared" si="1"/>
        <v>55.000000000000007</v>
      </c>
      <c r="H7" s="19">
        <f t="shared" si="2"/>
        <v>0</v>
      </c>
    </row>
    <row r="8" spans="1:8" x14ac:dyDescent="0.35">
      <c r="A8" t="s">
        <v>8411</v>
      </c>
      <c r="B8">
        <f>COUNTIFS(Kickstarter!D:D, "&gt;=25000", Kickstarter!F:F, "successful", Kickstarter!D:D, "&lt;=29999", 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"canceled", Kickstarter!D:D, "&lt;=29999", Kickstarter!R:R, "plays")</f>
        <v>0</v>
      </c>
      <c r="E8">
        <f t="shared" si="3"/>
        <v>5</v>
      </c>
      <c r="F8" s="19">
        <f t="shared" si="0"/>
        <v>20</v>
      </c>
      <c r="G8" s="19">
        <f t="shared" si="1"/>
        <v>80</v>
      </c>
      <c r="H8" s="19">
        <f t="shared" si="2"/>
        <v>0</v>
      </c>
    </row>
    <row r="9" spans="1:8" x14ac:dyDescent="0.35">
      <c r="A9" t="s">
        <v>8412</v>
      </c>
      <c r="B9">
        <f>COUNTIFS(Kickstarter!D:D, "&gt;=30000", Kickstarter!F:F, "successful", Kickstarter!D:D, "&lt;=34999", Kickstarter!R:R, "plays")</f>
        <v>3</v>
      </c>
      <c r="C9">
        <f>COUNTIFS(Kickstarter!D:D, "&gt;=30000", Kickstarter!F:F, "failed", Kickstarter!D:D, "&lt;=34999", Kickstarter!R:R, "plays")</f>
        <v>8</v>
      </c>
      <c r="D9">
        <f>COUNTIFS(Kickstarter!D:D, "&gt;=30000", Kickstarter!F:F, "canceled", Kickstarter!D:D, "&lt;=34999", Kickstarter!R:R, "plays")</f>
        <v>0</v>
      </c>
      <c r="E9">
        <f t="shared" si="3"/>
        <v>11</v>
      </c>
      <c r="F9" s="19">
        <f t="shared" si="0"/>
        <v>27.27272727272727</v>
      </c>
      <c r="G9" s="19">
        <f t="shared" si="1"/>
        <v>72.727272727272734</v>
      </c>
      <c r="H9" s="19">
        <f t="shared" si="2"/>
        <v>0</v>
      </c>
    </row>
    <row r="10" spans="1:8" x14ac:dyDescent="0.35">
      <c r="A10" t="s">
        <v>8413</v>
      </c>
      <c r="B10">
        <f>COUNTIFS(Kickstarter!D:D, "&gt;=35000", Kickstarter!F:F, "successful", Kickstarter!D:D, "&lt;=39999", 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"canceled", Kickstarter!D:D, "&lt;=39999", Kickstarter!R:R, "plays")</f>
        <v>0</v>
      </c>
      <c r="E10">
        <f t="shared" si="3"/>
        <v>6</v>
      </c>
      <c r="F10" s="19">
        <f t="shared" si="0"/>
        <v>66.666666666666657</v>
      </c>
      <c r="G10" s="19">
        <f t="shared" si="1"/>
        <v>33.333333333333329</v>
      </c>
      <c r="H10" s="19">
        <f t="shared" si="2"/>
        <v>0</v>
      </c>
    </row>
    <row r="11" spans="1:8" x14ac:dyDescent="0.35">
      <c r="A11" t="s">
        <v>8414</v>
      </c>
      <c r="B11">
        <f>COUNTIFS(Kickstarter!D:D, "&gt;=40000", Kickstarter!F:F, "successful", Kickstarter!D:D, "&lt;=44999", 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"canceled", Kickstarter!D:D, "&lt;=44999", Kickstarter!R:R, "plays")</f>
        <v>0</v>
      </c>
      <c r="E11">
        <f t="shared" si="3"/>
        <v>3</v>
      </c>
      <c r="F11" s="19">
        <f t="shared" si="0"/>
        <v>66.666666666666657</v>
      </c>
      <c r="G11" s="19">
        <f t="shared" si="1"/>
        <v>33.333333333333329</v>
      </c>
      <c r="H11" s="19">
        <f t="shared" si="2"/>
        <v>0</v>
      </c>
    </row>
    <row r="12" spans="1:8" x14ac:dyDescent="0.35">
      <c r="A12" t="s">
        <v>8415</v>
      </c>
      <c r="B12">
        <f>COUNTIFS(Kickstarter!D:D, "&gt;=45000", Kickstarter!F:F, "successful", Kickstarter!D:D, "&lt;=49999", 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"canceled", Kickstarter!D:D, "&lt;=49999", Kickstarter!R:R, "plays")</f>
        <v>0</v>
      </c>
      <c r="E12">
        <f t="shared" si="3"/>
        <v>1</v>
      </c>
      <c r="F12" s="19">
        <f t="shared" si="0"/>
        <v>0</v>
      </c>
      <c r="G12" s="19">
        <f t="shared" si="1"/>
        <v>100</v>
      </c>
      <c r="H12" s="19">
        <f t="shared" si="2"/>
        <v>0</v>
      </c>
    </row>
    <row r="13" spans="1:8" x14ac:dyDescent="0.35">
      <c r="A13" t="s">
        <v>8416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3"/>
        <v>16</v>
      </c>
      <c r="F13" s="19">
        <f t="shared" si="0"/>
        <v>12.5</v>
      </c>
      <c r="G13" s="19">
        <f t="shared" si="1"/>
        <v>87.5</v>
      </c>
      <c r="H13" s="19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2022-03-05T19:23:52Z</dcterms:modified>
</cp:coreProperties>
</file>