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Playaround Data\"/>
    </mc:Choice>
  </mc:AlternateContent>
  <bookViews>
    <workbookView xWindow="0" yWindow="0" windowWidth="23040" windowHeight="9264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8" sheetId="8" r:id="rId6"/>
    <sheet name="Sheet6" sheetId="6" r:id="rId7"/>
    <sheet name="Sheet7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6" l="1"/>
  <c r="O30" i="6"/>
  <c r="O29" i="6"/>
  <c r="O28" i="6"/>
  <c r="O27" i="6"/>
  <c r="O26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3" i="6"/>
  <c r="E24" i="6"/>
  <c r="C24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3" i="5"/>
  <c r="H3" i="5"/>
  <c r="H4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5" i="5"/>
  <c r="M24" i="6"/>
  <c r="K24" i="6"/>
  <c r="S2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3" i="7"/>
  <c r="W24" i="7"/>
  <c r="M24" i="7"/>
  <c r="V24" i="7"/>
  <c r="V4" i="7"/>
  <c r="W4" i="7"/>
  <c r="V5" i="7"/>
  <c r="W5" i="7"/>
  <c r="V6" i="7"/>
  <c r="W6" i="7"/>
  <c r="V7" i="7"/>
  <c r="W7" i="7"/>
  <c r="V8" i="7"/>
  <c r="W8" i="7"/>
  <c r="V9" i="7"/>
  <c r="W9" i="7"/>
  <c r="V10" i="7"/>
  <c r="W10" i="7"/>
  <c r="V11" i="7"/>
  <c r="W11" i="7"/>
  <c r="V12" i="7"/>
  <c r="W12" i="7"/>
  <c r="V13" i="7"/>
  <c r="W13" i="7"/>
  <c r="V14" i="7"/>
  <c r="W14" i="7"/>
  <c r="V15" i="7"/>
  <c r="W15" i="7"/>
  <c r="V16" i="7"/>
  <c r="W16" i="7"/>
  <c r="V17" i="7"/>
  <c r="W17" i="7"/>
  <c r="V18" i="7"/>
  <c r="W18" i="7"/>
  <c r="V19" i="7"/>
  <c r="W19" i="7"/>
  <c r="V20" i="7"/>
  <c r="W20" i="7"/>
  <c r="V21" i="7"/>
  <c r="W21" i="7"/>
  <c r="V22" i="7"/>
  <c r="W22" i="7"/>
  <c r="V23" i="7"/>
  <c r="W23" i="7"/>
  <c r="W3" i="7"/>
  <c r="V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3" i="7"/>
  <c r="T24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3" i="7"/>
  <c r="Q4" i="7"/>
  <c r="R4" i="7"/>
  <c r="Q5" i="7"/>
  <c r="R5" i="7"/>
  <c r="Q6" i="7"/>
  <c r="R6" i="7"/>
  <c r="Q7" i="7"/>
  <c r="R7" i="7"/>
  <c r="Q8" i="7"/>
  <c r="R8" i="7"/>
  <c r="Q9" i="7"/>
  <c r="R9" i="7"/>
  <c r="Q10" i="7"/>
  <c r="R10" i="7"/>
  <c r="Q11" i="7"/>
  <c r="R11" i="7"/>
  <c r="Q12" i="7"/>
  <c r="R12" i="7"/>
  <c r="Q13" i="7"/>
  <c r="R13" i="7"/>
  <c r="Q14" i="7"/>
  <c r="R14" i="7"/>
  <c r="Q15" i="7"/>
  <c r="R15" i="7"/>
  <c r="Q16" i="7"/>
  <c r="R16" i="7"/>
  <c r="Q17" i="7"/>
  <c r="R17" i="7"/>
  <c r="Q18" i="7"/>
  <c r="R18" i="7"/>
  <c r="Q19" i="7"/>
  <c r="R19" i="7"/>
  <c r="Q20" i="7"/>
  <c r="R20" i="7"/>
  <c r="Q21" i="7"/>
  <c r="R21" i="7"/>
  <c r="Q22" i="7"/>
  <c r="R22" i="7"/>
  <c r="Q23" i="7"/>
  <c r="R23" i="7"/>
  <c r="R3" i="7"/>
  <c r="Q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L3" i="7"/>
  <c r="K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G3" i="7"/>
  <c r="F3" i="7"/>
  <c r="G3" i="3"/>
  <c r="G4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3" i="6"/>
  <c r="AC13" i="3"/>
  <c r="AC14" i="3"/>
  <c r="AC15" i="3"/>
  <c r="AC20" i="3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3" i="5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3" i="3"/>
  <c r="AB25" i="3"/>
  <c r="D13" i="4"/>
  <c r="D14" i="4"/>
  <c r="C23" i="4"/>
  <c r="D3" i="4" s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3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C24" i="3"/>
  <c r="Y3" i="3"/>
  <c r="AC3" i="3" s="1"/>
  <c r="Y4" i="3"/>
  <c r="AC4" i="3" s="1"/>
  <c r="Y5" i="3"/>
  <c r="AC5" i="3" s="1"/>
  <c r="Y6" i="3"/>
  <c r="AC6" i="3" s="1"/>
  <c r="Y7" i="3"/>
  <c r="AC7" i="3" s="1"/>
  <c r="Y8" i="3"/>
  <c r="AC8" i="3" s="1"/>
  <c r="Y9" i="3"/>
  <c r="AC9" i="3" s="1"/>
  <c r="Y10" i="3"/>
  <c r="AC10" i="3" s="1"/>
  <c r="Y11" i="3"/>
  <c r="AC11" i="3" s="1"/>
  <c r="Y12" i="3"/>
  <c r="AC12" i="3" s="1"/>
  <c r="Y13" i="3"/>
  <c r="Y14" i="3"/>
  <c r="Y15" i="3"/>
  <c r="Y16" i="3"/>
  <c r="AC16" i="3" s="1"/>
  <c r="Y17" i="3"/>
  <c r="AC17" i="3" s="1"/>
  <c r="Y18" i="3"/>
  <c r="AC18" i="3" s="1"/>
  <c r="Y19" i="3"/>
  <c r="AC19" i="3" s="1"/>
  <c r="Y20" i="3"/>
  <c r="Y21" i="3"/>
  <c r="AC21" i="3" s="1"/>
  <c r="Y22" i="3"/>
  <c r="AC22" i="3" s="1"/>
  <c r="Y23" i="3"/>
  <c r="AC23" i="3" s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3" i="3"/>
  <c r="Q4" i="3"/>
  <c r="Q5" i="3"/>
  <c r="Q6" i="3"/>
  <c r="Q7" i="3"/>
  <c r="Q8" i="3"/>
  <c r="Q9" i="3"/>
  <c r="Q10" i="3"/>
  <c r="Q11" i="3"/>
  <c r="Q12" i="3"/>
  <c r="Q13" i="3"/>
  <c r="Q14" i="3"/>
  <c r="R14" i="3" s="1"/>
  <c r="Q15" i="3"/>
  <c r="Q16" i="3"/>
  <c r="Q17" i="3"/>
  <c r="Q18" i="3"/>
  <c r="Q19" i="3"/>
  <c r="Q20" i="3"/>
  <c r="Q21" i="3"/>
  <c r="Q22" i="3"/>
  <c r="Q23" i="3"/>
  <c r="R23" i="3" s="1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  <c r="Z6" i="3" l="1"/>
  <c r="AA6" i="3" s="1"/>
  <c r="U19" i="3"/>
  <c r="V19" i="3" s="1"/>
  <c r="U7" i="3"/>
  <c r="V7" i="3" s="1"/>
  <c r="Z18" i="3"/>
  <c r="AA18" i="3" s="1"/>
  <c r="R3" i="3"/>
  <c r="R12" i="3"/>
  <c r="R11" i="3"/>
  <c r="R21" i="3"/>
  <c r="R20" i="3"/>
  <c r="Z3" i="3"/>
  <c r="AA3" i="3" s="1"/>
  <c r="R15" i="3"/>
  <c r="Z14" i="3"/>
  <c r="AA14" i="3" s="1"/>
  <c r="Z13" i="3"/>
  <c r="AA13" i="3" s="1"/>
  <c r="Z15" i="3"/>
  <c r="AA15" i="3" s="1"/>
  <c r="Q24" i="3"/>
  <c r="AH22" i="3" s="1"/>
  <c r="U3" i="3"/>
  <c r="V3" i="3" s="1"/>
  <c r="AH21" i="3"/>
  <c r="AH9" i="3"/>
  <c r="AH20" i="3"/>
  <c r="AH8" i="3"/>
  <c r="Z19" i="3"/>
  <c r="AA19" i="3" s="1"/>
  <c r="Z7" i="3"/>
  <c r="AA7" i="3" s="1"/>
  <c r="R9" i="3"/>
  <c r="R8" i="3"/>
  <c r="R13" i="3"/>
  <c r="AH17" i="3"/>
  <c r="AH5" i="3"/>
  <c r="U20" i="3"/>
  <c r="V20" i="3" s="1"/>
  <c r="U8" i="3"/>
  <c r="V8" i="3" s="1"/>
  <c r="U9" i="3"/>
  <c r="V9" i="3" s="1"/>
  <c r="U10" i="3"/>
  <c r="V10" i="3" s="1"/>
  <c r="U13" i="3"/>
  <c r="V13" i="3" s="1"/>
  <c r="U23" i="3"/>
  <c r="V23" i="3" s="1"/>
  <c r="U11" i="3"/>
  <c r="V11" i="3" s="1"/>
  <c r="U22" i="3"/>
  <c r="V22" i="3" s="1"/>
  <c r="U21" i="3"/>
  <c r="V21" i="3" s="1"/>
  <c r="U12" i="3"/>
  <c r="V12" i="3" s="1"/>
  <c r="Z17" i="3"/>
  <c r="AA17" i="3" s="1"/>
  <c r="Z5" i="3"/>
  <c r="AA5" i="3" s="1"/>
  <c r="U18" i="3"/>
  <c r="U6" i="3"/>
  <c r="V6" i="3" s="1"/>
  <c r="Z16" i="3"/>
  <c r="AA16" i="3" s="1"/>
  <c r="Z4" i="3"/>
  <c r="AA4" i="3" s="1"/>
  <c r="Z12" i="3"/>
  <c r="AA12" i="3" s="1"/>
  <c r="U17" i="3"/>
  <c r="V17" i="3" s="1"/>
  <c r="Z11" i="3"/>
  <c r="U16" i="3"/>
  <c r="V16" i="3" s="1"/>
  <c r="U4" i="3"/>
  <c r="V4" i="3" s="1"/>
  <c r="Z22" i="3"/>
  <c r="Z10" i="3"/>
  <c r="AA10" i="3" s="1"/>
  <c r="U5" i="3"/>
  <c r="V5" i="3" s="1"/>
  <c r="Z23" i="3"/>
  <c r="AA23" i="3" s="1"/>
  <c r="U15" i="3"/>
  <c r="V15" i="3" s="1"/>
  <c r="Z21" i="3"/>
  <c r="AA21" i="3" s="1"/>
  <c r="Z9" i="3"/>
  <c r="U14" i="3"/>
  <c r="Z20" i="3"/>
  <c r="Z8" i="3"/>
  <c r="AH3" i="3"/>
  <c r="AH12" i="3"/>
  <c r="R22" i="3"/>
  <c r="R10" i="3"/>
  <c r="R19" i="3"/>
  <c r="R7" i="3"/>
  <c r="R18" i="3"/>
  <c r="R6" i="3"/>
  <c r="R17" i="3"/>
  <c r="R5" i="3"/>
  <c r="R16" i="3"/>
  <c r="R4" i="3"/>
  <c r="D9" i="4"/>
  <c r="D11" i="4"/>
  <c r="D10" i="4"/>
  <c r="D21" i="4"/>
  <c r="D20" i="4"/>
  <c r="D8" i="4"/>
  <c r="D12" i="4"/>
  <c r="D2" i="4"/>
  <c r="D22" i="4"/>
  <c r="D19" i="4"/>
  <c r="D7" i="4"/>
  <c r="D6" i="4"/>
  <c r="D17" i="4"/>
  <c r="D5" i="4"/>
  <c r="D4" i="4"/>
  <c r="D18" i="4"/>
  <c r="D16" i="4"/>
  <c r="D15" i="4"/>
  <c r="AF7" i="3" l="1"/>
  <c r="AF13" i="3"/>
  <c r="AH10" i="3"/>
  <c r="AF3" i="3"/>
  <c r="AH6" i="3"/>
  <c r="AH18" i="3"/>
  <c r="AH15" i="3"/>
  <c r="AH7" i="3"/>
  <c r="AF19" i="3"/>
  <c r="AH13" i="3"/>
  <c r="AH4" i="3"/>
  <c r="AH14" i="3"/>
  <c r="AF8" i="3"/>
  <c r="AA8" i="3"/>
  <c r="AF20" i="3"/>
  <c r="AA20" i="3"/>
  <c r="AF22" i="3"/>
  <c r="AA22" i="3"/>
  <c r="AF9" i="3"/>
  <c r="AA9" i="3"/>
  <c r="AH11" i="3"/>
  <c r="AH19" i="3"/>
  <c r="AH16" i="3"/>
  <c r="AF11" i="3"/>
  <c r="AA11" i="3"/>
  <c r="AH23" i="3"/>
  <c r="AF4" i="3"/>
  <c r="AF21" i="3"/>
  <c r="AF16" i="3"/>
  <c r="AF23" i="3"/>
  <c r="AF10" i="3"/>
  <c r="AF18" i="3"/>
  <c r="V18" i="3"/>
  <c r="AF15" i="3"/>
  <c r="AF14" i="3"/>
  <c r="V14" i="3"/>
  <c r="AF6" i="3"/>
  <c r="AF12" i="3"/>
  <c r="AF5" i="3"/>
  <c r="AF17" i="3"/>
  <c r="X25" i="3" l="1"/>
  <c r="AF24" i="3"/>
  <c r="AG4" i="3" s="1"/>
  <c r="AG3" i="3"/>
  <c r="V24" i="3"/>
  <c r="W18" i="3" s="1"/>
  <c r="AG5" i="3"/>
  <c r="AG8" i="3"/>
  <c r="AG22" i="3"/>
  <c r="AG14" i="3"/>
  <c r="AG11" i="3"/>
  <c r="AG23" i="3"/>
  <c r="AG19" i="3"/>
  <c r="AG7" i="3"/>
  <c r="AG9" i="3" l="1"/>
  <c r="AG17" i="3"/>
  <c r="AD18" i="3"/>
  <c r="AD6" i="3"/>
  <c r="AD19" i="3"/>
  <c r="AD14" i="3"/>
  <c r="AD15" i="3"/>
  <c r="AD7" i="3"/>
  <c r="AD5" i="3"/>
  <c r="AD3" i="3"/>
  <c r="AD23" i="3"/>
  <c r="AD17" i="3"/>
  <c r="AD12" i="3"/>
  <c r="AD13" i="3"/>
  <c r="AD21" i="3"/>
  <c r="AD16" i="3"/>
  <c r="AD4" i="3"/>
  <c r="AD10" i="3"/>
  <c r="AG12" i="3"/>
  <c r="AG15" i="3"/>
  <c r="AD9" i="3"/>
  <c r="AG16" i="3"/>
  <c r="AD8" i="3"/>
  <c r="AG10" i="3"/>
  <c r="AD20" i="3"/>
  <c r="AG6" i="3"/>
  <c r="AD11" i="3"/>
  <c r="AG13" i="3"/>
  <c r="AD22" i="3"/>
  <c r="AG18" i="3"/>
  <c r="W3" i="3"/>
  <c r="W20" i="3"/>
  <c r="W8" i="3"/>
  <c r="W19" i="3"/>
  <c r="W7" i="3"/>
  <c r="W12" i="3"/>
  <c r="W9" i="3"/>
  <c r="W4" i="3"/>
  <c r="W15" i="3"/>
  <c r="W21" i="3"/>
  <c r="W6" i="3"/>
  <c r="W11" i="3"/>
  <c r="W16" i="3"/>
  <c r="W22" i="3"/>
  <c r="W17" i="3"/>
  <c r="W5" i="3"/>
  <c r="W23" i="3"/>
  <c r="W10" i="3"/>
  <c r="W13" i="3"/>
  <c r="AG20" i="3"/>
  <c r="AG21" i="3"/>
  <c r="W14" i="3"/>
  <c r="N23" i="3" l="1"/>
  <c r="K23" i="3"/>
  <c r="J23" i="3"/>
  <c r="F23" i="3"/>
  <c r="N22" i="3"/>
  <c r="K22" i="3"/>
  <c r="J22" i="3"/>
  <c r="F22" i="3"/>
  <c r="N21" i="3"/>
  <c r="K21" i="3"/>
  <c r="J21" i="3"/>
  <c r="F21" i="3"/>
  <c r="N20" i="3"/>
  <c r="K20" i="3"/>
  <c r="J20" i="3"/>
  <c r="F20" i="3"/>
  <c r="N19" i="3"/>
  <c r="K19" i="3"/>
  <c r="J19" i="3"/>
  <c r="F19" i="3"/>
  <c r="N18" i="3"/>
  <c r="K18" i="3"/>
  <c r="J18" i="3"/>
  <c r="F18" i="3"/>
  <c r="N17" i="3"/>
  <c r="K17" i="3"/>
  <c r="J17" i="3"/>
  <c r="F17" i="3"/>
  <c r="N16" i="3"/>
  <c r="K16" i="3"/>
  <c r="J16" i="3"/>
  <c r="F16" i="3"/>
  <c r="N15" i="3"/>
  <c r="K15" i="3"/>
  <c r="J15" i="3"/>
  <c r="F15" i="3"/>
  <c r="N14" i="3"/>
  <c r="K14" i="3"/>
  <c r="J14" i="3"/>
  <c r="F14" i="3"/>
  <c r="N13" i="3"/>
  <c r="K13" i="3"/>
  <c r="J13" i="3"/>
  <c r="F13" i="3"/>
  <c r="N12" i="3"/>
  <c r="K12" i="3"/>
  <c r="J12" i="3"/>
  <c r="F12" i="3"/>
  <c r="N11" i="3"/>
  <c r="K11" i="3"/>
  <c r="J11" i="3"/>
  <c r="F11" i="3"/>
  <c r="N10" i="3"/>
  <c r="K10" i="3"/>
  <c r="J10" i="3"/>
  <c r="F10" i="3"/>
  <c r="N9" i="3"/>
  <c r="K9" i="3"/>
  <c r="J9" i="3"/>
  <c r="F9" i="3"/>
  <c r="N8" i="3"/>
  <c r="K8" i="3"/>
  <c r="J8" i="3"/>
  <c r="F8" i="3"/>
  <c r="N7" i="3"/>
  <c r="K7" i="3"/>
  <c r="J7" i="3"/>
  <c r="F7" i="3"/>
  <c r="N6" i="3"/>
  <c r="K6" i="3"/>
  <c r="J6" i="3"/>
  <c r="F6" i="3"/>
  <c r="N5" i="3"/>
  <c r="K5" i="3"/>
  <c r="J5" i="3"/>
  <c r="F5" i="3"/>
  <c r="N4" i="3"/>
  <c r="K4" i="3"/>
  <c r="J4" i="3"/>
  <c r="F4" i="3"/>
  <c r="N3" i="3"/>
  <c r="K3" i="3"/>
  <c r="J3" i="3"/>
  <c r="F3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I22" i="2"/>
  <c r="H22" i="2" s="1"/>
  <c r="I21" i="2"/>
  <c r="H21" i="2"/>
  <c r="F21" i="2"/>
  <c r="D21" i="2"/>
  <c r="I20" i="2"/>
  <c r="H20" i="2"/>
  <c r="F20" i="2"/>
  <c r="D20" i="2"/>
  <c r="I19" i="2"/>
  <c r="H19" i="2" s="1"/>
  <c r="F19" i="2"/>
  <c r="I18" i="2"/>
  <c r="H18" i="2" s="1"/>
  <c r="I17" i="2"/>
  <c r="H17" i="2" s="1"/>
  <c r="F17" i="2"/>
  <c r="D17" i="2"/>
  <c r="I16" i="2"/>
  <c r="H16" i="2" s="1"/>
  <c r="F16" i="2"/>
  <c r="D16" i="2"/>
  <c r="I15" i="2"/>
  <c r="H15" i="2" s="1"/>
  <c r="D15" i="2"/>
  <c r="I14" i="2"/>
  <c r="H14" i="2" s="1"/>
  <c r="I13" i="2"/>
  <c r="H13" i="2" s="1"/>
  <c r="F13" i="2"/>
  <c r="I12" i="2"/>
  <c r="H12" i="2" s="1"/>
  <c r="I11" i="2"/>
  <c r="H11" i="2"/>
  <c r="F11" i="2"/>
  <c r="D11" i="2"/>
  <c r="I10" i="2"/>
  <c r="H10" i="2" s="1"/>
  <c r="I9" i="2"/>
  <c r="F9" i="2" s="1"/>
  <c r="H9" i="2"/>
  <c r="I8" i="2"/>
  <c r="D8" i="2" s="1"/>
  <c r="H8" i="2"/>
  <c r="F8" i="2"/>
  <c r="I7" i="2"/>
  <c r="H7" i="2"/>
  <c r="F7" i="2"/>
  <c r="D7" i="2"/>
  <c r="I6" i="2"/>
  <c r="F6" i="2" s="1"/>
  <c r="I5" i="2"/>
  <c r="H5" i="2"/>
  <c r="F5" i="2"/>
  <c r="D5" i="2"/>
  <c r="I4" i="2"/>
  <c r="F4" i="2" s="1"/>
  <c r="H4" i="2"/>
  <c r="I3" i="2"/>
  <c r="F3" i="2" s="1"/>
  <c r="H3" i="2"/>
  <c r="I2" i="2"/>
  <c r="H2" i="2" s="1"/>
  <c r="D2" i="2"/>
  <c r="D4" i="2" l="1"/>
  <c r="D13" i="2"/>
  <c r="F2" i="2"/>
  <c r="D14" i="2"/>
  <c r="H6" i="2"/>
  <c r="D10" i="2"/>
  <c r="F14" i="2"/>
  <c r="D18" i="2"/>
  <c r="F10" i="2"/>
  <c r="F18" i="2"/>
  <c r="D12" i="2"/>
  <c r="F15" i="2"/>
  <c r="D3" i="2"/>
  <c r="D6" i="2"/>
  <c r="D9" i="2"/>
  <c r="F12" i="2"/>
  <c r="D22" i="2"/>
  <c r="D19" i="2"/>
  <c r="F22" i="2"/>
</calcChain>
</file>

<file path=xl/sharedStrings.xml><?xml version="1.0" encoding="utf-8"?>
<sst xmlns="http://schemas.openxmlformats.org/spreadsheetml/2006/main" count="438" uniqueCount="92">
  <si>
    <t>DISTRICT 1</t>
  </si>
  <si>
    <t>BARANGAY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</si>
  <si>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</si>
  <si>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</si>
  <si>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</si>
  <si>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</si>
  <si>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</si>
  <si>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</si>
  <si>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</si>
  <si>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</si>
  <si>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</si>
  <si>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</si>
  <si>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</si>
  <si>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</si>
  <si>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</si>
  <si>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Santulan</t>
  </si>
  <si>
    <t>Tanong</t>
  </si>
  <si>
    <t>Acacia</t>
  </si>
  <si>
    <t>Longos</t>
  </si>
  <si>
    <t>Potrero</t>
  </si>
  <si>
    <t>Tinajeros</t>
  </si>
  <si>
    <t>Tonsuya</t>
  </si>
  <si>
    <t>Tugatog</t>
  </si>
  <si>
    <t>DISTRICT 2</t>
  </si>
  <si>
    <t>LACSON-NOEL (MAYOR) %</t>
  </si>
  <si>
    <t>ORETA (MAYOR) %</t>
  </si>
  <si>
    <t>SANDOVAL (MAYOR) %</t>
  </si>
  <si>
    <t>LACSON-NOEL (MAYOR)</t>
  </si>
  <si>
    <t>ORETA (MAYOR)</t>
  </si>
  <si>
    <t>SANDOVAL (MAYOR)</t>
  </si>
  <si>
    <t>TOTAL (MAYOR)</t>
  </si>
  <si>
    <t>TREND</t>
  </si>
  <si>
    <t>DISTRICT</t>
  </si>
  <si>
    <t>JAYE</t>
  </si>
  <si>
    <t>LENLEN</t>
  </si>
  <si>
    <t>JEANNIE</t>
  </si>
  <si>
    <t>BSKE</t>
  </si>
  <si>
    <t>NUDGE</t>
  </si>
  <si>
    <t>BALWARTE</t>
  </si>
  <si>
    <t>TOTAL</t>
  </si>
  <si>
    <t>2022 VOTERS TURNOUT</t>
  </si>
  <si>
    <t>CHANGE</t>
  </si>
  <si>
    <t xml:space="preserve">BARITAN </t>
  </si>
  <si>
    <t xml:space="preserve">BAYAN-BAYANAN </t>
  </si>
  <si>
    <t xml:space="preserve">CATMON </t>
  </si>
  <si>
    <t xml:space="preserve">CONCEPCION </t>
  </si>
  <si>
    <t xml:space="preserve">DAMPALIT </t>
  </si>
  <si>
    <t xml:space="preserve">FLORES </t>
  </si>
  <si>
    <t xml:space="preserve">HULONG DUHAT </t>
  </si>
  <si>
    <t xml:space="preserve">IBABA </t>
  </si>
  <si>
    <t xml:space="preserve">MAYSILO </t>
  </si>
  <si>
    <t xml:space="preserve">MUZON </t>
  </si>
  <si>
    <t xml:space="preserve">NIUGAN </t>
  </si>
  <si>
    <t xml:space="preserve">PANGHULO </t>
  </si>
  <si>
    <t xml:space="preserve">SAN AGUSTIN </t>
  </si>
  <si>
    <t xml:space="preserve">SANTOLAN </t>
  </si>
  <si>
    <t xml:space="preserve">TAÑONG (POB.) </t>
  </si>
  <si>
    <t xml:space="preserve">ACACIA </t>
  </si>
  <si>
    <t xml:space="preserve">LONGOS </t>
  </si>
  <si>
    <t xml:space="preserve">POTRERO </t>
  </si>
  <si>
    <t xml:space="preserve">TINAJEROS </t>
  </si>
  <si>
    <t xml:space="preserve">TONSUYA </t>
  </si>
  <si>
    <t xml:space="preserve">TUGATOG </t>
  </si>
  <si>
    <t xml:space="preserve"> JAYE LACSON NOEL</t>
  </si>
  <si>
    <t>JAYE % - TO</t>
  </si>
  <si>
    <t>NUDGE VOTES</t>
  </si>
  <si>
    <t>NUDGE PERCENTAGE</t>
  </si>
  <si>
    <t>PERCENTAGE DISTRIBUTION OF VOTES 2022</t>
  </si>
  <si>
    <t>POTENTIAL SOURCE OF VOTES TOTAL</t>
  </si>
  <si>
    <t>POTENTIAL SOURCE OF VOTES TOTAL PERCENTAGE DISTRIBUTION</t>
  </si>
  <si>
    <t>PERCENTAGE DISTRIBUTION OF VOTES THAT TRANSFERRED FROM LENLEN</t>
  </si>
  <si>
    <t>PERCENTAGE DISTRIBUTION OF JAYES' NUDGE VOTES</t>
  </si>
  <si>
    <t>PERCENTAGE DISTRIBUTION OF VOTES THAT TRANSFERRED FROM JEANNIE</t>
  </si>
  <si>
    <t>2022 VOTES</t>
  </si>
  <si>
    <t>PERCENTAGE DISTRIBUTION OF VOTES 2022 FOR JAYE</t>
  </si>
  <si>
    <t>PERCENTAGE DISTRIBUTION O VOTES FOR JEANNIE 2022</t>
  </si>
  <si>
    <t>NUDGE/2022 VOTES</t>
  </si>
  <si>
    <t>YES</t>
  </si>
  <si>
    <t>NO</t>
  </si>
  <si>
    <t>NUDGE-2022 CHANGE</t>
  </si>
  <si>
    <t>NUDGE 40% BALWARTE</t>
  </si>
  <si>
    <t>DIFFERENCE</t>
  </si>
  <si>
    <t>CHANGE TOTAL (BOTH)</t>
  </si>
  <si>
    <t>PERCENTAGE DISTRIBUTION OF CHANGE TOTAL (BOTH)</t>
  </si>
  <si>
    <t>PERCENTAGE DISTRIBUTION OF STOLEN VOTES FOR LENLEN</t>
  </si>
  <si>
    <t xml:space="preserve"> JEANNIE SANDOVAL</t>
  </si>
  <si>
    <t>PERCENTAGE DISTRIBUTION OF VOTES 2022 FOR JEANNIE</t>
  </si>
  <si>
    <t>Note: Understand the "similarity" between the two candidates</t>
  </si>
  <si>
    <t>NUDGE/2022 VOTES - 1</t>
  </si>
  <si>
    <t>NUDGE-2022 CHANGE - 1</t>
  </si>
  <si>
    <t>NUDGE (72% TO)</t>
  </si>
  <si>
    <t>2022 VOTES (76% 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</si>
</sst>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0" fontId="0" fillId="0" borderId="0" xfId="0" applyNumberFormat="1"/>
    <xf numFmtId="9" fontId="0" fillId="0" borderId="0" xfId="0" applyNumberFormat="1"/>
    <xf numFmtId="0" fontId="5" fillId="0" borderId="0" xfId="0" applyFont="1" applyFill="1"/>
    <xf numFmtId="10" fontId="5" fillId="0" borderId="0" xfId="0" applyNumberFormat="1" applyFont="1" applyFill="1"/>
    <xf numFmtId="0" fontId="6" fillId="0" borderId="0" xfId="0" applyFont="1" applyFill="1"/>
    <xf numFmtId="9" fontId="5" fillId="0" borderId="0" xfId="0" applyNumberFormat="1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6" fillId="0" borderId="0" xfId="0" applyNumberFormat="1" applyFont="1" applyFill="1"/>
    <xf numFmtId="10" fontId="2" fillId="0" borderId="0" xfId="0" applyNumberFormat="1" applyFon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/>
    <xf numFmtId="0" fontId="4" fillId="0" borderId="0" xfId="0" applyFont="1"/>
    <xf numFmtId="9" fontId="7" fillId="0" borderId="1" xfId="1" applyFont="1" applyBorder="1" applyAlignment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10" fontId="7" fillId="0" borderId="1" xfId="0" applyNumberFormat="1" applyFont="1" applyBorder="1" applyAlignment="1"/>
    <xf numFmtId="0" fontId="5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9" fillId="0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3" fillId="0" borderId="0" xfId="0" applyFont="1" applyAlignment="1">
      <alignment horizontal="center" vertical="center" wrapText="1"/>
    </xf>
    <xf numFmtId="10" fontId="7" fillId="0" borderId="0" xfId="0" applyNumberFormat="1" applyFont="1" applyBorder="1" applyAlignment="1"/>
  </cellXfs>
  <cellStyles count="2">
    <cellStyle name="Normal" xfId="0" builtinId="0"/>
    <cellStyle name="Per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1DF3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="130" zoomScaleNormal="130" workbookViewId="0">
      <pane xSplit="1" topLeftCell="B1" activePane="topRight" state="frozen"/>
      <selection pane="topRight" activeCell="G16" sqref="G16"/>
    </sheetView>
  </sheetViews>
  <sheetFormatPr defaultRowHeight="14.4" x14ac:dyDescent="0.3"/>
  <cols>
    <col min="1" max="1" width="13.77734375" style="3" bestFit="1" customWidth="1"/>
    <col min="2" max="2" width="9.77734375" style="3" customWidth="1"/>
    <col min="3" max="3" width="7" style="3" bestFit="1" customWidth="1"/>
    <col min="4" max="4" width="7.109375" style="3" bestFit="1" customWidth="1"/>
    <col min="5" max="5" width="7" style="3" bestFit="1" customWidth="1"/>
    <col min="6" max="6" width="7" style="3" customWidth="1"/>
    <col min="7" max="7" width="7" style="3" bestFit="1" customWidth="1"/>
    <col min="8" max="8" width="7.109375" style="3" bestFit="1" customWidth="1"/>
    <col min="9" max="9" width="7.6640625" style="3" bestFit="1" customWidth="1"/>
    <col min="10" max="10" width="7.6640625" style="3" customWidth="1"/>
    <col min="11" max="12" width="7.109375" style="3" bestFit="1" customWidth="1"/>
    <col min="13" max="13" width="7.77734375" style="3" bestFit="1" customWidth="1"/>
    <col min="14" max="16384" width="8.88671875" style="3"/>
  </cols>
  <sheetData>
    <row r="1" spans="1:14" x14ac:dyDescent="0.3">
      <c r="C1" s="8" t="s">
        <v>33</v>
      </c>
      <c r="D1" s="8"/>
      <c r="E1" s="8"/>
      <c r="F1" s="8"/>
      <c r="G1" s="8" t="s">
        <v>34</v>
      </c>
      <c r="H1" s="8"/>
      <c r="I1" s="8"/>
      <c r="J1" s="8"/>
      <c r="K1" s="8" t="s">
        <v>35</v>
      </c>
      <c r="L1" s="8"/>
      <c r="M1" s="8"/>
      <c r="N1" s="8"/>
    </row>
    <row r="2" spans="1:14" x14ac:dyDescent="0.3">
      <c r="A2" s="3" t="s">
        <v>1</v>
      </c>
      <c r="B2" s="3" t="s">
        <v>32</v>
      </c>
      <c r="C2" s="3" t="s">
        <v>36</v>
      </c>
      <c r="D2" s="3" t="s">
        <v>37</v>
      </c>
      <c r="E2" s="3" t="s">
        <v>31</v>
      </c>
      <c r="F2" s="3" t="s">
        <v>38</v>
      </c>
      <c r="G2" s="3" t="s">
        <v>36</v>
      </c>
      <c r="H2" s="3" t="s">
        <v>37</v>
      </c>
      <c r="I2" s="3" t="s">
        <v>31</v>
      </c>
      <c r="J2" s="3" t="s">
        <v>38</v>
      </c>
      <c r="K2" s="3" t="s">
        <v>36</v>
      </c>
      <c r="L2" s="3" t="s">
        <v>37</v>
      </c>
      <c r="M2" s="3" t="s">
        <v>31</v>
      </c>
      <c r="N2" s="3" t="s">
        <v>38</v>
      </c>
    </row>
    <row r="3" spans="1:14" x14ac:dyDescent="0.3">
      <c r="A3" t="s">
        <v>2</v>
      </c>
      <c r="B3" t="s">
        <v>0</v>
      </c>
      <c r="C3" s="1">
        <v>0.28299999999999997</v>
      </c>
      <c r="D3" s="2">
        <v>0.46</v>
      </c>
      <c r="E3" s="10">
        <f>D3-C3</f>
        <v>0.17700000000000005</v>
      </c>
      <c r="F3" s="9" t="str">
        <f>IF(AND(D3&gt;=0.4,D3&gt;H3,D3&gt;L3),"YES","NO")</f>
        <v>NO</v>
      </c>
      <c r="G3" s="4">
        <v>0.22639999999999999</v>
      </c>
      <c r="H3" s="2">
        <v>0.02</v>
      </c>
      <c r="I3" s="10">
        <f>H3-G3</f>
        <v>-0.2064</v>
      </c>
      <c r="J3" s="9" t="str">
        <f>IF(H3&gt;0.4,"YES","NO")</f>
        <v>NO</v>
      </c>
      <c r="K3" s="4">
        <v>0.49059999999999998</v>
      </c>
      <c r="L3" s="2">
        <v>0.52</v>
      </c>
      <c r="M3" s="10">
        <f>L3-K3</f>
        <v>2.9400000000000037E-2</v>
      </c>
      <c r="N3" s="5" t="str">
        <f>IF(AND(L3&gt;=0.4, L3&gt;H3,L3&gt;D3),"YES","NO")</f>
        <v>YES</v>
      </c>
    </row>
    <row r="4" spans="1:14" x14ac:dyDescent="0.3">
      <c r="A4" t="s">
        <v>3</v>
      </c>
      <c r="B4" t="s">
        <v>0</v>
      </c>
      <c r="C4" s="1">
        <v>3.0300000000000001E-2</v>
      </c>
      <c r="D4" s="2">
        <v>0.36</v>
      </c>
      <c r="E4" s="10">
        <f t="shared" ref="E4:E23" si="0">D4-C4</f>
        <v>0.32969999999999999</v>
      </c>
      <c r="F4" s="9" t="str">
        <f t="shared" ref="F4:F23" si="1">IF(AND(D4&gt;=0.4,D4&gt;H4,D4&gt;L4),"YES","NO")</f>
        <v>NO</v>
      </c>
      <c r="G4" s="4">
        <v>0.51519999999999999</v>
      </c>
      <c r="H4" s="2">
        <v>0.31</v>
      </c>
      <c r="I4" s="10">
        <f>H4-G4</f>
        <v>-0.20519999999999999</v>
      </c>
      <c r="J4" s="9" t="str">
        <f t="shared" ref="J4:J23" si="2">IF(H4&gt;0.4,"YES","NO")</f>
        <v>NO</v>
      </c>
      <c r="K4" s="4">
        <v>0.45450000000000002</v>
      </c>
      <c r="L4" s="2">
        <v>0.33</v>
      </c>
      <c r="M4" s="10">
        <f t="shared" ref="M4:M23" si="3">L4-K4</f>
        <v>-0.1245</v>
      </c>
      <c r="N4" s="5" t="str">
        <f t="shared" ref="N4:N23" si="4">IF(AND(L4&gt;=0.4, L4&gt;H4,L4&gt;D4),"YES","NO")</f>
        <v>NO</v>
      </c>
    </row>
    <row r="5" spans="1:14" x14ac:dyDescent="0.3">
      <c r="A5" t="s">
        <v>4</v>
      </c>
      <c r="B5" t="s">
        <v>0</v>
      </c>
      <c r="C5" s="1">
        <v>0.33789999999999998</v>
      </c>
      <c r="D5" s="2">
        <v>0.38</v>
      </c>
      <c r="E5" s="10">
        <f t="shared" si="0"/>
        <v>4.2100000000000026E-2</v>
      </c>
      <c r="F5" s="9" t="str">
        <f t="shared" si="1"/>
        <v>NO</v>
      </c>
      <c r="G5" s="4">
        <v>0.42759999999999998</v>
      </c>
      <c r="H5" s="2">
        <v>0.3</v>
      </c>
      <c r="I5" s="10">
        <f>H5-G5</f>
        <v>-0.12759999999999999</v>
      </c>
      <c r="J5" s="9" t="str">
        <f t="shared" si="2"/>
        <v>NO</v>
      </c>
      <c r="K5" s="4">
        <v>0.23449999999999999</v>
      </c>
      <c r="L5" s="2">
        <v>0.33</v>
      </c>
      <c r="M5" s="10">
        <f t="shared" si="3"/>
        <v>9.5500000000000029E-2</v>
      </c>
      <c r="N5" s="5" t="str">
        <f t="shared" si="4"/>
        <v>NO</v>
      </c>
    </row>
    <row r="6" spans="1:14" x14ac:dyDescent="0.3">
      <c r="A6" t="s">
        <v>5</v>
      </c>
      <c r="B6" t="s">
        <v>0</v>
      </c>
      <c r="C6" s="1">
        <v>0.2586</v>
      </c>
      <c r="D6" s="2">
        <v>0.46</v>
      </c>
      <c r="E6" s="10">
        <f t="shared" si="0"/>
        <v>0.20140000000000002</v>
      </c>
      <c r="F6" s="9" t="str">
        <f t="shared" si="1"/>
        <v>YES</v>
      </c>
      <c r="G6" s="4">
        <v>0.18970000000000001</v>
      </c>
      <c r="H6" s="2">
        <v>0.28000000000000003</v>
      </c>
      <c r="I6" s="10">
        <f>H6-G6</f>
        <v>9.0300000000000019E-2</v>
      </c>
      <c r="J6" s="9" t="str">
        <f t="shared" si="2"/>
        <v>NO</v>
      </c>
      <c r="K6" s="4">
        <v>0.55169999999999997</v>
      </c>
      <c r="L6" s="2">
        <v>0.26</v>
      </c>
      <c r="M6" s="10">
        <f t="shared" si="3"/>
        <v>-0.29169999999999996</v>
      </c>
      <c r="N6" s="5" t="str">
        <f t="shared" si="4"/>
        <v>NO</v>
      </c>
    </row>
    <row r="7" spans="1:14" x14ac:dyDescent="0.3">
      <c r="A7" t="s">
        <v>6</v>
      </c>
      <c r="B7" t="s">
        <v>0</v>
      </c>
      <c r="C7" s="1">
        <v>0.08</v>
      </c>
      <c r="D7" s="2">
        <v>0.46</v>
      </c>
      <c r="E7" s="10">
        <f t="shared" si="0"/>
        <v>0.38</v>
      </c>
      <c r="F7" s="9" t="str">
        <f t="shared" si="1"/>
        <v>NO</v>
      </c>
      <c r="G7" s="4">
        <v>0.46</v>
      </c>
      <c r="H7" s="2">
        <v>0.02</v>
      </c>
      <c r="I7" s="10">
        <f>H7-G7</f>
        <v>-0.44</v>
      </c>
      <c r="J7" s="9" t="str">
        <f t="shared" si="2"/>
        <v>NO</v>
      </c>
      <c r="K7" s="4">
        <v>0.46</v>
      </c>
      <c r="L7" s="2">
        <v>0.52</v>
      </c>
      <c r="M7" s="10">
        <f t="shared" si="3"/>
        <v>0.06</v>
      </c>
      <c r="N7" s="5" t="str">
        <f t="shared" si="4"/>
        <v>YES</v>
      </c>
    </row>
    <row r="8" spans="1:14" x14ac:dyDescent="0.3">
      <c r="A8" t="s">
        <v>7</v>
      </c>
      <c r="B8" t="s">
        <v>0</v>
      </c>
      <c r="C8" s="1">
        <v>0</v>
      </c>
      <c r="D8" s="2">
        <v>0.74</v>
      </c>
      <c r="E8" s="10">
        <f t="shared" si="0"/>
        <v>0.74</v>
      </c>
      <c r="F8" s="9" t="str">
        <f t="shared" si="1"/>
        <v>YES</v>
      </c>
      <c r="G8" s="4">
        <v>0.63160000000000005</v>
      </c>
      <c r="H8" s="2">
        <v>0.21</v>
      </c>
      <c r="I8" s="10">
        <f>H8-G8</f>
        <v>-0.42160000000000009</v>
      </c>
      <c r="J8" s="9" t="str">
        <f t="shared" si="2"/>
        <v>NO</v>
      </c>
      <c r="K8" s="4">
        <v>0.36840000000000001</v>
      </c>
      <c r="L8" s="2">
        <v>0.05</v>
      </c>
      <c r="M8" s="10">
        <f t="shared" si="3"/>
        <v>-0.31840000000000002</v>
      </c>
      <c r="N8" s="5" t="str">
        <f t="shared" si="4"/>
        <v>NO</v>
      </c>
    </row>
    <row r="9" spans="1:14" x14ac:dyDescent="0.3">
      <c r="A9" t="s">
        <v>8</v>
      </c>
      <c r="B9" t="s">
        <v>0</v>
      </c>
      <c r="C9" s="1">
        <v>0.31669999999999998</v>
      </c>
      <c r="D9" s="2">
        <v>0.52</v>
      </c>
      <c r="E9" s="10">
        <f t="shared" si="0"/>
        <v>0.20330000000000004</v>
      </c>
      <c r="F9" s="9" t="str">
        <f t="shared" si="1"/>
        <v>YES</v>
      </c>
      <c r="G9" s="4">
        <v>0.33329999999999999</v>
      </c>
      <c r="H9" s="2">
        <v>0.32</v>
      </c>
      <c r="I9" s="10">
        <f>H9-G9</f>
        <v>-1.3299999999999979E-2</v>
      </c>
      <c r="J9" s="9" t="str">
        <f t="shared" si="2"/>
        <v>NO</v>
      </c>
      <c r="K9" s="4">
        <v>0.35</v>
      </c>
      <c r="L9" s="2">
        <v>0.13</v>
      </c>
      <c r="M9" s="10">
        <f t="shared" si="3"/>
        <v>-0.21999999999999997</v>
      </c>
      <c r="N9" s="5" t="str">
        <f t="shared" si="4"/>
        <v>NO</v>
      </c>
    </row>
    <row r="10" spans="1:14" x14ac:dyDescent="0.3">
      <c r="A10" t="s">
        <v>9</v>
      </c>
      <c r="B10" t="s">
        <v>0</v>
      </c>
      <c r="C10" s="1">
        <v>2.5000000000000001E-2</v>
      </c>
      <c r="D10" s="2">
        <v>0.48</v>
      </c>
      <c r="E10" s="10">
        <f t="shared" si="0"/>
        <v>0.45499999999999996</v>
      </c>
      <c r="F10" s="9" t="str">
        <f t="shared" si="1"/>
        <v>NO</v>
      </c>
      <c r="G10" s="4">
        <v>0.5</v>
      </c>
      <c r="H10" s="2">
        <v>0</v>
      </c>
      <c r="I10" s="10">
        <f>H10-G10</f>
        <v>-0.5</v>
      </c>
      <c r="J10" s="9" t="str">
        <f t="shared" si="2"/>
        <v>NO</v>
      </c>
      <c r="K10" s="4">
        <v>0.47499999999999998</v>
      </c>
      <c r="L10" s="2">
        <v>0.53</v>
      </c>
      <c r="M10" s="10">
        <f t="shared" si="3"/>
        <v>5.5000000000000049E-2</v>
      </c>
      <c r="N10" s="5" t="str">
        <f t="shared" si="4"/>
        <v>YES</v>
      </c>
    </row>
    <row r="11" spans="1:14" x14ac:dyDescent="0.3">
      <c r="A11" t="s">
        <v>10</v>
      </c>
      <c r="B11" t="s">
        <v>0</v>
      </c>
      <c r="C11" s="1">
        <v>0.2</v>
      </c>
      <c r="D11" s="2">
        <v>0.68</v>
      </c>
      <c r="E11" s="10">
        <f t="shared" si="0"/>
        <v>0.48000000000000004</v>
      </c>
      <c r="F11" s="9" t="str">
        <f t="shared" si="1"/>
        <v>YES</v>
      </c>
      <c r="G11" s="4">
        <v>0.44440000000000002</v>
      </c>
      <c r="H11" s="2">
        <v>0.02</v>
      </c>
      <c r="I11" s="10">
        <f>H11-G11</f>
        <v>-0.4244</v>
      </c>
      <c r="J11" s="9" t="str">
        <f t="shared" si="2"/>
        <v>NO</v>
      </c>
      <c r="K11" s="4">
        <v>0.35560000000000003</v>
      </c>
      <c r="L11" s="2">
        <v>0.28999999999999998</v>
      </c>
      <c r="M11" s="10">
        <f t="shared" si="3"/>
        <v>-6.5600000000000047E-2</v>
      </c>
      <c r="N11" s="5" t="str">
        <f t="shared" si="4"/>
        <v>NO</v>
      </c>
    </row>
    <row r="12" spans="1:14" x14ac:dyDescent="0.3">
      <c r="A12" t="s">
        <v>11</v>
      </c>
      <c r="B12" t="s">
        <v>0</v>
      </c>
      <c r="C12" s="1">
        <v>0.16669999999999999</v>
      </c>
      <c r="D12" s="2">
        <v>0.65</v>
      </c>
      <c r="E12" s="10">
        <f t="shared" si="0"/>
        <v>0.48330000000000006</v>
      </c>
      <c r="F12" s="9" t="str">
        <f t="shared" si="1"/>
        <v>YES</v>
      </c>
      <c r="G12" s="4">
        <v>0.43330000000000002</v>
      </c>
      <c r="H12" s="2">
        <v>0.23</v>
      </c>
      <c r="I12" s="10">
        <f>H12-G12</f>
        <v>-0.20330000000000001</v>
      </c>
      <c r="J12" s="9" t="str">
        <f t="shared" si="2"/>
        <v>NO</v>
      </c>
      <c r="K12" s="4">
        <v>0.4</v>
      </c>
      <c r="L12" s="2">
        <v>0.13</v>
      </c>
      <c r="M12" s="10">
        <f t="shared" si="3"/>
        <v>-0.27</v>
      </c>
      <c r="N12" s="5" t="str">
        <f t="shared" si="4"/>
        <v>NO</v>
      </c>
    </row>
    <row r="13" spans="1:14" x14ac:dyDescent="0.3">
      <c r="A13" t="s">
        <v>12</v>
      </c>
      <c r="B13" t="s">
        <v>0</v>
      </c>
      <c r="C13" s="1">
        <v>0.23080000000000001</v>
      </c>
      <c r="D13" s="2">
        <v>0.36</v>
      </c>
      <c r="E13" s="10">
        <f t="shared" si="0"/>
        <v>0.12919999999999998</v>
      </c>
      <c r="F13" s="9" t="str">
        <f t="shared" si="1"/>
        <v>NO</v>
      </c>
      <c r="G13" s="4">
        <v>0.15379999999999999</v>
      </c>
      <c r="H13" s="2">
        <v>7.0000000000000007E-2</v>
      </c>
      <c r="I13" s="10">
        <f>H13-G13</f>
        <v>-8.3799999999999986E-2</v>
      </c>
      <c r="J13" s="9" t="str">
        <f t="shared" si="2"/>
        <v>NO</v>
      </c>
      <c r="K13" s="4">
        <v>0.61539999999999995</v>
      </c>
      <c r="L13" s="2">
        <v>0.56999999999999995</v>
      </c>
      <c r="M13" s="10">
        <f t="shared" si="3"/>
        <v>-4.5399999999999996E-2</v>
      </c>
      <c r="N13" s="5" t="str">
        <f t="shared" si="4"/>
        <v>YES</v>
      </c>
    </row>
    <row r="14" spans="1:14" x14ac:dyDescent="0.3">
      <c r="A14" t="s">
        <v>13</v>
      </c>
      <c r="B14" t="s">
        <v>0</v>
      </c>
      <c r="C14" s="1">
        <v>0.2833</v>
      </c>
      <c r="D14" s="2">
        <v>0.32</v>
      </c>
      <c r="E14" s="10">
        <f t="shared" si="0"/>
        <v>3.670000000000001E-2</v>
      </c>
      <c r="F14" s="9" t="str">
        <f t="shared" si="1"/>
        <v>NO</v>
      </c>
      <c r="G14" s="4">
        <v>0.26669999999999999</v>
      </c>
      <c r="H14" s="2">
        <v>0.34</v>
      </c>
      <c r="I14" s="10">
        <f>H14-G14</f>
        <v>7.3300000000000032E-2</v>
      </c>
      <c r="J14" s="9" t="str">
        <f t="shared" si="2"/>
        <v>NO</v>
      </c>
      <c r="K14" s="4">
        <v>0.45</v>
      </c>
      <c r="L14" s="2">
        <v>0.34</v>
      </c>
      <c r="M14" s="10">
        <f t="shared" si="3"/>
        <v>-0.10999999999999999</v>
      </c>
      <c r="N14" s="5" t="str">
        <f t="shared" si="4"/>
        <v>NO</v>
      </c>
    </row>
    <row r="15" spans="1:14" x14ac:dyDescent="0.3">
      <c r="A15" t="s">
        <v>14</v>
      </c>
      <c r="B15" t="s">
        <v>0</v>
      </c>
      <c r="C15" s="1">
        <v>0.2</v>
      </c>
      <c r="D15" s="2">
        <v>0.46</v>
      </c>
      <c r="E15" s="10">
        <f t="shared" si="0"/>
        <v>0.26</v>
      </c>
      <c r="F15" s="9" t="str">
        <f t="shared" si="1"/>
        <v>NO</v>
      </c>
      <c r="G15" s="4">
        <v>0.2545</v>
      </c>
      <c r="H15" s="2">
        <v>0.02</v>
      </c>
      <c r="I15" s="10">
        <f>H15-G15</f>
        <v>-0.23450000000000001</v>
      </c>
      <c r="J15" s="9" t="str">
        <f t="shared" si="2"/>
        <v>NO</v>
      </c>
      <c r="K15" s="4">
        <v>0.54549999999999998</v>
      </c>
      <c r="L15" s="2">
        <v>0.52</v>
      </c>
      <c r="M15" s="10">
        <f t="shared" si="3"/>
        <v>-2.5499999999999967E-2</v>
      </c>
      <c r="N15" s="5" t="str">
        <f t="shared" si="4"/>
        <v>YES</v>
      </c>
    </row>
    <row r="16" spans="1:14" x14ac:dyDescent="0.3">
      <c r="A16" t="s">
        <v>15</v>
      </c>
      <c r="B16" t="s">
        <v>0</v>
      </c>
      <c r="C16" s="1">
        <v>7.1400000000000005E-2</v>
      </c>
      <c r="D16" s="2">
        <v>0.81</v>
      </c>
      <c r="E16" s="10">
        <f t="shared" si="0"/>
        <v>0.73860000000000003</v>
      </c>
      <c r="F16" s="9" t="str">
        <f t="shared" si="1"/>
        <v>YES</v>
      </c>
      <c r="G16" s="4">
        <v>0.55359999999999998</v>
      </c>
      <c r="H16" s="2">
        <v>0.16</v>
      </c>
      <c r="I16" s="10">
        <f>H16-G16</f>
        <v>-0.39359999999999995</v>
      </c>
      <c r="J16" s="9" t="str">
        <f t="shared" si="2"/>
        <v>NO</v>
      </c>
      <c r="K16" s="4">
        <v>0.375</v>
      </c>
      <c r="L16" s="2">
        <v>0.03</v>
      </c>
      <c r="M16" s="10">
        <f t="shared" si="3"/>
        <v>-0.34499999999999997</v>
      </c>
      <c r="N16" s="5" t="str">
        <f t="shared" si="4"/>
        <v>NO</v>
      </c>
    </row>
    <row r="17" spans="1:17" x14ac:dyDescent="0.3">
      <c r="A17" t="s">
        <v>16</v>
      </c>
      <c r="B17" t="s">
        <v>0</v>
      </c>
      <c r="C17" s="1">
        <v>0.38600000000000001</v>
      </c>
      <c r="D17" s="2">
        <v>0.66</v>
      </c>
      <c r="E17" s="10">
        <f t="shared" si="0"/>
        <v>0.27400000000000002</v>
      </c>
      <c r="F17" s="9" t="str">
        <f t="shared" si="1"/>
        <v>YES</v>
      </c>
      <c r="G17" s="4">
        <v>0.193</v>
      </c>
      <c r="H17" s="2">
        <v>0.08</v>
      </c>
      <c r="I17" s="10">
        <f>H17-G17</f>
        <v>-0.113</v>
      </c>
      <c r="J17" s="9" t="str">
        <f t="shared" si="2"/>
        <v>NO</v>
      </c>
      <c r="K17" s="4">
        <v>0.42109999999999997</v>
      </c>
      <c r="L17" s="2">
        <v>0.25</v>
      </c>
      <c r="M17" s="10">
        <f t="shared" si="3"/>
        <v>-0.17109999999999997</v>
      </c>
      <c r="N17" s="5" t="str">
        <f t="shared" si="4"/>
        <v>NO</v>
      </c>
    </row>
    <row r="18" spans="1:17" x14ac:dyDescent="0.3">
      <c r="A18" t="s">
        <v>17</v>
      </c>
      <c r="B18" t="s">
        <v>23</v>
      </c>
      <c r="C18" s="1">
        <v>3.1300000000000001E-2</v>
      </c>
      <c r="D18" s="2">
        <v>0.43</v>
      </c>
      <c r="E18" s="10">
        <f t="shared" si="0"/>
        <v>0.3987</v>
      </c>
      <c r="F18" s="9" t="str">
        <f t="shared" si="1"/>
        <v>NO</v>
      </c>
      <c r="G18" s="4">
        <v>0.46879999999999999</v>
      </c>
      <c r="H18" s="2">
        <v>0.03</v>
      </c>
      <c r="I18" s="10">
        <f>H18-G18</f>
        <v>-0.43879999999999997</v>
      </c>
      <c r="J18" s="9" t="str">
        <f t="shared" si="2"/>
        <v>NO</v>
      </c>
      <c r="K18" s="4">
        <v>0.5</v>
      </c>
      <c r="L18" s="2">
        <v>0.54</v>
      </c>
      <c r="M18" s="10">
        <f t="shared" si="3"/>
        <v>4.0000000000000036E-2</v>
      </c>
      <c r="N18" s="5" t="str">
        <f t="shared" si="4"/>
        <v>YES</v>
      </c>
      <c r="O18" s="4"/>
      <c r="P18" s="4"/>
      <c r="Q18" s="6"/>
    </row>
    <row r="19" spans="1:17" x14ac:dyDescent="0.3">
      <c r="A19" t="s">
        <v>18</v>
      </c>
      <c r="B19" t="s">
        <v>23</v>
      </c>
      <c r="C19" s="1">
        <v>0.17369999999999999</v>
      </c>
      <c r="D19" s="2">
        <v>0.43</v>
      </c>
      <c r="E19" s="10">
        <f t="shared" si="0"/>
        <v>0.25629999999999997</v>
      </c>
      <c r="F19" s="9" t="str">
        <f t="shared" si="1"/>
        <v>YES</v>
      </c>
      <c r="G19" s="4">
        <v>0.45789999999999997</v>
      </c>
      <c r="H19" s="2">
        <v>0.26</v>
      </c>
      <c r="I19" s="10">
        <f>H19-G19</f>
        <v>-0.19789999999999996</v>
      </c>
      <c r="J19" s="9" t="str">
        <f t="shared" si="2"/>
        <v>NO</v>
      </c>
      <c r="K19" s="4">
        <v>0.36840000000000001</v>
      </c>
      <c r="L19" s="2">
        <v>0.31</v>
      </c>
      <c r="M19" s="10">
        <f t="shared" si="3"/>
        <v>-5.8400000000000007E-2</v>
      </c>
      <c r="N19" s="5" t="str">
        <f t="shared" si="4"/>
        <v>NO</v>
      </c>
    </row>
    <row r="20" spans="1:17" x14ac:dyDescent="0.3">
      <c r="A20" t="s">
        <v>19</v>
      </c>
      <c r="B20" t="s">
        <v>23</v>
      </c>
      <c r="C20" s="1">
        <v>0.1265</v>
      </c>
      <c r="D20" s="2">
        <v>0.47</v>
      </c>
      <c r="E20" s="10">
        <f t="shared" si="0"/>
        <v>0.34349999999999997</v>
      </c>
      <c r="F20" s="9" t="str">
        <f t="shared" si="1"/>
        <v>YES</v>
      </c>
      <c r="G20" s="4">
        <v>0.25900000000000001</v>
      </c>
      <c r="H20" s="2">
        <v>0.13</v>
      </c>
      <c r="I20" s="10">
        <f>H20-G20</f>
        <v>-0.129</v>
      </c>
      <c r="J20" s="9" t="str">
        <f t="shared" si="2"/>
        <v>NO</v>
      </c>
      <c r="K20" s="4">
        <v>0.61450000000000005</v>
      </c>
      <c r="L20" s="2">
        <v>0.4</v>
      </c>
      <c r="M20" s="10">
        <f t="shared" si="3"/>
        <v>-0.21450000000000002</v>
      </c>
      <c r="N20" s="5" t="str">
        <f t="shared" si="4"/>
        <v>NO</v>
      </c>
    </row>
    <row r="21" spans="1:17" x14ac:dyDescent="0.3">
      <c r="A21" t="s">
        <v>20</v>
      </c>
      <c r="B21" t="s">
        <v>23</v>
      </c>
      <c r="C21" s="1">
        <v>0.22220000000000001</v>
      </c>
      <c r="D21" s="2">
        <v>0.86</v>
      </c>
      <c r="E21" s="10">
        <f t="shared" si="0"/>
        <v>0.63779999999999992</v>
      </c>
      <c r="F21" s="9" t="str">
        <f t="shared" si="1"/>
        <v>YES</v>
      </c>
      <c r="G21" s="4">
        <v>0.45679999999999998</v>
      </c>
      <c r="H21" s="2">
        <v>0.14000000000000001</v>
      </c>
      <c r="I21" s="10">
        <f>H21-G21</f>
        <v>-0.31679999999999997</v>
      </c>
      <c r="J21" s="9" t="str">
        <f t="shared" si="2"/>
        <v>NO</v>
      </c>
      <c r="K21" s="4">
        <v>0.32100000000000001</v>
      </c>
      <c r="L21" s="2">
        <v>0</v>
      </c>
      <c r="M21" s="10">
        <f t="shared" si="3"/>
        <v>-0.32100000000000001</v>
      </c>
      <c r="N21" s="5" t="str">
        <f t="shared" si="4"/>
        <v>NO</v>
      </c>
    </row>
    <row r="22" spans="1:17" x14ac:dyDescent="0.3">
      <c r="A22" t="s">
        <v>21</v>
      </c>
      <c r="B22" t="s">
        <v>23</v>
      </c>
      <c r="C22" s="1">
        <v>0.15090000000000001</v>
      </c>
      <c r="D22" s="2">
        <v>0.42</v>
      </c>
      <c r="E22" s="10">
        <f t="shared" si="0"/>
        <v>0.26910000000000001</v>
      </c>
      <c r="F22" s="9" t="str">
        <f t="shared" si="1"/>
        <v>YES</v>
      </c>
      <c r="G22" s="4">
        <v>0.64149999999999996</v>
      </c>
      <c r="H22" s="2">
        <v>0.26</v>
      </c>
      <c r="I22" s="10">
        <f>H22-G22</f>
        <v>-0.38149999999999995</v>
      </c>
      <c r="J22" s="9" t="str">
        <f t="shared" si="2"/>
        <v>NO</v>
      </c>
      <c r="K22" s="4">
        <v>0.20749999999999999</v>
      </c>
      <c r="L22" s="2">
        <v>0.31</v>
      </c>
      <c r="M22" s="10">
        <f t="shared" si="3"/>
        <v>0.10250000000000001</v>
      </c>
      <c r="N22" s="5" t="str">
        <f t="shared" si="4"/>
        <v>NO</v>
      </c>
    </row>
    <row r="23" spans="1:17" x14ac:dyDescent="0.3">
      <c r="A23" t="s">
        <v>22</v>
      </c>
      <c r="B23" t="s">
        <v>23</v>
      </c>
      <c r="C23" s="1">
        <v>0.30590000000000001</v>
      </c>
      <c r="D23" s="2">
        <v>0.41</v>
      </c>
      <c r="E23" s="10">
        <f t="shared" si="0"/>
        <v>0.10409999999999997</v>
      </c>
      <c r="F23" s="9" t="str">
        <f t="shared" si="1"/>
        <v>NO</v>
      </c>
      <c r="G23" s="4">
        <v>0.3412</v>
      </c>
      <c r="H23" s="2">
        <v>0.14000000000000001</v>
      </c>
      <c r="I23" s="10">
        <f>H23-G23</f>
        <v>-0.20119999999999999</v>
      </c>
      <c r="J23" s="9" t="str">
        <f t="shared" si="2"/>
        <v>NO</v>
      </c>
      <c r="K23" s="4">
        <v>0.35289999999999999</v>
      </c>
      <c r="L23" s="2">
        <v>0.45</v>
      </c>
      <c r="M23" s="10">
        <f t="shared" si="3"/>
        <v>9.710000000000002E-2</v>
      </c>
      <c r="N23" s="5" t="str">
        <f t="shared" si="4"/>
        <v>YES</v>
      </c>
    </row>
    <row r="24" spans="1:17" x14ac:dyDescent="0.3">
      <c r="D24" s="4"/>
    </row>
    <row r="25" spans="1:17" x14ac:dyDescent="0.3">
      <c r="D25" s="4"/>
    </row>
    <row r="26" spans="1:17" x14ac:dyDescent="0.3">
      <c r="D26" s="4"/>
    </row>
    <row r="27" spans="1:17" x14ac:dyDescent="0.3">
      <c r="D27" s="4"/>
      <c r="E27" s="5"/>
      <c r="F27" s="5"/>
      <c r="G27" s="4"/>
      <c r="H27" s="4"/>
      <c r="I27" s="4"/>
      <c r="J27" s="4"/>
      <c r="K27" s="4"/>
      <c r="L27" s="6"/>
      <c r="M27" s="4"/>
      <c r="N27" s="4"/>
      <c r="O27" s="4"/>
      <c r="P27" s="4"/>
      <c r="Q27" s="6"/>
    </row>
  </sheetData>
  <mergeCells count="3">
    <mergeCell ref="C1:F1"/>
    <mergeCell ref="G1:J1"/>
    <mergeCell ref="K1:N1"/>
  </mergeCells>
  <conditionalFormatting sqref="E3:F23">
    <cfRule type="colorScale" priority="9">
      <colorScale>
        <cfvo type="num" val="-1"/>
        <cfvo type="num" val="1"/>
        <color rgb="FFFF0000"/>
        <color rgb="FF1DF34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23">
    <cfRule type="colorScale" priority="8">
      <colorScale>
        <cfvo type="num" val="-1"/>
        <cfvo type="num" val="1"/>
        <color rgb="FFFF0000"/>
        <color rgb="FF1DF34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3">
    <cfRule type="colorScale" priority="7">
      <colorScale>
        <cfvo type="num" val="-1"/>
        <cfvo type="num" val="1"/>
        <color rgb="FFFF0000"/>
        <color rgb="FF1DF34B"/>
      </colorScale>
    </cfRule>
  </conditionalFormatting>
  <conditionalFormatting sqref="N3:N23">
    <cfRule type="cellIs" dxfId="16" priority="5" operator="equal">
      <formula>"YES"</formula>
    </cfRule>
    <cfRule type="cellIs" dxfId="15" priority="6" operator="equal">
      <formula>"NO"</formula>
    </cfRule>
  </conditionalFormatting>
  <conditionalFormatting sqref="F3:F23">
    <cfRule type="cellIs" dxfId="14" priority="3" operator="equal">
      <formula>"YES"</formula>
    </cfRule>
    <cfRule type="cellIs" dxfId="13" priority="4" operator="equal">
      <formula>"NO"</formula>
    </cfRule>
  </conditionalFormatting>
  <conditionalFormatting sqref="J3:J23">
    <cfRule type="cellIs" dxfId="12" priority="1" operator="equal">
      <formula>"YES"</formula>
    </cfRule>
    <cfRule type="cellIs" dxfId="11" priority="2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26" sqref="D26"/>
    </sheetView>
  </sheetViews>
  <sheetFormatPr defaultRowHeight="14.4" x14ac:dyDescent="0.3"/>
  <cols>
    <col min="1" max="1" width="13.6640625" bestFit="1" customWidth="1"/>
    <col min="2" max="2" width="10.88671875" bestFit="1" customWidth="1"/>
    <col min="3" max="3" width="20.88671875" bestFit="1" customWidth="1"/>
    <col min="4" max="4" width="22.88671875" bestFit="1" customWidth="1"/>
    <col min="5" max="5" width="14.44140625" bestFit="1" customWidth="1"/>
    <col min="6" max="6" width="16.33203125" bestFit="1" customWidth="1"/>
    <col min="7" max="7" width="18" bestFit="1" customWidth="1"/>
    <col min="8" max="8" width="19.88671875" bestFit="1" customWidth="1"/>
    <col min="9" max="9" width="14.21875" bestFit="1" customWidth="1"/>
    <col min="10" max="10" width="20.88671875" bestFit="1" customWidth="1"/>
    <col min="11" max="11" width="14.44140625" bestFit="1" customWidth="1"/>
    <col min="12" max="12" width="16.33203125" bestFit="1" customWidth="1"/>
    <col min="13" max="13" width="18" bestFit="1" customWidth="1"/>
    <col min="14" max="14" width="19.88671875" bestFit="1" customWidth="1"/>
  </cols>
  <sheetData>
    <row r="1" spans="1:13" x14ac:dyDescent="0.3">
      <c r="C1" t="s">
        <v>27</v>
      </c>
      <c r="D1" t="s">
        <v>24</v>
      </c>
      <c r="E1" t="s">
        <v>28</v>
      </c>
      <c r="F1" t="s">
        <v>25</v>
      </c>
      <c r="G1" t="s">
        <v>29</v>
      </c>
      <c r="H1" t="s">
        <v>26</v>
      </c>
      <c r="I1" t="s">
        <v>30</v>
      </c>
      <c r="J1" t="s">
        <v>24</v>
      </c>
      <c r="K1" t="s">
        <v>25</v>
      </c>
      <c r="L1" t="s">
        <v>26</v>
      </c>
      <c r="M1" t="s">
        <v>31</v>
      </c>
    </row>
    <row r="2" spans="1:13" x14ac:dyDescent="0.3">
      <c r="A2" t="s">
        <v>2</v>
      </c>
      <c r="B2" t="s">
        <v>0</v>
      </c>
      <c r="C2">
        <v>15</v>
      </c>
      <c r="D2" s="1">
        <f>C2/I2</f>
        <v>0.28301886792452829</v>
      </c>
      <c r="E2">
        <v>12</v>
      </c>
      <c r="F2" s="1">
        <f>E2/I2</f>
        <v>0.22641509433962265</v>
      </c>
      <c r="G2">
        <v>26</v>
      </c>
      <c r="H2" s="1">
        <f>G2/I2</f>
        <v>0.49056603773584906</v>
      </c>
      <c r="I2">
        <f>C2+E2+G2</f>
        <v>53</v>
      </c>
      <c r="J2" s="2">
        <v>0.46</v>
      </c>
      <c r="K2" s="2">
        <v>0.02</v>
      </c>
      <c r="L2" s="2">
        <v>0.52</v>
      </c>
    </row>
    <row r="3" spans="1:13" x14ac:dyDescent="0.3">
      <c r="A3" t="s">
        <v>3</v>
      </c>
      <c r="B3" t="s">
        <v>0</v>
      </c>
      <c r="C3">
        <v>1</v>
      </c>
      <c r="D3" s="1">
        <f t="shared" ref="D3:D22" si="0">C3/I3</f>
        <v>3.0303030303030304E-2</v>
      </c>
      <c r="E3">
        <v>17</v>
      </c>
      <c r="F3" s="1">
        <f t="shared" ref="F3:F22" si="1">E3/I3</f>
        <v>0.51515151515151514</v>
      </c>
      <c r="G3">
        <v>15</v>
      </c>
      <c r="H3" s="1">
        <f t="shared" ref="H3:H22" si="2">G3/I3</f>
        <v>0.45454545454545453</v>
      </c>
      <c r="I3">
        <f t="shared" ref="I3:I22" si="3">C3+E3+G3</f>
        <v>33</v>
      </c>
      <c r="J3" s="2">
        <v>0.36</v>
      </c>
      <c r="K3" s="2">
        <v>0.31</v>
      </c>
      <c r="L3" s="2">
        <v>0.33</v>
      </c>
    </row>
    <row r="4" spans="1:13" x14ac:dyDescent="0.3">
      <c r="A4" t="s">
        <v>4</v>
      </c>
      <c r="B4" t="s">
        <v>0</v>
      </c>
      <c r="C4">
        <v>49</v>
      </c>
      <c r="D4" s="1">
        <f t="shared" si="0"/>
        <v>0.33793103448275863</v>
      </c>
      <c r="E4">
        <v>62</v>
      </c>
      <c r="F4" s="1">
        <f t="shared" si="1"/>
        <v>0.42758620689655175</v>
      </c>
      <c r="G4">
        <v>34</v>
      </c>
      <c r="H4" s="1">
        <f t="shared" si="2"/>
        <v>0.23448275862068965</v>
      </c>
      <c r="I4">
        <f t="shared" si="3"/>
        <v>145</v>
      </c>
      <c r="J4" s="2">
        <v>0.38</v>
      </c>
      <c r="K4" s="2">
        <v>0.3</v>
      </c>
      <c r="L4" s="2">
        <v>0.33</v>
      </c>
    </row>
    <row r="5" spans="1:13" x14ac:dyDescent="0.3">
      <c r="A5" t="s">
        <v>5</v>
      </c>
      <c r="B5" t="s">
        <v>0</v>
      </c>
      <c r="C5">
        <v>15</v>
      </c>
      <c r="D5" s="1">
        <f t="shared" si="0"/>
        <v>0.25862068965517243</v>
      </c>
      <c r="E5">
        <v>11</v>
      </c>
      <c r="F5" s="1">
        <f t="shared" si="1"/>
        <v>0.18965517241379309</v>
      </c>
      <c r="G5">
        <v>32</v>
      </c>
      <c r="H5" s="1">
        <f t="shared" si="2"/>
        <v>0.55172413793103448</v>
      </c>
      <c r="I5">
        <f t="shared" si="3"/>
        <v>58</v>
      </c>
      <c r="J5" s="2">
        <v>0.46</v>
      </c>
      <c r="K5" s="2">
        <v>0.28000000000000003</v>
      </c>
      <c r="L5" s="2">
        <v>0.26</v>
      </c>
    </row>
    <row r="6" spans="1:13" x14ac:dyDescent="0.3">
      <c r="A6" t="s">
        <v>6</v>
      </c>
      <c r="B6" t="s">
        <v>0</v>
      </c>
      <c r="C6">
        <v>4</v>
      </c>
      <c r="D6" s="1">
        <f t="shared" si="0"/>
        <v>0.08</v>
      </c>
      <c r="E6">
        <v>23</v>
      </c>
      <c r="F6" s="1">
        <f t="shared" si="1"/>
        <v>0.46</v>
      </c>
      <c r="G6">
        <v>23</v>
      </c>
      <c r="H6" s="1">
        <f t="shared" si="2"/>
        <v>0.46</v>
      </c>
      <c r="I6">
        <f t="shared" si="3"/>
        <v>50</v>
      </c>
      <c r="J6" s="2">
        <v>0.46</v>
      </c>
      <c r="K6" s="2">
        <v>0.02</v>
      </c>
      <c r="L6" s="2">
        <v>0.52</v>
      </c>
    </row>
    <row r="7" spans="1:13" x14ac:dyDescent="0.3">
      <c r="A7" t="s">
        <v>7</v>
      </c>
      <c r="B7" t="s">
        <v>0</v>
      </c>
      <c r="C7">
        <v>0</v>
      </c>
      <c r="D7" s="1">
        <f t="shared" si="0"/>
        <v>0</v>
      </c>
      <c r="E7">
        <v>12</v>
      </c>
      <c r="F7" s="1">
        <f t="shared" si="1"/>
        <v>0.63157894736842102</v>
      </c>
      <c r="G7">
        <v>7</v>
      </c>
      <c r="H7" s="1">
        <f t="shared" si="2"/>
        <v>0.36842105263157893</v>
      </c>
      <c r="I7">
        <f t="shared" si="3"/>
        <v>19</v>
      </c>
      <c r="J7" s="2">
        <v>0.74</v>
      </c>
      <c r="K7" s="2">
        <v>0.21</v>
      </c>
      <c r="L7" s="2">
        <v>0.05</v>
      </c>
    </row>
    <row r="8" spans="1:13" x14ac:dyDescent="0.3">
      <c r="A8" t="s">
        <v>8</v>
      </c>
      <c r="B8" t="s">
        <v>0</v>
      </c>
      <c r="C8">
        <v>19</v>
      </c>
      <c r="D8" s="1">
        <f t="shared" si="0"/>
        <v>0.31666666666666665</v>
      </c>
      <c r="E8">
        <v>20</v>
      </c>
      <c r="F8" s="1">
        <f t="shared" si="1"/>
        <v>0.33333333333333331</v>
      </c>
      <c r="G8">
        <v>21</v>
      </c>
      <c r="H8" s="1">
        <f t="shared" si="2"/>
        <v>0.35</v>
      </c>
      <c r="I8">
        <f t="shared" si="3"/>
        <v>60</v>
      </c>
      <c r="J8" s="2">
        <v>0.52</v>
      </c>
      <c r="K8" s="2">
        <v>0.32</v>
      </c>
      <c r="L8" s="2">
        <v>0.13</v>
      </c>
    </row>
    <row r="9" spans="1:13" x14ac:dyDescent="0.3">
      <c r="A9" t="s">
        <v>9</v>
      </c>
      <c r="B9" t="s">
        <v>0</v>
      </c>
      <c r="C9">
        <v>1</v>
      </c>
      <c r="D9" s="1">
        <f t="shared" si="0"/>
        <v>2.5000000000000001E-2</v>
      </c>
      <c r="E9">
        <v>20</v>
      </c>
      <c r="F9" s="1">
        <f t="shared" si="1"/>
        <v>0.5</v>
      </c>
      <c r="G9">
        <v>19</v>
      </c>
      <c r="H9" s="1">
        <f t="shared" si="2"/>
        <v>0.47499999999999998</v>
      </c>
      <c r="I9">
        <f t="shared" si="3"/>
        <v>40</v>
      </c>
      <c r="J9" s="2">
        <v>0.48</v>
      </c>
      <c r="K9" s="2">
        <v>0</v>
      </c>
      <c r="L9" s="2">
        <v>0.53</v>
      </c>
    </row>
    <row r="10" spans="1:13" x14ac:dyDescent="0.3">
      <c r="A10" t="s">
        <v>10</v>
      </c>
      <c r="B10" t="s">
        <v>0</v>
      </c>
      <c r="C10">
        <v>9</v>
      </c>
      <c r="D10" s="1">
        <f t="shared" si="0"/>
        <v>0.2</v>
      </c>
      <c r="E10">
        <v>20</v>
      </c>
      <c r="F10" s="1">
        <f t="shared" si="1"/>
        <v>0.44444444444444442</v>
      </c>
      <c r="G10">
        <v>16</v>
      </c>
      <c r="H10" s="1">
        <f t="shared" si="2"/>
        <v>0.35555555555555557</v>
      </c>
      <c r="I10">
        <f t="shared" si="3"/>
        <v>45</v>
      </c>
      <c r="J10" s="2">
        <v>0.68</v>
      </c>
      <c r="K10" s="2">
        <v>0.02</v>
      </c>
      <c r="L10" s="2">
        <v>0.28999999999999998</v>
      </c>
    </row>
    <row r="11" spans="1:13" x14ac:dyDescent="0.3">
      <c r="A11" t="s">
        <v>11</v>
      </c>
      <c r="B11" t="s">
        <v>0</v>
      </c>
      <c r="C11">
        <v>5</v>
      </c>
      <c r="D11" s="1">
        <f t="shared" si="0"/>
        <v>0.16666666666666666</v>
      </c>
      <c r="E11">
        <v>13</v>
      </c>
      <c r="F11" s="1">
        <f t="shared" si="1"/>
        <v>0.43333333333333335</v>
      </c>
      <c r="G11">
        <v>12</v>
      </c>
      <c r="H11" s="1">
        <f t="shared" si="2"/>
        <v>0.4</v>
      </c>
      <c r="I11">
        <f t="shared" si="3"/>
        <v>30</v>
      </c>
      <c r="J11" s="2">
        <v>0.65</v>
      </c>
      <c r="K11" s="2">
        <v>0.23</v>
      </c>
      <c r="L11" s="2">
        <v>0.13</v>
      </c>
    </row>
    <row r="12" spans="1:13" x14ac:dyDescent="0.3">
      <c r="A12" t="s">
        <v>12</v>
      </c>
      <c r="B12" t="s">
        <v>0</v>
      </c>
      <c r="C12">
        <v>6</v>
      </c>
      <c r="D12" s="1">
        <f t="shared" si="0"/>
        <v>0.23076923076923078</v>
      </c>
      <c r="E12">
        <v>4</v>
      </c>
      <c r="F12" s="1">
        <f t="shared" si="1"/>
        <v>0.15384615384615385</v>
      </c>
      <c r="G12">
        <v>16</v>
      </c>
      <c r="H12" s="1">
        <f t="shared" si="2"/>
        <v>0.61538461538461542</v>
      </c>
      <c r="I12">
        <f t="shared" si="3"/>
        <v>26</v>
      </c>
      <c r="J12" s="2">
        <v>0.36</v>
      </c>
      <c r="K12" s="2">
        <v>7.0000000000000007E-2</v>
      </c>
      <c r="L12" s="2">
        <v>0.56999999999999995</v>
      </c>
    </row>
    <row r="13" spans="1:13" x14ac:dyDescent="0.3">
      <c r="A13" t="s">
        <v>13</v>
      </c>
      <c r="B13" t="s">
        <v>0</v>
      </c>
      <c r="C13">
        <v>17</v>
      </c>
      <c r="D13" s="1">
        <f t="shared" si="0"/>
        <v>0.28333333333333333</v>
      </c>
      <c r="E13">
        <v>16</v>
      </c>
      <c r="F13" s="1">
        <f t="shared" si="1"/>
        <v>0.26666666666666666</v>
      </c>
      <c r="G13">
        <v>27</v>
      </c>
      <c r="H13" s="1">
        <f t="shared" si="2"/>
        <v>0.45</v>
      </c>
      <c r="I13">
        <f t="shared" si="3"/>
        <v>60</v>
      </c>
      <c r="J13" s="2">
        <v>0.32</v>
      </c>
      <c r="K13" s="2">
        <v>0.34</v>
      </c>
      <c r="L13" s="2">
        <v>0.34</v>
      </c>
    </row>
    <row r="14" spans="1:13" x14ac:dyDescent="0.3">
      <c r="A14" t="s">
        <v>14</v>
      </c>
      <c r="B14" t="s">
        <v>0</v>
      </c>
      <c r="C14">
        <v>11</v>
      </c>
      <c r="D14" s="1">
        <f t="shared" si="0"/>
        <v>0.2</v>
      </c>
      <c r="E14">
        <v>14</v>
      </c>
      <c r="F14" s="1">
        <f t="shared" si="1"/>
        <v>0.25454545454545452</v>
      </c>
      <c r="G14">
        <v>30</v>
      </c>
      <c r="H14" s="1">
        <f t="shared" si="2"/>
        <v>0.54545454545454541</v>
      </c>
      <c r="I14">
        <f t="shared" si="3"/>
        <v>55</v>
      </c>
      <c r="J14" s="2">
        <v>0.46</v>
      </c>
      <c r="K14" s="2">
        <v>0.02</v>
      </c>
      <c r="L14" s="2">
        <v>0.52</v>
      </c>
    </row>
    <row r="15" spans="1:13" x14ac:dyDescent="0.3">
      <c r="A15" t="s">
        <v>15</v>
      </c>
      <c r="B15" t="s">
        <v>0</v>
      </c>
      <c r="C15">
        <v>4</v>
      </c>
      <c r="D15" s="1">
        <f t="shared" si="0"/>
        <v>7.1428571428571425E-2</v>
      </c>
      <c r="E15">
        <v>31</v>
      </c>
      <c r="F15" s="1">
        <f t="shared" si="1"/>
        <v>0.5535714285714286</v>
      </c>
      <c r="G15">
        <v>21</v>
      </c>
      <c r="H15" s="1">
        <f t="shared" si="2"/>
        <v>0.375</v>
      </c>
      <c r="I15">
        <f t="shared" si="3"/>
        <v>56</v>
      </c>
      <c r="J15" s="2">
        <v>0.81</v>
      </c>
      <c r="K15" s="2">
        <v>0.16</v>
      </c>
      <c r="L15" s="2">
        <v>0.03</v>
      </c>
    </row>
    <row r="16" spans="1:13" x14ac:dyDescent="0.3">
      <c r="A16" t="s">
        <v>16</v>
      </c>
      <c r="B16" t="s">
        <v>0</v>
      </c>
      <c r="C16">
        <v>22</v>
      </c>
      <c r="D16" s="1">
        <f t="shared" si="0"/>
        <v>0.38596491228070173</v>
      </c>
      <c r="E16">
        <v>11</v>
      </c>
      <c r="F16" s="1">
        <f t="shared" si="1"/>
        <v>0.19298245614035087</v>
      </c>
      <c r="G16">
        <v>24</v>
      </c>
      <c r="H16" s="1">
        <f t="shared" si="2"/>
        <v>0.42105263157894735</v>
      </c>
      <c r="I16">
        <f t="shared" si="3"/>
        <v>57</v>
      </c>
      <c r="J16" s="2">
        <v>0.66</v>
      </c>
      <c r="K16" s="2">
        <v>0.08</v>
      </c>
      <c r="L16" s="2">
        <v>0.25</v>
      </c>
    </row>
    <row r="17" spans="1:12" x14ac:dyDescent="0.3">
      <c r="A17" t="s">
        <v>17</v>
      </c>
      <c r="B17" t="s">
        <v>23</v>
      </c>
      <c r="C17">
        <v>1</v>
      </c>
      <c r="D17" s="1">
        <f t="shared" si="0"/>
        <v>3.125E-2</v>
      </c>
      <c r="E17">
        <v>15</v>
      </c>
      <c r="F17" s="1">
        <f t="shared" si="1"/>
        <v>0.46875</v>
      </c>
      <c r="G17">
        <v>16</v>
      </c>
      <c r="H17" s="1">
        <f t="shared" si="2"/>
        <v>0.5</v>
      </c>
      <c r="I17">
        <f t="shared" si="3"/>
        <v>32</v>
      </c>
      <c r="J17" s="2">
        <v>0.43</v>
      </c>
      <c r="K17" s="2">
        <v>0.03</v>
      </c>
      <c r="L17" s="2">
        <v>0.54</v>
      </c>
    </row>
    <row r="18" spans="1:12" x14ac:dyDescent="0.3">
      <c r="A18" t="s">
        <v>18</v>
      </c>
      <c r="B18" t="s">
        <v>23</v>
      </c>
      <c r="C18">
        <v>33</v>
      </c>
      <c r="D18" s="1">
        <f t="shared" si="0"/>
        <v>0.1736842105263158</v>
      </c>
      <c r="E18">
        <v>87</v>
      </c>
      <c r="F18" s="1">
        <f t="shared" si="1"/>
        <v>0.45789473684210524</v>
      </c>
      <c r="G18">
        <v>70</v>
      </c>
      <c r="H18" s="1">
        <f t="shared" si="2"/>
        <v>0.36842105263157893</v>
      </c>
      <c r="I18">
        <f t="shared" si="3"/>
        <v>190</v>
      </c>
      <c r="J18" s="2">
        <v>0.43</v>
      </c>
      <c r="K18" s="2">
        <v>0.26</v>
      </c>
      <c r="L18" s="2">
        <v>0.31</v>
      </c>
    </row>
    <row r="19" spans="1:12" x14ac:dyDescent="0.3">
      <c r="A19" t="s">
        <v>19</v>
      </c>
      <c r="B19" t="s">
        <v>23</v>
      </c>
      <c r="C19">
        <v>21</v>
      </c>
      <c r="D19" s="1">
        <f t="shared" si="0"/>
        <v>0.12650602409638553</v>
      </c>
      <c r="E19">
        <v>43</v>
      </c>
      <c r="F19" s="1">
        <f t="shared" si="1"/>
        <v>0.25903614457831325</v>
      </c>
      <c r="G19">
        <v>102</v>
      </c>
      <c r="H19" s="1">
        <f t="shared" si="2"/>
        <v>0.61445783132530118</v>
      </c>
      <c r="I19">
        <f t="shared" si="3"/>
        <v>166</v>
      </c>
      <c r="J19" s="2">
        <v>0.47</v>
      </c>
      <c r="K19" s="2">
        <v>0.13</v>
      </c>
      <c r="L19" s="2">
        <v>0.4</v>
      </c>
    </row>
    <row r="20" spans="1:12" x14ac:dyDescent="0.3">
      <c r="A20" t="s">
        <v>20</v>
      </c>
      <c r="B20" t="s">
        <v>23</v>
      </c>
      <c r="C20">
        <v>18</v>
      </c>
      <c r="D20" s="1">
        <f t="shared" si="0"/>
        <v>0.22222222222222221</v>
      </c>
      <c r="E20">
        <v>37</v>
      </c>
      <c r="F20" s="1">
        <f t="shared" si="1"/>
        <v>0.4567901234567901</v>
      </c>
      <c r="G20">
        <v>26</v>
      </c>
      <c r="H20" s="1">
        <f t="shared" si="2"/>
        <v>0.32098765432098764</v>
      </c>
      <c r="I20">
        <f t="shared" si="3"/>
        <v>81</v>
      </c>
      <c r="J20" s="2">
        <v>0.86</v>
      </c>
      <c r="K20" s="2">
        <v>0.14000000000000001</v>
      </c>
      <c r="L20" s="2">
        <v>0</v>
      </c>
    </row>
    <row r="21" spans="1:12" x14ac:dyDescent="0.3">
      <c r="A21" t="s">
        <v>21</v>
      </c>
      <c r="B21" t="s">
        <v>23</v>
      </c>
      <c r="C21">
        <v>24</v>
      </c>
      <c r="D21" s="1">
        <f t="shared" si="0"/>
        <v>0.15094339622641509</v>
      </c>
      <c r="E21">
        <v>102</v>
      </c>
      <c r="F21" s="1">
        <f t="shared" si="1"/>
        <v>0.64150943396226412</v>
      </c>
      <c r="G21">
        <v>33</v>
      </c>
      <c r="H21" s="1">
        <f t="shared" si="2"/>
        <v>0.20754716981132076</v>
      </c>
      <c r="I21">
        <f t="shared" si="3"/>
        <v>159</v>
      </c>
      <c r="J21" s="2">
        <v>0.42</v>
      </c>
      <c r="K21" s="2">
        <v>0.26</v>
      </c>
      <c r="L21" s="2">
        <v>0.31</v>
      </c>
    </row>
    <row r="22" spans="1:12" x14ac:dyDescent="0.3">
      <c r="A22" t="s">
        <v>22</v>
      </c>
      <c r="B22" t="s">
        <v>23</v>
      </c>
      <c r="C22">
        <v>26</v>
      </c>
      <c r="D22" s="1">
        <f t="shared" si="0"/>
        <v>0.30588235294117649</v>
      </c>
      <c r="E22">
        <v>29</v>
      </c>
      <c r="F22" s="1">
        <f t="shared" si="1"/>
        <v>0.3411764705882353</v>
      </c>
      <c r="G22">
        <v>30</v>
      </c>
      <c r="H22" s="1">
        <f t="shared" si="2"/>
        <v>0.35294117647058826</v>
      </c>
      <c r="I22">
        <f t="shared" si="3"/>
        <v>85</v>
      </c>
      <c r="J22" s="2">
        <v>0.41</v>
      </c>
      <c r="K22" s="2">
        <v>0.14000000000000001</v>
      </c>
      <c r="L22" s="2">
        <v>0.45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zoomScale="115" zoomScaleNormal="115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Y5" sqref="Y5"/>
    </sheetView>
  </sheetViews>
  <sheetFormatPr defaultRowHeight="14.4" x14ac:dyDescent="0.3"/>
  <cols>
    <col min="1" max="1" width="13.6640625" bestFit="1" customWidth="1"/>
    <col min="2" max="2" width="9.88671875" bestFit="1" customWidth="1"/>
    <col min="3" max="3" width="19.77734375" bestFit="1" customWidth="1"/>
    <col min="4" max="4" width="7" customWidth="1"/>
    <col min="5" max="5" width="7.109375" customWidth="1"/>
    <col min="6" max="6" width="7.109375" bestFit="1" customWidth="1"/>
    <col min="7" max="7" width="9.44140625" bestFit="1" customWidth="1"/>
    <col min="8" max="8" width="7.109375" bestFit="1" customWidth="1"/>
    <col min="9" max="9" width="6.6640625" bestFit="1" customWidth="1"/>
    <col min="10" max="10" width="7.77734375" bestFit="1" customWidth="1"/>
    <col min="11" max="11" width="9.44140625" bestFit="1" customWidth="1"/>
    <col min="12" max="12" width="7.109375" bestFit="1" customWidth="1"/>
    <col min="13" max="13" width="6.6640625" bestFit="1" customWidth="1"/>
    <col min="14" max="14" width="7.77734375" bestFit="1" customWidth="1"/>
    <col min="15" max="15" width="10.109375" bestFit="1" customWidth="1"/>
    <col min="16" max="16" width="5" bestFit="1" customWidth="1"/>
    <col min="17" max="17" width="7.109375" bestFit="1" customWidth="1"/>
    <col min="18" max="18" width="9.77734375" customWidth="1"/>
    <col min="19" max="19" width="6" bestFit="1" customWidth="1"/>
    <col min="20" max="20" width="7.109375" bestFit="1" customWidth="1"/>
    <col min="21" max="22" width="7.109375" customWidth="1"/>
    <col min="23" max="23" width="17.33203125" bestFit="1" customWidth="1"/>
    <col min="24" max="24" width="6.77734375" bestFit="1" customWidth="1"/>
    <col min="25" max="25" width="6.6640625" bestFit="1" customWidth="1"/>
    <col min="26" max="26" width="7.6640625" bestFit="1" customWidth="1"/>
    <col min="27" max="29" width="7.6640625" customWidth="1"/>
    <col min="30" max="30" width="13" customWidth="1"/>
    <col min="31" max="31" width="11.77734375" bestFit="1" customWidth="1"/>
    <col min="32" max="32" width="11.33203125" bestFit="1" customWidth="1"/>
    <col min="33" max="33" width="11.88671875" bestFit="1" customWidth="1"/>
    <col min="34" max="34" width="12.109375" bestFit="1" customWidth="1"/>
    <col min="35" max="35" width="18.5546875" customWidth="1"/>
  </cols>
  <sheetData>
    <row r="1" spans="1:35" x14ac:dyDescent="0.3">
      <c r="A1" s="3"/>
      <c r="B1" s="3"/>
      <c r="C1" s="3"/>
      <c r="D1" s="8" t="s">
        <v>33</v>
      </c>
      <c r="E1" s="8"/>
      <c r="F1" s="8"/>
      <c r="G1" s="8"/>
      <c r="H1" s="8" t="s">
        <v>34</v>
      </c>
      <c r="I1" s="8"/>
      <c r="J1" s="8"/>
      <c r="K1" s="8"/>
      <c r="L1" s="8" t="s">
        <v>35</v>
      </c>
      <c r="M1" s="8"/>
      <c r="N1" s="8"/>
      <c r="O1" s="8"/>
      <c r="P1" s="8" t="s">
        <v>33</v>
      </c>
      <c r="Q1" s="8"/>
      <c r="R1" s="8"/>
      <c r="S1" s="8" t="s">
        <v>34</v>
      </c>
      <c r="T1" s="8"/>
      <c r="U1" s="8"/>
      <c r="V1" s="7"/>
      <c r="W1" s="7"/>
      <c r="X1" s="13" t="s">
        <v>35</v>
      </c>
      <c r="Y1" s="13"/>
      <c r="Z1" s="13"/>
      <c r="AA1" s="12"/>
      <c r="AB1" s="12"/>
      <c r="AC1" s="12"/>
      <c r="AD1" s="12"/>
      <c r="AE1" s="12"/>
    </row>
    <row r="2" spans="1:35" s="22" customFormat="1" ht="80.400000000000006" customHeight="1" x14ac:dyDescent="0.3">
      <c r="A2" s="21" t="s">
        <v>1</v>
      </c>
      <c r="B2" s="23" t="s">
        <v>32</v>
      </c>
      <c r="C2" s="24" t="s">
        <v>40</v>
      </c>
      <c r="D2" s="23" t="s">
        <v>36</v>
      </c>
      <c r="E2" s="23" t="s">
        <v>37</v>
      </c>
      <c r="F2" s="23" t="s">
        <v>31</v>
      </c>
      <c r="G2" s="23" t="s">
        <v>38</v>
      </c>
      <c r="H2" s="23" t="s">
        <v>36</v>
      </c>
      <c r="I2" s="23" t="s">
        <v>37</v>
      </c>
      <c r="J2" s="23" t="s">
        <v>31</v>
      </c>
      <c r="K2" s="23" t="s">
        <v>38</v>
      </c>
      <c r="L2" s="23" t="s">
        <v>36</v>
      </c>
      <c r="M2" s="23" t="s">
        <v>37</v>
      </c>
      <c r="N2" s="23" t="s">
        <v>31</v>
      </c>
      <c r="O2" s="23" t="s">
        <v>38</v>
      </c>
      <c r="P2" s="23" t="s">
        <v>36</v>
      </c>
      <c r="Q2" s="23" t="s">
        <v>37</v>
      </c>
      <c r="R2" s="23" t="s">
        <v>41</v>
      </c>
      <c r="S2" s="23" t="s">
        <v>36</v>
      </c>
      <c r="T2" s="23" t="s">
        <v>37</v>
      </c>
      <c r="U2" s="23" t="s">
        <v>41</v>
      </c>
      <c r="V2" s="23"/>
      <c r="W2" s="23" t="s">
        <v>70</v>
      </c>
      <c r="X2" s="23" t="s">
        <v>36</v>
      </c>
      <c r="Y2" s="23" t="s">
        <v>37</v>
      </c>
      <c r="Z2" s="23" t="s">
        <v>41</v>
      </c>
      <c r="AA2" s="23"/>
      <c r="AB2" s="23" t="s">
        <v>73</v>
      </c>
      <c r="AC2" s="23" t="s">
        <v>79</v>
      </c>
      <c r="AD2" s="23" t="s">
        <v>72</v>
      </c>
      <c r="AE2" s="23" t="s">
        <v>75</v>
      </c>
      <c r="AF2" s="23" t="s">
        <v>68</v>
      </c>
      <c r="AG2" s="23" t="s">
        <v>69</v>
      </c>
      <c r="AH2" s="23" t="s">
        <v>71</v>
      </c>
      <c r="AI2" s="25" t="s">
        <v>74</v>
      </c>
    </row>
    <row r="3" spans="1:35" x14ac:dyDescent="0.3">
      <c r="A3" t="s">
        <v>2</v>
      </c>
      <c r="B3" t="s">
        <v>0</v>
      </c>
      <c r="C3" s="14">
        <v>6628</v>
      </c>
      <c r="D3" s="1">
        <v>0.28299999999999997</v>
      </c>
      <c r="E3" s="2">
        <v>0.46</v>
      </c>
      <c r="F3" s="10">
        <f>E3-D3</f>
        <v>0.17700000000000005</v>
      </c>
      <c r="G3" s="9" t="str">
        <f t="shared" ref="G3:G5" si="0">IF(AND(E3&gt;=0.4,E3&gt;I3,E3&gt;M3),"YES","NO")</f>
        <v>NO</v>
      </c>
      <c r="H3" s="4">
        <v>0.22639999999999999</v>
      </c>
      <c r="I3" s="2">
        <v>0.02</v>
      </c>
      <c r="J3" s="10">
        <f>I3-H3</f>
        <v>-0.2064</v>
      </c>
      <c r="K3" s="9" t="str">
        <f>IF(I3&gt;0.5,"YES","NO")</f>
        <v>NO</v>
      </c>
      <c r="L3" s="4">
        <v>0.49059999999999998</v>
      </c>
      <c r="M3" s="2">
        <v>0.52</v>
      </c>
      <c r="N3" s="10">
        <f>M3-L3</f>
        <v>2.9400000000000037E-2</v>
      </c>
      <c r="O3" s="5" t="str">
        <f>IF(AND(M3&gt;=0.4, M3&gt;I3,M3&gt;E3),"YES","NO")</f>
        <v>YES</v>
      </c>
      <c r="P3">
        <f>ROUNDUP(D3*C3,0)</f>
        <v>1876</v>
      </c>
      <c r="Q3">
        <f>ROUNDUP(E3*C3,0)</f>
        <v>3049</v>
      </c>
      <c r="R3">
        <f>Q3-P3</f>
        <v>1173</v>
      </c>
      <c r="S3" s="11">
        <f>ROUNDUP(H3*$C3,0)</f>
        <v>1501</v>
      </c>
      <c r="T3" s="11">
        <f>ROUNDUP(I3*$C3,0)</f>
        <v>133</v>
      </c>
      <c r="U3" s="11">
        <f>T3-S3</f>
        <v>-1368</v>
      </c>
      <c r="V3" s="11">
        <f>IF(U3&gt;0,0,U3)</f>
        <v>-1368</v>
      </c>
      <c r="W3" s="1">
        <f>V3/$V$24</f>
        <v>3.1320115389898803E-2</v>
      </c>
      <c r="X3">
        <f>ROUNDUP(L3*$C3,0)</f>
        <v>3252</v>
      </c>
      <c r="Y3">
        <f>ROUNDUP(M3*$C3,0)</f>
        <v>3447</v>
      </c>
      <c r="Z3">
        <f>Y3-X3</f>
        <v>195</v>
      </c>
      <c r="AA3">
        <f>IF(Z3&gt;0,0,Z3)</f>
        <v>0</v>
      </c>
      <c r="AB3" s="14">
        <v>3338</v>
      </c>
      <c r="AC3" s="26">
        <f>Y3-AB3</f>
        <v>109</v>
      </c>
      <c r="AD3" s="1">
        <f>AA3/$X$25</f>
        <v>0</v>
      </c>
      <c r="AE3" s="1">
        <f>AB3/$AB$25</f>
        <v>3.5201316094741947E-2</v>
      </c>
      <c r="AF3" s="11">
        <f>Z3+U3</f>
        <v>-1173</v>
      </c>
      <c r="AG3" s="1">
        <f>AF3/$AF$24</f>
        <v>2.0429489524008568E-2</v>
      </c>
      <c r="AH3" s="1">
        <f>Q3/$Q$24</f>
        <v>3.1522683098300315E-2</v>
      </c>
      <c r="AI3" s="1">
        <v>3.5499999999999997E-2</v>
      </c>
    </row>
    <row r="4" spans="1:35" x14ac:dyDescent="0.3">
      <c r="A4" t="s">
        <v>3</v>
      </c>
      <c r="B4" t="s">
        <v>0</v>
      </c>
      <c r="C4" s="14">
        <v>4346</v>
      </c>
      <c r="D4" s="1">
        <v>3.0300000000000001E-2</v>
      </c>
      <c r="E4" s="2">
        <v>0.36</v>
      </c>
      <c r="F4" s="10">
        <f t="shared" ref="F4:F23" si="1">E4-D4</f>
        <v>0.32969999999999999</v>
      </c>
      <c r="G4" s="9" t="str">
        <f t="shared" si="0"/>
        <v>NO</v>
      </c>
      <c r="H4" s="4">
        <v>0.51519999999999999</v>
      </c>
      <c r="I4" s="2">
        <v>0.31</v>
      </c>
      <c r="J4" s="10">
        <f>I4-H4</f>
        <v>-0.20519999999999999</v>
      </c>
      <c r="K4" s="9" t="str">
        <f t="shared" ref="K4:K23" si="2">IF(I4&gt;0.5,"YES","NO")</f>
        <v>NO</v>
      </c>
      <c r="L4" s="4">
        <v>0.45450000000000002</v>
      </c>
      <c r="M4" s="2">
        <v>0.33</v>
      </c>
      <c r="N4" s="10">
        <f t="shared" ref="N4:N23" si="3">M4-L4</f>
        <v>-0.1245</v>
      </c>
      <c r="O4" s="5" t="str">
        <f t="shared" ref="O4:O23" si="4">IF(AND(M4&gt;=0.4, M4&gt;I4,M4&gt;E4),"YES","NO")</f>
        <v>NO</v>
      </c>
      <c r="P4">
        <f t="shared" ref="P4:P23" si="5">ROUNDUP(D4*C4,0)</f>
        <v>132</v>
      </c>
      <c r="Q4">
        <f t="shared" ref="Q4:Q23" si="6">ROUNDUP(E4*C4,0)</f>
        <v>1565</v>
      </c>
      <c r="R4">
        <f t="shared" ref="R4:R23" si="7">Q4-P4</f>
        <v>1433</v>
      </c>
      <c r="S4" s="11">
        <f t="shared" ref="S4:T23" si="8">ROUNDUP(H4*$C4,0)</f>
        <v>2240</v>
      </c>
      <c r="T4" s="11">
        <f t="shared" si="8"/>
        <v>1348</v>
      </c>
      <c r="U4" s="11">
        <f t="shared" ref="U4:U23" si="9">T4-S4</f>
        <v>-892</v>
      </c>
      <c r="V4" s="11">
        <f t="shared" ref="V4:V23" si="10">IF(U4&gt;0,0,U4)</f>
        <v>-892</v>
      </c>
      <c r="W4" s="1">
        <f t="shared" ref="W4:W23" si="11">V4/$V$24</f>
        <v>2.0422180502770275E-2</v>
      </c>
      <c r="X4">
        <f>ROUNDUP(L4*$C4,0)</f>
        <v>1976</v>
      </c>
      <c r="Y4">
        <f>ROUNDUP(M4*$C4,0)</f>
        <v>1435</v>
      </c>
      <c r="Z4">
        <f t="shared" ref="Z4:Z23" si="12">Y4-X4</f>
        <v>-541</v>
      </c>
      <c r="AA4">
        <f t="shared" ref="AA4:AA23" si="13">IF(Z4&gt;0,0,Z4)</f>
        <v>-541</v>
      </c>
      <c r="AB4" s="14">
        <v>2020</v>
      </c>
      <c r="AC4" s="26">
        <f t="shared" ref="AC4:AC23" si="14">Y4-AB4</f>
        <v>-585</v>
      </c>
      <c r="AD4" s="1">
        <f>AA4/$X$25</f>
        <v>2.559492832473861E-2</v>
      </c>
      <c r="AE4" s="1">
        <f t="shared" ref="AE4:AE23" si="15">AB4/$AB$25</f>
        <v>2.130217450910088E-2</v>
      </c>
      <c r="AF4" s="11">
        <f>Z4+U4</f>
        <v>-1433</v>
      </c>
      <c r="AG4" s="1">
        <f t="shared" ref="AG4:AG23" si="16">AF4/$AF$24</f>
        <v>2.495776512182803E-2</v>
      </c>
      <c r="AH4" s="1">
        <f>Q4/$Q$24</f>
        <v>1.6180058723791406E-2</v>
      </c>
      <c r="AI4" s="1">
        <v>2.5399999999999999E-2</v>
      </c>
    </row>
    <row r="5" spans="1:35" x14ac:dyDescent="0.3">
      <c r="A5" t="s">
        <v>4</v>
      </c>
      <c r="B5" t="s">
        <v>0</v>
      </c>
      <c r="C5" s="14">
        <v>19127</v>
      </c>
      <c r="D5" s="1">
        <v>0.33789999999999998</v>
      </c>
      <c r="E5" s="2">
        <v>0.38</v>
      </c>
      <c r="F5" s="10">
        <f t="shared" si="1"/>
        <v>4.2100000000000026E-2</v>
      </c>
      <c r="G5" s="9" t="str">
        <f t="shared" si="0"/>
        <v>NO</v>
      </c>
      <c r="H5" s="4">
        <v>0.42759999999999998</v>
      </c>
      <c r="I5" s="2">
        <v>0.3</v>
      </c>
      <c r="J5" s="10">
        <f>I5-H5</f>
        <v>-0.12759999999999999</v>
      </c>
      <c r="K5" s="9" t="str">
        <f t="shared" si="2"/>
        <v>NO</v>
      </c>
      <c r="L5" s="4">
        <v>0.23449999999999999</v>
      </c>
      <c r="M5" s="2">
        <v>0.33</v>
      </c>
      <c r="N5" s="10">
        <f t="shared" si="3"/>
        <v>9.5500000000000029E-2</v>
      </c>
      <c r="O5" s="5" t="str">
        <f t="shared" si="4"/>
        <v>NO</v>
      </c>
      <c r="P5">
        <f t="shared" si="5"/>
        <v>6464</v>
      </c>
      <c r="Q5">
        <f t="shared" si="6"/>
        <v>7269</v>
      </c>
      <c r="R5">
        <f t="shared" si="7"/>
        <v>805</v>
      </c>
      <c r="S5" s="11">
        <f t="shared" si="8"/>
        <v>8179</v>
      </c>
      <c r="T5" s="11">
        <f t="shared" si="8"/>
        <v>5739</v>
      </c>
      <c r="U5" s="11">
        <f t="shared" si="9"/>
        <v>-2440</v>
      </c>
      <c r="V5" s="11">
        <f t="shared" si="10"/>
        <v>-2440</v>
      </c>
      <c r="W5" s="1">
        <f t="shared" si="11"/>
        <v>5.5863363707129444E-2</v>
      </c>
      <c r="X5">
        <f>ROUNDUP(L5*$C5,0)</f>
        <v>4486</v>
      </c>
      <c r="Y5">
        <f>ROUNDUP(M5*$C5,0)</f>
        <v>6312</v>
      </c>
      <c r="Z5">
        <f t="shared" si="12"/>
        <v>1826</v>
      </c>
      <c r="AA5">
        <f t="shared" si="13"/>
        <v>0</v>
      </c>
      <c r="AB5" s="14">
        <v>9602</v>
      </c>
      <c r="AC5" s="26">
        <f t="shared" si="14"/>
        <v>-3290</v>
      </c>
      <c r="AD5" s="1">
        <f>AA5/$X$25</f>
        <v>0</v>
      </c>
      <c r="AE5" s="1">
        <f t="shared" si="15"/>
        <v>0.10125914833484487</v>
      </c>
      <c r="AF5" s="11">
        <f>Z5+U5</f>
        <v>-614</v>
      </c>
      <c r="AG5" s="1">
        <f t="shared" si="16"/>
        <v>1.0693696988696728E-2</v>
      </c>
      <c r="AH5" s="1">
        <f>Q5/$Q$24</f>
        <v>7.5151978826351273E-2</v>
      </c>
      <c r="AI5" s="1">
        <v>9.1899999999999996E-2</v>
      </c>
    </row>
    <row r="6" spans="1:35" x14ac:dyDescent="0.3">
      <c r="A6" t="s">
        <v>5</v>
      </c>
      <c r="B6" t="s">
        <v>0</v>
      </c>
      <c r="C6" s="14">
        <v>7502</v>
      </c>
      <c r="D6" s="1">
        <v>0.2586</v>
      </c>
      <c r="E6" s="2">
        <v>0.46</v>
      </c>
      <c r="F6" s="10">
        <f t="shared" si="1"/>
        <v>0.20140000000000002</v>
      </c>
      <c r="G6" s="9" t="str">
        <f>IF(AND(E6&gt;=0.4,E6&gt;I6,E6&gt;M6),"YES","NO")</f>
        <v>YES</v>
      </c>
      <c r="H6" s="4">
        <v>0.18970000000000001</v>
      </c>
      <c r="I6" s="2">
        <v>0.28000000000000003</v>
      </c>
      <c r="J6" s="10">
        <f>I6-H6</f>
        <v>9.0300000000000019E-2</v>
      </c>
      <c r="K6" s="9" t="str">
        <f t="shared" si="2"/>
        <v>NO</v>
      </c>
      <c r="L6" s="4">
        <v>0.55169999999999997</v>
      </c>
      <c r="M6" s="2">
        <v>0.26</v>
      </c>
      <c r="N6" s="10">
        <f t="shared" si="3"/>
        <v>-0.29169999999999996</v>
      </c>
      <c r="O6" s="5" t="str">
        <f t="shared" si="4"/>
        <v>NO</v>
      </c>
      <c r="P6">
        <f t="shared" si="5"/>
        <v>1941</v>
      </c>
      <c r="Q6">
        <f t="shared" si="6"/>
        <v>3451</v>
      </c>
      <c r="R6">
        <f t="shared" si="7"/>
        <v>1510</v>
      </c>
      <c r="S6" s="11">
        <f t="shared" si="8"/>
        <v>1424</v>
      </c>
      <c r="T6" s="11">
        <f t="shared" si="8"/>
        <v>2101</v>
      </c>
      <c r="U6" s="11">
        <f t="shared" si="9"/>
        <v>677</v>
      </c>
      <c r="V6" s="11">
        <f t="shared" si="10"/>
        <v>0</v>
      </c>
      <c r="W6" s="1">
        <f t="shared" si="11"/>
        <v>0</v>
      </c>
      <c r="X6">
        <f>ROUNDUP(L6*$C6,0)</f>
        <v>4139</v>
      </c>
      <c r="Y6">
        <f>ROUNDUP(M6*$C6,0)</f>
        <v>1951</v>
      </c>
      <c r="Z6">
        <f t="shared" si="12"/>
        <v>-2188</v>
      </c>
      <c r="AA6">
        <f t="shared" si="13"/>
        <v>-2188</v>
      </c>
      <c r="AB6" s="14">
        <v>3229</v>
      </c>
      <c r="AC6" s="26">
        <f t="shared" si="14"/>
        <v>-1278</v>
      </c>
      <c r="AD6" s="1">
        <f>AA6/$X$25</f>
        <v>0.10351516298434026</v>
      </c>
      <c r="AE6" s="1">
        <f t="shared" si="15"/>
        <v>3.405184232172611E-2</v>
      </c>
      <c r="AF6" s="11">
        <f>Z6+U6</f>
        <v>-1511</v>
      </c>
      <c r="AG6" s="1">
        <f t="shared" si="16"/>
        <v>2.6316247801173868E-2</v>
      </c>
      <c r="AH6" s="1">
        <f>Q6/$Q$24</f>
        <v>3.5678838757702329E-2</v>
      </c>
      <c r="AI6" s="1">
        <v>4.2099999999999999E-2</v>
      </c>
    </row>
    <row r="7" spans="1:35" x14ac:dyDescent="0.3">
      <c r="A7" t="s">
        <v>6</v>
      </c>
      <c r="B7" t="s">
        <v>0</v>
      </c>
      <c r="C7" s="14">
        <v>7203</v>
      </c>
      <c r="D7" s="1">
        <v>0.08</v>
      </c>
      <c r="E7" s="2">
        <v>0.46</v>
      </c>
      <c r="F7" s="10">
        <f t="shared" si="1"/>
        <v>0.38</v>
      </c>
      <c r="G7" s="9" t="str">
        <f t="shared" ref="G7:G23" si="17">IF(AND(E7&gt;=0.4,E7&gt;I7,E7&gt;M7),"YES","NO")</f>
        <v>NO</v>
      </c>
      <c r="H7" s="4">
        <v>0.46</v>
      </c>
      <c r="I7" s="2">
        <v>0.02</v>
      </c>
      <c r="J7" s="10">
        <f>I7-H7</f>
        <v>-0.44</v>
      </c>
      <c r="K7" s="9" t="str">
        <f t="shared" si="2"/>
        <v>NO</v>
      </c>
      <c r="L7" s="4">
        <v>0.46</v>
      </c>
      <c r="M7" s="2">
        <v>0.52</v>
      </c>
      <c r="N7" s="10">
        <f t="shared" si="3"/>
        <v>0.06</v>
      </c>
      <c r="O7" s="5" t="str">
        <f t="shared" si="4"/>
        <v>YES</v>
      </c>
      <c r="P7">
        <f t="shared" si="5"/>
        <v>577</v>
      </c>
      <c r="Q7">
        <f t="shared" si="6"/>
        <v>3314</v>
      </c>
      <c r="R7">
        <f t="shared" si="7"/>
        <v>2737</v>
      </c>
      <c r="S7" s="11">
        <f t="shared" si="8"/>
        <v>3314</v>
      </c>
      <c r="T7" s="11">
        <f t="shared" si="8"/>
        <v>145</v>
      </c>
      <c r="U7" s="11">
        <f t="shared" si="9"/>
        <v>-3169</v>
      </c>
      <c r="V7" s="11">
        <f t="shared" si="10"/>
        <v>-3169</v>
      </c>
      <c r="W7" s="1">
        <f t="shared" si="11"/>
        <v>7.2553688355693938E-2</v>
      </c>
      <c r="X7">
        <f>ROUNDUP(L7*$C7,0)</f>
        <v>3314</v>
      </c>
      <c r="Y7">
        <f>ROUNDUP(M7*$C7,0)</f>
        <v>3746</v>
      </c>
      <c r="Z7">
        <f t="shared" si="12"/>
        <v>432</v>
      </c>
      <c r="AA7">
        <f t="shared" si="13"/>
        <v>0</v>
      </c>
      <c r="AB7" s="14">
        <v>3453</v>
      </c>
      <c r="AC7" s="26">
        <f t="shared" si="14"/>
        <v>293</v>
      </c>
      <c r="AD7" s="1">
        <f>AA7/$X$25</f>
        <v>0</v>
      </c>
      <c r="AE7" s="1">
        <f t="shared" si="15"/>
        <v>3.6414063653428384E-2</v>
      </c>
      <c r="AF7" s="11">
        <f>Z7+U7</f>
        <v>-2737</v>
      </c>
      <c r="AG7" s="1">
        <f t="shared" si="16"/>
        <v>4.7668808889353327E-2</v>
      </c>
      <c r="AH7" s="1">
        <f>Q7/$Q$24</f>
        <v>3.4262437450891192E-2</v>
      </c>
      <c r="AI7" s="1">
        <v>4.0500000000000001E-2</v>
      </c>
    </row>
    <row r="8" spans="1:35" x14ac:dyDescent="0.3">
      <c r="A8" t="s">
        <v>7</v>
      </c>
      <c r="B8" t="s">
        <v>0</v>
      </c>
      <c r="C8" s="14">
        <v>2505</v>
      </c>
      <c r="D8" s="1">
        <v>0</v>
      </c>
      <c r="E8" s="2">
        <v>0.74</v>
      </c>
      <c r="F8" s="10">
        <f t="shared" si="1"/>
        <v>0.74</v>
      </c>
      <c r="G8" s="9" t="str">
        <f t="shared" si="17"/>
        <v>YES</v>
      </c>
      <c r="H8" s="4">
        <v>0.63160000000000005</v>
      </c>
      <c r="I8" s="2">
        <v>0.21</v>
      </c>
      <c r="J8" s="10">
        <f>I8-H8</f>
        <v>-0.42160000000000009</v>
      </c>
      <c r="K8" s="9" t="str">
        <f t="shared" si="2"/>
        <v>NO</v>
      </c>
      <c r="L8" s="4">
        <v>0.36840000000000001</v>
      </c>
      <c r="M8" s="2">
        <v>0.05</v>
      </c>
      <c r="N8" s="10">
        <f t="shared" si="3"/>
        <v>-0.31840000000000002</v>
      </c>
      <c r="O8" s="5" t="str">
        <f t="shared" si="4"/>
        <v>NO</v>
      </c>
      <c r="P8">
        <f t="shared" si="5"/>
        <v>0</v>
      </c>
      <c r="Q8">
        <f t="shared" si="6"/>
        <v>1854</v>
      </c>
      <c r="R8">
        <f t="shared" si="7"/>
        <v>1854</v>
      </c>
      <c r="S8" s="11">
        <f t="shared" si="8"/>
        <v>1583</v>
      </c>
      <c r="T8" s="11">
        <f t="shared" si="8"/>
        <v>527</v>
      </c>
      <c r="U8" s="11">
        <f t="shared" si="9"/>
        <v>-1056</v>
      </c>
      <c r="V8" s="11">
        <f t="shared" si="10"/>
        <v>-1056</v>
      </c>
      <c r="W8" s="1">
        <f t="shared" si="11"/>
        <v>2.4176931178167497E-2</v>
      </c>
      <c r="X8">
        <f>ROUNDUP(L8*$C8,0)</f>
        <v>923</v>
      </c>
      <c r="Y8">
        <f>ROUNDUP(M8*$C8,0)</f>
        <v>126</v>
      </c>
      <c r="Z8">
        <f t="shared" si="12"/>
        <v>-797</v>
      </c>
      <c r="AA8">
        <f t="shared" si="13"/>
        <v>-797</v>
      </c>
      <c r="AB8" s="14">
        <v>984</v>
      </c>
      <c r="AC8" s="26">
        <f t="shared" si="14"/>
        <v>-858</v>
      </c>
      <c r="AD8" s="1">
        <f>AA8/$X$25</f>
        <v>3.7706391635520649E-2</v>
      </c>
      <c r="AE8" s="1">
        <f t="shared" si="15"/>
        <v>1.0376900849977853E-2</v>
      </c>
      <c r="AF8" s="11">
        <f>Z8+U8</f>
        <v>-1853</v>
      </c>
      <c r="AG8" s="1">
        <f t="shared" si="16"/>
        <v>3.227267185676716E-2</v>
      </c>
      <c r="AH8" s="1">
        <f>Q8/$Q$24</f>
        <v>1.9167941772465984E-2</v>
      </c>
      <c r="AI8" s="1">
        <v>1.5900000000000001E-2</v>
      </c>
    </row>
    <row r="9" spans="1:35" x14ac:dyDescent="0.3">
      <c r="A9" t="s">
        <v>8</v>
      </c>
      <c r="B9" t="s">
        <v>0</v>
      </c>
      <c r="C9" s="14">
        <v>7848</v>
      </c>
      <c r="D9" s="1">
        <v>0.31669999999999998</v>
      </c>
      <c r="E9" s="2">
        <v>0.52</v>
      </c>
      <c r="F9" s="10">
        <f t="shared" si="1"/>
        <v>0.20330000000000004</v>
      </c>
      <c r="G9" s="9" t="str">
        <f t="shared" si="17"/>
        <v>YES</v>
      </c>
      <c r="H9" s="4">
        <v>0.33329999999999999</v>
      </c>
      <c r="I9" s="2">
        <v>0.32</v>
      </c>
      <c r="J9" s="10">
        <f>I9-H9</f>
        <v>-1.3299999999999979E-2</v>
      </c>
      <c r="K9" s="9" t="str">
        <f t="shared" si="2"/>
        <v>NO</v>
      </c>
      <c r="L9" s="4">
        <v>0.35</v>
      </c>
      <c r="M9" s="2">
        <v>0.13</v>
      </c>
      <c r="N9" s="10">
        <f t="shared" si="3"/>
        <v>-0.21999999999999997</v>
      </c>
      <c r="O9" s="5" t="str">
        <f t="shared" si="4"/>
        <v>NO</v>
      </c>
      <c r="P9">
        <f t="shared" si="5"/>
        <v>2486</v>
      </c>
      <c r="Q9">
        <f t="shared" si="6"/>
        <v>4081</v>
      </c>
      <c r="R9">
        <f t="shared" si="7"/>
        <v>1595</v>
      </c>
      <c r="S9" s="11">
        <f t="shared" si="8"/>
        <v>2616</v>
      </c>
      <c r="T9" s="11">
        <f t="shared" si="8"/>
        <v>2512</v>
      </c>
      <c r="U9" s="11">
        <f t="shared" si="9"/>
        <v>-104</v>
      </c>
      <c r="V9" s="11">
        <f t="shared" si="10"/>
        <v>-104</v>
      </c>
      <c r="W9" s="1">
        <f t="shared" si="11"/>
        <v>2.3810614039104353E-3</v>
      </c>
      <c r="X9">
        <f>ROUNDUP(L9*$C9,0)</f>
        <v>2747</v>
      </c>
      <c r="Y9">
        <f>ROUNDUP(M9*$C9,0)</f>
        <v>1021</v>
      </c>
      <c r="Z9">
        <f t="shared" si="12"/>
        <v>-1726</v>
      </c>
      <c r="AA9">
        <f t="shared" si="13"/>
        <v>-1726</v>
      </c>
      <c r="AB9" s="14">
        <v>2900</v>
      </c>
      <c r="AC9" s="26">
        <f t="shared" si="14"/>
        <v>-1879</v>
      </c>
      <c r="AD9" s="1">
        <f>AA9/$X$25</f>
        <v>8.165775654066329E-2</v>
      </c>
      <c r="AE9" s="1">
        <f t="shared" si="15"/>
        <v>3.0582329740788391E-2</v>
      </c>
      <c r="AF9" s="11">
        <f>Z9+U9</f>
        <v>-1830</v>
      </c>
      <c r="AG9" s="1">
        <f t="shared" si="16"/>
        <v>3.187209363080621E-2</v>
      </c>
      <c r="AH9" s="1">
        <f>Q9/$Q$24</f>
        <v>4.2192217029899511E-2</v>
      </c>
      <c r="AI9" s="1">
        <v>4.87E-2</v>
      </c>
    </row>
    <row r="10" spans="1:35" x14ac:dyDescent="0.3">
      <c r="A10" t="s">
        <v>9</v>
      </c>
      <c r="B10" t="s">
        <v>0</v>
      </c>
      <c r="C10" s="14">
        <v>5181</v>
      </c>
      <c r="D10" s="1">
        <v>2.5000000000000001E-2</v>
      </c>
      <c r="E10" s="2">
        <v>0.48</v>
      </c>
      <c r="F10" s="10">
        <f t="shared" si="1"/>
        <v>0.45499999999999996</v>
      </c>
      <c r="G10" s="9" t="str">
        <f t="shared" si="17"/>
        <v>NO</v>
      </c>
      <c r="H10" s="4">
        <v>0.5</v>
      </c>
      <c r="I10" s="2">
        <v>0</v>
      </c>
      <c r="J10" s="10">
        <f>I10-H10</f>
        <v>-0.5</v>
      </c>
      <c r="K10" s="9" t="str">
        <f t="shared" si="2"/>
        <v>NO</v>
      </c>
      <c r="L10" s="4">
        <v>0.47499999999999998</v>
      </c>
      <c r="M10" s="2">
        <v>0.53</v>
      </c>
      <c r="N10" s="10">
        <f t="shared" si="3"/>
        <v>5.5000000000000049E-2</v>
      </c>
      <c r="O10" s="5" t="str">
        <f t="shared" si="4"/>
        <v>YES</v>
      </c>
      <c r="P10">
        <f t="shared" si="5"/>
        <v>130</v>
      </c>
      <c r="Q10">
        <f t="shared" si="6"/>
        <v>2487</v>
      </c>
      <c r="R10">
        <f t="shared" si="7"/>
        <v>2357</v>
      </c>
      <c r="S10" s="11">
        <f t="shared" si="8"/>
        <v>2591</v>
      </c>
      <c r="T10" s="11">
        <f t="shared" si="8"/>
        <v>0</v>
      </c>
      <c r="U10" s="11">
        <f t="shared" si="9"/>
        <v>-2591</v>
      </c>
      <c r="V10" s="11">
        <f t="shared" si="10"/>
        <v>-2591</v>
      </c>
      <c r="W10" s="1">
        <f t="shared" si="11"/>
        <v>5.9320481707037867E-2</v>
      </c>
      <c r="X10">
        <f>ROUNDUP(L10*$C10,0)</f>
        <v>2461</v>
      </c>
      <c r="Y10">
        <f>ROUNDUP(M10*$C10,0)</f>
        <v>2746</v>
      </c>
      <c r="Z10">
        <f t="shared" si="12"/>
        <v>285</v>
      </c>
      <c r="AA10">
        <f t="shared" si="13"/>
        <v>0</v>
      </c>
      <c r="AB10" s="14">
        <v>2742</v>
      </c>
      <c r="AC10" s="26">
        <f t="shared" si="14"/>
        <v>4</v>
      </c>
      <c r="AD10" s="1">
        <f>AA10/$X$25</f>
        <v>0</v>
      </c>
      <c r="AE10" s="1">
        <f t="shared" si="15"/>
        <v>2.8916120051462678E-2</v>
      </c>
      <c r="AF10" s="11">
        <f>Z10+U10</f>
        <v>-2306</v>
      </c>
      <c r="AG10" s="1">
        <f t="shared" si="16"/>
        <v>4.016232126373722E-2</v>
      </c>
      <c r="AH10" s="1">
        <f>Q10/$Q$24</f>
        <v>2.5712336131673629E-2</v>
      </c>
      <c r="AI10" s="1">
        <v>2.64E-2</v>
      </c>
    </row>
    <row r="11" spans="1:35" x14ac:dyDescent="0.3">
      <c r="A11" t="s">
        <v>10</v>
      </c>
      <c r="B11" t="s">
        <v>0</v>
      </c>
      <c r="C11" s="14">
        <v>5866</v>
      </c>
      <c r="D11" s="1">
        <v>0.2</v>
      </c>
      <c r="E11" s="2">
        <v>0.68</v>
      </c>
      <c r="F11" s="10">
        <f t="shared" si="1"/>
        <v>0.48000000000000004</v>
      </c>
      <c r="G11" s="9" t="str">
        <f t="shared" si="17"/>
        <v>YES</v>
      </c>
      <c r="H11" s="4">
        <v>0.44440000000000002</v>
      </c>
      <c r="I11" s="2">
        <v>0.02</v>
      </c>
      <c r="J11" s="10">
        <f>I11-H11</f>
        <v>-0.4244</v>
      </c>
      <c r="K11" s="9" t="str">
        <f t="shared" si="2"/>
        <v>NO</v>
      </c>
      <c r="L11" s="4">
        <v>0.35560000000000003</v>
      </c>
      <c r="M11" s="2">
        <v>0.28999999999999998</v>
      </c>
      <c r="N11" s="10">
        <f t="shared" si="3"/>
        <v>-6.5600000000000047E-2</v>
      </c>
      <c r="O11" s="5" t="str">
        <f t="shared" si="4"/>
        <v>NO</v>
      </c>
      <c r="P11">
        <f t="shared" si="5"/>
        <v>1174</v>
      </c>
      <c r="Q11">
        <f t="shared" si="6"/>
        <v>3989</v>
      </c>
      <c r="R11">
        <f t="shared" si="7"/>
        <v>2815</v>
      </c>
      <c r="S11" s="11">
        <f t="shared" si="8"/>
        <v>2607</v>
      </c>
      <c r="T11" s="11">
        <f t="shared" si="8"/>
        <v>118</v>
      </c>
      <c r="U11" s="11">
        <f t="shared" si="9"/>
        <v>-2489</v>
      </c>
      <c r="V11" s="11">
        <f t="shared" si="10"/>
        <v>-2489</v>
      </c>
      <c r="W11" s="1">
        <f t="shared" si="11"/>
        <v>5.6985209945510325E-2</v>
      </c>
      <c r="X11">
        <f>ROUNDUP(L11*$C11,0)</f>
        <v>2086</v>
      </c>
      <c r="Y11">
        <f>ROUNDUP(M11*$C11,0)</f>
        <v>1702</v>
      </c>
      <c r="Z11">
        <f t="shared" si="12"/>
        <v>-384</v>
      </c>
      <c r="AA11">
        <f t="shared" si="13"/>
        <v>-384</v>
      </c>
      <c r="AB11" s="14">
        <v>2418</v>
      </c>
      <c r="AC11" s="26">
        <f t="shared" si="14"/>
        <v>-716</v>
      </c>
      <c r="AD11" s="1">
        <f>AA11/$X$25</f>
        <v>1.8167194966173063E-2</v>
      </c>
      <c r="AE11" s="1">
        <f t="shared" si="15"/>
        <v>2.5499335625250457E-2</v>
      </c>
      <c r="AF11" s="11">
        <f>Z11+U11</f>
        <v>-2873</v>
      </c>
      <c r="AG11" s="1">
        <f t="shared" si="16"/>
        <v>5.0037445355905048E-2</v>
      </c>
      <c r="AH11" s="1">
        <f>Q11/$Q$24</f>
        <v>4.1241057028245313E-2</v>
      </c>
      <c r="AI11" s="1">
        <v>3.1099999999999999E-2</v>
      </c>
    </row>
    <row r="12" spans="1:35" x14ac:dyDescent="0.3">
      <c r="A12" t="s">
        <v>11</v>
      </c>
      <c r="B12" t="s">
        <v>0</v>
      </c>
      <c r="C12" s="14">
        <v>3957</v>
      </c>
      <c r="D12" s="1">
        <v>0.16669999999999999</v>
      </c>
      <c r="E12" s="2">
        <v>0.65</v>
      </c>
      <c r="F12" s="10">
        <f t="shared" si="1"/>
        <v>0.48330000000000006</v>
      </c>
      <c r="G12" s="9" t="str">
        <f t="shared" si="17"/>
        <v>YES</v>
      </c>
      <c r="H12" s="4">
        <v>0.43330000000000002</v>
      </c>
      <c r="I12" s="2">
        <v>0.23</v>
      </c>
      <c r="J12" s="10">
        <f>I12-H12</f>
        <v>-0.20330000000000001</v>
      </c>
      <c r="K12" s="9" t="str">
        <f t="shared" si="2"/>
        <v>NO</v>
      </c>
      <c r="L12" s="4">
        <v>0.4</v>
      </c>
      <c r="M12" s="2">
        <v>0.13</v>
      </c>
      <c r="N12" s="10">
        <f t="shared" si="3"/>
        <v>-0.27</v>
      </c>
      <c r="O12" s="5" t="str">
        <f t="shared" si="4"/>
        <v>NO</v>
      </c>
      <c r="P12">
        <f t="shared" si="5"/>
        <v>660</v>
      </c>
      <c r="Q12">
        <f t="shared" si="6"/>
        <v>2573</v>
      </c>
      <c r="R12">
        <f t="shared" si="7"/>
        <v>1913</v>
      </c>
      <c r="S12" s="11">
        <f t="shared" si="8"/>
        <v>1715</v>
      </c>
      <c r="T12" s="11">
        <f t="shared" si="8"/>
        <v>911</v>
      </c>
      <c r="U12" s="11">
        <f t="shared" si="9"/>
        <v>-804</v>
      </c>
      <c r="V12" s="11">
        <f t="shared" si="10"/>
        <v>-804</v>
      </c>
      <c r="W12" s="1">
        <f t="shared" si="11"/>
        <v>1.8407436237922983E-2</v>
      </c>
      <c r="X12">
        <f>ROUNDUP(L12*$C12,0)</f>
        <v>1583</v>
      </c>
      <c r="Y12">
        <f>ROUNDUP(M12*$C12,0)</f>
        <v>515</v>
      </c>
      <c r="Z12">
        <f t="shared" si="12"/>
        <v>-1068</v>
      </c>
      <c r="AA12">
        <f t="shared" si="13"/>
        <v>-1068</v>
      </c>
      <c r="AB12" s="14">
        <v>1973</v>
      </c>
      <c r="AC12" s="26">
        <f t="shared" si="14"/>
        <v>-1458</v>
      </c>
      <c r="AD12" s="1">
        <f>AA12/$X$25</f>
        <v>5.0527510999668825E-2</v>
      </c>
      <c r="AE12" s="1">
        <f t="shared" si="15"/>
        <v>2.0806529854681205E-2</v>
      </c>
      <c r="AF12" s="11">
        <f>Z12+U12</f>
        <v>-1872</v>
      </c>
      <c r="AG12" s="1">
        <f t="shared" si="16"/>
        <v>3.2603584304300118E-2</v>
      </c>
      <c r="AH12" s="1">
        <f>Q12/$Q$24</f>
        <v>2.6601463959306893E-2</v>
      </c>
      <c r="AI12" s="1">
        <v>0.02</v>
      </c>
    </row>
    <row r="13" spans="1:35" x14ac:dyDescent="0.3">
      <c r="A13" t="s">
        <v>12</v>
      </c>
      <c r="B13" t="s">
        <v>0</v>
      </c>
      <c r="C13" s="14">
        <v>3730</v>
      </c>
      <c r="D13" s="1">
        <v>0.23080000000000001</v>
      </c>
      <c r="E13" s="2">
        <v>0.36</v>
      </c>
      <c r="F13" s="10">
        <f t="shared" si="1"/>
        <v>0.12919999999999998</v>
      </c>
      <c r="G13" s="9" t="str">
        <f t="shared" si="17"/>
        <v>NO</v>
      </c>
      <c r="H13" s="4">
        <v>0.15379999999999999</v>
      </c>
      <c r="I13" s="2">
        <v>7.0000000000000007E-2</v>
      </c>
      <c r="J13" s="10">
        <f>I13-H13</f>
        <v>-8.3799999999999986E-2</v>
      </c>
      <c r="K13" s="9" t="str">
        <f t="shared" si="2"/>
        <v>NO</v>
      </c>
      <c r="L13" s="4">
        <v>0.61539999999999995</v>
      </c>
      <c r="M13" s="2">
        <v>0.56999999999999995</v>
      </c>
      <c r="N13" s="10">
        <f t="shared" si="3"/>
        <v>-4.5399999999999996E-2</v>
      </c>
      <c r="O13" s="5" t="str">
        <f t="shared" si="4"/>
        <v>YES</v>
      </c>
      <c r="P13">
        <f t="shared" si="5"/>
        <v>861</v>
      </c>
      <c r="Q13">
        <f t="shared" si="6"/>
        <v>1343</v>
      </c>
      <c r="R13">
        <f t="shared" si="7"/>
        <v>482</v>
      </c>
      <c r="S13" s="11">
        <f t="shared" si="8"/>
        <v>574</v>
      </c>
      <c r="T13" s="11">
        <f t="shared" si="8"/>
        <v>262</v>
      </c>
      <c r="U13" s="11">
        <f t="shared" si="9"/>
        <v>-312</v>
      </c>
      <c r="V13" s="11">
        <f t="shared" si="10"/>
        <v>-312</v>
      </c>
      <c r="W13" s="1">
        <f t="shared" si="11"/>
        <v>7.1431842117313064E-3</v>
      </c>
      <c r="X13">
        <f>ROUNDUP(L13*$C13,0)</f>
        <v>2296</v>
      </c>
      <c r="Y13">
        <f>ROUNDUP(M13*$C13,0)</f>
        <v>2127</v>
      </c>
      <c r="Z13">
        <f t="shared" si="12"/>
        <v>-169</v>
      </c>
      <c r="AA13">
        <f t="shared" si="13"/>
        <v>-169</v>
      </c>
      <c r="AB13" s="14">
        <v>1875</v>
      </c>
      <c r="AC13" s="26">
        <f t="shared" si="14"/>
        <v>252</v>
      </c>
      <c r="AD13" s="1">
        <f>AA13/$X$25</f>
        <v>7.9954582012584565E-3</v>
      </c>
      <c r="AE13" s="1">
        <f t="shared" si="15"/>
        <v>1.977305802206146E-2</v>
      </c>
      <c r="AF13" s="11">
        <f>Z13+U13</f>
        <v>-481</v>
      </c>
      <c r="AG13" s="1">
        <f t="shared" si="16"/>
        <v>8.3773098559660024E-3</v>
      </c>
      <c r="AH13" s="1">
        <f>Q13/$Q$24</f>
        <v>1.3884868285017163E-2</v>
      </c>
      <c r="AI13" s="1">
        <v>1.9400000000000001E-2</v>
      </c>
    </row>
    <row r="14" spans="1:35" x14ac:dyDescent="0.3">
      <c r="A14" t="s">
        <v>13</v>
      </c>
      <c r="B14" t="s">
        <v>0</v>
      </c>
      <c r="C14" s="14">
        <v>7700</v>
      </c>
      <c r="D14" s="1">
        <v>0.2833</v>
      </c>
      <c r="E14" s="2">
        <v>0.32</v>
      </c>
      <c r="F14" s="10">
        <f t="shared" si="1"/>
        <v>3.670000000000001E-2</v>
      </c>
      <c r="G14" s="9" t="str">
        <f t="shared" si="17"/>
        <v>NO</v>
      </c>
      <c r="H14" s="4">
        <v>0.26669999999999999</v>
      </c>
      <c r="I14" s="2">
        <v>0.34</v>
      </c>
      <c r="J14" s="10">
        <f>I14-H14</f>
        <v>7.3300000000000032E-2</v>
      </c>
      <c r="K14" s="9" t="str">
        <f t="shared" si="2"/>
        <v>NO</v>
      </c>
      <c r="L14" s="4">
        <v>0.45</v>
      </c>
      <c r="M14" s="2">
        <v>0.34</v>
      </c>
      <c r="N14" s="10">
        <f t="shared" si="3"/>
        <v>-0.10999999999999999</v>
      </c>
      <c r="O14" s="5" t="str">
        <f t="shared" si="4"/>
        <v>NO</v>
      </c>
      <c r="P14">
        <f t="shared" si="5"/>
        <v>2182</v>
      </c>
      <c r="Q14">
        <f t="shared" si="6"/>
        <v>2464</v>
      </c>
      <c r="R14">
        <f t="shared" si="7"/>
        <v>282</v>
      </c>
      <c r="S14" s="11">
        <f t="shared" si="8"/>
        <v>2054</v>
      </c>
      <c r="T14" s="11">
        <f t="shared" si="8"/>
        <v>2618</v>
      </c>
      <c r="U14" s="11">
        <f t="shared" si="9"/>
        <v>564</v>
      </c>
      <c r="V14" s="11">
        <f t="shared" si="10"/>
        <v>0</v>
      </c>
      <c r="W14" s="1">
        <f t="shared" si="11"/>
        <v>0</v>
      </c>
      <c r="X14">
        <f>ROUNDUP(L14*$C14,0)</f>
        <v>3465</v>
      </c>
      <c r="Y14">
        <f>ROUNDUP(M14*$C14,0)</f>
        <v>2618</v>
      </c>
      <c r="Z14">
        <f t="shared" si="12"/>
        <v>-847</v>
      </c>
      <c r="AA14">
        <f t="shared" si="13"/>
        <v>-847</v>
      </c>
      <c r="AB14" s="14">
        <v>4012</v>
      </c>
      <c r="AC14" s="26">
        <f t="shared" si="14"/>
        <v>-1394</v>
      </c>
      <c r="AD14" s="1">
        <f>AA14/$X$25</f>
        <v>4.0071911813407766E-2</v>
      </c>
      <c r="AE14" s="1">
        <f t="shared" si="15"/>
        <v>4.2309071351738975E-2</v>
      </c>
      <c r="AF14" s="11">
        <f>Z14+U14</f>
        <v>-283</v>
      </c>
      <c r="AG14" s="1">
        <f t="shared" si="16"/>
        <v>4.9288538237804132E-3</v>
      </c>
      <c r="AH14" s="1">
        <f>Q14/$Q$24</f>
        <v>2.547454613126008E-2</v>
      </c>
      <c r="AI14" s="1">
        <v>3.5900000000000001E-2</v>
      </c>
    </row>
    <row r="15" spans="1:35" x14ac:dyDescent="0.3">
      <c r="A15" t="s">
        <v>14</v>
      </c>
      <c r="B15" t="s">
        <v>0</v>
      </c>
      <c r="C15" s="14">
        <v>6879</v>
      </c>
      <c r="D15" s="1">
        <v>0.2</v>
      </c>
      <c r="E15" s="2">
        <v>0.46</v>
      </c>
      <c r="F15" s="10">
        <f t="shared" si="1"/>
        <v>0.26</v>
      </c>
      <c r="G15" s="9" t="str">
        <f t="shared" si="17"/>
        <v>NO</v>
      </c>
      <c r="H15" s="4">
        <v>0.2545</v>
      </c>
      <c r="I15" s="2">
        <v>0.02</v>
      </c>
      <c r="J15" s="10">
        <f>I15-H15</f>
        <v>-0.23450000000000001</v>
      </c>
      <c r="K15" s="9" t="str">
        <f t="shared" si="2"/>
        <v>NO</v>
      </c>
      <c r="L15" s="4">
        <v>0.54549999999999998</v>
      </c>
      <c r="M15" s="2">
        <v>0.52</v>
      </c>
      <c r="N15" s="10">
        <f t="shared" si="3"/>
        <v>-2.5499999999999967E-2</v>
      </c>
      <c r="O15" s="5" t="str">
        <f t="shared" si="4"/>
        <v>YES</v>
      </c>
      <c r="P15">
        <f t="shared" si="5"/>
        <v>1376</v>
      </c>
      <c r="Q15">
        <f t="shared" si="6"/>
        <v>3165</v>
      </c>
      <c r="R15">
        <f t="shared" si="7"/>
        <v>1789</v>
      </c>
      <c r="S15" s="11">
        <f t="shared" si="8"/>
        <v>1751</v>
      </c>
      <c r="T15" s="11">
        <f t="shared" si="8"/>
        <v>138</v>
      </c>
      <c r="U15" s="11">
        <f t="shared" si="9"/>
        <v>-1613</v>
      </c>
      <c r="V15" s="11">
        <f t="shared" si="10"/>
        <v>-1613</v>
      </c>
      <c r="W15" s="1">
        <f t="shared" si="11"/>
        <v>3.6929346581803198E-2</v>
      </c>
      <c r="X15">
        <f>ROUNDUP(L15*$C15,0)</f>
        <v>3753</v>
      </c>
      <c r="Y15">
        <f>ROUNDUP(M15*$C15,0)</f>
        <v>3578</v>
      </c>
      <c r="Z15">
        <f t="shared" si="12"/>
        <v>-175</v>
      </c>
      <c r="AA15">
        <f t="shared" si="13"/>
        <v>-175</v>
      </c>
      <c r="AB15" s="14">
        <v>3142</v>
      </c>
      <c r="AC15" s="26">
        <f t="shared" si="14"/>
        <v>436</v>
      </c>
      <c r="AD15" s="1">
        <f>AA15/$X$25</f>
        <v>8.2793206226049101E-3</v>
      </c>
      <c r="AE15" s="1">
        <f t="shared" si="15"/>
        <v>3.3134372429502457E-2</v>
      </c>
      <c r="AF15" s="11">
        <f>Z15+U15</f>
        <v>-1788</v>
      </c>
      <c r="AG15" s="1">
        <f t="shared" si="16"/>
        <v>3.1140602957312295E-2</v>
      </c>
      <c r="AH15" s="1">
        <f>Q15/$Q$24</f>
        <v>3.272197179603821E-2</v>
      </c>
      <c r="AI15" s="1">
        <v>3.7900000000000003E-2</v>
      </c>
    </row>
    <row r="16" spans="1:35" x14ac:dyDescent="0.3">
      <c r="A16" t="s">
        <v>15</v>
      </c>
      <c r="B16" t="s">
        <v>0</v>
      </c>
      <c r="C16" s="14">
        <v>7155</v>
      </c>
      <c r="D16" s="1">
        <v>7.1400000000000005E-2</v>
      </c>
      <c r="E16" s="2">
        <v>0.81</v>
      </c>
      <c r="F16" s="10">
        <f t="shared" si="1"/>
        <v>0.73860000000000003</v>
      </c>
      <c r="G16" s="9" t="str">
        <f t="shared" si="17"/>
        <v>YES</v>
      </c>
      <c r="H16" s="4">
        <v>0.55359999999999998</v>
      </c>
      <c r="I16" s="2">
        <v>0.16</v>
      </c>
      <c r="J16" s="10">
        <f>I16-H16</f>
        <v>-0.39359999999999995</v>
      </c>
      <c r="K16" s="9" t="str">
        <f t="shared" si="2"/>
        <v>NO</v>
      </c>
      <c r="L16" s="4">
        <v>0.375</v>
      </c>
      <c r="M16" s="2">
        <v>0.03</v>
      </c>
      <c r="N16" s="10">
        <f t="shared" si="3"/>
        <v>-0.34499999999999997</v>
      </c>
      <c r="O16" s="5" t="str">
        <f t="shared" si="4"/>
        <v>NO</v>
      </c>
      <c r="P16">
        <f t="shared" si="5"/>
        <v>511</v>
      </c>
      <c r="Q16">
        <f t="shared" si="6"/>
        <v>5796</v>
      </c>
      <c r="R16">
        <f t="shared" si="7"/>
        <v>5285</v>
      </c>
      <c r="S16" s="11">
        <f t="shared" si="8"/>
        <v>3962</v>
      </c>
      <c r="T16" s="11">
        <f t="shared" si="8"/>
        <v>1145</v>
      </c>
      <c r="U16" s="11">
        <f t="shared" si="9"/>
        <v>-2817</v>
      </c>
      <c r="V16" s="11">
        <f t="shared" si="10"/>
        <v>-2817</v>
      </c>
      <c r="W16" s="1">
        <f t="shared" si="11"/>
        <v>6.4494711296304782E-2</v>
      </c>
      <c r="X16">
        <f>ROUNDUP(L16*$C16,0)</f>
        <v>2684</v>
      </c>
      <c r="Y16">
        <f>ROUNDUP(M16*$C16,0)</f>
        <v>215</v>
      </c>
      <c r="Z16">
        <f t="shared" si="12"/>
        <v>-2469</v>
      </c>
      <c r="AA16">
        <f t="shared" si="13"/>
        <v>-2469</v>
      </c>
      <c r="AB16" s="14">
        <v>3028</v>
      </c>
      <c r="AC16" s="26">
        <f t="shared" si="14"/>
        <v>-2813</v>
      </c>
      <c r="AD16" s="1">
        <f>AA16/$X$25</f>
        <v>0.11680938638406585</v>
      </c>
      <c r="AE16" s="1">
        <f t="shared" si="15"/>
        <v>3.1932170501761122E-2</v>
      </c>
      <c r="AF16" s="11">
        <f>Z16+U16</f>
        <v>-5286</v>
      </c>
      <c r="AG16" s="1">
        <f t="shared" si="16"/>
        <v>9.2063326192591041E-2</v>
      </c>
      <c r="AH16" s="1">
        <f>Q16/$Q$24</f>
        <v>5.9923080104214051E-2</v>
      </c>
      <c r="AI16" s="1">
        <v>4.0099999999999997E-2</v>
      </c>
    </row>
    <row r="17" spans="1:35" x14ac:dyDescent="0.3">
      <c r="A17" t="s">
        <v>16</v>
      </c>
      <c r="B17" t="s">
        <v>0</v>
      </c>
      <c r="C17" s="14">
        <v>8284</v>
      </c>
      <c r="D17" s="1">
        <v>0.38600000000000001</v>
      </c>
      <c r="E17" s="2">
        <v>0.66</v>
      </c>
      <c r="F17" s="10">
        <f t="shared" si="1"/>
        <v>0.27400000000000002</v>
      </c>
      <c r="G17" s="9" t="str">
        <f t="shared" si="17"/>
        <v>YES</v>
      </c>
      <c r="H17" s="4">
        <v>0.193</v>
      </c>
      <c r="I17" s="2">
        <v>0.08</v>
      </c>
      <c r="J17" s="10">
        <f>I17-H17</f>
        <v>-0.113</v>
      </c>
      <c r="K17" s="9" t="str">
        <f t="shared" si="2"/>
        <v>NO</v>
      </c>
      <c r="L17" s="4">
        <v>0.42109999999999997</v>
      </c>
      <c r="M17" s="2">
        <v>0.25</v>
      </c>
      <c r="N17" s="10">
        <f t="shared" si="3"/>
        <v>-0.17109999999999997</v>
      </c>
      <c r="O17" s="5" t="str">
        <f t="shared" si="4"/>
        <v>NO</v>
      </c>
      <c r="P17">
        <f t="shared" si="5"/>
        <v>3198</v>
      </c>
      <c r="Q17">
        <f t="shared" si="6"/>
        <v>5468</v>
      </c>
      <c r="R17">
        <f t="shared" si="7"/>
        <v>2270</v>
      </c>
      <c r="S17" s="11">
        <f t="shared" si="8"/>
        <v>1599</v>
      </c>
      <c r="T17" s="11">
        <f t="shared" si="8"/>
        <v>663</v>
      </c>
      <c r="U17" s="11">
        <f t="shared" si="9"/>
        <v>-936</v>
      </c>
      <c r="V17" s="11">
        <f t="shared" si="10"/>
        <v>-936</v>
      </c>
      <c r="W17" s="1">
        <f t="shared" si="11"/>
        <v>2.1429552635193919E-2</v>
      </c>
      <c r="X17">
        <f>ROUNDUP(L17*$C17,0)</f>
        <v>3489</v>
      </c>
      <c r="Y17">
        <f>ROUNDUP(M17*$C17,0)</f>
        <v>2071</v>
      </c>
      <c r="Z17">
        <f t="shared" si="12"/>
        <v>-1418</v>
      </c>
      <c r="AA17">
        <f t="shared" si="13"/>
        <v>-1418</v>
      </c>
      <c r="AB17" s="14">
        <v>3802</v>
      </c>
      <c r="AC17" s="26">
        <f t="shared" si="14"/>
        <v>-1731</v>
      </c>
      <c r="AD17" s="1">
        <f>AA17/$X$25</f>
        <v>6.7086152244878655E-2</v>
      </c>
      <c r="AE17" s="1">
        <f t="shared" si="15"/>
        <v>4.0094488853268093E-2</v>
      </c>
      <c r="AF17" s="11">
        <f>Z17+U17</f>
        <v>-2354</v>
      </c>
      <c r="AG17" s="1">
        <f t="shared" si="16"/>
        <v>4.099831060487312E-2</v>
      </c>
      <c r="AH17" s="1">
        <f>Q17/$Q$24</f>
        <v>5.6531987924403455E-2</v>
      </c>
      <c r="AI17" s="1">
        <v>4.8800000000000003E-2</v>
      </c>
    </row>
    <row r="18" spans="1:35" x14ac:dyDescent="0.3">
      <c r="A18" t="s">
        <v>17</v>
      </c>
      <c r="B18" t="s">
        <v>23</v>
      </c>
      <c r="C18" s="14">
        <v>4123</v>
      </c>
      <c r="D18" s="1">
        <v>3.1300000000000001E-2</v>
      </c>
      <c r="E18" s="2">
        <v>0.43</v>
      </c>
      <c r="F18" s="10">
        <f t="shared" si="1"/>
        <v>0.3987</v>
      </c>
      <c r="G18" s="9" t="str">
        <f t="shared" si="17"/>
        <v>NO</v>
      </c>
      <c r="H18" s="4">
        <v>0.46879999999999999</v>
      </c>
      <c r="I18" s="2">
        <v>0.03</v>
      </c>
      <c r="J18" s="10">
        <f>I18-H18</f>
        <v>-0.43879999999999997</v>
      </c>
      <c r="K18" s="9" t="str">
        <f t="shared" si="2"/>
        <v>NO</v>
      </c>
      <c r="L18" s="4">
        <v>0.5</v>
      </c>
      <c r="M18" s="2">
        <v>0.54</v>
      </c>
      <c r="N18" s="10">
        <f t="shared" si="3"/>
        <v>4.0000000000000036E-2</v>
      </c>
      <c r="O18" s="5" t="str">
        <f t="shared" si="4"/>
        <v>YES</v>
      </c>
      <c r="P18">
        <f t="shared" si="5"/>
        <v>130</v>
      </c>
      <c r="Q18">
        <f t="shared" si="6"/>
        <v>1773</v>
      </c>
      <c r="R18">
        <f t="shared" si="7"/>
        <v>1643</v>
      </c>
      <c r="S18" s="11">
        <f t="shared" si="8"/>
        <v>1933</v>
      </c>
      <c r="T18" s="11">
        <f t="shared" si="8"/>
        <v>124</v>
      </c>
      <c r="U18" s="11">
        <f t="shared" si="9"/>
        <v>-1809</v>
      </c>
      <c r="V18" s="11">
        <f t="shared" si="10"/>
        <v>-1809</v>
      </c>
      <c r="W18" s="1">
        <f t="shared" si="11"/>
        <v>4.1416731535326712E-2</v>
      </c>
      <c r="X18">
        <f>ROUNDUP(L18*$C18,0)</f>
        <v>2062</v>
      </c>
      <c r="Y18">
        <f>ROUNDUP(M18*$C18,0)</f>
        <v>2227</v>
      </c>
      <c r="Z18">
        <f t="shared" si="12"/>
        <v>165</v>
      </c>
      <c r="AA18">
        <f t="shared" si="13"/>
        <v>0</v>
      </c>
      <c r="AB18" s="14">
        <v>1677</v>
      </c>
      <c r="AC18" s="26">
        <f t="shared" si="14"/>
        <v>550</v>
      </c>
      <c r="AD18" s="1">
        <f>AA18/$X$25</f>
        <v>0</v>
      </c>
      <c r="AE18" s="1">
        <f t="shared" si="15"/>
        <v>1.7685023094931768E-2</v>
      </c>
      <c r="AF18" s="11">
        <f>Z18+U18</f>
        <v>-1644</v>
      </c>
      <c r="AG18" s="1">
        <f t="shared" si="16"/>
        <v>2.8632634933904593E-2</v>
      </c>
      <c r="AH18" s="1">
        <f>Q18/$Q$24</f>
        <v>1.8330507423183491E-2</v>
      </c>
      <c r="AI18" s="1">
        <v>2.2499999999999999E-2</v>
      </c>
    </row>
    <row r="19" spans="1:35" x14ac:dyDescent="0.3">
      <c r="A19" t="s">
        <v>18</v>
      </c>
      <c r="B19" t="s">
        <v>23</v>
      </c>
      <c r="C19" s="14">
        <v>24397</v>
      </c>
      <c r="D19" s="1">
        <v>0.17369999999999999</v>
      </c>
      <c r="E19" s="2">
        <v>0.43</v>
      </c>
      <c r="F19" s="10">
        <f t="shared" si="1"/>
        <v>0.25629999999999997</v>
      </c>
      <c r="G19" s="9" t="str">
        <f t="shared" si="17"/>
        <v>YES</v>
      </c>
      <c r="H19" s="4">
        <v>0.45789999999999997</v>
      </c>
      <c r="I19" s="2">
        <v>0.26</v>
      </c>
      <c r="J19" s="10">
        <f>I19-H19</f>
        <v>-0.19789999999999996</v>
      </c>
      <c r="K19" s="9" t="str">
        <f t="shared" si="2"/>
        <v>NO</v>
      </c>
      <c r="L19" s="4">
        <v>0.36840000000000001</v>
      </c>
      <c r="M19" s="2">
        <v>0.31</v>
      </c>
      <c r="N19" s="10">
        <f t="shared" si="3"/>
        <v>-5.8400000000000007E-2</v>
      </c>
      <c r="O19" s="5" t="str">
        <f t="shared" si="4"/>
        <v>NO</v>
      </c>
      <c r="P19">
        <f t="shared" si="5"/>
        <v>4238</v>
      </c>
      <c r="Q19">
        <f t="shared" si="6"/>
        <v>10491</v>
      </c>
      <c r="R19">
        <f t="shared" si="7"/>
        <v>6253</v>
      </c>
      <c r="S19" s="11">
        <f t="shared" si="8"/>
        <v>11172</v>
      </c>
      <c r="T19" s="11">
        <f t="shared" si="8"/>
        <v>6344</v>
      </c>
      <c r="U19" s="11">
        <f t="shared" si="9"/>
        <v>-4828</v>
      </c>
      <c r="V19" s="11">
        <f t="shared" si="10"/>
        <v>-4828</v>
      </c>
      <c r="W19" s="1">
        <f t="shared" si="11"/>
        <v>0.11053619671230368</v>
      </c>
      <c r="X19">
        <f>ROUNDUP(L19*$C19,0)</f>
        <v>8988</v>
      </c>
      <c r="Y19">
        <f>ROUNDUP(M19*$C19,0)</f>
        <v>7564</v>
      </c>
      <c r="Z19">
        <f t="shared" si="12"/>
        <v>-1424</v>
      </c>
      <c r="AA19">
        <f t="shared" si="13"/>
        <v>-1424</v>
      </c>
      <c r="AB19" s="14">
        <v>12573</v>
      </c>
      <c r="AC19" s="26">
        <f t="shared" si="14"/>
        <v>-5009</v>
      </c>
      <c r="AD19" s="1">
        <f>AA19/$X$25</f>
        <v>6.7370014666225109E-2</v>
      </c>
      <c r="AE19" s="1">
        <f t="shared" si="15"/>
        <v>0.13259021787273534</v>
      </c>
      <c r="AF19" s="11">
        <f>Z19+U19</f>
        <v>-6252</v>
      </c>
      <c r="AG19" s="1">
        <f t="shared" si="16"/>
        <v>0.10888761168295104</v>
      </c>
      <c r="AH19" s="1">
        <f>Q19/$Q$24</f>
        <v>0.10846325627558827</v>
      </c>
      <c r="AI19" s="1">
        <v>0.11459999999999999</v>
      </c>
    </row>
    <row r="20" spans="1:35" x14ac:dyDescent="0.3">
      <c r="A20" t="s">
        <v>19</v>
      </c>
      <c r="B20" t="s">
        <v>23</v>
      </c>
      <c r="C20" s="14">
        <v>20321</v>
      </c>
      <c r="D20" s="1">
        <v>0.1265</v>
      </c>
      <c r="E20" s="2">
        <v>0.47</v>
      </c>
      <c r="F20" s="10">
        <f t="shared" si="1"/>
        <v>0.34349999999999997</v>
      </c>
      <c r="G20" s="9" t="str">
        <f t="shared" si="17"/>
        <v>YES</v>
      </c>
      <c r="H20" s="4">
        <v>0.25900000000000001</v>
      </c>
      <c r="I20" s="2">
        <v>0.13</v>
      </c>
      <c r="J20" s="10">
        <f>I20-H20</f>
        <v>-0.129</v>
      </c>
      <c r="K20" s="9" t="str">
        <f t="shared" si="2"/>
        <v>NO</v>
      </c>
      <c r="L20" s="4">
        <v>0.61450000000000005</v>
      </c>
      <c r="M20" s="2">
        <v>0.4</v>
      </c>
      <c r="N20" s="10">
        <f t="shared" si="3"/>
        <v>-0.21450000000000002</v>
      </c>
      <c r="O20" s="5" t="str">
        <f t="shared" si="4"/>
        <v>NO</v>
      </c>
      <c r="P20">
        <f t="shared" si="5"/>
        <v>2571</v>
      </c>
      <c r="Q20">
        <f t="shared" si="6"/>
        <v>9551</v>
      </c>
      <c r="R20">
        <f t="shared" si="7"/>
        <v>6980</v>
      </c>
      <c r="S20" s="11">
        <f t="shared" si="8"/>
        <v>5264</v>
      </c>
      <c r="T20" s="11">
        <f t="shared" si="8"/>
        <v>2642</v>
      </c>
      <c r="U20" s="11">
        <f t="shared" si="9"/>
        <v>-2622</v>
      </c>
      <c r="V20" s="11">
        <f t="shared" si="10"/>
        <v>-2622</v>
      </c>
      <c r="W20" s="1">
        <f t="shared" si="11"/>
        <v>6.0030221163972712E-2</v>
      </c>
      <c r="X20">
        <f>ROUNDUP(L20*$C20,0)</f>
        <v>12488</v>
      </c>
      <c r="Y20">
        <f>ROUNDUP(M20*$C20,0)</f>
        <v>8129</v>
      </c>
      <c r="Z20">
        <f t="shared" si="12"/>
        <v>-4359</v>
      </c>
      <c r="AA20">
        <f t="shared" si="13"/>
        <v>-4359</v>
      </c>
      <c r="AB20" s="14">
        <v>11275</v>
      </c>
      <c r="AC20" s="26">
        <f t="shared" si="14"/>
        <v>-3146</v>
      </c>
      <c r="AD20" s="1">
        <f>AA20/$X$25</f>
        <v>0.20622604910819889</v>
      </c>
      <c r="AE20" s="1">
        <f t="shared" si="15"/>
        <v>0.11890198890599625</v>
      </c>
      <c r="AF20" s="11">
        <f>Z20+U20</f>
        <v>-6981</v>
      </c>
      <c r="AG20" s="1">
        <f t="shared" si="16"/>
        <v>0.12158419980145253</v>
      </c>
      <c r="AH20" s="1">
        <f>Q20/$Q$24</f>
        <v>9.874488234564327E-2</v>
      </c>
      <c r="AI20" s="1">
        <v>7.9899999999999999E-2</v>
      </c>
    </row>
    <row r="21" spans="1:35" x14ac:dyDescent="0.3">
      <c r="A21" t="s">
        <v>20</v>
      </c>
      <c r="B21" t="s">
        <v>23</v>
      </c>
      <c r="C21" s="14">
        <v>11127</v>
      </c>
      <c r="D21" s="1">
        <v>0.22220000000000001</v>
      </c>
      <c r="E21" s="2">
        <v>0.86</v>
      </c>
      <c r="F21" s="10">
        <f t="shared" si="1"/>
        <v>0.63779999999999992</v>
      </c>
      <c r="G21" s="9" t="str">
        <f t="shared" si="17"/>
        <v>YES</v>
      </c>
      <c r="H21" s="4">
        <v>0.45679999999999998</v>
      </c>
      <c r="I21" s="2">
        <v>0.14000000000000001</v>
      </c>
      <c r="J21" s="10">
        <f>I21-H21</f>
        <v>-0.31679999999999997</v>
      </c>
      <c r="K21" s="9" t="str">
        <f t="shared" si="2"/>
        <v>NO</v>
      </c>
      <c r="L21" s="4">
        <v>0.32100000000000001</v>
      </c>
      <c r="M21" s="2">
        <v>0</v>
      </c>
      <c r="N21" s="10">
        <f t="shared" si="3"/>
        <v>-0.32100000000000001</v>
      </c>
      <c r="O21" s="5" t="str">
        <f t="shared" si="4"/>
        <v>NO</v>
      </c>
      <c r="P21">
        <f t="shared" si="5"/>
        <v>2473</v>
      </c>
      <c r="Q21">
        <f t="shared" si="6"/>
        <v>9570</v>
      </c>
      <c r="R21">
        <f t="shared" si="7"/>
        <v>7097</v>
      </c>
      <c r="S21" s="11">
        <f t="shared" si="8"/>
        <v>5083</v>
      </c>
      <c r="T21" s="11">
        <f t="shared" si="8"/>
        <v>1558</v>
      </c>
      <c r="U21" s="11">
        <f t="shared" si="9"/>
        <v>-3525</v>
      </c>
      <c r="V21" s="11">
        <f t="shared" si="10"/>
        <v>-3525</v>
      </c>
      <c r="W21" s="1">
        <f t="shared" si="11"/>
        <v>8.0704244699848895E-2</v>
      </c>
      <c r="X21">
        <f>ROUNDUP(L21*$C21,0)</f>
        <v>3572</v>
      </c>
      <c r="Y21">
        <f>ROUNDUP(M21*$C21,0)</f>
        <v>0</v>
      </c>
      <c r="Z21">
        <f t="shared" si="12"/>
        <v>-3572</v>
      </c>
      <c r="AA21">
        <f t="shared" si="13"/>
        <v>-3572</v>
      </c>
      <c r="AB21" s="14">
        <v>4269</v>
      </c>
      <c r="AC21" s="26">
        <f t="shared" si="14"/>
        <v>-4269</v>
      </c>
      <c r="AD21" s="1">
        <f>AA21/$X$25</f>
        <v>0.16899276150825568</v>
      </c>
      <c r="AE21" s="1">
        <f t="shared" si="15"/>
        <v>4.5019298504629532E-2</v>
      </c>
      <c r="AF21" s="11">
        <f>Z21+U21</f>
        <v>-7097</v>
      </c>
      <c r="AG21" s="1">
        <f t="shared" si="16"/>
        <v>0.12360450737586429</v>
      </c>
      <c r="AH21" s="1">
        <f>Q21/$Q$24</f>
        <v>9.8941317563376208E-2</v>
      </c>
      <c r="AI21" s="1">
        <v>6.2799999999999995E-2</v>
      </c>
    </row>
    <row r="22" spans="1:35" x14ac:dyDescent="0.3">
      <c r="A22" t="s">
        <v>21</v>
      </c>
      <c r="B22" t="s">
        <v>23</v>
      </c>
      <c r="C22" s="14">
        <v>21060</v>
      </c>
      <c r="D22" s="1">
        <v>0.15090000000000001</v>
      </c>
      <c r="E22" s="2">
        <v>0.42</v>
      </c>
      <c r="F22" s="10">
        <f t="shared" si="1"/>
        <v>0.26910000000000001</v>
      </c>
      <c r="G22" s="9" t="str">
        <f t="shared" si="17"/>
        <v>YES</v>
      </c>
      <c r="H22" s="4">
        <v>0.64149999999999996</v>
      </c>
      <c r="I22" s="2">
        <v>0.26</v>
      </c>
      <c r="J22" s="10">
        <f>I22-H22</f>
        <v>-0.38149999999999995</v>
      </c>
      <c r="K22" s="9" t="str">
        <f t="shared" si="2"/>
        <v>NO</v>
      </c>
      <c r="L22" s="4">
        <v>0.20749999999999999</v>
      </c>
      <c r="M22" s="2">
        <v>0.31</v>
      </c>
      <c r="N22" s="10">
        <f t="shared" si="3"/>
        <v>0.10250000000000001</v>
      </c>
      <c r="O22" s="5" t="str">
        <f t="shared" si="4"/>
        <v>NO</v>
      </c>
      <c r="P22">
        <f t="shared" si="5"/>
        <v>3178</v>
      </c>
      <c r="Q22">
        <f t="shared" si="6"/>
        <v>8846</v>
      </c>
      <c r="R22">
        <f t="shared" si="7"/>
        <v>5668</v>
      </c>
      <c r="S22" s="11">
        <f t="shared" si="8"/>
        <v>13510</v>
      </c>
      <c r="T22" s="11">
        <f t="shared" si="8"/>
        <v>5476</v>
      </c>
      <c r="U22" s="11">
        <f t="shared" si="9"/>
        <v>-8034</v>
      </c>
      <c r="V22" s="11">
        <f t="shared" si="10"/>
        <v>-8034</v>
      </c>
      <c r="W22" s="1">
        <f t="shared" si="11"/>
        <v>0.18393699345208114</v>
      </c>
      <c r="X22">
        <f>ROUNDUP(L22*$C22,0)</f>
        <v>4370</v>
      </c>
      <c r="Y22">
        <f>ROUNDUP(M22*$C22,0)</f>
        <v>6529</v>
      </c>
      <c r="Z22">
        <f t="shared" si="12"/>
        <v>2159</v>
      </c>
      <c r="AA22">
        <f t="shared" si="13"/>
        <v>0</v>
      </c>
      <c r="AB22" s="14">
        <v>11412</v>
      </c>
      <c r="AC22" s="26">
        <f t="shared" si="14"/>
        <v>-4883</v>
      </c>
      <c r="AD22" s="1">
        <f t="shared" ref="AD22:AD23" si="18">AA22/$X$25</f>
        <v>0</v>
      </c>
      <c r="AE22" s="1">
        <f t="shared" si="15"/>
        <v>0.12034674034547486</v>
      </c>
      <c r="AF22" s="11">
        <f>Z22+U22</f>
        <v>-5875</v>
      </c>
      <c r="AG22" s="1">
        <f t="shared" si="16"/>
        <v>0.10232161206611283</v>
      </c>
      <c r="AH22" s="1">
        <f t="shared" ref="AH22:AH23" si="19">Q22/$Q$24</f>
        <v>9.1456101898184525E-2</v>
      </c>
      <c r="AI22" s="1">
        <v>9.8799999999999999E-2</v>
      </c>
    </row>
    <row r="23" spans="1:35" x14ac:dyDescent="0.3">
      <c r="A23" t="s">
        <v>22</v>
      </c>
      <c r="B23" t="s">
        <v>23</v>
      </c>
      <c r="C23" s="14">
        <v>11279</v>
      </c>
      <c r="D23" s="1">
        <v>0.30590000000000001</v>
      </c>
      <c r="E23" s="2">
        <v>0.41</v>
      </c>
      <c r="F23" s="10">
        <f t="shared" si="1"/>
        <v>0.10409999999999997</v>
      </c>
      <c r="G23" s="9" t="str">
        <f t="shared" si="17"/>
        <v>NO</v>
      </c>
      <c r="H23" s="4">
        <v>0.3412</v>
      </c>
      <c r="I23" s="2">
        <v>0.14000000000000001</v>
      </c>
      <c r="J23" s="10">
        <f>I23-H23</f>
        <v>-0.20119999999999999</v>
      </c>
      <c r="K23" s="9" t="str">
        <f t="shared" si="2"/>
        <v>NO</v>
      </c>
      <c r="L23" s="4">
        <v>0.35289999999999999</v>
      </c>
      <c r="M23" s="2">
        <v>0.45</v>
      </c>
      <c r="N23" s="10">
        <f t="shared" si="3"/>
        <v>9.710000000000002E-2</v>
      </c>
      <c r="O23" s="5" t="str">
        <f t="shared" si="4"/>
        <v>YES</v>
      </c>
      <c r="P23">
        <f t="shared" si="5"/>
        <v>3451</v>
      </c>
      <c r="Q23">
        <f t="shared" si="6"/>
        <v>4625</v>
      </c>
      <c r="R23">
        <f t="shared" si="7"/>
        <v>1174</v>
      </c>
      <c r="S23" s="11">
        <f t="shared" si="8"/>
        <v>3849</v>
      </c>
      <c r="T23" s="11">
        <f t="shared" si="8"/>
        <v>1580</v>
      </c>
      <c r="U23" s="11">
        <f t="shared" si="9"/>
        <v>-2269</v>
      </c>
      <c r="V23" s="11">
        <f t="shared" si="10"/>
        <v>-2269</v>
      </c>
      <c r="W23" s="1">
        <f t="shared" si="11"/>
        <v>5.1948349283392099E-2</v>
      </c>
      <c r="X23">
        <f>ROUNDUP(L23*$C23,0)</f>
        <v>3981</v>
      </c>
      <c r="Y23">
        <f>ROUNDUP(M23*$C23,0)</f>
        <v>5076</v>
      </c>
      <c r="Z23">
        <f t="shared" si="12"/>
        <v>1095</v>
      </c>
      <c r="AA23">
        <f t="shared" si="13"/>
        <v>0</v>
      </c>
      <c r="AB23" s="14">
        <v>5102</v>
      </c>
      <c r="AC23" s="26">
        <f t="shared" si="14"/>
        <v>-26</v>
      </c>
      <c r="AD23" s="1">
        <f t="shared" si="18"/>
        <v>0</v>
      </c>
      <c r="AE23" s="1">
        <f t="shared" si="15"/>
        <v>5.3803809081897372E-2</v>
      </c>
      <c r="AF23" s="11">
        <f>Z23+U23</f>
        <v>-1174</v>
      </c>
      <c r="AG23" s="1">
        <f t="shared" si="16"/>
        <v>2.0446905968615568E-2</v>
      </c>
      <c r="AH23" s="1">
        <f t="shared" si="19"/>
        <v>4.7816467474463421E-2</v>
      </c>
      <c r="AI23" s="1">
        <v>6.1600000000000002E-2</v>
      </c>
    </row>
    <row r="24" spans="1:35" x14ac:dyDescent="0.3">
      <c r="B24" t="s">
        <v>39</v>
      </c>
      <c r="C24" s="11">
        <f>SUM(C3:C23)</f>
        <v>196218</v>
      </c>
      <c r="G24" s="9"/>
      <c r="Q24">
        <f>SUM(Q3:Q23)</f>
        <v>96724</v>
      </c>
      <c r="V24" s="11">
        <f>SUM(V3:V23)</f>
        <v>-43678</v>
      </c>
      <c r="W24" s="11"/>
      <c r="AF24" s="11">
        <f>SUM(AF3:AF23)</f>
        <v>-57417</v>
      </c>
      <c r="AG24" s="11"/>
      <c r="AH24" s="11"/>
    </row>
    <row r="25" spans="1:35" x14ac:dyDescent="0.3">
      <c r="X25">
        <f>SUM(AA3:AA23)</f>
        <v>-21137</v>
      </c>
      <c r="AB25">
        <f>SUM(AB3:AB23)</f>
        <v>94826</v>
      </c>
    </row>
  </sheetData>
  <mergeCells count="6">
    <mergeCell ref="P1:R1"/>
    <mergeCell ref="S1:U1"/>
    <mergeCell ref="X1:Z1"/>
    <mergeCell ref="D1:G1"/>
    <mergeCell ref="H1:K1"/>
    <mergeCell ref="L1:O1"/>
  </mergeCells>
  <conditionalFormatting sqref="G7:G24 F3:G23">
    <cfRule type="colorScale" priority="18">
      <colorScale>
        <cfvo type="num" val="-1"/>
        <cfvo type="num" val="1"/>
        <color rgb="FFFF0000"/>
        <color rgb="FF1DF34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K23">
    <cfRule type="colorScale" priority="17">
      <colorScale>
        <cfvo type="num" val="-1"/>
        <cfvo type="num" val="1"/>
        <color rgb="FFFF0000"/>
        <color rgb="FF1DF34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23">
    <cfRule type="colorScale" priority="16">
      <colorScale>
        <cfvo type="num" val="-1"/>
        <cfvo type="num" val="1"/>
        <color rgb="FFFF0000"/>
        <color rgb="FF1DF34B"/>
      </colorScale>
    </cfRule>
  </conditionalFormatting>
  <conditionalFormatting sqref="G3:G24">
    <cfRule type="cellIs" dxfId="10" priority="12" operator="equal">
      <formula>"YES"</formula>
    </cfRule>
    <cfRule type="cellIs" dxfId="9" priority="13" operator="equal">
      <formula>"NO"</formula>
    </cfRule>
  </conditionalFormatting>
  <conditionalFormatting sqref="K3:K23">
    <cfRule type="cellIs" dxfId="8" priority="10" operator="equal">
      <formula>"YES"</formula>
    </cfRule>
    <cfRule type="cellIs" dxfId="7" priority="11" operator="equal">
      <formula>"NO"</formula>
    </cfRule>
  </conditionalFormatting>
  <conditionalFormatting sqref="R3:R23 U3:W23 Z3:AE23">
    <cfRule type="colorScale" priority="9">
      <colorScale>
        <cfvo type="min"/>
        <cfvo type="max"/>
        <color rgb="FFFF0000"/>
        <color rgb="FF1DF34B"/>
      </colorScale>
    </cfRule>
  </conditionalFormatting>
  <conditionalFormatting sqref="O3:O23">
    <cfRule type="cellIs" dxfId="6" priority="7" operator="equal">
      <formula>"YES"</formula>
    </cfRule>
    <cfRule type="cellIs" dxfId="5" priority="8" operator="equal">
      <formula>"NO"</formula>
    </cfRule>
  </conditionalFormatting>
  <conditionalFormatting sqref="AF3:AH23">
    <cfRule type="colorScale" priority="6">
      <colorScale>
        <cfvo type="min"/>
        <cfvo type="max"/>
        <color rgb="FFFF0000"/>
        <color theme="7" tint="0.39997558519241921"/>
      </colorScale>
    </cfRule>
  </conditionalFormatting>
  <conditionalFormatting sqref="AI3:AI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E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30" zoomScaleNormal="130" workbookViewId="0">
      <selection activeCell="D1" sqref="D1"/>
    </sheetView>
  </sheetViews>
  <sheetFormatPr defaultRowHeight="14.4" x14ac:dyDescent="0.3"/>
  <cols>
    <col min="1" max="1" width="16" bestFit="1" customWidth="1"/>
    <col min="2" max="2" width="8.5546875" bestFit="1" customWidth="1"/>
    <col min="3" max="3" width="7.88671875" bestFit="1" customWidth="1"/>
    <col min="4" max="4" width="14.88671875" customWidth="1"/>
    <col min="5" max="5" width="7.88671875" bestFit="1" customWidth="1"/>
    <col min="6" max="6" width="7.109375" bestFit="1" customWidth="1"/>
    <col min="7" max="7" width="17.77734375" customWidth="1"/>
  </cols>
  <sheetData>
    <row r="1" spans="1:7" ht="43.2" x14ac:dyDescent="0.3">
      <c r="A1" s="17" t="s">
        <v>1</v>
      </c>
      <c r="B1" s="17" t="s">
        <v>32</v>
      </c>
      <c r="C1" s="17" t="s">
        <v>63</v>
      </c>
      <c r="D1" s="17" t="s">
        <v>67</v>
      </c>
      <c r="E1" s="17" t="s">
        <v>64</v>
      </c>
      <c r="F1" s="18" t="s">
        <v>65</v>
      </c>
      <c r="G1" s="19" t="s">
        <v>66</v>
      </c>
    </row>
    <row r="2" spans="1:7" x14ac:dyDescent="0.3">
      <c r="A2" s="14" t="s">
        <v>42</v>
      </c>
      <c r="B2" s="14">
        <v>1</v>
      </c>
      <c r="C2" s="14">
        <v>3636</v>
      </c>
      <c r="D2" s="20">
        <f>C2/$C$23</f>
        <v>3.5535574667709145E-2</v>
      </c>
      <c r="E2" s="16">
        <v>0.55000000000000004</v>
      </c>
      <c r="F2">
        <v>3049</v>
      </c>
      <c r="G2" s="2">
        <v>0.46</v>
      </c>
    </row>
    <row r="3" spans="1:7" x14ac:dyDescent="0.3">
      <c r="A3" s="14" t="s">
        <v>43</v>
      </c>
      <c r="B3" s="14">
        <v>1</v>
      </c>
      <c r="C3" s="14">
        <v>2601</v>
      </c>
      <c r="D3" s="20">
        <f t="shared" ref="D3:D22" si="0">C3/$C$23</f>
        <v>2.5420250195465208E-2</v>
      </c>
      <c r="E3" s="16">
        <v>0.6</v>
      </c>
      <c r="F3">
        <v>1565</v>
      </c>
      <c r="G3" s="2">
        <v>0.36</v>
      </c>
    </row>
    <row r="4" spans="1:7" x14ac:dyDescent="0.3">
      <c r="A4" s="14" t="s">
        <v>44</v>
      </c>
      <c r="B4" s="14">
        <v>1</v>
      </c>
      <c r="C4" s="14">
        <v>9403</v>
      </c>
      <c r="D4" s="20">
        <f t="shared" si="0"/>
        <v>9.1897967161845187E-2</v>
      </c>
      <c r="E4" s="16">
        <v>0.49</v>
      </c>
      <c r="F4">
        <v>7269</v>
      </c>
      <c r="G4" s="2">
        <v>0.38</v>
      </c>
    </row>
    <row r="5" spans="1:7" x14ac:dyDescent="0.3">
      <c r="A5" s="14" t="s">
        <v>45</v>
      </c>
      <c r="B5" s="14">
        <v>1</v>
      </c>
      <c r="C5" s="14">
        <v>4309</v>
      </c>
      <c r="D5" s="20">
        <f t="shared" si="0"/>
        <v>4.2112978889757624E-2</v>
      </c>
      <c r="E5" s="16">
        <v>0.56999999999999995</v>
      </c>
      <c r="F5">
        <v>3451</v>
      </c>
      <c r="G5" s="2">
        <v>0.46</v>
      </c>
    </row>
    <row r="6" spans="1:7" x14ac:dyDescent="0.3">
      <c r="A6" s="14" t="s">
        <v>46</v>
      </c>
      <c r="B6" s="14">
        <v>1</v>
      </c>
      <c r="C6" s="14">
        <v>4144</v>
      </c>
      <c r="D6" s="20">
        <f t="shared" si="0"/>
        <v>4.0500390930414389E-2</v>
      </c>
      <c r="E6" s="16">
        <v>0.57999999999999996</v>
      </c>
      <c r="F6">
        <v>3314</v>
      </c>
      <c r="G6" s="2">
        <v>0.46</v>
      </c>
    </row>
    <row r="7" spans="1:7" x14ac:dyDescent="0.3">
      <c r="A7" s="14" t="s">
        <v>47</v>
      </c>
      <c r="B7" s="14">
        <v>1</v>
      </c>
      <c r="C7" s="14">
        <v>1626</v>
      </c>
      <c r="D7" s="20">
        <f t="shared" si="0"/>
        <v>1.5891321344800625E-2</v>
      </c>
      <c r="E7" s="16">
        <v>0.65</v>
      </c>
      <c r="F7">
        <v>1854</v>
      </c>
      <c r="G7" s="2">
        <v>0.74</v>
      </c>
    </row>
    <row r="8" spans="1:7" x14ac:dyDescent="0.3">
      <c r="A8" s="14" t="s">
        <v>48</v>
      </c>
      <c r="B8" s="14">
        <v>1</v>
      </c>
      <c r="C8" s="14">
        <v>4986</v>
      </c>
      <c r="D8" s="20">
        <f t="shared" si="0"/>
        <v>4.8729476153244723E-2</v>
      </c>
      <c r="E8" s="16">
        <v>0.64</v>
      </c>
      <c r="F8">
        <v>4081</v>
      </c>
      <c r="G8" s="2">
        <v>0.52</v>
      </c>
    </row>
    <row r="9" spans="1:7" x14ac:dyDescent="0.3">
      <c r="A9" s="14" t="s">
        <v>49</v>
      </c>
      <c r="B9" s="14">
        <v>1</v>
      </c>
      <c r="C9" s="14">
        <v>2702</v>
      </c>
      <c r="D9" s="20">
        <f t="shared" si="0"/>
        <v>2.6407349491790463E-2</v>
      </c>
      <c r="E9" s="16">
        <v>0.52</v>
      </c>
      <c r="F9">
        <v>2487</v>
      </c>
      <c r="G9" s="2">
        <v>0.48</v>
      </c>
    </row>
    <row r="10" spans="1:7" x14ac:dyDescent="0.3">
      <c r="A10" s="14" t="s">
        <v>50</v>
      </c>
      <c r="B10" s="14">
        <v>1</v>
      </c>
      <c r="C10" s="14">
        <v>3184</v>
      </c>
      <c r="D10" s="20">
        <f t="shared" si="0"/>
        <v>3.1118060985144646E-2</v>
      </c>
      <c r="E10" s="16">
        <v>0.54</v>
      </c>
      <c r="F10">
        <v>3989</v>
      </c>
      <c r="G10" s="2">
        <v>0.68</v>
      </c>
    </row>
    <row r="11" spans="1:7" x14ac:dyDescent="0.3">
      <c r="A11" s="14" t="s">
        <v>51</v>
      </c>
      <c r="B11" s="14">
        <v>1</v>
      </c>
      <c r="C11" s="14">
        <v>2049</v>
      </c>
      <c r="D11" s="20">
        <f t="shared" si="0"/>
        <v>2.0025410476935106E-2</v>
      </c>
      <c r="E11" s="16">
        <v>0.52</v>
      </c>
      <c r="F11">
        <v>2573</v>
      </c>
      <c r="G11" s="2">
        <v>0.65</v>
      </c>
    </row>
    <row r="12" spans="1:7" x14ac:dyDescent="0.3">
      <c r="A12" s="14" t="s">
        <v>52</v>
      </c>
      <c r="B12" s="14">
        <v>1</v>
      </c>
      <c r="C12" s="14">
        <v>1990</v>
      </c>
      <c r="D12" s="20">
        <f t="shared" si="0"/>
        <v>1.9448788115715404E-2</v>
      </c>
      <c r="E12" s="16">
        <v>0.53</v>
      </c>
      <c r="F12">
        <v>1343</v>
      </c>
      <c r="G12" s="2">
        <v>0.36</v>
      </c>
    </row>
    <row r="13" spans="1:7" x14ac:dyDescent="0.3">
      <c r="A13" s="14" t="s">
        <v>53</v>
      </c>
      <c r="B13" s="14">
        <v>1</v>
      </c>
      <c r="C13" s="14">
        <v>3674</v>
      </c>
      <c r="D13" s="20">
        <f t="shared" si="0"/>
        <v>3.5906958561376073E-2</v>
      </c>
      <c r="E13" s="16">
        <v>0.48</v>
      </c>
      <c r="F13">
        <v>2464</v>
      </c>
      <c r="G13" s="2">
        <v>0.32</v>
      </c>
    </row>
    <row r="14" spans="1:7" x14ac:dyDescent="0.3">
      <c r="A14" s="14" t="s">
        <v>54</v>
      </c>
      <c r="B14" s="14">
        <v>1</v>
      </c>
      <c r="C14" s="14">
        <v>3877</v>
      </c>
      <c r="D14" s="20">
        <f t="shared" si="0"/>
        <v>3.7890930414386237E-2</v>
      </c>
      <c r="E14" s="16">
        <v>0.56000000000000005</v>
      </c>
      <c r="F14">
        <v>3165</v>
      </c>
      <c r="G14" s="2">
        <v>0.46</v>
      </c>
    </row>
    <row r="15" spans="1:7" x14ac:dyDescent="0.3">
      <c r="A15" s="14" t="s">
        <v>55</v>
      </c>
      <c r="B15" s="14">
        <v>1</v>
      </c>
      <c r="C15" s="14">
        <v>4101</v>
      </c>
      <c r="D15" s="20">
        <f t="shared" si="0"/>
        <v>4.0080140734949178E-2</v>
      </c>
      <c r="E15" s="16">
        <v>0.56999999999999995</v>
      </c>
      <c r="F15">
        <v>5796</v>
      </c>
      <c r="G15" s="2">
        <v>0.81</v>
      </c>
    </row>
    <row r="16" spans="1:7" x14ac:dyDescent="0.3">
      <c r="A16" s="14" t="s">
        <v>56</v>
      </c>
      <c r="B16" s="14">
        <v>1</v>
      </c>
      <c r="C16" s="14">
        <v>4997</v>
      </c>
      <c r="D16" s="20">
        <f t="shared" si="0"/>
        <v>4.8836982017200936E-2</v>
      </c>
      <c r="E16" s="16">
        <v>0.6</v>
      </c>
      <c r="F16">
        <v>5468</v>
      </c>
      <c r="G16" s="2">
        <v>0.66</v>
      </c>
    </row>
    <row r="17" spans="1:7" x14ac:dyDescent="0.3">
      <c r="A17" s="14" t="s">
        <v>57</v>
      </c>
      <c r="B17" s="14">
        <v>2</v>
      </c>
      <c r="C17" s="14">
        <v>2301</v>
      </c>
      <c r="D17" s="20">
        <f t="shared" si="0"/>
        <v>2.2488272087568414E-2</v>
      </c>
      <c r="E17" s="16">
        <v>0.56000000000000005</v>
      </c>
      <c r="F17">
        <v>1773</v>
      </c>
      <c r="G17" s="2">
        <v>0.43</v>
      </c>
    </row>
    <row r="18" spans="1:7" x14ac:dyDescent="0.3">
      <c r="A18" s="14" t="s">
        <v>58</v>
      </c>
      <c r="B18" s="14">
        <v>2</v>
      </c>
      <c r="C18" s="14">
        <v>11730</v>
      </c>
      <c r="D18" s="20">
        <f t="shared" si="0"/>
        <v>0.11464034401876466</v>
      </c>
      <c r="E18" s="16">
        <v>0.48</v>
      </c>
      <c r="F18">
        <v>10491</v>
      </c>
      <c r="G18" s="2">
        <v>0.43</v>
      </c>
    </row>
    <row r="19" spans="1:7" x14ac:dyDescent="0.3">
      <c r="A19" s="14" t="s">
        <v>59</v>
      </c>
      <c r="B19" s="14">
        <v>2</v>
      </c>
      <c r="C19" s="14">
        <v>8175</v>
      </c>
      <c r="D19" s="20">
        <f t="shared" si="0"/>
        <v>7.9896403440187641E-2</v>
      </c>
      <c r="E19" s="16">
        <v>0.4</v>
      </c>
      <c r="F19">
        <v>9551</v>
      </c>
      <c r="G19" s="2">
        <v>0.47</v>
      </c>
    </row>
    <row r="20" spans="1:7" x14ac:dyDescent="0.3">
      <c r="A20" s="14" t="s">
        <v>60</v>
      </c>
      <c r="B20" s="14">
        <v>2</v>
      </c>
      <c r="C20" s="14">
        <v>6428</v>
      </c>
      <c r="D20" s="20">
        <f t="shared" si="0"/>
        <v>6.2822517591868646E-2</v>
      </c>
      <c r="E20" s="16">
        <v>0.57999999999999996</v>
      </c>
      <c r="F20">
        <v>9570</v>
      </c>
      <c r="G20" s="2">
        <v>0.86</v>
      </c>
    </row>
    <row r="21" spans="1:7" x14ac:dyDescent="0.3">
      <c r="A21" s="14" t="s">
        <v>61</v>
      </c>
      <c r="B21" s="14">
        <v>2</v>
      </c>
      <c r="C21" s="14">
        <v>10108</v>
      </c>
      <c r="D21" s="20">
        <f t="shared" si="0"/>
        <v>9.8788115715402663E-2</v>
      </c>
      <c r="E21" s="16">
        <v>0.48</v>
      </c>
      <c r="F21">
        <v>8846</v>
      </c>
      <c r="G21" s="2">
        <v>0.42</v>
      </c>
    </row>
    <row r="22" spans="1:7" x14ac:dyDescent="0.3">
      <c r="A22" s="14" t="s">
        <v>62</v>
      </c>
      <c r="B22" s="14">
        <v>2</v>
      </c>
      <c r="C22" s="14">
        <v>6299</v>
      </c>
      <c r="D22" s="20">
        <f t="shared" si="0"/>
        <v>6.1561767005473028E-2</v>
      </c>
      <c r="E22" s="16">
        <v>0.56000000000000005</v>
      </c>
      <c r="F22">
        <v>4625</v>
      </c>
      <c r="G22" s="2">
        <v>0.41</v>
      </c>
    </row>
    <row r="23" spans="1:7" x14ac:dyDescent="0.3">
      <c r="C23" s="15">
        <f>SUM(C2:C22)</f>
        <v>102320</v>
      </c>
    </row>
  </sheetData>
  <conditionalFormatting sqref="E2:E22">
    <cfRule type="colorScale" priority="4">
      <colorScale>
        <cfvo type="num" val="0.4"/>
        <cfvo type="num" val="0.7"/>
        <color theme="7" tint="0.39997558519241921"/>
        <color rgb="FF1DF34B"/>
      </colorScale>
    </cfRule>
    <cfRule type="colorScale" priority="5">
      <colorScale>
        <cfvo type="min"/>
        <cfvo type="max"/>
        <color theme="7" tint="0.39997558519241921"/>
        <color rgb="FF1DF34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2 G2:G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22">
    <cfRule type="colorScale" priority="6">
      <colorScale>
        <cfvo type="min"/>
        <cfvo type="max"/>
        <color theme="7" tint="0.39997558519241921"/>
        <color rgb="FF1DF34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L22" sqref="L22"/>
    </sheetView>
  </sheetViews>
  <sheetFormatPr defaultRowHeight="14.4" x14ac:dyDescent="0.3"/>
  <cols>
    <col min="1" max="1" width="13.6640625" bestFit="1" customWidth="1"/>
    <col min="2" max="2" width="9.88671875" bestFit="1" customWidth="1"/>
    <col min="3" max="3" width="10.77734375" bestFit="1" customWidth="1"/>
    <col min="4" max="4" width="6.6640625" bestFit="1" customWidth="1"/>
    <col min="5" max="5" width="17.88671875" bestFit="1" customWidth="1"/>
    <col min="7" max="7" width="12.44140625" customWidth="1"/>
    <col min="9" max="9" width="11.6640625" customWidth="1"/>
  </cols>
  <sheetData>
    <row r="1" spans="1:10" x14ac:dyDescent="0.3">
      <c r="C1" s="13" t="s">
        <v>35</v>
      </c>
      <c r="D1" s="13"/>
      <c r="E1" s="13"/>
    </row>
    <row r="2" spans="1:10" ht="35.4" customHeight="1" x14ac:dyDescent="0.3">
      <c r="A2" s="21" t="s">
        <v>1</v>
      </c>
      <c r="B2" s="23" t="s">
        <v>32</v>
      </c>
      <c r="C2" t="s">
        <v>73</v>
      </c>
      <c r="D2" s="23" t="s">
        <v>37</v>
      </c>
      <c r="E2" t="s">
        <v>76</v>
      </c>
      <c r="F2" t="s">
        <v>38</v>
      </c>
      <c r="G2" s="23" t="s">
        <v>79</v>
      </c>
      <c r="I2" s="22" t="s">
        <v>88</v>
      </c>
    </row>
    <row r="3" spans="1:10" x14ac:dyDescent="0.3">
      <c r="A3" t="s">
        <v>2</v>
      </c>
      <c r="B3" t="s">
        <v>0</v>
      </c>
      <c r="C3" s="26">
        <v>3338</v>
      </c>
      <c r="D3">
        <v>3447</v>
      </c>
      <c r="E3" s="1">
        <f>D3/C3</f>
        <v>1.0326542840023967</v>
      </c>
      <c r="F3" t="s">
        <v>77</v>
      </c>
      <c r="G3" s="26">
        <v>109</v>
      </c>
      <c r="H3" s="1">
        <f t="shared" ref="H3:H4" si="0">(C3-D3)/C3</f>
        <v>-3.2654284002396644E-2</v>
      </c>
      <c r="I3" s="1">
        <f>E3-1</f>
        <v>3.2654284002396672E-2</v>
      </c>
      <c r="J3" s="1">
        <v>3.27E-2</v>
      </c>
    </row>
    <row r="4" spans="1:10" x14ac:dyDescent="0.3">
      <c r="A4" t="s">
        <v>3</v>
      </c>
      <c r="B4" t="s">
        <v>0</v>
      </c>
      <c r="C4" s="26">
        <v>2020</v>
      </c>
      <c r="D4">
        <v>1435</v>
      </c>
      <c r="E4" s="1">
        <f t="shared" ref="E4:E23" si="1">D4/C4</f>
        <v>0.71039603960396036</v>
      </c>
      <c r="F4" t="s">
        <v>78</v>
      </c>
      <c r="G4" s="26">
        <v>-585</v>
      </c>
      <c r="H4" s="1">
        <f t="shared" si="0"/>
        <v>0.28960396039603958</v>
      </c>
      <c r="I4" s="1">
        <f t="shared" ref="I4:J23" si="2">E4-1</f>
        <v>-0.28960396039603964</v>
      </c>
      <c r="J4" s="1">
        <v>-0.28960000000000002</v>
      </c>
    </row>
    <row r="5" spans="1:10" x14ac:dyDescent="0.3">
      <c r="A5" t="s">
        <v>4</v>
      </c>
      <c r="B5" t="s">
        <v>0</v>
      </c>
      <c r="C5" s="26">
        <v>9602</v>
      </c>
      <c r="D5">
        <v>6312</v>
      </c>
      <c r="E5" s="1">
        <f t="shared" si="1"/>
        <v>0.65736304936471568</v>
      </c>
      <c r="F5" t="s">
        <v>78</v>
      </c>
      <c r="G5" s="26">
        <v>-3290</v>
      </c>
      <c r="H5" s="1">
        <f>(C5-D5)/C5</f>
        <v>0.34263695063528432</v>
      </c>
      <c r="I5" s="1">
        <f t="shared" si="2"/>
        <v>-0.34263695063528432</v>
      </c>
      <c r="J5" s="1">
        <v>-0.34260000000000002</v>
      </c>
    </row>
    <row r="6" spans="1:10" x14ac:dyDescent="0.3">
      <c r="A6" t="s">
        <v>5</v>
      </c>
      <c r="B6" t="s">
        <v>0</v>
      </c>
      <c r="C6" s="26">
        <v>3229</v>
      </c>
      <c r="D6">
        <v>1951</v>
      </c>
      <c r="E6" s="1">
        <f t="shared" si="1"/>
        <v>0.60421183028801484</v>
      </c>
      <c r="F6" t="s">
        <v>78</v>
      </c>
      <c r="G6" s="26">
        <v>-1278</v>
      </c>
      <c r="H6" s="1">
        <f t="shared" ref="H6:H23" si="3">(C6-D6)/C6</f>
        <v>0.39578816971198516</v>
      </c>
      <c r="I6" s="1">
        <f t="shared" si="2"/>
        <v>-0.39578816971198516</v>
      </c>
      <c r="J6" s="1">
        <v>-0.39579999999999999</v>
      </c>
    </row>
    <row r="7" spans="1:10" x14ac:dyDescent="0.3">
      <c r="A7" t="s">
        <v>6</v>
      </c>
      <c r="B7" t="s">
        <v>0</v>
      </c>
      <c r="C7" s="26">
        <v>3453</v>
      </c>
      <c r="D7">
        <v>3746</v>
      </c>
      <c r="E7" s="1">
        <f t="shared" si="1"/>
        <v>1.0848537503620042</v>
      </c>
      <c r="F7" t="s">
        <v>77</v>
      </c>
      <c r="G7" s="26">
        <v>293</v>
      </c>
      <c r="H7" s="1">
        <f t="shared" si="3"/>
        <v>-8.4853750362004057E-2</v>
      </c>
      <c r="I7" s="1">
        <f t="shared" si="2"/>
        <v>8.4853750362004154E-2</v>
      </c>
      <c r="J7" s="1">
        <v>8.4900000000000003E-2</v>
      </c>
    </row>
    <row r="8" spans="1:10" x14ac:dyDescent="0.3">
      <c r="A8" t="s">
        <v>7</v>
      </c>
      <c r="B8" t="s">
        <v>0</v>
      </c>
      <c r="C8" s="26">
        <v>984</v>
      </c>
      <c r="D8">
        <v>126</v>
      </c>
      <c r="E8" s="1">
        <f t="shared" si="1"/>
        <v>0.12804878048780488</v>
      </c>
      <c r="F8" t="s">
        <v>78</v>
      </c>
      <c r="G8" s="26">
        <v>-858</v>
      </c>
      <c r="H8" s="1">
        <f t="shared" si="3"/>
        <v>0.87195121951219512</v>
      </c>
      <c r="I8" s="1">
        <f t="shared" si="2"/>
        <v>-0.87195121951219512</v>
      </c>
      <c r="J8" s="1">
        <v>-0.872</v>
      </c>
    </row>
    <row r="9" spans="1:10" x14ac:dyDescent="0.3">
      <c r="A9" t="s">
        <v>8</v>
      </c>
      <c r="B9" t="s">
        <v>0</v>
      </c>
      <c r="C9" s="26">
        <v>2900</v>
      </c>
      <c r="D9">
        <v>1021</v>
      </c>
      <c r="E9" s="1">
        <f t="shared" si="1"/>
        <v>0.35206896551724137</v>
      </c>
      <c r="F9" t="s">
        <v>78</v>
      </c>
      <c r="G9" s="26">
        <v>-1879</v>
      </c>
      <c r="H9" s="1">
        <f t="shared" si="3"/>
        <v>0.64793103448275857</v>
      </c>
      <c r="I9" s="1">
        <f t="shared" si="2"/>
        <v>-0.64793103448275868</v>
      </c>
      <c r="J9" s="1">
        <v>-0.64790000000000003</v>
      </c>
    </row>
    <row r="10" spans="1:10" x14ac:dyDescent="0.3">
      <c r="A10" t="s">
        <v>9</v>
      </c>
      <c r="B10" t="s">
        <v>0</v>
      </c>
      <c r="C10" s="26">
        <v>2742</v>
      </c>
      <c r="D10">
        <v>2746</v>
      </c>
      <c r="E10" s="1">
        <f t="shared" si="1"/>
        <v>1.0014587892049598</v>
      </c>
      <c r="F10" t="s">
        <v>77</v>
      </c>
      <c r="G10" s="26">
        <v>4</v>
      </c>
      <c r="H10" s="1">
        <f t="shared" si="3"/>
        <v>-1.4587892049598833E-3</v>
      </c>
      <c r="I10" s="1">
        <f t="shared" si="2"/>
        <v>1.4587892049597873E-3</v>
      </c>
      <c r="J10" s="1">
        <v>1.5E-3</v>
      </c>
    </row>
    <row r="11" spans="1:10" x14ac:dyDescent="0.3">
      <c r="A11" t="s">
        <v>10</v>
      </c>
      <c r="B11" t="s">
        <v>0</v>
      </c>
      <c r="C11" s="26">
        <v>2418</v>
      </c>
      <c r="D11">
        <v>1702</v>
      </c>
      <c r="E11" s="1">
        <f t="shared" si="1"/>
        <v>0.70388751033912322</v>
      </c>
      <c r="F11" t="s">
        <v>78</v>
      </c>
      <c r="G11" s="26">
        <v>-716</v>
      </c>
      <c r="H11" s="1">
        <f t="shared" si="3"/>
        <v>0.29611248966087678</v>
      </c>
      <c r="I11" s="1">
        <f t="shared" si="2"/>
        <v>-0.29611248966087678</v>
      </c>
      <c r="J11" s="1">
        <v>-0.29609999999999997</v>
      </c>
    </row>
    <row r="12" spans="1:10" x14ac:dyDescent="0.3">
      <c r="A12" t="s">
        <v>11</v>
      </c>
      <c r="B12" t="s">
        <v>0</v>
      </c>
      <c r="C12" s="26">
        <v>1973</v>
      </c>
      <c r="D12">
        <v>515</v>
      </c>
      <c r="E12" s="1">
        <f t="shared" si="1"/>
        <v>0.26102382159148507</v>
      </c>
      <c r="F12" t="s">
        <v>78</v>
      </c>
      <c r="G12" s="26">
        <v>-1458</v>
      </c>
      <c r="H12" s="1">
        <f t="shared" si="3"/>
        <v>0.73897617840851493</v>
      </c>
      <c r="I12" s="1">
        <f t="shared" si="2"/>
        <v>-0.73897617840851493</v>
      </c>
      <c r="J12" s="1">
        <v>-0.73899999999999999</v>
      </c>
    </row>
    <row r="13" spans="1:10" x14ac:dyDescent="0.3">
      <c r="A13" t="s">
        <v>12</v>
      </c>
      <c r="B13" t="s">
        <v>0</v>
      </c>
      <c r="C13" s="26">
        <v>1875</v>
      </c>
      <c r="D13">
        <v>2127</v>
      </c>
      <c r="E13" s="1">
        <f t="shared" si="1"/>
        <v>1.1344000000000001</v>
      </c>
      <c r="F13" t="s">
        <v>77</v>
      </c>
      <c r="G13" s="26">
        <v>252</v>
      </c>
      <c r="H13" s="1">
        <f t="shared" si="3"/>
        <v>-0.13439999999999999</v>
      </c>
      <c r="I13" s="1">
        <f t="shared" si="2"/>
        <v>0.13440000000000007</v>
      </c>
      <c r="J13" s="1">
        <v>0.13439999999999999</v>
      </c>
    </row>
    <row r="14" spans="1:10" x14ac:dyDescent="0.3">
      <c r="A14" t="s">
        <v>13</v>
      </c>
      <c r="B14" t="s">
        <v>0</v>
      </c>
      <c r="C14" s="26">
        <v>4012</v>
      </c>
      <c r="D14">
        <v>2618</v>
      </c>
      <c r="E14" s="1">
        <f t="shared" si="1"/>
        <v>0.65254237288135597</v>
      </c>
      <c r="F14" t="s">
        <v>78</v>
      </c>
      <c r="G14" s="26">
        <v>-1394</v>
      </c>
      <c r="H14" s="1">
        <f t="shared" si="3"/>
        <v>0.34745762711864409</v>
      </c>
      <c r="I14" s="1">
        <f t="shared" si="2"/>
        <v>-0.34745762711864403</v>
      </c>
      <c r="J14" s="1">
        <v>-0.34749999999999998</v>
      </c>
    </row>
    <row r="15" spans="1:10" x14ac:dyDescent="0.3">
      <c r="A15" t="s">
        <v>14</v>
      </c>
      <c r="B15" t="s">
        <v>0</v>
      </c>
      <c r="C15" s="26">
        <v>3142</v>
      </c>
      <c r="D15">
        <v>3578</v>
      </c>
      <c r="E15" s="1">
        <f t="shared" si="1"/>
        <v>1.1387651177593889</v>
      </c>
      <c r="F15" t="s">
        <v>77</v>
      </c>
      <c r="G15" s="26">
        <v>436</v>
      </c>
      <c r="H15" s="1">
        <f t="shared" si="3"/>
        <v>-0.13876511775938893</v>
      </c>
      <c r="I15" s="1">
        <f t="shared" si="2"/>
        <v>0.13876511775938893</v>
      </c>
      <c r="J15" s="1">
        <v>0.13880000000000001</v>
      </c>
    </row>
    <row r="16" spans="1:10" x14ac:dyDescent="0.3">
      <c r="A16" t="s">
        <v>15</v>
      </c>
      <c r="B16" t="s">
        <v>0</v>
      </c>
      <c r="C16" s="26">
        <v>3028</v>
      </c>
      <c r="D16">
        <v>215</v>
      </c>
      <c r="E16" s="1">
        <f t="shared" si="1"/>
        <v>7.1003963011889035E-2</v>
      </c>
      <c r="F16" t="s">
        <v>78</v>
      </c>
      <c r="G16" s="26">
        <v>-2813</v>
      </c>
      <c r="H16" s="1">
        <f t="shared" si="3"/>
        <v>0.92899603698811095</v>
      </c>
      <c r="I16" s="1">
        <f t="shared" si="2"/>
        <v>-0.92899603698811095</v>
      </c>
      <c r="J16" s="1">
        <v>-0.92900000000000005</v>
      </c>
    </row>
    <row r="17" spans="1:10" x14ac:dyDescent="0.3">
      <c r="A17" t="s">
        <v>16</v>
      </c>
      <c r="B17" t="s">
        <v>0</v>
      </c>
      <c r="C17" s="26">
        <v>3802</v>
      </c>
      <c r="D17">
        <v>2071</v>
      </c>
      <c r="E17" s="1">
        <f t="shared" si="1"/>
        <v>0.54471330878485003</v>
      </c>
      <c r="F17" t="s">
        <v>78</v>
      </c>
      <c r="G17" s="26">
        <v>-1731</v>
      </c>
      <c r="H17" s="1">
        <f t="shared" si="3"/>
        <v>0.45528669121514992</v>
      </c>
      <c r="I17" s="1">
        <f t="shared" si="2"/>
        <v>-0.45528669121514997</v>
      </c>
      <c r="J17" s="1">
        <v>-0.45529999999999998</v>
      </c>
    </row>
    <row r="18" spans="1:10" x14ac:dyDescent="0.3">
      <c r="A18" t="s">
        <v>17</v>
      </c>
      <c r="B18" t="s">
        <v>23</v>
      </c>
      <c r="C18" s="26">
        <v>1677</v>
      </c>
      <c r="D18">
        <v>2227</v>
      </c>
      <c r="E18" s="1">
        <f t="shared" si="1"/>
        <v>1.3279666070363745</v>
      </c>
      <c r="F18" t="s">
        <v>77</v>
      </c>
      <c r="G18" s="26">
        <v>550</v>
      </c>
      <c r="H18" s="1">
        <f t="shared" si="3"/>
        <v>-0.32796660703637448</v>
      </c>
      <c r="I18" s="1">
        <f t="shared" si="2"/>
        <v>0.32796660703637448</v>
      </c>
      <c r="J18" s="1">
        <v>0.32800000000000001</v>
      </c>
    </row>
    <row r="19" spans="1:10" x14ac:dyDescent="0.3">
      <c r="A19" t="s">
        <v>18</v>
      </c>
      <c r="B19" t="s">
        <v>23</v>
      </c>
      <c r="C19" s="26">
        <v>12573</v>
      </c>
      <c r="D19">
        <v>7564</v>
      </c>
      <c r="E19" s="1">
        <f t="shared" si="1"/>
        <v>0.60160661735464882</v>
      </c>
      <c r="F19" t="s">
        <v>78</v>
      </c>
      <c r="G19" s="26">
        <v>-5009</v>
      </c>
      <c r="H19" s="1">
        <f t="shared" si="3"/>
        <v>0.39839338264535112</v>
      </c>
      <c r="I19" s="1">
        <f t="shared" si="2"/>
        <v>-0.39839338264535118</v>
      </c>
      <c r="J19" s="1">
        <v>-0.39839999999999998</v>
      </c>
    </row>
    <row r="20" spans="1:10" x14ac:dyDescent="0.3">
      <c r="A20" t="s">
        <v>19</v>
      </c>
      <c r="B20" t="s">
        <v>23</v>
      </c>
      <c r="C20" s="26">
        <v>11275</v>
      </c>
      <c r="D20">
        <v>8129</v>
      </c>
      <c r="E20" s="1">
        <f t="shared" si="1"/>
        <v>0.72097560975609754</v>
      </c>
      <c r="F20" t="s">
        <v>78</v>
      </c>
      <c r="G20" s="26">
        <v>-3146</v>
      </c>
      <c r="H20" s="1">
        <f t="shared" si="3"/>
        <v>0.27902439024390246</v>
      </c>
      <c r="I20" s="1">
        <f t="shared" si="2"/>
        <v>-0.27902439024390246</v>
      </c>
      <c r="J20" s="1">
        <v>-0.27900000000000003</v>
      </c>
    </row>
    <row r="21" spans="1:10" x14ac:dyDescent="0.3">
      <c r="A21" t="s">
        <v>20</v>
      </c>
      <c r="B21" t="s">
        <v>23</v>
      </c>
      <c r="C21" s="26">
        <v>4269</v>
      </c>
      <c r="D21">
        <v>0</v>
      </c>
      <c r="E21" s="1">
        <f t="shared" si="1"/>
        <v>0</v>
      </c>
      <c r="F21" t="s">
        <v>78</v>
      </c>
      <c r="G21" s="26">
        <v>-4269</v>
      </c>
      <c r="H21" s="1">
        <f t="shared" si="3"/>
        <v>1</v>
      </c>
      <c r="I21" s="1">
        <f t="shared" si="2"/>
        <v>-1</v>
      </c>
      <c r="J21" s="1">
        <v>-1</v>
      </c>
    </row>
    <row r="22" spans="1:10" x14ac:dyDescent="0.3">
      <c r="A22" t="s">
        <v>21</v>
      </c>
      <c r="B22" t="s">
        <v>23</v>
      </c>
      <c r="C22" s="26">
        <v>11412</v>
      </c>
      <c r="D22">
        <v>6529</v>
      </c>
      <c r="E22" s="1">
        <f t="shared" si="1"/>
        <v>0.57211706975113918</v>
      </c>
      <c r="F22" t="s">
        <v>78</v>
      </c>
      <c r="G22" s="26">
        <v>-4883</v>
      </c>
      <c r="H22" s="1">
        <f t="shared" si="3"/>
        <v>0.42788293024886087</v>
      </c>
      <c r="I22" s="1">
        <f t="shared" si="2"/>
        <v>-0.42788293024886082</v>
      </c>
      <c r="J22" s="1">
        <v>-0.4279</v>
      </c>
    </row>
    <row r="23" spans="1:10" x14ac:dyDescent="0.3">
      <c r="A23" t="s">
        <v>22</v>
      </c>
      <c r="B23" t="s">
        <v>23</v>
      </c>
      <c r="C23" s="26">
        <v>5102</v>
      </c>
      <c r="D23">
        <v>5076</v>
      </c>
      <c r="E23" s="1">
        <f t="shared" si="1"/>
        <v>0.99490395923167385</v>
      </c>
      <c r="F23" t="s">
        <v>77</v>
      </c>
      <c r="G23" s="26">
        <v>-26</v>
      </c>
      <c r="H23" s="1">
        <f t="shared" si="3"/>
        <v>5.0960407683261462E-3</v>
      </c>
      <c r="I23" s="1">
        <f t="shared" si="2"/>
        <v>-5.0960407683261488E-3</v>
      </c>
      <c r="J23" s="1">
        <v>-5.1000000000000004E-3</v>
      </c>
    </row>
  </sheetData>
  <mergeCells count="1">
    <mergeCell ref="C1:E1"/>
  </mergeCells>
  <conditionalFormatting sqref="E3:E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theme="7" tint="0.39997558519241921"/>
        <color rgb="FF1DF34B"/>
      </colorScale>
    </cfRule>
  </conditionalFormatting>
  <conditionalFormatting sqref="F3:F23">
    <cfRule type="cellIs" dxfId="4" priority="5" operator="equal">
      <formula>"YES"</formula>
    </cfRule>
    <cfRule type="cellIs" dxfId="3" priority="6" operator="equal">
      <formula>"NO"</formula>
    </cfRule>
  </conditionalFormatting>
  <conditionalFormatting sqref="G3:G23">
    <cfRule type="colorScale" priority="4">
      <colorScale>
        <cfvo type="min"/>
        <cfvo type="max"/>
        <color rgb="FFFF0000"/>
        <color rgb="FF1DF34B"/>
      </colorScale>
    </cfRule>
  </conditionalFormatting>
  <conditionalFormatting sqref="G3:G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3">
    <cfRule type="cellIs" dxfId="2" priority="1" operator="lessThan">
      <formula>-0.2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abSelected="1" topLeftCell="A4" workbookViewId="0">
      <selection activeCell="Q17" sqref="Q17"/>
    </sheetView>
  </sheetViews>
  <sheetFormatPr defaultRowHeight="14.4" x14ac:dyDescent="0.3"/>
  <cols>
    <col min="1" max="1" width="13.6640625" bestFit="1" customWidth="1"/>
    <col min="2" max="2" width="9.88671875" bestFit="1" customWidth="1"/>
    <col min="3" max="3" width="10.77734375" bestFit="1" customWidth="1"/>
    <col min="4" max="4" width="10.77734375" customWidth="1"/>
    <col min="5" max="6" width="8.21875" customWidth="1"/>
    <col min="7" max="7" width="17.88671875" customWidth="1"/>
    <col min="8" max="8" width="10.109375" customWidth="1"/>
    <col min="9" max="9" width="7.6640625" bestFit="1" customWidth="1"/>
    <col min="10" max="11" width="17.77734375" hidden="1" customWidth="1"/>
    <col min="12" max="12" width="15" customWidth="1"/>
    <col min="14" max="14" width="13.88671875" customWidth="1"/>
  </cols>
  <sheetData>
    <row r="2" spans="1:15" ht="57.6" x14ac:dyDescent="0.3">
      <c r="A2" s="21" t="s">
        <v>1</v>
      </c>
      <c r="B2" s="23" t="s">
        <v>32</v>
      </c>
      <c r="C2" s="22" t="s">
        <v>91</v>
      </c>
      <c r="D2" s="22"/>
      <c r="E2" s="23" t="s">
        <v>90</v>
      </c>
      <c r="F2" s="23"/>
      <c r="G2" t="s">
        <v>76</v>
      </c>
      <c r="H2" s="22" t="s">
        <v>80</v>
      </c>
      <c r="I2" s="23" t="s">
        <v>79</v>
      </c>
      <c r="J2" s="27" t="s">
        <v>86</v>
      </c>
      <c r="K2" s="17" t="s">
        <v>85</v>
      </c>
      <c r="L2" s="25" t="s">
        <v>74</v>
      </c>
      <c r="M2" s="17" t="s">
        <v>63</v>
      </c>
      <c r="N2" s="23" t="s">
        <v>89</v>
      </c>
      <c r="O2" s="17"/>
    </row>
    <row r="3" spans="1:15" x14ac:dyDescent="0.3">
      <c r="A3" t="s">
        <v>2</v>
      </c>
      <c r="B3" t="s">
        <v>0</v>
      </c>
      <c r="C3" s="14">
        <v>3636</v>
      </c>
      <c r="D3" s="28">
        <f>C3/$C$24</f>
        <v>3.5535574667709145E-2</v>
      </c>
      <c r="E3">
        <v>3049</v>
      </c>
      <c r="F3" s="1">
        <f>E3/$E$24</f>
        <v>3.1522683098300315E-2</v>
      </c>
      <c r="G3" s="1">
        <f>E3/C3</f>
        <v>0.83855885588558854</v>
      </c>
      <c r="H3" t="s">
        <v>78</v>
      </c>
      <c r="I3">
        <f>E3-C3</f>
        <v>-587</v>
      </c>
      <c r="J3" s="1">
        <v>3.5200000000000002E-2</v>
      </c>
      <c r="K3" s="14">
        <v>3338</v>
      </c>
      <c r="L3" s="1">
        <v>3.5499999999999997E-2</v>
      </c>
      <c r="M3" s="14">
        <v>3636</v>
      </c>
      <c r="N3" s="1">
        <f>G3-1</f>
        <v>-0.16144114411441146</v>
      </c>
      <c r="O3" s="14"/>
    </row>
    <row r="4" spans="1:15" x14ac:dyDescent="0.3">
      <c r="A4" t="s">
        <v>3</v>
      </c>
      <c r="B4" t="s">
        <v>0</v>
      </c>
      <c r="C4" s="14">
        <v>2601</v>
      </c>
      <c r="D4" s="28">
        <f t="shared" ref="D4:D23" si="0">C4/$C$24</f>
        <v>2.5420250195465208E-2</v>
      </c>
      <c r="E4">
        <v>1565</v>
      </c>
      <c r="F4" s="1">
        <f t="shared" ref="F4:F23" si="1">E4/$E$24</f>
        <v>1.6180058723791406E-2</v>
      </c>
      <c r="G4" s="1">
        <f t="shared" ref="G4:G23" si="2">E4/C4</f>
        <v>0.60169165705497885</v>
      </c>
      <c r="H4" t="s">
        <v>78</v>
      </c>
      <c r="I4">
        <f t="shared" ref="I4:I23" si="3">E4-C4</f>
        <v>-1036</v>
      </c>
      <c r="J4" s="1">
        <v>2.1299999999999999E-2</v>
      </c>
      <c r="K4" s="14">
        <v>2020</v>
      </c>
      <c r="L4" s="1">
        <v>2.5399999999999999E-2</v>
      </c>
      <c r="M4" s="14">
        <v>2601</v>
      </c>
      <c r="N4" s="1">
        <f t="shared" ref="N4:N23" si="4">G4-1</f>
        <v>-0.39830834294502115</v>
      </c>
      <c r="O4" s="14"/>
    </row>
    <row r="5" spans="1:15" x14ac:dyDescent="0.3">
      <c r="A5" t="s">
        <v>4</v>
      </c>
      <c r="B5" t="s">
        <v>0</v>
      </c>
      <c r="C5" s="14">
        <v>9403</v>
      </c>
      <c r="D5" s="28">
        <f t="shared" si="0"/>
        <v>9.1897967161845187E-2</v>
      </c>
      <c r="E5">
        <v>7269</v>
      </c>
      <c r="F5" s="1">
        <f t="shared" si="1"/>
        <v>7.5151978826351273E-2</v>
      </c>
      <c r="G5" s="1">
        <f t="shared" si="2"/>
        <v>0.77305115388705736</v>
      </c>
      <c r="H5" t="s">
        <v>78</v>
      </c>
      <c r="I5">
        <f t="shared" si="3"/>
        <v>-2134</v>
      </c>
      <c r="J5" s="1">
        <v>0.1013</v>
      </c>
      <c r="K5" s="14">
        <v>9602</v>
      </c>
      <c r="L5" s="1">
        <v>9.1899999999999996E-2</v>
      </c>
      <c r="M5" s="14">
        <v>9403</v>
      </c>
      <c r="N5" s="1">
        <f t="shared" si="4"/>
        <v>-0.22694884611294264</v>
      </c>
      <c r="O5" s="14"/>
    </row>
    <row r="6" spans="1:15" x14ac:dyDescent="0.3">
      <c r="A6" t="s">
        <v>5</v>
      </c>
      <c r="B6" t="s">
        <v>0</v>
      </c>
      <c r="C6" s="14">
        <v>4309</v>
      </c>
      <c r="D6" s="28">
        <f t="shared" si="0"/>
        <v>4.2112978889757624E-2</v>
      </c>
      <c r="E6">
        <v>3451</v>
      </c>
      <c r="F6" s="1">
        <f t="shared" si="1"/>
        <v>3.5678838757702329E-2</v>
      </c>
      <c r="G6" s="1">
        <f t="shared" si="2"/>
        <v>0.80088187514504527</v>
      </c>
      <c r="H6" t="s">
        <v>77</v>
      </c>
      <c r="I6">
        <f t="shared" si="3"/>
        <v>-858</v>
      </c>
      <c r="J6" s="1">
        <v>3.4099999999999998E-2</v>
      </c>
      <c r="K6" s="14">
        <v>3229</v>
      </c>
      <c r="L6" s="1">
        <v>4.2099999999999999E-2</v>
      </c>
      <c r="M6" s="14">
        <v>4309</v>
      </c>
      <c r="N6" s="1">
        <f t="shared" si="4"/>
        <v>-0.19911812485495473</v>
      </c>
      <c r="O6" s="14"/>
    </row>
    <row r="7" spans="1:15" x14ac:dyDescent="0.3">
      <c r="A7" t="s">
        <v>6</v>
      </c>
      <c r="B7" t="s">
        <v>0</v>
      </c>
      <c r="C7" s="14">
        <v>4144</v>
      </c>
      <c r="D7" s="28">
        <f t="shared" si="0"/>
        <v>4.0500390930414389E-2</v>
      </c>
      <c r="E7">
        <v>3314</v>
      </c>
      <c r="F7" s="1">
        <f t="shared" si="1"/>
        <v>3.4262437450891192E-2</v>
      </c>
      <c r="G7" s="1">
        <f t="shared" si="2"/>
        <v>0.79971042471042475</v>
      </c>
      <c r="H7" t="s">
        <v>78</v>
      </c>
      <c r="I7">
        <f t="shared" si="3"/>
        <v>-830</v>
      </c>
      <c r="J7" s="1">
        <v>3.6400000000000002E-2</v>
      </c>
      <c r="K7" s="14">
        <v>3453</v>
      </c>
      <c r="L7" s="1">
        <v>4.0500000000000001E-2</v>
      </c>
      <c r="M7" s="14">
        <v>4144</v>
      </c>
      <c r="N7" s="1">
        <f t="shared" si="4"/>
        <v>-0.20028957528957525</v>
      </c>
      <c r="O7" s="14"/>
    </row>
    <row r="8" spans="1:15" x14ac:dyDescent="0.3">
      <c r="A8" t="s">
        <v>7</v>
      </c>
      <c r="B8" t="s">
        <v>0</v>
      </c>
      <c r="C8" s="14">
        <v>1626</v>
      </c>
      <c r="D8" s="28">
        <f t="shared" si="0"/>
        <v>1.5891321344800625E-2</v>
      </c>
      <c r="E8">
        <v>1854</v>
      </c>
      <c r="F8" s="1">
        <f t="shared" si="1"/>
        <v>1.9167941772465984E-2</v>
      </c>
      <c r="G8" s="1">
        <f t="shared" si="2"/>
        <v>1.1402214022140222</v>
      </c>
      <c r="H8" t="s">
        <v>77</v>
      </c>
      <c r="I8">
        <f t="shared" si="3"/>
        <v>228</v>
      </c>
      <c r="J8" s="1">
        <v>1.04E-2</v>
      </c>
      <c r="K8" s="14">
        <v>984</v>
      </c>
      <c r="L8" s="1">
        <v>1.5900000000000001E-2</v>
      </c>
      <c r="M8" s="14">
        <v>1626</v>
      </c>
      <c r="N8" s="1">
        <f t="shared" si="4"/>
        <v>0.14022140221402224</v>
      </c>
      <c r="O8" s="14"/>
    </row>
    <row r="9" spans="1:15" x14ac:dyDescent="0.3">
      <c r="A9" t="s">
        <v>8</v>
      </c>
      <c r="B9" t="s">
        <v>0</v>
      </c>
      <c r="C9" s="14">
        <v>4986</v>
      </c>
      <c r="D9" s="28">
        <f t="shared" si="0"/>
        <v>4.8729476153244723E-2</v>
      </c>
      <c r="E9">
        <v>4081</v>
      </c>
      <c r="F9" s="1">
        <f t="shared" si="1"/>
        <v>4.2192217029899511E-2</v>
      </c>
      <c r="G9" s="1">
        <f t="shared" si="2"/>
        <v>0.81849177697553144</v>
      </c>
      <c r="H9" t="s">
        <v>77</v>
      </c>
      <c r="I9">
        <f t="shared" si="3"/>
        <v>-905</v>
      </c>
      <c r="J9" s="1">
        <v>3.0599999999999999E-2</v>
      </c>
      <c r="K9" s="14">
        <v>2900</v>
      </c>
      <c r="L9" s="1">
        <v>4.87E-2</v>
      </c>
      <c r="M9" s="14">
        <v>4986</v>
      </c>
      <c r="N9" s="1">
        <f t="shared" si="4"/>
        <v>-0.18150822302446856</v>
      </c>
      <c r="O9" s="14"/>
    </row>
    <row r="10" spans="1:15" x14ac:dyDescent="0.3">
      <c r="A10" t="s">
        <v>9</v>
      </c>
      <c r="B10" t="s">
        <v>0</v>
      </c>
      <c r="C10" s="14">
        <v>2702</v>
      </c>
      <c r="D10" s="28">
        <f t="shared" si="0"/>
        <v>2.6407349491790463E-2</v>
      </c>
      <c r="E10">
        <v>2487</v>
      </c>
      <c r="F10" s="1">
        <f t="shared" si="1"/>
        <v>2.5712336131673629E-2</v>
      </c>
      <c r="G10" s="1">
        <f t="shared" si="2"/>
        <v>0.92042931162102148</v>
      </c>
      <c r="H10" t="s">
        <v>78</v>
      </c>
      <c r="I10">
        <f t="shared" si="3"/>
        <v>-215</v>
      </c>
      <c r="J10" s="1">
        <v>2.8899999999999999E-2</v>
      </c>
      <c r="K10" s="14">
        <v>2742</v>
      </c>
      <c r="L10" s="1">
        <v>2.64E-2</v>
      </c>
      <c r="M10" s="14">
        <v>2702</v>
      </c>
      <c r="N10" s="1">
        <f t="shared" si="4"/>
        <v>-7.9570688378978516E-2</v>
      </c>
      <c r="O10" s="14"/>
    </row>
    <row r="11" spans="1:15" x14ac:dyDescent="0.3">
      <c r="A11" t="s">
        <v>10</v>
      </c>
      <c r="B11" t="s">
        <v>0</v>
      </c>
      <c r="C11" s="14">
        <v>3184</v>
      </c>
      <c r="D11" s="28">
        <f t="shared" si="0"/>
        <v>3.1118060985144646E-2</v>
      </c>
      <c r="E11">
        <v>3989</v>
      </c>
      <c r="F11" s="1">
        <f t="shared" si="1"/>
        <v>4.1241057028245313E-2</v>
      </c>
      <c r="G11" s="1">
        <f t="shared" si="2"/>
        <v>1.2528266331658291</v>
      </c>
      <c r="H11" t="s">
        <v>77</v>
      </c>
      <c r="I11">
        <f t="shared" si="3"/>
        <v>805</v>
      </c>
      <c r="J11" s="1">
        <v>2.5499999999999998E-2</v>
      </c>
      <c r="K11" s="14">
        <v>2418</v>
      </c>
      <c r="L11" s="1">
        <v>3.1099999999999999E-2</v>
      </c>
      <c r="M11" s="14">
        <v>3184</v>
      </c>
      <c r="N11" s="1">
        <f t="shared" si="4"/>
        <v>0.2528266331658291</v>
      </c>
      <c r="O11" s="14"/>
    </row>
    <row r="12" spans="1:15" x14ac:dyDescent="0.3">
      <c r="A12" t="s">
        <v>11</v>
      </c>
      <c r="B12" t="s">
        <v>0</v>
      </c>
      <c r="C12" s="14">
        <v>2049</v>
      </c>
      <c r="D12" s="28">
        <f t="shared" si="0"/>
        <v>2.0025410476935106E-2</v>
      </c>
      <c r="E12">
        <v>2573</v>
      </c>
      <c r="F12" s="1">
        <f t="shared" si="1"/>
        <v>2.6601463959306893E-2</v>
      </c>
      <c r="G12" s="1">
        <f t="shared" si="2"/>
        <v>1.2557345046364079</v>
      </c>
      <c r="H12" t="s">
        <v>77</v>
      </c>
      <c r="I12">
        <f t="shared" si="3"/>
        <v>524</v>
      </c>
      <c r="J12" s="1">
        <v>2.0799999999999999E-2</v>
      </c>
      <c r="K12" s="14">
        <v>1973</v>
      </c>
      <c r="L12" s="1">
        <v>0.02</v>
      </c>
      <c r="M12" s="14">
        <v>2049</v>
      </c>
      <c r="N12" s="1">
        <f t="shared" si="4"/>
        <v>0.2557345046364079</v>
      </c>
      <c r="O12" s="14"/>
    </row>
    <row r="13" spans="1:15" x14ac:dyDescent="0.3">
      <c r="A13" t="s">
        <v>12</v>
      </c>
      <c r="B13" t="s">
        <v>0</v>
      </c>
      <c r="C13" s="14">
        <v>1990</v>
      </c>
      <c r="D13" s="28">
        <f t="shared" si="0"/>
        <v>1.9448788115715404E-2</v>
      </c>
      <c r="E13">
        <v>1343</v>
      </c>
      <c r="F13" s="1">
        <f t="shared" si="1"/>
        <v>1.3884868285017163E-2</v>
      </c>
      <c r="G13" s="1">
        <f t="shared" si="2"/>
        <v>0.67487437185929644</v>
      </c>
      <c r="H13" t="s">
        <v>78</v>
      </c>
      <c r="I13">
        <f t="shared" si="3"/>
        <v>-647</v>
      </c>
      <c r="J13" s="1">
        <v>1.9800000000000002E-2</v>
      </c>
      <c r="K13" s="14">
        <v>1875</v>
      </c>
      <c r="L13" s="1">
        <v>1.9400000000000001E-2</v>
      </c>
      <c r="M13" s="14">
        <v>1990</v>
      </c>
      <c r="N13" s="1">
        <f t="shared" si="4"/>
        <v>-0.32512562814070356</v>
      </c>
      <c r="O13" s="14"/>
    </row>
    <row r="14" spans="1:15" x14ac:dyDescent="0.3">
      <c r="A14" t="s">
        <v>13</v>
      </c>
      <c r="B14" t="s">
        <v>0</v>
      </c>
      <c r="C14" s="14">
        <v>3674</v>
      </c>
      <c r="D14" s="28">
        <f t="shared" si="0"/>
        <v>3.5906958561376073E-2</v>
      </c>
      <c r="E14">
        <v>2464</v>
      </c>
      <c r="F14" s="1">
        <f t="shared" si="1"/>
        <v>2.547454613126008E-2</v>
      </c>
      <c r="G14" s="1">
        <f t="shared" si="2"/>
        <v>0.6706586826347305</v>
      </c>
      <c r="H14" t="s">
        <v>78</v>
      </c>
      <c r="I14">
        <f t="shared" si="3"/>
        <v>-1210</v>
      </c>
      <c r="J14" s="1">
        <v>4.2299999999999997E-2</v>
      </c>
      <c r="K14" s="14">
        <v>4012</v>
      </c>
      <c r="L14" s="1">
        <v>3.5900000000000001E-2</v>
      </c>
      <c r="M14" s="14">
        <v>3674</v>
      </c>
      <c r="N14" s="1">
        <f t="shared" si="4"/>
        <v>-0.3293413173652695</v>
      </c>
      <c r="O14" s="14"/>
    </row>
    <row r="15" spans="1:15" x14ac:dyDescent="0.3">
      <c r="A15" t="s">
        <v>14</v>
      </c>
      <c r="B15" t="s">
        <v>0</v>
      </c>
      <c r="C15" s="14">
        <v>3877</v>
      </c>
      <c r="D15" s="28">
        <f t="shared" si="0"/>
        <v>3.7890930414386237E-2</v>
      </c>
      <c r="E15">
        <v>3165</v>
      </c>
      <c r="F15" s="1">
        <f t="shared" si="1"/>
        <v>3.272197179603821E-2</v>
      </c>
      <c r="G15" s="1">
        <f t="shared" si="2"/>
        <v>0.81635285014186232</v>
      </c>
      <c r="H15" t="s">
        <v>78</v>
      </c>
      <c r="I15">
        <f t="shared" si="3"/>
        <v>-712</v>
      </c>
      <c r="J15" s="1">
        <v>3.3099999999999997E-2</v>
      </c>
      <c r="K15" s="14">
        <v>3142</v>
      </c>
      <c r="L15" s="1">
        <v>3.7900000000000003E-2</v>
      </c>
      <c r="M15" s="14">
        <v>3877</v>
      </c>
      <c r="N15" s="1">
        <f t="shared" si="4"/>
        <v>-0.18364714985813768</v>
      </c>
      <c r="O15" s="14"/>
    </row>
    <row r="16" spans="1:15" x14ac:dyDescent="0.3">
      <c r="A16" t="s">
        <v>15</v>
      </c>
      <c r="B16" t="s">
        <v>0</v>
      </c>
      <c r="C16" s="14">
        <v>4101</v>
      </c>
      <c r="D16" s="28">
        <f t="shared" si="0"/>
        <v>4.0080140734949178E-2</v>
      </c>
      <c r="E16">
        <v>5796</v>
      </c>
      <c r="F16" s="1">
        <f t="shared" si="1"/>
        <v>5.9923080104214051E-2</v>
      </c>
      <c r="G16" s="1">
        <f t="shared" si="2"/>
        <v>1.4133138258961229</v>
      </c>
      <c r="H16" t="s">
        <v>77</v>
      </c>
      <c r="I16">
        <f t="shared" si="3"/>
        <v>1695</v>
      </c>
      <c r="J16" s="1">
        <v>3.1899999999999998E-2</v>
      </c>
      <c r="K16" s="14">
        <v>3028</v>
      </c>
      <c r="L16" s="1">
        <v>4.0099999999999997E-2</v>
      </c>
      <c r="M16" s="14">
        <v>4101</v>
      </c>
      <c r="N16" s="1">
        <f t="shared" si="4"/>
        <v>0.41331382589612287</v>
      </c>
      <c r="O16" s="14"/>
    </row>
    <row r="17" spans="1:15" x14ac:dyDescent="0.3">
      <c r="A17" t="s">
        <v>16</v>
      </c>
      <c r="B17" t="s">
        <v>0</v>
      </c>
      <c r="C17" s="14">
        <v>4997</v>
      </c>
      <c r="D17" s="28">
        <f t="shared" si="0"/>
        <v>4.8836982017200936E-2</v>
      </c>
      <c r="E17">
        <v>5468</v>
      </c>
      <c r="F17" s="1">
        <f t="shared" si="1"/>
        <v>5.6531987924403455E-2</v>
      </c>
      <c r="G17" s="1">
        <f t="shared" si="2"/>
        <v>1.0942565539323594</v>
      </c>
      <c r="H17" t="s">
        <v>77</v>
      </c>
      <c r="I17">
        <f t="shared" si="3"/>
        <v>471</v>
      </c>
      <c r="J17" s="1">
        <v>4.0099999999999997E-2</v>
      </c>
      <c r="K17" s="14">
        <v>3802</v>
      </c>
      <c r="L17" s="1">
        <v>4.8800000000000003E-2</v>
      </c>
      <c r="M17" s="14">
        <v>4997</v>
      </c>
      <c r="N17" s="1">
        <f t="shared" si="4"/>
        <v>9.4256553932359433E-2</v>
      </c>
      <c r="O17" s="14"/>
    </row>
    <row r="18" spans="1:15" x14ac:dyDescent="0.3">
      <c r="A18" t="s">
        <v>17</v>
      </c>
      <c r="B18" t="s">
        <v>23</v>
      </c>
      <c r="C18" s="14">
        <v>2301</v>
      </c>
      <c r="D18" s="28">
        <f t="shared" si="0"/>
        <v>2.2488272087568414E-2</v>
      </c>
      <c r="E18">
        <v>1773</v>
      </c>
      <c r="F18" s="1">
        <f t="shared" si="1"/>
        <v>1.8330507423183491E-2</v>
      </c>
      <c r="G18" s="1">
        <f t="shared" si="2"/>
        <v>0.77053455019556716</v>
      </c>
      <c r="H18" t="s">
        <v>78</v>
      </c>
      <c r="I18">
        <f t="shared" si="3"/>
        <v>-528</v>
      </c>
      <c r="J18" s="1">
        <v>1.77E-2</v>
      </c>
      <c r="K18" s="14">
        <v>1677</v>
      </c>
      <c r="L18" s="1">
        <v>2.2499999999999999E-2</v>
      </c>
      <c r="M18" s="14">
        <v>2301</v>
      </c>
      <c r="N18" s="1">
        <f t="shared" si="4"/>
        <v>-0.22946544980443284</v>
      </c>
      <c r="O18" s="14"/>
    </row>
    <row r="19" spans="1:15" x14ac:dyDescent="0.3">
      <c r="A19" t="s">
        <v>18</v>
      </c>
      <c r="B19" t="s">
        <v>23</v>
      </c>
      <c r="C19" s="14">
        <v>11730</v>
      </c>
      <c r="D19" s="28">
        <f t="shared" si="0"/>
        <v>0.11464034401876466</v>
      </c>
      <c r="E19">
        <v>10491</v>
      </c>
      <c r="F19" s="1">
        <f t="shared" si="1"/>
        <v>0.10846325627558827</v>
      </c>
      <c r="G19" s="1">
        <f t="shared" si="2"/>
        <v>0.89437340153452682</v>
      </c>
      <c r="H19" t="s">
        <v>77</v>
      </c>
      <c r="I19">
        <f t="shared" si="3"/>
        <v>-1239</v>
      </c>
      <c r="J19" s="1">
        <v>0.1326</v>
      </c>
      <c r="K19" s="14">
        <v>12573</v>
      </c>
      <c r="L19" s="1">
        <v>0.11459999999999999</v>
      </c>
      <c r="M19" s="14">
        <v>11730</v>
      </c>
      <c r="N19" s="1">
        <f t="shared" si="4"/>
        <v>-0.10562659846547318</v>
      </c>
      <c r="O19" s="14"/>
    </row>
    <row r="20" spans="1:15" x14ac:dyDescent="0.3">
      <c r="A20" t="s">
        <v>19</v>
      </c>
      <c r="B20" t="s">
        <v>23</v>
      </c>
      <c r="C20" s="14">
        <v>8175</v>
      </c>
      <c r="D20" s="28">
        <f t="shared" si="0"/>
        <v>7.9896403440187641E-2</v>
      </c>
      <c r="E20">
        <v>9551</v>
      </c>
      <c r="F20" s="1">
        <f t="shared" si="1"/>
        <v>9.874488234564327E-2</v>
      </c>
      <c r="G20" s="1">
        <f t="shared" si="2"/>
        <v>1.1683180428134556</v>
      </c>
      <c r="H20" t="s">
        <v>77</v>
      </c>
      <c r="I20">
        <f t="shared" si="3"/>
        <v>1376</v>
      </c>
      <c r="J20" s="1">
        <v>0.11890000000000001</v>
      </c>
      <c r="K20" s="14">
        <v>11275</v>
      </c>
      <c r="L20" s="1">
        <v>7.9899999999999999E-2</v>
      </c>
      <c r="M20" s="14">
        <v>8175</v>
      </c>
      <c r="N20" s="1">
        <f t="shared" si="4"/>
        <v>0.16831804281345564</v>
      </c>
      <c r="O20" s="14"/>
    </row>
    <row r="21" spans="1:15" x14ac:dyDescent="0.3">
      <c r="A21" t="s">
        <v>20</v>
      </c>
      <c r="B21" t="s">
        <v>23</v>
      </c>
      <c r="C21" s="14">
        <v>6428</v>
      </c>
      <c r="D21" s="28">
        <f t="shared" si="0"/>
        <v>6.2822517591868646E-2</v>
      </c>
      <c r="E21">
        <v>9570</v>
      </c>
      <c r="F21" s="1">
        <f t="shared" si="1"/>
        <v>9.8941317563376208E-2</v>
      </c>
      <c r="G21" s="1">
        <f t="shared" si="2"/>
        <v>1.4887990043559427</v>
      </c>
      <c r="H21" t="s">
        <v>77</v>
      </c>
      <c r="I21">
        <f t="shared" si="3"/>
        <v>3142</v>
      </c>
      <c r="J21" s="1">
        <v>4.4999999999999998E-2</v>
      </c>
      <c r="K21" s="14">
        <v>4269</v>
      </c>
      <c r="L21" s="1">
        <v>6.2799999999999995E-2</v>
      </c>
      <c r="M21" s="14">
        <v>6428</v>
      </c>
      <c r="N21" s="1">
        <f t="shared" si="4"/>
        <v>0.4887990043559427</v>
      </c>
      <c r="O21" s="14"/>
    </row>
    <row r="22" spans="1:15" x14ac:dyDescent="0.3">
      <c r="A22" t="s">
        <v>21</v>
      </c>
      <c r="B22" t="s">
        <v>23</v>
      </c>
      <c r="C22" s="14">
        <v>10108</v>
      </c>
      <c r="D22" s="28">
        <f t="shared" si="0"/>
        <v>9.8788115715402663E-2</v>
      </c>
      <c r="E22">
        <v>8846</v>
      </c>
      <c r="F22" s="1">
        <f t="shared" si="1"/>
        <v>9.1456101898184525E-2</v>
      </c>
      <c r="G22" s="1">
        <f t="shared" si="2"/>
        <v>0.87514839730906213</v>
      </c>
      <c r="H22" t="s">
        <v>77</v>
      </c>
      <c r="I22">
        <f t="shared" si="3"/>
        <v>-1262</v>
      </c>
      <c r="J22" s="1">
        <v>0.1203</v>
      </c>
      <c r="K22" s="14">
        <v>11412</v>
      </c>
      <c r="L22" s="1">
        <v>9.8799999999999999E-2</v>
      </c>
      <c r="M22" s="14">
        <v>10108</v>
      </c>
      <c r="N22" s="1">
        <f t="shared" si="4"/>
        <v>-0.12485160269093787</v>
      </c>
      <c r="O22" s="14"/>
    </row>
    <row r="23" spans="1:15" x14ac:dyDescent="0.3">
      <c r="A23" t="s">
        <v>22</v>
      </c>
      <c r="B23" t="s">
        <v>23</v>
      </c>
      <c r="C23" s="14">
        <v>6299</v>
      </c>
      <c r="D23" s="28">
        <f t="shared" si="0"/>
        <v>6.1561767005473028E-2</v>
      </c>
      <c r="E23">
        <v>4625</v>
      </c>
      <c r="F23" s="1">
        <f t="shared" si="1"/>
        <v>4.7816467474463421E-2</v>
      </c>
      <c r="G23" s="1">
        <f t="shared" si="2"/>
        <v>0.73424353071916182</v>
      </c>
      <c r="H23" t="s">
        <v>78</v>
      </c>
      <c r="I23">
        <f t="shared" si="3"/>
        <v>-1674</v>
      </c>
      <c r="J23" s="1">
        <v>5.3800000000000001E-2</v>
      </c>
      <c r="K23" s="14">
        <v>5102</v>
      </c>
      <c r="L23" s="1">
        <v>6.1600000000000002E-2</v>
      </c>
      <c r="M23" s="14">
        <v>6299</v>
      </c>
      <c r="N23" s="1">
        <f t="shared" si="4"/>
        <v>-0.26575646928083818</v>
      </c>
      <c r="O23" s="14"/>
    </row>
    <row r="24" spans="1:15" x14ac:dyDescent="0.3">
      <c r="C24">
        <f>SUM(C3:C23)</f>
        <v>102320</v>
      </c>
      <c r="E24">
        <f>SUM(E3:E23)</f>
        <v>96724</v>
      </c>
      <c r="K24">
        <f>SUM(K3:K23)</f>
        <v>94826</v>
      </c>
      <c r="M24">
        <f t="shared" ref="M24" si="5">SUM(M3:M23)</f>
        <v>102320</v>
      </c>
    </row>
    <row r="25" spans="1:15" x14ac:dyDescent="0.3">
      <c r="A25" t="s">
        <v>87</v>
      </c>
    </row>
    <row r="26" spans="1:15" x14ac:dyDescent="0.3">
      <c r="O26">
        <f>258*0.76</f>
        <v>196.08</v>
      </c>
    </row>
    <row r="27" spans="1:15" x14ac:dyDescent="0.3">
      <c r="O27">
        <f>258*0.72</f>
        <v>185.76</v>
      </c>
    </row>
    <row r="28" spans="1:15" x14ac:dyDescent="0.3">
      <c r="O28">
        <f>258*0.8</f>
        <v>206.4</v>
      </c>
    </row>
    <row r="29" spans="1:15" x14ac:dyDescent="0.3">
      <c r="O29">
        <f>258*0.51</f>
        <v>131.58000000000001</v>
      </c>
    </row>
    <row r="30" spans="1:15" x14ac:dyDescent="0.3">
      <c r="O30">
        <f>132*0.76</f>
        <v>100.32000000000001</v>
      </c>
    </row>
    <row r="31" spans="1:15" x14ac:dyDescent="0.3">
      <c r="O31">
        <f>132*0.8</f>
        <v>105.60000000000001</v>
      </c>
    </row>
  </sheetData>
  <conditionalFormatting sqref="G3:G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3">
    <cfRule type="cellIs" dxfId="1" priority="7" operator="equal">
      <formula>"YES"</formula>
    </cfRule>
    <cfRule type="cellIs" dxfId="0" priority="8" operator="equal">
      <formula>"NO"</formula>
    </cfRule>
  </conditionalFormatting>
  <conditionalFormatting sqref="I3:I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zoomScaleNormal="100" workbookViewId="0">
      <selection activeCell="F24" sqref="F24"/>
    </sheetView>
  </sheetViews>
  <sheetFormatPr defaultRowHeight="14.4" x14ac:dyDescent="0.3"/>
  <cols>
    <col min="1" max="1" width="15.109375" customWidth="1"/>
    <col min="14" max="14" width="12.109375" customWidth="1"/>
  </cols>
  <sheetData>
    <row r="1" spans="1:23" x14ac:dyDescent="0.3">
      <c r="D1" s="13" t="s">
        <v>33</v>
      </c>
      <c r="E1" s="13"/>
      <c r="F1" s="13"/>
      <c r="G1" s="13"/>
      <c r="H1" s="13"/>
      <c r="I1" s="13" t="s">
        <v>34</v>
      </c>
      <c r="J1" s="13"/>
      <c r="K1" s="13"/>
      <c r="L1" s="13"/>
      <c r="M1" s="13"/>
      <c r="N1" s="12"/>
      <c r="O1" s="13" t="s">
        <v>35</v>
      </c>
      <c r="P1" s="13"/>
      <c r="Q1" s="13"/>
      <c r="R1" s="13"/>
      <c r="S1" s="13"/>
    </row>
    <row r="2" spans="1:23" ht="110.4" x14ac:dyDescent="0.3">
      <c r="A2" s="21" t="s">
        <v>1</v>
      </c>
      <c r="B2" s="23" t="s">
        <v>32</v>
      </c>
      <c r="C2" s="24" t="s">
        <v>40</v>
      </c>
      <c r="D2" s="23" t="s">
        <v>36</v>
      </c>
      <c r="E2" s="23" t="s">
        <v>37</v>
      </c>
      <c r="F2" s="23" t="s">
        <v>36</v>
      </c>
      <c r="G2" s="23" t="s">
        <v>37</v>
      </c>
      <c r="H2" s="23" t="s">
        <v>81</v>
      </c>
      <c r="I2" s="23" t="s">
        <v>36</v>
      </c>
      <c r="J2" s="23" t="s">
        <v>37</v>
      </c>
      <c r="K2" s="23" t="s">
        <v>36</v>
      </c>
      <c r="L2" s="23" t="s">
        <v>37</v>
      </c>
      <c r="M2" s="23" t="s">
        <v>81</v>
      </c>
      <c r="N2" s="23" t="s">
        <v>84</v>
      </c>
      <c r="O2" s="23" t="s">
        <v>36</v>
      </c>
      <c r="P2" s="23" t="s">
        <v>37</v>
      </c>
      <c r="Q2" s="23" t="s">
        <v>36</v>
      </c>
      <c r="R2" s="23" t="s">
        <v>37</v>
      </c>
      <c r="S2" s="23" t="s">
        <v>81</v>
      </c>
      <c r="T2" s="23" t="s">
        <v>82</v>
      </c>
      <c r="U2" s="23" t="s">
        <v>83</v>
      </c>
      <c r="V2" s="23" t="s">
        <v>34</v>
      </c>
      <c r="W2" s="23" t="s">
        <v>35</v>
      </c>
    </row>
    <row r="3" spans="1:23" x14ac:dyDescent="0.3">
      <c r="A3" t="s">
        <v>2</v>
      </c>
      <c r="B3" t="s">
        <v>0</v>
      </c>
      <c r="C3" s="14">
        <v>6628</v>
      </c>
      <c r="D3" s="1">
        <v>0.28299999999999997</v>
      </c>
      <c r="E3" s="2">
        <v>0.46</v>
      </c>
      <c r="F3" s="11">
        <f>D3*C3</f>
        <v>1875.7239999999999</v>
      </c>
      <c r="G3" s="11">
        <f>E3*C3</f>
        <v>3048.88</v>
      </c>
      <c r="H3" s="11">
        <f>G3-F3</f>
        <v>1173.1560000000002</v>
      </c>
      <c r="I3" s="4">
        <v>0.22639999999999999</v>
      </c>
      <c r="J3" s="2">
        <v>0.02</v>
      </c>
      <c r="K3" s="11">
        <f>I3*$C3</f>
        <v>1500.5791999999999</v>
      </c>
      <c r="L3" s="11">
        <f>J3*$C3</f>
        <v>132.56</v>
      </c>
      <c r="M3" s="11">
        <f>L3-K3</f>
        <v>-1368.0192</v>
      </c>
      <c r="N3" s="1">
        <f>M3/$M$24</f>
        <v>3.223542197360086E-2</v>
      </c>
      <c r="O3" s="4">
        <v>0.49059999999999998</v>
      </c>
      <c r="P3" s="2">
        <v>0.52</v>
      </c>
      <c r="Q3" s="11">
        <f>O3*$C3</f>
        <v>3251.6967999999997</v>
      </c>
      <c r="R3" s="11">
        <f>P3*$C3</f>
        <v>3446.56</v>
      </c>
      <c r="S3" s="11">
        <f>R3-Q3</f>
        <v>194.86320000000023</v>
      </c>
      <c r="T3" s="11">
        <f>M3+S3</f>
        <v>-1173.1559999999997</v>
      </c>
      <c r="U3" s="1">
        <f>T3/$T$24</f>
        <v>2.0430858558696783E-2</v>
      </c>
      <c r="V3" s="1">
        <f>M3/T3</f>
        <v>1.1661016949152545</v>
      </c>
      <c r="W3" s="1">
        <f>S3/T3</f>
        <v>-0.16610169491525448</v>
      </c>
    </row>
    <row r="4" spans="1:23" x14ac:dyDescent="0.3">
      <c r="A4" t="s">
        <v>3</v>
      </c>
      <c r="B4" t="s">
        <v>0</v>
      </c>
      <c r="C4" s="14">
        <v>4346</v>
      </c>
      <c r="D4" s="1">
        <v>3.0300000000000001E-2</v>
      </c>
      <c r="E4" s="2">
        <v>0.36</v>
      </c>
      <c r="F4" s="11">
        <f t="shared" ref="F4:F23" si="0">D4*C4</f>
        <v>131.68379999999999</v>
      </c>
      <c r="G4" s="11">
        <f t="shared" ref="G4:G23" si="1">E4*C4</f>
        <v>1564.56</v>
      </c>
      <c r="H4" s="11">
        <f t="shared" ref="H4:H23" si="2">G4-F4</f>
        <v>1432.8761999999999</v>
      </c>
      <c r="I4" s="4">
        <v>0.51519999999999999</v>
      </c>
      <c r="J4" s="2">
        <v>0.31</v>
      </c>
      <c r="K4" s="11">
        <f t="shared" ref="K4:K23" si="3">I4*$C4</f>
        <v>2239.0592000000001</v>
      </c>
      <c r="L4" s="11">
        <f t="shared" ref="L4:L23" si="4">J4*$C4</f>
        <v>1347.26</v>
      </c>
      <c r="M4" s="11">
        <f t="shared" ref="M4:M23" si="5">L4-K4</f>
        <v>-891.79920000000016</v>
      </c>
      <c r="N4" s="1">
        <f t="shared" ref="N4:N23" si="6">M4/$M$24</f>
        <v>2.1013976651584765E-2</v>
      </c>
      <c r="O4" s="4">
        <v>0.45450000000000002</v>
      </c>
      <c r="P4" s="2">
        <v>0.33</v>
      </c>
      <c r="Q4" s="11">
        <f t="shared" ref="Q4:Q23" si="7">O4*$C4</f>
        <v>1975.2570000000001</v>
      </c>
      <c r="R4" s="11">
        <f t="shared" ref="R4:R23" si="8">P4*$C4</f>
        <v>1434.18</v>
      </c>
      <c r="S4" s="11">
        <f t="shared" ref="S4:S23" si="9">R4-Q4</f>
        <v>-541.077</v>
      </c>
      <c r="T4" s="11">
        <f t="shared" ref="T4:T23" si="10">M4+S4</f>
        <v>-1432.8762000000002</v>
      </c>
      <c r="U4" s="1">
        <f t="shared" ref="U4:U23" si="11">T4/$T$24</f>
        <v>2.4953962622467032E-2</v>
      </c>
      <c r="V4" s="1">
        <f t="shared" ref="V4:V24" si="12">M4/T4</f>
        <v>0.62238398544131035</v>
      </c>
      <c r="W4" s="1">
        <f t="shared" ref="W4:W24" si="13">S4/T4</f>
        <v>0.37761601455868965</v>
      </c>
    </row>
    <row r="5" spans="1:23" x14ac:dyDescent="0.3">
      <c r="A5" t="s">
        <v>4</v>
      </c>
      <c r="B5" t="s">
        <v>0</v>
      </c>
      <c r="C5" s="14">
        <v>19127</v>
      </c>
      <c r="D5" s="1">
        <v>0.33789999999999998</v>
      </c>
      <c r="E5" s="2">
        <v>0.38</v>
      </c>
      <c r="F5" s="11">
        <f t="shared" si="0"/>
        <v>6463.0132999999996</v>
      </c>
      <c r="G5" s="11">
        <f t="shared" si="1"/>
        <v>7268.26</v>
      </c>
      <c r="H5" s="11">
        <f t="shared" si="2"/>
        <v>805.2467000000006</v>
      </c>
      <c r="I5" s="4">
        <v>0.42759999999999998</v>
      </c>
      <c r="J5" s="2">
        <v>0.3</v>
      </c>
      <c r="K5" s="11">
        <f t="shared" si="3"/>
        <v>8178.7051999999994</v>
      </c>
      <c r="L5" s="11">
        <f t="shared" si="4"/>
        <v>5738.0999999999995</v>
      </c>
      <c r="M5" s="11">
        <f t="shared" si="5"/>
        <v>-2440.6052</v>
      </c>
      <c r="N5" s="1">
        <f t="shared" si="6"/>
        <v>5.7509381807627054E-2</v>
      </c>
      <c r="O5" s="4">
        <v>0.23449999999999999</v>
      </c>
      <c r="P5" s="2">
        <v>0.33</v>
      </c>
      <c r="Q5" s="11">
        <f t="shared" si="7"/>
        <v>4485.2815000000001</v>
      </c>
      <c r="R5" s="11">
        <f t="shared" si="8"/>
        <v>6311.91</v>
      </c>
      <c r="S5" s="11">
        <f t="shared" si="9"/>
        <v>1826.6284999999998</v>
      </c>
      <c r="T5" s="11">
        <f t="shared" si="10"/>
        <v>-613.97670000000016</v>
      </c>
      <c r="U5" s="1">
        <f t="shared" si="11"/>
        <v>1.0692585739693113E-2</v>
      </c>
      <c r="V5" s="1">
        <f t="shared" si="12"/>
        <v>3.9750778816199364</v>
      </c>
      <c r="W5" s="1">
        <f t="shared" si="13"/>
        <v>-2.9750778816199364</v>
      </c>
    </row>
    <row r="6" spans="1:23" x14ac:dyDescent="0.3">
      <c r="A6" t="s">
        <v>5</v>
      </c>
      <c r="B6" t="s">
        <v>0</v>
      </c>
      <c r="C6" s="14">
        <v>7502</v>
      </c>
      <c r="D6" s="1">
        <v>0.2586</v>
      </c>
      <c r="E6" s="2">
        <v>0.46</v>
      </c>
      <c r="F6" s="11">
        <f t="shared" si="0"/>
        <v>1940.0172</v>
      </c>
      <c r="G6" s="11">
        <f t="shared" si="1"/>
        <v>3450.92</v>
      </c>
      <c r="H6" s="11">
        <f t="shared" si="2"/>
        <v>1510.9028000000001</v>
      </c>
      <c r="I6" s="4">
        <v>0.18970000000000001</v>
      </c>
      <c r="J6" s="2">
        <v>0.28000000000000003</v>
      </c>
      <c r="K6" s="11">
        <f t="shared" si="3"/>
        <v>1423.1294</v>
      </c>
      <c r="L6" s="11">
        <f t="shared" si="4"/>
        <v>2100.5600000000004</v>
      </c>
      <c r="M6" s="11">
        <f t="shared" si="5"/>
        <v>677.43060000000037</v>
      </c>
      <c r="N6" s="1">
        <f t="shared" si="6"/>
        <v>-1.59626862319108E-2</v>
      </c>
      <c r="O6" s="4">
        <v>0.55169999999999997</v>
      </c>
      <c r="P6" s="2">
        <v>0.26</v>
      </c>
      <c r="Q6" s="11">
        <f t="shared" si="7"/>
        <v>4138.8534</v>
      </c>
      <c r="R6" s="11">
        <f t="shared" si="8"/>
        <v>1950.52</v>
      </c>
      <c r="S6" s="11">
        <f t="shared" si="9"/>
        <v>-2188.3334</v>
      </c>
      <c r="T6" s="11">
        <f t="shared" si="10"/>
        <v>-1510.9027999999996</v>
      </c>
      <c r="U6" s="1">
        <f t="shared" si="11"/>
        <v>2.6312818928376905E-2</v>
      </c>
      <c r="V6" s="1">
        <f t="shared" si="12"/>
        <v>-0.44836146971201624</v>
      </c>
      <c r="W6" s="1">
        <f t="shared" si="13"/>
        <v>1.4483614697120162</v>
      </c>
    </row>
    <row r="7" spans="1:23" x14ac:dyDescent="0.3">
      <c r="A7" t="s">
        <v>6</v>
      </c>
      <c r="B7" t="s">
        <v>0</v>
      </c>
      <c r="C7" s="14">
        <v>7203</v>
      </c>
      <c r="D7" s="1">
        <v>0.08</v>
      </c>
      <c r="E7" s="2">
        <v>0.46</v>
      </c>
      <c r="F7" s="11">
        <f t="shared" si="0"/>
        <v>576.24</v>
      </c>
      <c r="G7" s="11">
        <f t="shared" si="1"/>
        <v>3313.38</v>
      </c>
      <c r="H7" s="11">
        <f t="shared" si="2"/>
        <v>2737.1400000000003</v>
      </c>
      <c r="I7" s="4">
        <v>0.46</v>
      </c>
      <c r="J7" s="2">
        <v>0.02</v>
      </c>
      <c r="K7" s="11">
        <f t="shared" si="3"/>
        <v>3313.38</v>
      </c>
      <c r="L7" s="11">
        <f t="shared" si="4"/>
        <v>144.06</v>
      </c>
      <c r="M7" s="11">
        <f t="shared" si="5"/>
        <v>-3169.32</v>
      </c>
      <c r="N7" s="1">
        <f t="shared" si="6"/>
        <v>7.4680507093301526E-2</v>
      </c>
      <c r="O7" s="4">
        <v>0.46</v>
      </c>
      <c r="P7" s="2">
        <v>0.52</v>
      </c>
      <c r="Q7" s="11">
        <f t="shared" si="7"/>
        <v>3313.38</v>
      </c>
      <c r="R7" s="11">
        <f t="shared" si="8"/>
        <v>3745.56</v>
      </c>
      <c r="S7" s="11">
        <f t="shared" si="9"/>
        <v>432.17999999999984</v>
      </c>
      <c r="T7" s="11">
        <f t="shared" si="10"/>
        <v>-2737.1400000000003</v>
      </c>
      <c r="U7" s="1">
        <f t="shared" si="11"/>
        <v>4.7668102277404999E-2</v>
      </c>
      <c r="V7" s="1">
        <f t="shared" si="12"/>
        <v>1.1578947368421051</v>
      </c>
      <c r="W7" s="1">
        <f t="shared" si="13"/>
        <v>-0.15789473684210517</v>
      </c>
    </row>
    <row r="8" spans="1:23" x14ac:dyDescent="0.3">
      <c r="A8" t="s">
        <v>7</v>
      </c>
      <c r="B8" t="s">
        <v>0</v>
      </c>
      <c r="C8" s="14">
        <v>2505</v>
      </c>
      <c r="D8" s="1">
        <v>0</v>
      </c>
      <c r="E8" s="2">
        <v>0.74</v>
      </c>
      <c r="F8" s="11">
        <f t="shared" si="0"/>
        <v>0</v>
      </c>
      <c r="G8" s="11">
        <f t="shared" si="1"/>
        <v>1853.7</v>
      </c>
      <c r="H8" s="11">
        <f t="shared" si="2"/>
        <v>1853.7</v>
      </c>
      <c r="I8" s="4">
        <v>0.63160000000000005</v>
      </c>
      <c r="J8" s="2">
        <v>0.21</v>
      </c>
      <c r="K8" s="11">
        <f t="shared" si="3"/>
        <v>1582.1580000000001</v>
      </c>
      <c r="L8" s="11">
        <f t="shared" si="4"/>
        <v>526.04999999999995</v>
      </c>
      <c r="M8" s="11">
        <f t="shared" si="5"/>
        <v>-1056.1080000000002</v>
      </c>
      <c r="N8" s="1">
        <f t="shared" si="6"/>
        <v>2.4885679257787948E-2</v>
      </c>
      <c r="O8" s="4">
        <v>0.36840000000000001</v>
      </c>
      <c r="P8" s="2">
        <v>0.05</v>
      </c>
      <c r="Q8" s="11">
        <f t="shared" si="7"/>
        <v>922.84199999999998</v>
      </c>
      <c r="R8" s="11">
        <f t="shared" si="8"/>
        <v>125.25</v>
      </c>
      <c r="S8" s="11">
        <f t="shared" si="9"/>
        <v>-797.59199999999998</v>
      </c>
      <c r="T8" s="11">
        <f t="shared" si="10"/>
        <v>-1853.7000000000003</v>
      </c>
      <c r="U8" s="1">
        <f t="shared" si="11"/>
        <v>3.228273350710071E-2</v>
      </c>
      <c r="V8" s="1">
        <f t="shared" si="12"/>
        <v>0.56972972972972979</v>
      </c>
      <c r="W8" s="1">
        <f t="shared" si="13"/>
        <v>0.43027027027027021</v>
      </c>
    </row>
    <row r="9" spans="1:23" x14ac:dyDescent="0.3">
      <c r="A9" t="s">
        <v>8</v>
      </c>
      <c r="B9" t="s">
        <v>0</v>
      </c>
      <c r="C9" s="14">
        <v>7848</v>
      </c>
      <c r="D9" s="1">
        <v>0.31669999999999998</v>
      </c>
      <c r="E9" s="2">
        <v>0.52</v>
      </c>
      <c r="F9" s="11">
        <f t="shared" si="0"/>
        <v>2485.4615999999996</v>
      </c>
      <c r="G9" s="11">
        <f t="shared" si="1"/>
        <v>4080.96</v>
      </c>
      <c r="H9" s="11">
        <f t="shared" si="2"/>
        <v>1595.4984000000004</v>
      </c>
      <c r="I9" s="4">
        <v>0.33329999999999999</v>
      </c>
      <c r="J9" s="2">
        <v>0.32</v>
      </c>
      <c r="K9" s="11">
        <f t="shared" si="3"/>
        <v>2615.7383999999997</v>
      </c>
      <c r="L9" s="11">
        <f t="shared" si="4"/>
        <v>2511.36</v>
      </c>
      <c r="M9" s="11">
        <f t="shared" si="5"/>
        <v>-104.3783999999996</v>
      </c>
      <c r="N9" s="1">
        <f t="shared" si="6"/>
        <v>2.4595281768920252E-3</v>
      </c>
      <c r="O9" s="4">
        <v>0.35</v>
      </c>
      <c r="P9" s="2">
        <v>0.13</v>
      </c>
      <c r="Q9" s="11">
        <f t="shared" si="7"/>
        <v>2746.7999999999997</v>
      </c>
      <c r="R9" s="11">
        <f t="shared" si="8"/>
        <v>1020.24</v>
      </c>
      <c r="S9" s="11">
        <f t="shared" si="9"/>
        <v>-1726.5599999999997</v>
      </c>
      <c r="T9" s="11">
        <f t="shared" si="10"/>
        <v>-1830.9383999999993</v>
      </c>
      <c r="U9" s="1">
        <f t="shared" si="11"/>
        <v>3.1886333514116273E-2</v>
      </c>
      <c r="V9" s="1">
        <f t="shared" si="12"/>
        <v>5.7008144020574171E-2</v>
      </c>
      <c r="W9" s="1">
        <f t="shared" si="13"/>
        <v>0.94299185597942581</v>
      </c>
    </row>
    <row r="10" spans="1:23" x14ac:dyDescent="0.3">
      <c r="A10" t="s">
        <v>9</v>
      </c>
      <c r="B10" t="s">
        <v>0</v>
      </c>
      <c r="C10" s="14">
        <v>5181</v>
      </c>
      <c r="D10" s="1">
        <v>2.5000000000000001E-2</v>
      </c>
      <c r="E10" s="2">
        <v>0.48</v>
      </c>
      <c r="F10" s="11">
        <f t="shared" si="0"/>
        <v>129.52500000000001</v>
      </c>
      <c r="G10" s="11">
        <f t="shared" si="1"/>
        <v>2486.88</v>
      </c>
      <c r="H10" s="11">
        <f t="shared" si="2"/>
        <v>2357.355</v>
      </c>
      <c r="I10" s="4">
        <v>0.5</v>
      </c>
      <c r="J10" s="2">
        <v>0</v>
      </c>
      <c r="K10" s="11">
        <f t="shared" si="3"/>
        <v>2590.5</v>
      </c>
      <c r="L10" s="11">
        <f t="shared" si="4"/>
        <v>0</v>
      </c>
      <c r="M10" s="11">
        <f t="shared" si="5"/>
        <v>-2590.5</v>
      </c>
      <c r="N10" s="1">
        <f t="shared" si="6"/>
        <v>6.1041439054812262E-2</v>
      </c>
      <c r="O10" s="4">
        <v>0.47499999999999998</v>
      </c>
      <c r="P10" s="2">
        <v>0.53</v>
      </c>
      <c r="Q10" s="11">
        <f t="shared" si="7"/>
        <v>2460.9749999999999</v>
      </c>
      <c r="R10" s="11">
        <f t="shared" si="8"/>
        <v>2745.9300000000003</v>
      </c>
      <c r="S10" s="11">
        <f t="shared" si="9"/>
        <v>284.95500000000038</v>
      </c>
      <c r="T10" s="11">
        <f t="shared" si="10"/>
        <v>-2305.5449999999996</v>
      </c>
      <c r="U10" s="1">
        <f t="shared" si="11"/>
        <v>4.0151747760494412E-2</v>
      </c>
      <c r="V10" s="1">
        <f t="shared" si="12"/>
        <v>1.1235955056179776</v>
      </c>
      <c r="W10" s="1">
        <f t="shared" si="13"/>
        <v>-0.12359550561797772</v>
      </c>
    </row>
    <row r="11" spans="1:23" x14ac:dyDescent="0.3">
      <c r="A11" t="s">
        <v>10</v>
      </c>
      <c r="B11" t="s">
        <v>0</v>
      </c>
      <c r="C11" s="14">
        <v>5866</v>
      </c>
      <c r="D11" s="1">
        <v>0.2</v>
      </c>
      <c r="E11" s="2">
        <v>0.68</v>
      </c>
      <c r="F11" s="11">
        <f t="shared" si="0"/>
        <v>1173.2</v>
      </c>
      <c r="G11" s="11">
        <f t="shared" si="1"/>
        <v>3988.88</v>
      </c>
      <c r="H11" s="11">
        <f t="shared" si="2"/>
        <v>2815.6800000000003</v>
      </c>
      <c r="I11" s="4">
        <v>0.44440000000000002</v>
      </c>
      <c r="J11" s="2">
        <v>0.02</v>
      </c>
      <c r="K11" s="11">
        <f t="shared" si="3"/>
        <v>2606.8504000000003</v>
      </c>
      <c r="L11" s="11">
        <f t="shared" si="4"/>
        <v>117.32000000000001</v>
      </c>
      <c r="M11" s="11">
        <f t="shared" si="5"/>
        <v>-2489.5304000000001</v>
      </c>
      <c r="N11" s="1">
        <f t="shared" si="6"/>
        <v>5.8662234389771237E-2</v>
      </c>
      <c r="O11" s="4">
        <v>0.35560000000000003</v>
      </c>
      <c r="P11" s="2">
        <v>0.28999999999999998</v>
      </c>
      <c r="Q11" s="11">
        <f t="shared" si="7"/>
        <v>2085.9496000000004</v>
      </c>
      <c r="R11" s="11">
        <f t="shared" si="8"/>
        <v>1701.1399999999999</v>
      </c>
      <c r="S11" s="11">
        <f t="shared" si="9"/>
        <v>-384.8096000000005</v>
      </c>
      <c r="T11" s="11">
        <f t="shared" si="10"/>
        <v>-2874.3400000000006</v>
      </c>
      <c r="U11" s="1">
        <f t="shared" si="11"/>
        <v>5.005748083767593E-2</v>
      </c>
      <c r="V11" s="1">
        <f t="shared" si="12"/>
        <v>0.86612244897959167</v>
      </c>
      <c r="W11" s="1">
        <f t="shared" si="13"/>
        <v>0.1338775510204083</v>
      </c>
    </row>
    <row r="12" spans="1:23" x14ac:dyDescent="0.3">
      <c r="A12" t="s">
        <v>11</v>
      </c>
      <c r="B12" t="s">
        <v>0</v>
      </c>
      <c r="C12" s="14">
        <v>3957</v>
      </c>
      <c r="D12" s="1">
        <v>0.16669999999999999</v>
      </c>
      <c r="E12" s="2">
        <v>0.65</v>
      </c>
      <c r="F12" s="11">
        <f t="shared" si="0"/>
        <v>659.63189999999997</v>
      </c>
      <c r="G12" s="11">
        <f t="shared" si="1"/>
        <v>2572.0500000000002</v>
      </c>
      <c r="H12" s="11">
        <f t="shared" si="2"/>
        <v>1912.4181000000003</v>
      </c>
      <c r="I12" s="4">
        <v>0.43330000000000002</v>
      </c>
      <c r="J12" s="2">
        <v>0.23</v>
      </c>
      <c r="K12" s="11">
        <f t="shared" si="3"/>
        <v>1714.5681000000002</v>
      </c>
      <c r="L12" s="11">
        <f t="shared" si="4"/>
        <v>910.11</v>
      </c>
      <c r="M12" s="11">
        <f t="shared" si="5"/>
        <v>-804.45810000000017</v>
      </c>
      <c r="N12" s="1">
        <f t="shared" si="6"/>
        <v>1.8955908158000415E-2</v>
      </c>
      <c r="O12" s="4">
        <v>0.4</v>
      </c>
      <c r="P12" s="2">
        <v>0.13</v>
      </c>
      <c r="Q12" s="11">
        <f t="shared" si="7"/>
        <v>1582.8000000000002</v>
      </c>
      <c r="R12" s="11">
        <f t="shared" si="8"/>
        <v>514.41</v>
      </c>
      <c r="S12" s="11">
        <f t="shared" si="9"/>
        <v>-1068.3900000000003</v>
      </c>
      <c r="T12" s="11">
        <f t="shared" si="10"/>
        <v>-1872.8481000000006</v>
      </c>
      <c r="U12" s="1">
        <f t="shared" si="11"/>
        <v>3.2616203329330483E-2</v>
      </c>
      <c r="V12" s="1">
        <f t="shared" si="12"/>
        <v>0.42953729135854635</v>
      </c>
      <c r="W12" s="1">
        <f t="shared" si="13"/>
        <v>0.57046270864145365</v>
      </c>
    </row>
    <row r="13" spans="1:23" x14ac:dyDescent="0.3">
      <c r="A13" t="s">
        <v>12</v>
      </c>
      <c r="B13" t="s">
        <v>0</v>
      </c>
      <c r="C13" s="14">
        <v>3730</v>
      </c>
      <c r="D13" s="1">
        <v>0.23080000000000001</v>
      </c>
      <c r="E13" s="2">
        <v>0.36</v>
      </c>
      <c r="F13" s="11">
        <f t="shared" si="0"/>
        <v>860.88400000000001</v>
      </c>
      <c r="G13" s="11">
        <f t="shared" si="1"/>
        <v>1342.8</v>
      </c>
      <c r="H13" s="11">
        <f t="shared" si="2"/>
        <v>481.91599999999994</v>
      </c>
      <c r="I13" s="4">
        <v>0.15379999999999999</v>
      </c>
      <c r="J13" s="2">
        <v>7.0000000000000007E-2</v>
      </c>
      <c r="K13" s="11">
        <f t="shared" si="3"/>
        <v>573.67399999999998</v>
      </c>
      <c r="L13" s="11">
        <f t="shared" si="4"/>
        <v>261.10000000000002</v>
      </c>
      <c r="M13" s="11">
        <f t="shared" si="5"/>
        <v>-312.57399999999996</v>
      </c>
      <c r="N13" s="1">
        <f t="shared" si="6"/>
        <v>7.3653606528156284E-3</v>
      </c>
      <c r="O13" s="4">
        <v>0.61539999999999995</v>
      </c>
      <c r="P13" s="2">
        <v>0.56999999999999995</v>
      </c>
      <c r="Q13" s="11">
        <f t="shared" si="7"/>
        <v>2295.442</v>
      </c>
      <c r="R13" s="11">
        <f t="shared" si="8"/>
        <v>2126.1</v>
      </c>
      <c r="S13" s="11">
        <f t="shared" si="9"/>
        <v>-169.3420000000001</v>
      </c>
      <c r="T13" s="11">
        <f t="shared" si="10"/>
        <v>-481.91600000000005</v>
      </c>
      <c r="U13" s="1">
        <f t="shared" si="11"/>
        <v>8.3927096082472598E-3</v>
      </c>
      <c r="V13" s="1">
        <f t="shared" si="12"/>
        <v>0.64860681114551066</v>
      </c>
      <c r="W13" s="1">
        <f t="shared" si="13"/>
        <v>0.35139318885448934</v>
      </c>
    </row>
    <row r="14" spans="1:23" x14ac:dyDescent="0.3">
      <c r="A14" t="s">
        <v>13</v>
      </c>
      <c r="B14" t="s">
        <v>0</v>
      </c>
      <c r="C14" s="14">
        <v>7700</v>
      </c>
      <c r="D14" s="1">
        <v>0.2833</v>
      </c>
      <c r="E14" s="2">
        <v>0.32</v>
      </c>
      <c r="F14" s="11">
        <f t="shared" si="0"/>
        <v>2181.41</v>
      </c>
      <c r="G14" s="11">
        <f t="shared" si="1"/>
        <v>2464</v>
      </c>
      <c r="H14" s="11">
        <f t="shared" si="2"/>
        <v>282.59000000000015</v>
      </c>
      <c r="I14" s="4">
        <v>0.26669999999999999</v>
      </c>
      <c r="J14" s="2">
        <v>0.34</v>
      </c>
      <c r="K14" s="11">
        <f t="shared" si="3"/>
        <v>2053.59</v>
      </c>
      <c r="L14" s="11">
        <f t="shared" si="4"/>
        <v>2618</v>
      </c>
      <c r="M14" s="11">
        <f t="shared" si="5"/>
        <v>564.40999999999985</v>
      </c>
      <c r="N14" s="1">
        <f t="shared" si="6"/>
        <v>-1.3299516933768222E-2</v>
      </c>
      <c r="O14" s="4">
        <v>0.45</v>
      </c>
      <c r="P14" s="2">
        <v>0.34</v>
      </c>
      <c r="Q14" s="11">
        <f t="shared" si="7"/>
        <v>3465</v>
      </c>
      <c r="R14" s="11">
        <f t="shared" si="8"/>
        <v>2618</v>
      </c>
      <c r="S14" s="11">
        <f t="shared" si="9"/>
        <v>-847</v>
      </c>
      <c r="T14" s="11">
        <f t="shared" si="10"/>
        <v>-282.59000000000015</v>
      </c>
      <c r="U14" s="1">
        <f t="shared" si="11"/>
        <v>4.9213883917417021E-3</v>
      </c>
      <c r="V14" s="1">
        <f t="shared" si="12"/>
        <v>-1.9972752043596715</v>
      </c>
      <c r="W14" s="1">
        <f t="shared" si="13"/>
        <v>2.9972752043596715</v>
      </c>
    </row>
    <row r="15" spans="1:23" x14ac:dyDescent="0.3">
      <c r="A15" t="s">
        <v>14</v>
      </c>
      <c r="B15" t="s">
        <v>0</v>
      </c>
      <c r="C15" s="14">
        <v>6879</v>
      </c>
      <c r="D15" s="1">
        <v>0.2</v>
      </c>
      <c r="E15" s="2">
        <v>0.46</v>
      </c>
      <c r="F15" s="11">
        <f t="shared" si="0"/>
        <v>1375.8000000000002</v>
      </c>
      <c r="G15" s="11">
        <f t="shared" si="1"/>
        <v>3164.34</v>
      </c>
      <c r="H15" s="11">
        <f t="shared" si="2"/>
        <v>1788.54</v>
      </c>
      <c r="I15" s="4">
        <v>0.2545</v>
      </c>
      <c r="J15" s="2">
        <v>0.02</v>
      </c>
      <c r="K15" s="11">
        <f t="shared" si="3"/>
        <v>1750.7055</v>
      </c>
      <c r="L15" s="11">
        <f t="shared" si="4"/>
        <v>137.58000000000001</v>
      </c>
      <c r="M15" s="11">
        <f t="shared" si="5"/>
        <v>-1613.1255000000001</v>
      </c>
      <c r="N15" s="1">
        <f t="shared" si="6"/>
        <v>3.801100246902666E-2</v>
      </c>
      <c r="O15" s="4">
        <v>0.54549999999999998</v>
      </c>
      <c r="P15" s="2">
        <v>0.52</v>
      </c>
      <c r="Q15" s="11">
        <f t="shared" si="7"/>
        <v>3752.4944999999998</v>
      </c>
      <c r="R15" s="11">
        <f t="shared" si="8"/>
        <v>3577.08</v>
      </c>
      <c r="S15" s="11">
        <f t="shared" si="9"/>
        <v>-175.41449999999986</v>
      </c>
      <c r="T15" s="11">
        <f t="shared" si="10"/>
        <v>-1788.54</v>
      </c>
      <c r="U15" s="1">
        <f t="shared" si="11"/>
        <v>3.1147952843928305E-2</v>
      </c>
      <c r="V15" s="1">
        <f t="shared" si="12"/>
        <v>0.90192307692307705</v>
      </c>
      <c r="W15" s="1">
        <f t="shared" si="13"/>
        <v>9.8076923076923006E-2</v>
      </c>
    </row>
    <row r="16" spans="1:23" x14ac:dyDescent="0.3">
      <c r="A16" t="s">
        <v>15</v>
      </c>
      <c r="B16" t="s">
        <v>0</v>
      </c>
      <c r="C16" s="14">
        <v>7155</v>
      </c>
      <c r="D16" s="1">
        <v>7.1400000000000005E-2</v>
      </c>
      <c r="E16" s="2">
        <v>0.81</v>
      </c>
      <c r="F16" s="11">
        <f t="shared" si="0"/>
        <v>510.86700000000002</v>
      </c>
      <c r="G16" s="11">
        <f t="shared" si="1"/>
        <v>5795.55</v>
      </c>
      <c r="H16" s="11">
        <f t="shared" si="2"/>
        <v>5284.683</v>
      </c>
      <c r="I16" s="4">
        <v>0.55359999999999998</v>
      </c>
      <c r="J16" s="2">
        <v>0.16</v>
      </c>
      <c r="K16" s="11">
        <f t="shared" si="3"/>
        <v>3961.0079999999998</v>
      </c>
      <c r="L16" s="11">
        <f t="shared" si="4"/>
        <v>1144.8</v>
      </c>
      <c r="M16" s="11">
        <f t="shared" si="5"/>
        <v>-2816.2079999999996</v>
      </c>
      <c r="N16" s="1">
        <f t="shared" si="6"/>
        <v>6.6359926268162409E-2</v>
      </c>
      <c r="O16" s="4">
        <v>0.375</v>
      </c>
      <c r="P16" s="2">
        <v>0.03</v>
      </c>
      <c r="Q16" s="11">
        <f t="shared" si="7"/>
        <v>2683.125</v>
      </c>
      <c r="R16" s="11">
        <f t="shared" si="8"/>
        <v>214.65</v>
      </c>
      <c r="S16" s="11">
        <f t="shared" si="9"/>
        <v>-2468.4749999999999</v>
      </c>
      <c r="T16" s="11">
        <f t="shared" si="10"/>
        <v>-5284.6829999999991</v>
      </c>
      <c r="U16" s="1">
        <f t="shared" si="11"/>
        <v>9.2034316749476971E-2</v>
      </c>
      <c r="V16" s="1">
        <f t="shared" si="12"/>
        <v>0.53290008123476851</v>
      </c>
      <c r="W16" s="1">
        <f t="shared" si="13"/>
        <v>0.4670999187652316</v>
      </c>
    </row>
    <row r="17" spans="1:23" x14ac:dyDescent="0.3">
      <c r="A17" t="s">
        <v>16</v>
      </c>
      <c r="B17" t="s">
        <v>0</v>
      </c>
      <c r="C17" s="14">
        <v>8284</v>
      </c>
      <c r="D17" s="1">
        <v>0.38600000000000001</v>
      </c>
      <c r="E17" s="2">
        <v>0.66</v>
      </c>
      <c r="F17" s="11">
        <f t="shared" si="0"/>
        <v>3197.6240000000003</v>
      </c>
      <c r="G17" s="11">
        <f t="shared" si="1"/>
        <v>5467.4400000000005</v>
      </c>
      <c r="H17" s="11">
        <f t="shared" si="2"/>
        <v>2269.8160000000003</v>
      </c>
      <c r="I17" s="4">
        <v>0.193</v>
      </c>
      <c r="J17" s="2">
        <v>0.08</v>
      </c>
      <c r="K17" s="11">
        <f t="shared" si="3"/>
        <v>1598.8120000000001</v>
      </c>
      <c r="L17" s="11">
        <f t="shared" si="4"/>
        <v>662.72</v>
      </c>
      <c r="M17" s="11">
        <f t="shared" si="5"/>
        <v>-936.0920000000001</v>
      </c>
      <c r="N17" s="1">
        <f t="shared" si="6"/>
        <v>2.205767333244444E-2</v>
      </c>
      <c r="O17" s="4">
        <v>0.42109999999999997</v>
      </c>
      <c r="P17" s="2">
        <v>0.25</v>
      </c>
      <c r="Q17" s="11">
        <f t="shared" si="7"/>
        <v>3488.3923999999997</v>
      </c>
      <c r="R17" s="11">
        <f t="shared" si="8"/>
        <v>2071</v>
      </c>
      <c r="S17" s="11">
        <f t="shared" si="9"/>
        <v>-1417.3923999999997</v>
      </c>
      <c r="T17" s="11">
        <f t="shared" si="10"/>
        <v>-2353.4843999999998</v>
      </c>
      <c r="U17" s="1">
        <f t="shared" si="11"/>
        <v>4.0986626583761558E-2</v>
      </c>
      <c r="V17" s="1">
        <f t="shared" si="12"/>
        <v>0.39774727208729327</v>
      </c>
      <c r="W17" s="1">
        <f t="shared" si="13"/>
        <v>0.60225272791270668</v>
      </c>
    </row>
    <row r="18" spans="1:23" x14ac:dyDescent="0.3">
      <c r="A18" t="s">
        <v>17</v>
      </c>
      <c r="B18" t="s">
        <v>23</v>
      </c>
      <c r="C18" s="14">
        <v>4123</v>
      </c>
      <c r="D18" s="1">
        <v>3.1300000000000001E-2</v>
      </c>
      <c r="E18" s="2">
        <v>0.43</v>
      </c>
      <c r="F18" s="11">
        <f t="shared" si="0"/>
        <v>129.04990000000001</v>
      </c>
      <c r="G18" s="11">
        <f t="shared" si="1"/>
        <v>1772.8899999999999</v>
      </c>
      <c r="H18" s="11">
        <f t="shared" si="2"/>
        <v>1643.8400999999999</v>
      </c>
      <c r="I18" s="4">
        <v>0.46879999999999999</v>
      </c>
      <c r="J18" s="2">
        <v>0.03</v>
      </c>
      <c r="K18" s="11">
        <f t="shared" si="3"/>
        <v>1932.8624</v>
      </c>
      <c r="L18" s="11">
        <f t="shared" si="4"/>
        <v>123.69</v>
      </c>
      <c r="M18" s="11">
        <f t="shared" si="5"/>
        <v>-1809.1723999999999</v>
      </c>
      <c r="N18" s="1">
        <f t="shared" si="6"/>
        <v>4.2630568150645982E-2</v>
      </c>
      <c r="O18" s="4">
        <v>0.5</v>
      </c>
      <c r="P18" s="2">
        <v>0.54</v>
      </c>
      <c r="Q18" s="11">
        <f t="shared" si="7"/>
        <v>2061.5</v>
      </c>
      <c r="R18" s="11">
        <f t="shared" si="8"/>
        <v>2226.42</v>
      </c>
      <c r="S18" s="11">
        <f t="shared" si="9"/>
        <v>164.92000000000007</v>
      </c>
      <c r="T18" s="11">
        <f t="shared" si="10"/>
        <v>-1644.2523999999999</v>
      </c>
      <c r="U18" s="1">
        <f t="shared" si="11"/>
        <v>2.8635141634358714E-2</v>
      </c>
      <c r="V18" s="1">
        <f t="shared" si="12"/>
        <v>1.1003009027081245</v>
      </c>
      <c r="W18" s="1">
        <f t="shared" si="13"/>
        <v>-0.10030090270812443</v>
      </c>
    </row>
    <row r="19" spans="1:23" x14ac:dyDescent="0.3">
      <c r="A19" t="s">
        <v>18</v>
      </c>
      <c r="B19" t="s">
        <v>23</v>
      </c>
      <c r="C19" s="14">
        <v>24397</v>
      </c>
      <c r="D19" s="1">
        <v>0.17369999999999999</v>
      </c>
      <c r="E19" s="2">
        <v>0.43</v>
      </c>
      <c r="F19" s="11">
        <f t="shared" si="0"/>
        <v>4237.7588999999998</v>
      </c>
      <c r="G19" s="11">
        <f t="shared" si="1"/>
        <v>10490.71</v>
      </c>
      <c r="H19" s="11">
        <f t="shared" si="2"/>
        <v>6252.9510999999993</v>
      </c>
      <c r="I19" s="4">
        <v>0.45789999999999997</v>
      </c>
      <c r="J19" s="2">
        <v>0.26</v>
      </c>
      <c r="K19" s="11">
        <f t="shared" si="3"/>
        <v>11171.3863</v>
      </c>
      <c r="L19" s="11">
        <f t="shared" si="4"/>
        <v>6343.22</v>
      </c>
      <c r="M19" s="11">
        <f t="shared" si="5"/>
        <v>-4828.1662999999999</v>
      </c>
      <c r="N19" s="1">
        <f t="shared" si="6"/>
        <v>0.1137688550271949</v>
      </c>
      <c r="O19" s="4">
        <v>0.36840000000000001</v>
      </c>
      <c r="P19" s="2">
        <v>0.31</v>
      </c>
      <c r="Q19" s="11">
        <f t="shared" si="7"/>
        <v>8987.854800000001</v>
      </c>
      <c r="R19" s="11">
        <f t="shared" si="8"/>
        <v>7563.07</v>
      </c>
      <c r="S19" s="11">
        <f t="shared" si="9"/>
        <v>-1424.7848000000013</v>
      </c>
      <c r="T19" s="11">
        <f t="shared" si="10"/>
        <v>-6252.9511000000011</v>
      </c>
      <c r="U19" s="1">
        <f t="shared" si="11"/>
        <v>0.10889699195891044</v>
      </c>
      <c r="V19" s="1">
        <f t="shared" si="12"/>
        <v>0.77214202106905949</v>
      </c>
      <c r="W19" s="1">
        <f t="shared" si="13"/>
        <v>0.22785797893094045</v>
      </c>
    </row>
    <row r="20" spans="1:23" x14ac:dyDescent="0.3">
      <c r="A20" t="s">
        <v>19</v>
      </c>
      <c r="B20" t="s">
        <v>23</v>
      </c>
      <c r="C20" s="14">
        <v>20321</v>
      </c>
      <c r="D20" s="1">
        <v>0.1265</v>
      </c>
      <c r="E20" s="2">
        <v>0.47</v>
      </c>
      <c r="F20" s="11">
        <f t="shared" si="0"/>
        <v>2570.6064999999999</v>
      </c>
      <c r="G20" s="11">
        <f t="shared" si="1"/>
        <v>9550.869999999999</v>
      </c>
      <c r="H20" s="11">
        <f t="shared" si="2"/>
        <v>6980.2634999999991</v>
      </c>
      <c r="I20" s="4">
        <v>0.25900000000000001</v>
      </c>
      <c r="J20" s="2">
        <v>0.13</v>
      </c>
      <c r="K20" s="11">
        <f t="shared" si="3"/>
        <v>5263.1390000000001</v>
      </c>
      <c r="L20" s="11">
        <f t="shared" si="4"/>
        <v>2641.73</v>
      </c>
      <c r="M20" s="11">
        <f t="shared" si="5"/>
        <v>-2621.4090000000001</v>
      </c>
      <c r="N20" s="1">
        <f t="shared" si="6"/>
        <v>6.1769765570830477E-2</v>
      </c>
      <c r="O20" s="4">
        <v>0.61450000000000005</v>
      </c>
      <c r="P20" s="2">
        <v>0.4</v>
      </c>
      <c r="Q20" s="11">
        <f t="shared" si="7"/>
        <v>12487.254500000001</v>
      </c>
      <c r="R20" s="11">
        <f t="shared" si="8"/>
        <v>8128.4000000000005</v>
      </c>
      <c r="S20" s="11">
        <f t="shared" si="9"/>
        <v>-4358.8545000000004</v>
      </c>
      <c r="T20" s="11">
        <f t="shared" si="10"/>
        <v>-6980.2635000000009</v>
      </c>
      <c r="U20" s="1">
        <f t="shared" si="11"/>
        <v>0.12156335241940017</v>
      </c>
      <c r="V20" s="1">
        <f t="shared" si="12"/>
        <v>0.37554585152838427</v>
      </c>
      <c r="W20" s="1">
        <f t="shared" si="13"/>
        <v>0.62445414847161573</v>
      </c>
    </row>
    <row r="21" spans="1:23" x14ac:dyDescent="0.3">
      <c r="A21" t="s">
        <v>20</v>
      </c>
      <c r="B21" t="s">
        <v>23</v>
      </c>
      <c r="C21" s="14">
        <v>11127</v>
      </c>
      <c r="D21" s="1">
        <v>0.22220000000000001</v>
      </c>
      <c r="E21" s="2">
        <v>0.86</v>
      </c>
      <c r="F21" s="11">
        <f t="shared" si="0"/>
        <v>2472.4194000000002</v>
      </c>
      <c r="G21" s="11">
        <f t="shared" si="1"/>
        <v>9569.2199999999993</v>
      </c>
      <c r="H21" s="11">
        <f t="shared" si="2"/>
        <v>7096.8005999999987</v>
      </c>
      <c r="I21" s="4">
        <v>0.45679999999999998</v>
      </c>
      <c r="J21" s="2">
        <v>0.14000000000000001</v>
      </c>
      <c r="K21" s="11">
        <f t="shared" si="3"/>
        <v>5082.8135999999995</v>
      </c>
      <c r="L21" s="11">
        <f t="shared" si="4"/>
        <v>1557.7800000000002</v>
      </c>
      <c r="M21" s="11">
        <f t="shared" si="5"/>
        <v>-3525.0335999999993</v>
      </c>
      <c r="N21" s="1">
        <f t="shared" si="6"/>
        <v>8.3062390913169429E-2</v>
      </c>
      <c r="O21" s="4">
        <v>0.32100000000000001</v>
      </c>
      <c r="P21" s="2">
        <v>0</v>
      </c>
      <c r="Q21" s="11">
        <f t="shared" si="7"/>
        <v>3571.7670000000003</v>
      </c>
      <c r="R21" s="11">
        <f t="shared" si="8"/>
        <v>0</v>
      </c>
      <c r="S21" s="11">
        <f t="shared" si="9"/>
        <v>-3571.7670000000003</v>
      </c>
      <c r="T21" s="11">
        <f t="shared" si="10"/>
        <v>-7096.8005999999996</v>
      </c>
      <c r="U21" s="1">
        <f t="shared" si="11"/>
        <v>0.1235928804676228</v>
      </c>
      <c r="V21" s="1">
        <f t="shared" si="12"/>
        <v>0.49670743179680144</v>
      </c>
      <c r="W21" s="1">
        <f t="shared" si="13"/>
        <v>0.50329256820319856</v>
      </c>
    </row>
    <row r="22" spans="1:23" x14ac:dyDescent="0.3">
      <c r="A22" t="s">
        <v>21</v>
      </c>
      <c r="B22" t="s">
        <v>23</v>
      </c>
      <c r="C22" s="14">
        <v>21060</v>
      </c>
      <c r="D22" s="1">
        <v>0.15090000000000001</v>
      </c>
      <c r="E22" s="2">
        <v>0.42</v>
      </c>
      <c r="F22" s="11">
        <f t="shared" si="0"/>
        <v>3177.9540000000002</v>
      </c>
      <c r="G22" s="11">
        <f t="shared" si="1"/>
        <v>8845.1999999999989</v>
      </c>
      <c r="H22" s="11">
        <f t="shared" si="2"/>
        <v>5667.2459999999992</v>
      </c>
      <c r="I22" s="4">
        <v>0.64149999999999996</v>
      </c>
      <c r="J22" s="2">
        <v>0.26</v>
      </c>
      <c r="K22" s="11">
        <f t="shared" si="3"/>
        <v>13509.99</v>
      </c>
      <c r="L22" s="11">
        <f t="shared" si="4"/>
        <v>5475.6</v>
      </c>
      <c r="M22" s="11">
        <f t="shared" si="5"/>
        <v>-8034.3899999999994</v>
      </c>
      <c r="N22" s="1">
        <f t="shared" si="6"/>
        <v>0.18931894519497897</v>
      </c>
      <c r="O22" s="4">
        <v>0.20749999999999999</v>
      </c>
      <c r="P22" s="2">
        <v>0.31</v>
      </c>
      <c r="Q22" s="11">
        <f t="shared" si="7"/>
        <v>4369.95</v>
      </c>
      <c r="R22" s="11">
        <f t="shared" si="8"/>
        <v>6528.6</v>
      </c>
      <c r="S22" s="11">
        <f t="shared" si="9"/>
        <v>2158.6500000000005</v>
      </c>
      <c r="T22" s="11">
        <f t="shared" si="10"/>
        <v>-5875.7399999999989</v>
      </c>
      <c r="U22" s="1">
        <f t="shared" si="11"/>
        <v>0.10232774913794675</v>
      </c>
      <c r="V22" s="1">
        <f t="shared" si="12"/>
        <v>1.3673835125448031</v>
      </c>
      <c r="W22" s="1">
        <f t="shared" si="13"/>
        <v>-0.367383512544803</v>
      </c>
    </row>
    <row r="23" spans="1:23" x14ac:dyDescent="0.3">
      <c r="A23" t="s">
        <v>22</v>
      </c>
      <c r="B23" t="s">
        <v>23</v>
      </c>
      <c r="C23" s="14">
        <v>11279</v>
      </c>
      <c r="D23" s="1">
        <v>0.30590000000000001</v>
      </c>
      <c r="E23" s="2">
        <v>0.41</v>
      </c>
      <c r="F23" s="11">
        <f t="shared" si="0"/>
        <v>3450.2460999999998</v>
      </c>
      <c r="G23" s="11">
        <f t="shared" si="1"/>
        <v>4624.3899999999994</v>
      </c>
      <c r="H23" s="11">
        <f t="shared" si="2"/>
        <v>1174.1438999999996</v>
      </c>
      <c r="I23" s="4">
        <v>0.3412</v>
      </c>
      <c r="J23" s="2">
        <v>0.14000000000000001</v>
      </c>
      <c r="K23" s="11">
        <f t="shared" si="3"/>
        <v>3848.3948</v>
      </c>
      <c r="L23" s="11">
        <f t="shared" si="4"/>
        <v>1579.0600000000002</v>
      </c>
      <c r="M23" s="11">
        <f t="shared" si="5"/>
        <v>-2269.3347999999996</v>
      </c>
      <c r="N23" s="1">
        <f t="shared" si="6"/>
        <v>5.3473639023032059E-2</v>
      </c>
      <c r="O23" s="4">
        <v>0.35289999999999999</v>
      </c>
      <c r="P23" s="2">
        <v>0.45</v>
      </c>
      <c r="Q23" s="11">
        <f t="shared" si="7"/>
        <v>3980.3591000000001</v>
      </c>
      <c r="R23" s="11">
        <f t="shared" si="8"/>
        <v>5075.55</v>
      </c>
      <c r="S23" s="11">
        <f t="shared" si="9"/>
        <v>1095.1909000000001</v>
      </c>
      <c r="T23" s="11">
        <f t="shared" si="10"/>
        <v>-1174.1438999999996</v>
      </c>
      <c r="U23" s="1">
        <f t="shared" si="11"/>
        <v>2.0448063129248469E-2</v>
      </c>
      <c r="V23" s="1">
        <f t="shared" si="12"/>
        <v>1.9327569644572531</v>
      </c>
      <c r="W23" s="1">
        <f t="shared" si="13"/>
        <v>-0.93275696445725298</v>
      </c>
    </row>
    <row r="24" spans="1:23" x14ac:dyDescent="0.3">
      <c r="M24" s="11">
        <f>SUM(M3:M23)</f>
        <v>-42438.383499999996</v>
      </c>
      <c r="N24" s="11"/>
      <c r="O24" s="11"/>
      <c r="P24" s="11"/>
      <c r="Q24" s="11"/>
      <c r="R24" s="11"/>
      <c r="S24" s="11">
        <f>SUM(S3:S23)</f>
        <v>-14982.4046</v>
      </c>
      <c r="T24" s="11">
        <f>SUM(T3:T23)</f>
        <v>-57420.788100000012</v>
      </c>
      <c r="V24" s="1">
        <f t="shared" si="12"/>
        <v>0.73907699466075405</v>
      </c>
      <c r="W24" s="1">
        <f t="shared" si="13"/>
        <v>0.26092300533924573</v>
      </c>
    </row>
  </sheetData>
  <mergeCells count="3">
    <mergeCell ref="D1:H1"/>
    <mergeCell ref="I1:M1"/>
    <mergeCell ref="O1:S1"/>
  </mergeCells>
  <conditionalFormatting sqref="H3:H23 S3:S23 M3:N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Sheet8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Clyde Frongoso</dc:creator>
  <cp:lastModifiedBy>Justin Clyde Frongoso</cp:lastModifiedBy>
  <dcterms:created xsi:type="dcterms:W3CDTF">2024-03-27T06:40:45Z</dcterms:created>
  <dcterms:modified xsi:type="dcterms:W3CDTF">2024-03-27T12:30:40Z</dcterms:modified>
</cp:coreProperties>
</file>