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comments1.xml" ContentType="application/vnd.openxmlformats-officedocument.spreadsheetml.comments+xml"/>
  <Override PartName="/xl/drawings/drawing13.xml" ContentType="application/vnd.openxmlformats-officedocument.drawing+xml"/>
  <Override PartName="/xl/ctrlProps/ctrlProp6.xml" ContentType="application/vnd.ms-excel.controlpropertie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84" tabRatio="827" firstSheet="2" activeTab="20"/>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state="hidden" r:id="rId9"/>
    <sheet name="R2 LED" sheetId="64" state="hidden" r:id="rId10"/>
    <sheet name="R2 CFL" sheetId="10" state="hidden" r:id="rId11"/>
    <sheet name="R2 OtherLite" sheetId="46" state="hidden" r:id="rId12"/>
    <sheet name="R2 HVAC Tune" sheetId="35" state="hidden" r:id="rId13"/>
    <sheet name="R2 HVAC Repl" sheetId="67" state="hidden" r:id="rId14"/>
    <sheet name="R2 Kitchen" sheetId="57" r:id="rId15"/>
    <sheet name="R2 VFD" sheetId="39" r:id="rId16"/>
    <sheet name="R2 WaterHeat" sheetId="68" state="hidden" r:id="rId17"/>
    <sheet name="R2 Vending" sheetId="48" state="hidden" r:id="rId18"/>
    <sheet name="R2 Controls" sheetId="53" state="hidden"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4"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4"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3">'R2 HVAC Repl'!$A$1:$L$46</definedName>
    <definedName name="_xlnm.Print_Area" localSheetId="12">'R2 HVAC Tune'!$A$1:$L$34</definedName>
    <definedName name="_xlnm.Print_Area" localSheetId="14">'R2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4">'Data Benchmarks'!$A$88:$A$100</definedName>
    <definedName name="SCEUI1" localSheetId="14">'Data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I33" i="2" l="1"/>
  <c r="I32" i="2"/>
  <c r="I31" i="2"/>
  <c r="I30" i="2"/>
  <c r="I29" i="2"/>
  <c r="I28" i="2"/>
  <c r="I27" i="2"/>
  <c r="I26" i="2"/>
  <c r="I25" i="2"/>
  <c r="I24" i="2"/>
  <c r="L121" i="2" l="1"/>
  <c r="I121" i="2"/>
  <c r="L120" i="2"/>
  <c r="I120" i="2"/>
  <c r="L119" i="2"/>
  <c r="I119" i="2"/>
  <c r="L118" i="2"/>
  <c r="I118" i="2"/>
  <c r="L117" i="2"/>
  <c r="I117" i="2"/>
  <c r="L116" i="2"/>
  <c r="I116" i="2"/>
  <c r="L115" i="2"/>
  <c r="I115" i="2"/>
  <c r="L114" i="2"/>
  <c r="I114" i="2"/>
  <c r="L113" i="2"/>
  <c r="I113" i="2"/>
  <c r="L112" i="2"/>
  <c r="I112" i="2"/>
  <c r="D121" i="2"/>
  <c r="D120" i="2"/>
  <c r="D119" i="2"/>
  <c r="D118" i="2"/>
  <c r="D117" i="2"/>
  <c r="D116" i="2"/>
  <c r="D115" i="2"/>
  <c r="D114" i="2"/>
  <c r="D113" i="2"/>
  <c r="D112" i="2"/>
  <c r="L83" i="2"/>
  <c r="I83" i="2"/>
  <c r="L82" i="2"/>
  <c r="I82" i="2"/>
  <c r="L81" i="2"/>
  <c r="I81" i="2"/>
  <c r="L80" i="2"/>
  <c r="I80" i="2"/>
  <c r="L79" i="2"/>
  <c r="I79" i="2"/>
  <c r="L78" i="2"/>
  <c r="I78" i="2"/>
  <c r="L77" i="2"/>
  <c r="I77" i="2"/>
  <c r="L76" i="2"/>
  <c r="I76" i="2"/>
  <c r="L75" i="2"/>
  <c r="I75" i="2"/>
  <c r="L74" i="2"/>
  <c r="I74" i="2"/>
  <c r="D83" i="2"/>
  <c r="D82" i="2"/>
  <c r="D81" i="2"/>
  <c r="D80" i="2"/>
  <c r="D79" i="2"/>
  <c r="D78" i="2"/>
  <c r="D77" i="2"/>
  <c r="D76" i="2"/>
  <c r="D75" i="2"/>
  <c r="D74" i="2"/>
  <c r="L58" i="2"/>
  <c r="I58" i="2"/>
  <c r="L57" i="2"/>
  <c r="I57" i="2"/>
  <c r="L56" i="2"/>
  <c r="I56" i="2"/>
  <c r="L55" i="2"/>
  <c r="I55" i="2"/>
  <c r="L54" i="2"/>
  <c r="I54" i="2"/>
  <c r="L53" i="2"/>
  <c r="I53" i="2"/>
  <c r="L52" i="2"/>
  <c r="I52" i="2"/>
  <c r="L51" i="2"/>
  <c r="I51" i="2"/>
  <c r="L50" i="2"/>
  <c r="I50" i="2"/>
  <c r="L49" i="2"/>
  <c r="I49" i="2"/>
  <c r="D58" i="2"/>
  <c r="D57" i="2"/>
  <c r="D56" i="2"/>
  <c r="D55" i="2"/>
  <c r="D54" i="2"/>
  <c r="D53" i="2"/>
  <c r="D52" i="2"/>
  <c r="D51" i="2"/>
  <c r="D50" i="2"/>
  <c r="D49" i="2"/>
  <c r="L33" i="2"/>
  <c r="L32" i="2"/>
  <c r="L31" i="2"/>
  <c r="L30" i="2"/>
  <c r="L29" i="2"/>
  <c r="L28" i="2"/>
  <c r="L27" i="2"/>
  <c r="L26" i="2"/>
  <c r="L25" i="2"/>
  <c r="L24" i="2"/>
  <c r="D33" i="2"/>
  <c r="D32" i="2"/>
  <c r="D31" i="2"/>
  <c r="D30" i="2"/>
  <c r="D29" i="2"/>
  <c r="D28" i="2"/>
  <c r="D27" i="2"/>
  <c r="D26" i="2"/>
  <c r="D25" i="2"/>
  <c r="D24" i="2"/>
  <c r="C58" i="2"/>
  <c r="C57" i="2"/>
  <c r="C56" i="2"/>
  <c r="C55" i="2"/>
  <c r="C54" i="2"/>
  <c r="C53" i="2"/>
  <c r="C52" i="2"/>
  <c r="C51" i="2"/>
  <c r="C50" i="2"/>
  <c r="C49" i="2"/>
  <c r="C33" i="2"/>
  <c r="C32" i="2"/>
  <c r="C31" i="2"/>
  <c r="C30" i="2"/>
  <c r="C29" i="2"/>
  <c r="C28" i="2"/>
  <c r="C27" i="2"/>
  <c r="C26" i="2"/>
  <c r="C25" i="2"/>
  <c r="C24" i="2"/>
  <c r="C121" i="2"/>
  <c r="C120" i="2"/>
  <c r="C119" i="2"/>
  <c r="C118" i="2"/>
  <c r="C117" i="2"/>
  <c r="C116" i="2"/>
  <c r="C115" i="2"/>
  <c r="C114" i="2"/>
  <c r="C113" i="2"/>
  <c r="C112" i="2"/>
  <c r="C83" i="2"/>
  <c r="C82" i="2"/>
  <c r="C81" i="2"/>
  <c r="C80" i="2"/>
  <c r="C79" i="2"/>
  <c r="C78" i="2"/>
  <c r="C77" i="2"/>
  <c r="C76" i="2"/>
  <c r="C75" i="2"/>
  <c r="C74" i="2"/>
  <c r="L111" i="2"/>
  <c r="I111" i="2"/>
  <c r="L110" i="2"/>
  <c r="I110" i="2"/>
  <c r="L109" i="2"/>
  <c r="I109" i="2"/>
  <c r="L108" i="2"/>
  <c r="I108" i="2"/>
  <c r="L107" i="2"/>
  <c r="I107" i="2"/>
  <c r="L106" i="2"/>
  <c r="I106" i="2"/>
  <c r="L105" i="2"/>
  <c r="I105" i="2"/>
  <c r="L104" i="2"/>
  <c r="I104" i="2"/>
  <c r="L103" i="2"/>
  <c r="I103" i="2"/>
  <c r="L102" i="2"/>
  <c r="I102" i="2"/>
  <c r="L101" i="2"/>
  <c r="I101" i="2"/>
  <c r="L100" i="2"/>
  <c r="I100" i="2"/>
  <c r="L99" i="2"/>
  <c r="I99" i="2"/>
  <c r="L98" i="2"/>
  <c r="I98"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L87" i="2"/>
  <c r="D87" i="2"/>
  <c r="C87" i="2"/>
  <c r="L73" i="2"/>
  <c r="I73" i="2"/>
  <c r="L72" i="2"/>
  <c r="I72" i="2"/>
  <c r="L71" i="2"/>
  <c r="I71" i="2"/>
  <c r="L70" i="2"/>
  <c r="I70" i="2"/>
  <c r="L69" i="2"/>
  <c r="I69" i="2"/>
  <c r="L68" i="2"/>
  <c r="I68" i="2"/>
  <c r="L67" i="2"/>
  <c r="I67" i="2"/>
  <c r="L66" i="2"/>
  <c r="I66" i="2"/>
  <c r="L65" i="2"/>
  <c r="I65" i="2"/>
  <c r="L64" i="2"/>
  <c r="I64" i="2"/>
  <c r="L63" i="2"/>
  <c r="I63" i="2"/>
  <c r="L62" i="2"/>
  <c r="I62" i="2"/>
  <c r="L61" i="2"/>
  <c r="I61" i="2"/>
  <c r="L60" i="2"/>
  <c r="I60"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L48" i="2"/>
  <c r="I48" i="2"/>
  <c r="L47" i="2"/>
  <c r="I47" i="2"/>
  <c r="L46" i="2"/>
  <c r="I46" i="2"/>
  <c r="L45" i="2"/>
  <c r="I45" i="2"/>
  <c r="L44" i="2"/>
  <c r="I44" i="2"/>
  <c r="L43" i="2"/>
  <c r="I43" i="2"/>
  <c r="L42" i="2"/>
  <c r="I42" i="2"/>
  <c r="L41" i="2"/>
  <c r="I41" i="2"/>
  <c r="L40" i="2"/>
  <c r="I40" i="2"/>
  <c r="L39" i="2"/>
  <c r="I39" i="2"/>
  <c r="L38" i="2"/>
  <c r="I38" i="2"/>
  <c r="L37" i="2"/>
  <c r="I37" i="2"/>
  <c r="L36" i="2"/>
  <c r="I36" i="2"/>
  <c r="L35" i="2"/>
  <c r="I35"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L23" i="2"/>
  <c r="I23" i="2"/>
  <c r="L22" i="2"/>
  <c r="I22" i="2"/>
  <c r="L21" i="2"/>
  <c r="I21" i="2"/>
  <c r="L20" i="2"/>
  <c r="I20" i="2"/>
  <c r="L19" i="2"/>
  <c r="I19" i="2"/>
  <c r="L18" i="2"/>
  <c r="I18" i="2"/>
  <c r="L17" i="2"/>
  <c r="I17" i="2"/>
  <c r="L16" i="2"/>
  <c r="I16" i="2"/>
  <c r="L15" i="2"/>
  <c r="I15" i="2"/>
  <c r="L14" i="2"/>
  <c r="I14" i="2"/>
  <c r="L13" i="2"/>
  <c r="I13" i="2"/>
  <c r="L12" i="2"/>
  <c r="I12" i="2"/>
  <c r="L11" i="2"/>
  <c r="I11" i="2"/>
  <c r="L10" i="2"/>
  <c r="I10"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O11" i="48"/>
  <c r="O10" i="48"/>
  <c r="Q25" i="68"/>
  <c r="P25" i="68"/>
  <c r="O25" i="68"/>
  <c r="Q24" i="68"/>
  <c r="P24" i="68"/>
  <c r="O24" i="68"/>
  <c r="N28" i="57"/>
  <c r="L28" i="57"/>
  <c r="N27" i="57"/>
  <c r="L27" i="57"/>
  <c r="N26" i="57"/>
  <c r="L26" i="57"/>
  <c r="N25" i="57"/>
  <c r="L25" i="57"/>
  <c r="N24" i="57"/>
  <c r="L24" i="57"/>
  <c r="N23" i="57"/>
  <c r="L23" i="57"/>
  <c r="AH16" i="57"/>
  <c r="AG16" i="57"/>
  <c r="AH15" i="57"/>
  <c r="AG15" i="57"/>
  <c r="AH14" i="57"/>
  <c r="AG14" i="57"/>
  <c r="N16" i="57"/>
  <c r="L16" i="57"/>
  <c r="N15" i="57"/>
  <c r="L15" i="57"/>
  <c r="N14" i="57"/>
  <c r="L14" i="57"/>
  <c r="AH13" i="57"/>
  <c r="AG13" i="57"/>
  <c r="AH12" i="57"/>
  <c r="AG12" i="57"/>
  <c r="AH11" i="57"/>
  <c r="AG11" i="57"/>
  <c r="AH10" i="57"/>
  <c r="AG10" i="57"/>
  <c r="N13" i="57"/>
  <c r="L13" i="57"/>
  <c r="N12" i="57"/>
  <c r="L12" i="57"/>
  <c r="N11" i="57"/>
  <c r="L11" i="57"/>
  <c r="N10" i="57"/>
  <c r="L10" i="57"/>
  <c r="AB18" i="67"/>
  <c r="AA18" i="67"/>
  <c r="Y18" i="67"/>
  <c r="X18" i="67"/>
  <c r="AB17" i="67"/>
  <c r="AA17" i="67"/>
  <c r="Y17" i="67"/>
  <c r="X17" i="67"/>
  <c r="AB16" i="67"/>
  <c r="AA16" i="67"/>
  <c r="Y16" i="67"/>
  <c r="X16" i="67"/>
  <c r="R18" i="67"/>
  <c r="R17" i="67"/>
  <c r="R16" i="67"/>
  <c r="T22" i="35"/>
  <c r="S22" i="35"/>
  <c r="P22" i="35"/>
  <c r="T21" i="35"/>
  <c r="S21" i="35"/>
  <c r="P21" i="35"/>
  <c r="T20" i="35"/>
  <c r="S20" i="35"/>
  <c r="P20" i="35"/>
  <c r="T19" i="35"/>
  <c r="S19" i="35"/>
  <c r="P19" i="35"/>
  <c r="T18" i="35"/>
  <c r="S18" i="35"/>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P48" i="5"/>
  <c r="AO48" i="5" s="1"/>
  <c r="AS48" i="5"/>
  <c r="P54" i="5"/>
  <c r="AO54" i="5" s="1"/>
  <c r="AS54" i="5"/>
  <c r="AS50" i="5"/>
  <c r="P50" i="5"/>
  <c r="AA112" i="5"/>
  <c r="AB112" i="5" s="1"/>
  <c r="AI80" i="5"/>
  <c r="AK80" i="5" s="1"/>
  <c r="AP56" i="5"/>
  <c r="AO56" i="5"/>
  <c r="AP23" i="5"/>
  <c r="AO23" i="5"/>
  <c r="AO75" i="5"/>
  <c r="AP25" i="5"/>
  <c r="AO25" i="5"/>
  <c r="Q76" i="5"/>
  <c r="AC78" i="5"/>
  <c r="AC73" i="5"/>
  <c r="AP24" i="5"/>
  <c r="AO24" i="5"/>
  <c r="G113" i="5"/>
  <c r="AI79" i="5"/>
  <c r="AK79" i="5" s="1"/>
  <c r="AA116" i="5"/>
  <c r="AB116" i="5" s="1"/>
  <c r="AP52" i="5"/>
  <c r="AO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O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C99" i="5"/>
  <c r="AS102" i="5"/>
  <c r="C102" i="5"/>
  <c r="P102" i="5"/>
  <c r="C98" i="5"/>
  <c r="AS98" i="5"/>
  <c r="P98" i="5"/>
  <c r="C105" i="5"/>
  <c r="AS105" i="5"/>
  <c r="P105" i="5"/>
  <c r="AI105" i="5" s="1"/>
  <c r="AK105" i="5" s="1"/>
  <c r="C95" i="5"/>
  <c r="AS95" i="5"/>
  <c r="P95" i="5"/>
  <c r="C97" i="5"/>
  <c r="AS97" i="5"/>
  <c r="P97" i="5"/>
  <c r="C96" i="5"/>
  <c r="P96" i="5"/>
  <c r="G96" i="5" s="1"/>
  <c r="AS96" i="5"/>
  <c r="C104" i="5"/>
  <c r="AS104" i="5"/>
  <c r="P104" i="5"/>
  <c r="G104" i="5" s="1"/>
  <c r="C106" i="5"/>
  <c r="AS106" i="5"/>
  <c r="P106" i="5"/>
  <c r="G106" i="5" s="1"/>
  <c r="P101" i="5"/>
  <c r="AA101" i="5" s="1"/>
  <c r="AB101" i="5" s="1"/>
  <c r="C101" i="5"/>
  <c r="AS101" i="5"/>
  <c r="C103" i="5"/>
  <c r="AS103" i="5"/>
  <c r="P103" i="5"/>
  <c r="G103" i="5" s="1"/>
  <c r="AC99" i="5"/>
  <c r="G102" i="5"/>
  <c r="AI98" i="5"/>
  <c r="AK98" i="5" s="1"/>
  <c r="AI95" i="5"/>
  <c r="AK95" i="5" s="1"/>
  <c r="G97"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C38" i="5"/>
  <c r="AS38" i="5"/>
  <c r="P39" i="5"/>
  <c r="AO39" i="5" s="1"/>
  <c r="AS39" i="5"/>
  <c r="C39" i="5"/>
  <c r="P15" i="5"/>
  <c r="AO15" i="5" s="1"/>
  <c r="AS15" i="5"/>
  <c r="C15" i="5"/>
  <c r="P64" i="5"/>
  <c r="G64" i="5" s="1"/>
  <c r="AS64" i="5"/>
  <c r="C64" i="5"/>
  <c r="P65" i="5"/>
  <c r="AS65" i="5"/>
  <c r="C65" i="5"/>
  <c r="C17" i="5"/>
  <c r="P17" i="5"/>
  <c r="AS17" i="5"/>
  <c r="P40" i="5"/>
  <c r="AO40" i="5" s="1"/>
  <c r="C40" i="5"/>
  <c r="AS40" i="5"/>
  <c r="P16" i="5"/>
  <c r="AO16" i="5" s="1"/>
  <c r="AS16" i="5"/>
  <c r="C16" i="5"/>
  <c r="P18" i="5"/>
  <c r="C18" i="5"/>
  <c r="AS18" i="5"/>
  <c r="P41" i="5"/>
  <c r="AO41" i="5" s="1"/>
  <c r="C41" i="5"/>
  <c r="AS41" i="5"/>
  <c r="C20" i="5"/>
  <c r="AS20" i="5"/>
  <c r="P20" i="5"/>
  <c r="C43" i="5"/>
  <c r="AS43" i="5"/>
  <c r="P43" i="5"/>
  <c r="AO43" i="5" s="1"/>
  <c r="AS36" i="5"/>
  <c r="P36" i="5"/>
  <c r="C36" i="5"/>
  <c r="AS44" i="5"/>
  <c r="P44" i="5"/>
  <c r="C44" i="5"/>
  <c r="AP37" i="5"/>
  <c r="AP38" i="5"/>
  <c r="AO38" i="5"/>
  <c r="AP39" i="5"/>
  <c r="AO17" i="5"/>
  <c r="AP40" i="5"/>
  <c r="AP45" i="5"/>
  <c r="AP41" i="5"/>
  <c r="AO18" i="5"/>
  <c r="AO20" i="5"/>
  <c r="AP43" i="5"/>
  <c r="AP42" i="5"/>
  <c r="AO42" i="5"/>
  <c r="AP35" i="5"/>
  <c r="AP36" i="5"/>
  <c r="AO36" i="5"/>
  <c r="AP44" i="5"/>
  <c r="AO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AS70" i="5"/>
  <c r="C70" i="5"/>
  <c r="P66" i="5"/>
  <c r="AS66" i="5"/>
  <c r="C66" i="5"/>
  <c r="C69" i="5"/>
  <c r="AS69" i="5"/>
  <c r="P69" i="5"/>
  <c r="C19" i="5"/>
  <c r="P19" i="5"/>
  <c r="AO19" i="5" s="1"/>
  <c r="AS19" i="5"/>
  <c r="C68" i="5"/>
  <c r="P68" i="5"/>
  <c r="G68" i="5" s="1"/>
  <c r="AS68" i="5"/>
  <c r="AS67" i="5"/>
  <c r="C67" i="5"/>
  <c r="P67" i="5"/>
  <c r="Q67" i="5" s="1"/>
  <c r="Q70" i="5"/>
  <c r="T70" i="5" s="1"/>
  <c r="W70" i="5" s="1"/>
  <c r="Q66" i="5"/>
  <c r="Q69" i="5"/>
  <c r="T69" i="5" s="1"/>
  <c r="W69"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AS8" i="5"/>
  <c r="C8" i="5"/>
  <c r="D8" i="5" s="1"/>
  <c r="E8" i="5" s="1"/>
  <c r="G8" i="5"/>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S94" i="5"/>
  <c r="P83" i="5"/>
  <c r="AC83" i="5" s="1"/>
  <c r="AS83" i="5"/>
  <c r="AI94"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S33" i="5"/>
  <c r="C33" i="5"/>
  <c r="P58" i="5"/>
  <c r="AO58" i="5" s="1"/>
  <c r="AS58" i="5"/>
  <c r="C58" i="5"/>
  <c r="C60" i="5"/>
  <c r="P60" i="5"/>
  <c r="AS60" i="5"/>
  <c r="C11" i="5"/>
  <c r="P11" i="5"/>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O33" i="5"/>
  <c r="AO60" i="5"/>
  <c r="G11"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J10" i="5"/>
  <c r="AG38" i="39"/>
  <c r="AJ38" i="39" s="1"/>
  <c r="AJ39" i="39"/>
  <c r="Z38" i="39"/>
  <c r="Z39" i="39"/>
  <c r="AH40" i="39"/>
  <c r="AH41" i="39"/>
  <c r="AH42" i="39"/>
  <c r="Z40" i="39"/>
  <c r="Z41" i="39"/>
  <c r="Z42" i="39"/>
  <c r="AI39" i="39"/>
  <c r="AM39" i="39" s="1"/>
  <c r="AI38" i="39"/>
  <c r="AM38" i="39" s="1"/>
  <c r="AO37" i="39"/>
  <c r="AN37" i="39"/>
  <c r="AL37" i="39"/>
  <c r="L10" i="5" l="1"/>
  <c r="M10" i="5" s="1"/>
  <c r="N10" i="5"/>
  <c r="D12" i="5"/>
  <c r="E12" i="5" s="1"/>
  <c r="K10" i="5"/>
  <c r="J11" i="5"/>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L11" i="5" l="1"/>
  <c r="M11" i="5" s="1"/>
  <c r="D13" i="5"/>
  <c r="E13" i="5" s="1"/>
  <c r="L12" i="5"/>
  <c r="M12" i="5" s="1"/>
  <c r="D14" i="5"/>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L13" i="5" l="1"/>
  <c r="M13" i="5" s="1"/>
  <c r="D15" i="5"/>
  <c r="E14" i="5"/>
  <c r="O12" i="5"/>
  <c r="N13" i="5"/>
  <c r="K12" i="5"/>
  <c r="J13" i="5"/>
  <c r="I12" i="5"/>
  <c r="H13" i="5"/>
  <c r="L14"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E15" i="5" l="1"/>
  <c r="D16" i="5"/>
  <c r="M14" i="5"/>
  <c r="L15"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E16" i="5" l="1"/>
  <c r="D17" i="5"/>
  <c r="J15" i="5"/>
  <c r="K14" i="5"/>
  <c r="I14" i="5"/>
  <c r="H15" i="5"/>
  <c r="N15" i="5"/>
  <c r="O14" i="5"/>
  <c r="M15" i="5"/>
  <c r="L16"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E17" i="5" l="1"/>
  <c r="D18" i="5"/>
  <c r="N16" i="5"/>
  <c r="O15" i="5"/>
  <c r="M16" i="5"/>
  <c r="L17" i="5"/>
  <c r="I15" i="5"/>
  <c r="H16" i="5"/>
  <c r="K15" i="5"/>
  <c r="J16" i="5"/>
  <c r="AM18" i="39"/>
  <c r="AQ18" i="39" s="1"/>
  <c r="AQ19" i="39"/>
  <c r="AQ17" i="39"/>
  <c r="AP17" i="39"/>
  <c r="AF16" i="39"/>
  <c r="AG16" i="39" s="1"/>
  <c r="AE16" i="39"/>
  <c r="Y16" i="39"/>
  <c r="X16" i="39"/>
  <c r="W16" i="39"/>
  <c r="V16" i="39"/>
  <c r="E18" i="5" l="1"/>
  <c r="D19" i="5"/>
  <c r="M17" i="5"/>
  <c r="L18" i="5"/>
  <c r="K16" i="5"/>
  <c r="J17" i="5"/>
  <c r="H17" i="5"/>
  <c r="I16" i="5"/>
  <c r="O16" i="5"/>
  <c r="N17" i="5"/>
  <c r="AP18" i="39"/>
  <c r="AH16" i="39"/>
  <c r="AI16" i="39" s="1"/>
  <c r="Z16" i="39"/>
  <c r="D15" i="39"/>
  <c r="C15" i="39"/>
  <c r="B15" i="39"/>
  <c r="BR8" i="39"/>
  <c r="BQ8" i="39"/>
  <c r="AO15" i="39"/>
  <c r="AN15" i="39"/>
  <c r="AL15" i="39"/>
  <c r="E19" i="5" l="1"/>
  <c r="D20" i="5"/>
  <c r="D21" i="5" s="1"/>
  <c r="E21" i="5" s="1"/>
  <c r="O17" i="5"/>
  <c r="N18" i="5"/>
  <c r="I17" i="5"/>
  <c r="H18" i="5"/>
  <c r="K17" i="5"/>
  <c r="J18" i="5"/>
  <c r="M18" i="5"/>
  <c r="L19" i="5"/>
  <c r="F16" i="39"/>
  <c r="H16" i="39"/>
  <c r="H15" i="39"/>
  <c r="AF15" i="39"/>
  <c r="AE15" i="39"/>
  <c r="Y15" i="39"/>
  <c r="X15" i="39"/>
  <c r="W15" i="39"/>
  <c r="V15" i="39"/>
  <c r="D14" i="39"/>
  <c r="C14" i="39"/>
  <c r="B14" i="39"/>
  <c r="AO14" i="39"/>
  <c r="AN14" i="39"/>
  <c r="AL14" i="39"/>
  <c r="AF14" i="39"/>
  <c r="AH14" i="39" s="1"/>
  <c r="AE14" i="39"/>
  <c r="Y14" i="39"/>
  <c r="X14" i="39"/>
  <c r="W14" i="39"/>
  <c r="V14" i="39"/>
  <c r="D22" i="5" l="1"/>
  <c r="E20" i="5"/>
  <c r="K18" i="5"/>
  <c r="J19" i="5"/>
  <c r="I18" i="5"/>
  <c r="H19" i="5"/>
  <c r="N19" i="5"/>
  <c r="O18" i="5"/>
  <c r="M19" i="5"/>
  <c r="L20" i="5"/>
  <c r="L21" i="5" s="1"/>
  <c r="M21" i="5" s="1"/>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D23" i="5" l="1"/>
  <c r="E22" i="5"/>
  <c r="N20" i="5"/>
  <c r="N21" i="5" s="1"/>
  <c r="O21" i="5" s="1"/>
  <c r="O19" i="5"/>
  <c r="I19" i="5"/>
  <c r="H20" i="5"/>
  <c r="H21" i="5" s="1"/>
  <c r="I21" i="5" s="1"/>
  <c r="M20" i="5"/>
  <c r="L22" i="5"/>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E23" i="5" l="1"/>
  <c r="D24" i="5"/>
  <c r="K20" i="5"/>
  <c r="J22" i="5"/>
  <c r="L23" i="5"/>
  <c r="M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E24" i="5" l="1"/>
  <c r="D25" i="5"/>
  <c r="H23" i="5"/>
  <c r="I22" i="5"/>
  <c r="N23" i="5"/>
  <c r="O22" i="5"/>
  <c r="L24" i="5"/>
  <c r="M23"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E25" i="5" l="1"/>
  <c r="D26" i="5"/>
  <c r="K23" i="5"/>
  <c r="J24" i="5"/>
  <c r="M24" i="5"/>
  <c r="L25"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D27" i="5" l="1"/>
  <c r="E26" i="5"/>
  <c r="D32" i="5"/>
  <c r="I24" i="5"/>
  <c r="H25" i="5"/>
  <c r="O24" i="5"/>
  <c r="N25" i="5"/>
  <c r="M25" i="5"/>
  <c r="L26"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E32" i="5" l="1"/>
  <c r="D33" i="5"/>
  <c r="D28" i="5"/>
  <c r="E27" i="5"/>
  <c r="K25" i="5"/>
  <c r="J26" i="5"/>
  <c r="L27" i="5"/>
  <c r="M26" i="5"/>
  <c r="L32"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E28" i="5" l="1"/>
  <c r="D29" i="5"/>
  <c r="E33" i="5"/>
  <c r="D34" i="5"/>
  <c r="N27" i="5"/>
  <c r="O26" i="5"/>
  <c r="N32" i="5"/>
  <c r="M32" i="5"/>
  <c r="L33" i="5"/>
  <c r="L28" i="5"/>
  <c r="M27" i="5"/>
  <c r="J27" i="5"/>
  <c r="K26" i="5"/>
  <c r="J32" i="5"/>
  <c r="H27" i="5"/>
  <c r="I26" i="5"/>
  <c r="H32" i="5"/>
  <c r="Y64" i="5"/>
  <c r="Y63" i="5"/>
  <c r="Y65" i="5"/>
  <c r="AA65" i="5" s="1"/>
  <c r="AB65" i="5" s="1"/>
  <c r="Y62" i="5"/>
  <c r="Y14" i="5"/>
  <c r="X14" i="5" s="1"/>
  <c r="T59" i="5"/>
  <c r="Y59" i="5" s="1"/>
  <c r="T60" i="5"/>
  <c r="W60" i="5" s="1"/>
  <c r="X60" i="5" s="1"/>
  <c r="T58" i="5"/>
  <c r="Y58" i="5" s="1"/>
  <c r="W13" i="5"/>
  <c r="H52" i="48"/>
  <c r="J10" i="2" l="1"/>
  <c r="E34" i="5"/>
  <c r="D35" i="5"/>
  <c r="E29" i="5"/>
  <c r="D30" i="5"/>
  <c r="L29" i="5"/>
  <c r="M28" i="5"/>
  <c r="I32" i="5"/>
  <c r="H33" i="5"/>
  <c r="M33" i="5"/>
  <c r="L34" i="5"/>
  <c r="I27" i="5"/>
  <c r="H28" i="5"/>
  <c r="O32" i="5"/>
  <c r="N33" i="5"/>
  <c r="J28" i="5"/>
  <c r="K27" i="5"/>
  <c r="K32" i="5"/>
  <c r="J33" i="5"/>
  <c r="N28" i="5"/>
  <c r="O27" i="5"/>
  <c r="J145" i="2"/>
  <c r="K145" i="2" s="1"/>
  <c r="J35" i="2"/>
  <c r="K35" i="2" s="1"/>
  <c r="J98" i="2"/>
  <c r="J36" i="2"/>
  <c r="J99" i="2"/>
  <c r="U95" i="5" s="1"/>
  <c r="Y60" i="5"/>
  <c r="E30" i="5" l="1"/>
  <c r="D31" i="5"/>
  <c r="E31" i="5" s="1"/>
  <c r="D36" i="5"/>
  <c r="E35" i="5"/>
  <c r="O28" i="5"/>
  <c r="N29" i="5"/>
  <c r="L35" i="5"/>
  <c r="M34" i="5"/>
  <c r="I33" i="5"/>
  <c r="H34" i="5"/>
  <c r="I28" i="5"/>
  <c r="H29" i="5"/>
  <c r="K33" i="5"/>
  <c r="J34" i="5"/>
  <c r="J29" i="5"/>
  <c r="K28" i="5"/>
  <c r="O33" i="5"/>
  <c r="N34" i="5"/>
  <c r="M29" i="5"/>
  <c r="L30" i="5"/>
  <c r="K36" i="2"/>
  <c r="V34" i="5" s="1"/>
  <c r="U34" i="5"/>
  <c r="W34" i="5" s="1"/>
  <c r="U9" i="5"/>
  <c r="K99" i="2"/>
  <c r="V95" i="5" s="1"/>
  <c r="X95" i="5" s="1"/>
  <c r="K98" i="2"/>
  <c r="V94" i="5" s="1"/>
  <c r="U94" i="5"/>
  <c r="T94" i="5" s="1"/>
  <c r="U8" i="5"/>
  <c r="K10" i="2"/>
  <c r="E36" i="5" l="1"/>
  <c r="D37" i="5"/>
  <c r="N35" i="5"/>
  <c r="O34" i="5"/>
  <c r="H35" i="5"/>
  <c r="I34" i="5"/>
  <c r="K29" i="5"/>
  <c r="J30" i="5"/>
  <c r="M35" i="5"/>
  <c r="L36" i="5"/>
  <c r="M30" i="5"/>
  <c r="L31" i="5"/>
  <c r="M31" i="5" s="1"/>
  <c r="K34" i="5"/>
  <c r="J35" i="5"/>
  <c r="O29" i="5"/>
  <c r="N30" i="5"/>
  <c r="I29" i="5"/>
  <c r="H30" i="5"/>
  <c r="W94" i="5"/>
  <c r="X94" i="5" s="1"/>
  <c r="Y94" i="5"/>
  <c r="X34" i="5"/>
  <c r="D38" i="5" l="1"/>
  <c r="E37" i="5"/>
  <c r="M36" i="5"/>
  <c r="L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E38" i="5" l="1"/>
  <c r="D39" i="5"/>
  <c r="O36" i="5"/>
  <c r="N37" i="5"/>
  <c r="L38" i="5"/>
  <c r="M37" i="5"/>
  <c r="K36" i="5"/>
  <c r="J37" i="5"/>
  <c r="I36" i="5"/>
  <c r="H37" i="5"/>
  <c r="G29" i="48"/>
  <c r="G33" i="48" s="1"/>
  <c r="E33" i="48"/>
  <c r="E35" i="48" s="1"/>
  <c r="H40" i="48"/>
  <c r="H39" i="48"/>
  <c r="AC41" i="57"/>
  <c r="AC40" i="57"/>
  <c r="AC39" i="57"/>
  <c r="D40" i="5" l="1"/>
  <c r="E39" i="5"/>
  <c r="H38" i="5"/>
  <c r="I37" i="5"/>
  <c r="M38" i="5"/>
  <c r="L39" i="5"/>
  <c r="J38" i="5"/>
  <c r="K37" i="5"/>
  <c r="N38" i="5"/>
  <c r="O37" i="5"/>
  <c r="H41" i="48"/>
  <c r="I41" i="48" s="1"/>
  <c r="H71" i="45"/>
  <c r="G35" i="48"/>
  <c r="H35" i="48" s="1"/>
  <c r="H33" i="48"/>
  <c r="N29" i="57"/>
  <c r="E40" i="5" l="1"/>
  <c r="D41" i="5"/>
  <c r="N39" i="5"/>
  <c r="O38" i="5"/>
  <c r="K38" i="5"/>
  <c r="J39" i="5"/>
  <c r="M39" i="5"/>
  <c r="L40" i="5"/>
  <c r="I38" i="5"/>
  <c r="H39" i="5"/>
  <c r="H66" i="48"/>
  <c r="R28" i="57"/>
  <c r="Q28" i="57"/>
  <c r="R27" i="57"/>
  <c r="Q27" i="57"/>
  <c r="P27" i="57"/>
  <c r="R26" i="57"/>
  <c r="H26" i="57" s="1"/>
  <c r="Q26" i="57"/>
  <c r="G26" i="57" s="1"/>
  <c r="D42" i="5" l="1"/>
  <c r="E41" i="5"/>
  <c r="J40" i="5"/>
  <c r="K39" i="5"/>
  <c r="I39" i="5"/>
  <c r="H40" i="5"/>
  <c r="M40" i="5"/>
  <c r="L41" i="5"/>
  <c r="O39" i="5"/>
  <c r="N40" i="5"/>
  <c r="E28" i="57"/>
  <c r="P28" i="57"/>
  <c r="E27" i="57"/>
  <c r="R25" i="57"/>
  <c r="H25" i="57" s="1"/>
  <c r="Q25" i="57"/>
  <c r="G25" i="57" s="1"/>
  <c r="P25" i="57"/>
  <c r="F25" i="57" s="1"/>
  <c r="R24" i="57"/>
  <c r="H24" i="57" s="1"/>
  <c r="Q24" i="57"/>
  <c r="G24" i="57" s="1"/>
  <c r="P24" i="57"/>
  <c r="F24" i="57" s="1"/>
  <c r="R23" i="57"/>
  <c r="H23" i="57" s="1"/>
  <c r="Q23" i="57"/>
  <c r="G23" i="57" s="1"/>
  <c r="E42" i="5" l="1"/>
  <c r="D43" i="5"/>
  <c r="H41" i="5"/>
  <c r="I40" i="5"/>
  <c r="M41" i="5"/>
  <c r="L42" i="5"/>
  <c r="O40" i="5"/>
  <c r="N41" i="5"/>
  <c r="J41" i="5"/>
  <c r="K40" i="5"/>
  <c r="O29" i="57"/>
  <c r="E24" i="57"/>
  <c r="R29" i="57"/>
  <c r="Q29" i="57"/>
  <c r="P26" i="57"/>
  <c r="F26" i="57" s="1"/>
  <c r="E25" i="57"/>
  <c r="P23" i="57"/>
  <c r="F23" i="57" s="1"/>
  <c r="E23" i="57"/>
  <c r="C29" i="57"/>
  <c r="D44" i="5" l="1"/>
  <c r="E43" i="5"/>
  <c r="M42" i="5"/>
  <c r="L43" i="5"/>
  <c r="O41" i="5"/>
  <c r="N42" i="5"/>
  <c r="J42" i="5"/>
  <c r="K41" i="5"/>
  <c r="I41" i="5"/>
  <c r="H42" i="5"/>
  <c r="E26" i="57"/>
  <c r="E29" i="57" s="1"/>
  <c r="P29" i="57"/>
  <c r="G29" i="57"/>
  <c r="H68" i="45" s="1"/>
  <c r="H29" i="57"/>
  <c r="I68" i="45" s="1"/>
  <c r="F29" i="57"/>
  <c r="G68" i="45" s="1"/>
  <c r="E44" i="5" l="1"/>
  <c r="D45" i="5"/>
  <c r="D46" i="5" s="1"/>
  <c r="E46" i="5" s="1"/>
  <c r="J43" i="5"/>
  <c r="K42" i="5"/>
  <c r="I42" i="5"/>
  <c r="H43" i="5"/>
  <c r="O42" i="5"/>
  <c r="N43" i="5"/>
  <c r="L44" i="5"/>
  <c r="M43" i="5"/>
  <c r="N17" i="57"/>
  <c r="D47" i="5" l="1"/>
  <c r="E45" i="5"/>
  <c r="O43" i="5"/>
  <c r="N44" i="5"/>
  <c r="I43" i="5"/>
  <c r="H44" i="5"/>
  <c r="L45" i="5"/>
  <c r="L46" i="5" s="1"/>
  <c r="M46" i="5" s="1"/>
  <c r="M44" i="5"/>
  <c r="K43" i="5"/>
  <c r="J44" i="5"/>
  <c r="D48" i="5" l="1"/>
  <c r="E47" i="5"/>
  <c r="M45" i="5"/>
  <c r="L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E48" i="5" l="1"/>
  <c r="D49" i="5"/>
  <c r="K45" i="5"/>
  <c r="J47" i="5"/>
  <c r="O45" i="5"/>
  <c r="N47" i="5"/>
  <c r="I45" i="5"/>
  <c r="H47" i="5"/>
  <c r="L48" i="5"/>
  <c r="M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D50" i="5" l="1"/>
  <c r="E49" i="5"/>
  <c r="M48" i="5"/>
  <c r="L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D51" i="5" l="1"/>
  <c r="E50" i="5"/>
  <c r="K48" i="5"/>
  <c r="J49" i="5"/>
  <c r="N49" i="5"/>
  <c r="O48" i="5"/>
  <c r="I48" i="5"/>
  <c r="H49" i="5"/>
  <c r="L50" i="5"/>
  <c r="M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D52" i="5" l="1"/>
  <c r="D57" i="5"/>
  <c r="E51" i="5"/>
  <c r="M50" i="5"/>
  <c r="L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D58" i="5" l="1"/>
  <c r="E57" i="5"/>
  <c r="D53" i="5"/>
  <c r="E52" i="5"/>
  <c r="J51" i="5"/>
  <c r="K50" i="5"/>
  <c r="N51" i="5"/>
  <c r="O50" i="5"/>
  <c r="I50" i="5"/>
  <c r="H51" i="5"/>
  <c r="L52" i="5"/>
  <c r="M51" i="5"/>
  <c r="L57" i="5"/>
  <c r="BQ17" i="67"/>
  <c r="CC19" i="67"/>
  <c r="CC18" i="67"/>
  <c r="BY17" i="67"/>
  <c r="CB17" i="67"/>
  <c r="BQ18" i="67"/>
  <c r="CQ18" i="67"/>
  <c r="Z17" i="67"/>
  <c r="CQ17" i="67"/>
  <c r="AG19" i="67"/>
  <c r="CQ19" i="67"/>
  <c r="BQ19" i="67"/>
  <c r="BY18" i="67"/>
  <c r="CC17" i="67"/>
  <c r="CB18" i="67"/>
  <c r="CB19" i="67"/>
  <c r="BY19" i="67"/>
  <c r="AS17" i="67"/>
  <c r="E53" i="5" l="1"/>
  <c r="D54" i="5"/>
  <c r="D59" i="5"/>
  <c r="E58" i="5"/>
  <c r="M52" i="5"/>
  <c r="L53" i="5"/>
  <c r="N52" i="5"/>
  <c r="N57" i="5"/>
  <c r="O51" i="5"/>
  <c r="H52" i="5"/>
  <c r="I51" i="5"/>
  <c r="H57" i="5"/>
  <c r="M57" i="5"/>
  <c r="L58" i="5"/>
  <c r="J57" i="5"/>
  <c r="K51" i="5"/>
  <c r="J52" i="5"/>
  <c r="CP16" i="67"/>
  <c r="CN16" i="67"/>
  <c r="BR16" i="67"/>
  <c r="D60" i="5" l="1"/>
  <c r="E59" i="5"/>
  <c r="E54" i="5"/>
  <c r="D55" i="5"/>
  <c r="I52" i="5"/>
  <c r="H53" i="5"/>
  <c r="N58" i="5"/>
  <c r="O57" i="5"/>
  <c r="H58" i="5"/>
  <c r="I57" i="5"/>
  <c r="K57" i="5"/>
  <c r="J58" i="5"/>
  <c r="O52" i="5"/>
  <c r="N53" i="5"/>
  <c r="M58" i="5"/>
  <c r="L59" i="5"/>
  <c r="L54" i="5"/>
  <c r="M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E55" i="5" l="1"/>
  <c r="D56" i="5"/>
  <c r="E56" i="5" s="1"/>
  <c r="D61" i="5"/>
  <c r="E60" i="5"/>
  <c r="J54" i="5"/>
  <c r="K53" i="5"/>
  <c r="M54" i="5"/>
  <c r="L55" i="5"/>
  <c r="I58" i="5"/>
  <c r="H59" i="5"/>
  <c r="L60" i="5"/>
  <c r="M59" i="5"/>
  <c r="O58" i="5"/>
  <c r="N59" i="5"/>
  <c r="J59" i="5"/>
  <c r="K58" i="5"/>
  <c r="N54" i="5"/>
  <c r="O53" i="5"/>
  <c r="I53" i="5"/>
  <c r="H54" i="5"/>
  <c r="AH13" i="67"/>
  <c r="BY12" i="67"/>
  <c r="BY15" i="67" s="1"/>
  <c r="E61" i="5" l="1"/>
  <c r="D62" i="5"/>
  <c r="M60" i="5"/>
  <c r="L61" i="5"/>
  <c r="N55" i="5"/>
  <c r="O54" i="5"/>
  <c r="M55" i="5"/>
  <c r="L56" i="5"/>
  <c r="M56" i="5" s="1"/>
  <c r="I54" i="5"/>
  <c r="H55" i="5"/>
  <c r="O59" i="5"/>
  <c r="N60" i="5"/>
  <c r="H60" i="5"/>
  <c r="I59" i="5"/>
  <c r="K59" i="5"/>
  <c r="J60" i="5"/>
  <c r="K54" i="5"/>
  <c r="J55" i="5"/>
  <c r="BQ12" i="67"/>
  <c r="BQ15" i="67" s="1"/>
  <c r="B3" i="67"/>
  <c r="D63" i="5" l="1"/>
  <c r="E62" i="5"/>
  <c r="K55" i="5"/>
  <c r="J56" i="5"/>
  <c r="K56" i="5" s="1"/>
  <c r="I60" i="5"/>
  <c r="H61" i="5"/>
  <c r="N56" i="5"/>
  <c r="O56" i="5" s="1"/>
  <c r="O55" i="5"/>
  <c r="I55" i="5"/>
  <c r="H56" i="5"/>
  <c r="I56" i="5" s="1"/>
  <c r="J61" i="5"/>
  <c r="K60" i="5"/>
  <c r="N61" i="5"/>
  <c r="O60" i="5"/>
  <c r="L62" i="5"/>
  <c r="M61" i="5"/>
  <c r="B3" i="35"/>
  <c r="D64" i="5" l="1"/>
  <c r="E63" i="5"/>
  <c r="H62" i="5"/>
  <c r="I61" i="5"/>
  <c r="L63" i="5"/>
  <c r="M62" i="5"/>
  <c r="N62" i="5"/>
  <c r="O61" i="5"/>
  <c r="J62" i="5"/>
  <c r="K61" i="5"/>
  <c r="E64" i="5" l="1"/>
  <c r="D65" i="5"/>
  <c r="J63" i="5"/>
  <c r="K62" i="5"/>
  <c r="M63" i="5"/>
  <c r="L64" i="5"/>
  <c r="N63" i="5"/>
  <c r="O62" i="5"/>
  <c r="I62" i="5"/>
  <c r="H63" i="5"/>
  <c r="W39" i="46"/>
  <c r="W37" i="46"/>
  <c r="W36" i="46"/>
  <c r="W35" i="46"/>
  <c r="W34" i="46"/>
  <c r="W33" i="46"/>
  <c r="W32" i="46"/>
  <c r="Y24" i="46"/>
  <c r="V24" i="46"/>
  <c r="D66" i="5" l="1"/>
  <c r="E65" i="5"/>
  <c r="H64" i="5"/>
  <c r="I63" i="5"/>
  <c r="O63" i="5"/>
  <c r="N64" i="5"/>
  <c r="M64" i="5"/>
  <c r="L65" i="5"/>
  <c r="K63" i="5"/>
  <c r="J64" i="5"/>
  <c r="P24" i="46"/>
  <c r="K24" i="46" s="1"/>
  <c r="J24" i="46" s="1"/>
  <c r="B2" i="46"/>
  <c r="D67" i="5" l="1"/>
  <c r="E66" i="5"/>
  <c r="K64" i="5"/>
  <c r="J65" i="5"/>
  <c r="O64" i="5"/>
  <c r="N65" i="5"/>
  <c r="L66" i="5"/>
  <c r="M65" i="5"/>
  <c r="I64" i="5"/>
  <c r="H65" i="5"/>
  <c r="D68" i="5" l="1"/>
  <c r="E67" i="5"/>
  <c r="N66" i="5"/>
  <c r="O65" i="5"/>
  <c r="H66" i="5"/>
  <c r="I65" i="5"/>
  <c r="M66" i="5"/>
  <c r="L67" i="5"/>
  <c r="J66" i="5"/>
  <c r="K65" i="5"/>
  <c r="B27" i="64"/>
  <c r="B26" i="64"/>
  <c r="E68" i="5" l="1"/>
  <c r="D69" i="5"/>
  <c r="K66" i="5"/>
  <c r="J67" i="5"/>
  <c r="M67" i="5"/>
  <c r="L68" i="5"/>
  <c r="I66" i="5"/>
  <c r="H67" i="5"/>
  <c r="O66" i="5"/>
  <c r="N67" i="5"/>
  <c r="E69" i="5" l="1"/>
  <c r="D70" i="5"/>
  <c r="D71" i="5" s="1"/>
  <c r="E71" i="5" s="1"/>
  <c r="I67" i="5"/>
  <c r="H68" i="5"/>
  <c r="J68" i="5"/>
  <c r="K67" i="5"/>
  <c r="O67" i="5"/>
  <c r="N68" i="5"/>
  <c r="L69" i="5"/>
  <c r="M68" i="5"/>
  <c r="B19" i="64"/>
  <c r="B18" i="64"/>
  <c r="B3" i="64"/>
  <c r="E70" i="5" l="1"/>
  <c r="D72" i="5"/>
  <c r="K68" i="5"/>
  <c r="J69" i="5"/>
  <c r="L70" i="5"/>
  <c r="L71" i="5" s="1"/>
  <c r="M71" i="5" s="1"/>
  <c r="M69" i="5"/>
  <c r="I68" i="5"/>
  <c r="H69" i="5"/>
  <c r="N69" i="5"/>
  <c r="O68" i="5"/>
  <c r="E72" i="5" l="1"/>
  <c r="D73" i="5"/>
  <c r="M70" i="5"/>
  <c r="L72"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E73" i="5" l="1"/>
  <c r="D74" i="5"/>
  <c r="I70" i="5"/>
  <c r="H72" i="5"/>
  <c r="N72" i="5"/>
  <c r="O70" i="5"/>
  <c r="K70" i="5"/>
  <c r="J72" i="5"/>
  <c r="M72" i="5"/>
  <c r="L73" i="5"/>
  <c r="C28" i="10"/>
  <c r="C32" i="10" s="1"/>
  <c r="C36" i="10" s="1"/>
  <c r="C29" i="10"/>
  <c r="C33" i="10" s="1"/>
  <c r="C37" i="10" s="1"/>
  <c r="B18" i="6"/>
  <c r="B17" i="6"/>
  <c r="D75" i="5" l="1"/>
  <c r="E74" i="5"/>
  <c r="M73" i="5"/>
  <c r="L74" i="5"/>
  <c r="O72" i="5"/>
  <c r="N73" i="5"/>
  <c r="I72" i="5"/>
  <c r="H73" i="5"/>
  <c r="J73" i="5"/>
  <c r="K72" i="5"/>
  <c r="B3" i="6"/>
  <c r="J72" i="45"/>
  <c r="K72" i="45" s="1"/>
  <c r="D76" i="5" l="1"/>
  <c r="E75" i="5"/>
  <c r="K73" i="5"/>
  <c r="J74" i="5"/>
  <c r="N74" i="5"/>
  <c r="O73" i="5"/>
  <c r="M74" i="5"/>
  <c r="L75" i="5"/>
  <c r="H74" i="5"/>
  <c r="I73" i="5"/>
  <c r="E76" i="5" l="1"/>
  <c r="D82" i="5"/>
  <c r="D77" i="5"/>
  <c r="L76" i="5"/>
  <c r="M75" i="5"/>
  <c r="N75" i="5"/>
  <c r="O74" i="5"/>
  <c r="H75" i="5"/>
  <c r="I74" i="5"/>
  <c r="J75" i="5"/>
  <c r="K74" i="5"/>
  <c r="I71" i="45"/>
  <c r="D78" i="5" l="1"/>
  <c r="E77" i="5"/>
  <c r="D83" i="5"/>
  <c r="E82" i="5"/>
  <c r="N76" i="5"/>
  <c r="O75" i="5"/>
  <c r="K75" i="5"/>
  <c r="J76" i="5"/>
  <c r="H76" i="5"/>
  <c r="I75" i="5"/>
  <c r="M76" i="5"/>
  <c r="L77" i="5"/>
  <c r="L82" i="5"/>
  <c r="J71" i="45"/>
  <c r="G71" i="45"/>
  <c r="F71" i="45"/>
  <c r="D84" i="5" l="1"/>
  <c r="E83" i="5"/>
  <c r="E78" i="5"/>
  <c r="D79" i="5"/>
  <c r="M77" i="5"/>
  <c r="L78" i="5"/>
  <c r="J77" i="5"/>
  <c r="K76" i="5"/>
  <c r="J82" i="5"/>
  <c r="H77" i="5"/>
  <c r="I76" i="5"/>
  <c r="H82" i="5"/>
  <c r="M82" i="5"/>
  <c r="L83" i="5"/>
  <c r="N77" i="5"/>
  <c r="O76" i="5"/>
  <c r="N82" i="5"/>
  <c r="K71" i="45"/>
  <c r="K66" i="45"/>
  <c r="J65" i="45"/>
  <c r="K65" i="45" s="1"/>
  <c r="E79" i="5" l="1"/>
  <c r="D80" i="5"/>
  <c r="D85" i="5"/>
  <c r="E84" i="5"/>
  <c r="K82" i="5"/>
  <c r="J83" i="5"/>
  <c r="O82" i="5"/>
  <c r="N83" i="5"/>
  <c r="O77" i="5"/>
  <c r="N78" i="5"/>
  <c r="K77" i="5"/>
  <c r="J78" i="5"/>
  <c r="I82" i="5"/>
  <c r="H83" i="5"/>
  <c r="L84" i="5"/>
  <c r="M83" i="5"/>
  <c r="M78" i="5"/>
  <c r="L79" i="5"/>
  <c r="I77" i="5"/>
  <c r="H78" i="5"/>
  <c r="K62" i="45"/>
  <c r="D86" i="5" l="1"/>
  <c r="E85" i="5"/>
  <c r="D81" i="5"/>
  <c r="E81" i="5" s="1"/>
  <c r="E80" i="5"/>
  <c r="M79" i="5"/>
  <c r="L80" i="5"/>
  <c r="N84" i="5"/>
  <c r="O83" i="5"/>
  <c r="J79" i="5"/>
  <c r="K78" i="5"/>
  <c r="M84" i="5"/>
  <c r="L85" i="5"/>
  <c r="I78" i="5"/>
  <c r="H79" i="5"/>
  <c r="N79" i="5"/>
  <c r="O78" i="5"/>
  <c r="H84" i="5"/>
  <c r="I83" i="5"/>
  <c r="J84" i="5"/>
  <c r="K83" i="5"/>
  <c r="L63" i="45"/>
  <c r="B2" i="45"/>
  <c r="J10" i="66"/>
  <c r="J9" i="66"/>
  <c r="J8" i="66"/>
  <c r="J7" i="66"/>
  <c r="J6" i="66"/>
  <c r="J5" i="66"/>
  <c r="J4" i="66"/>
  <c r="J3" i="66"/>
  <c r="J2" i="66"/>
  <c r="D87" i="5" l="1"/>
  <c r="E86" i="5"/>
  <c r="I84" i="5"/>
  <c r="H85" i="5"/>
  <c r="K79" i="5"/>
  <c r="J80" i="5"/>
  <c r="K84" i="5"/>
  <c r="J85" i="5"/>
  <c r="N80" i="5"/>
  <c r="O79" i="5"/>
  <c r="N85" i="5"/>
  <c r="O84" i="5"/>
  <c r="I79" i="5"/>
  <c r="H80" i="5"/>
  <c r="M80" i="5"/>
  <c r="L81" i="5"/>
  <c r="M81" i="5" s="1"/>
  <c r="L86" i="5"/>
  <c r="M85" i="5"/>
  <c r="E87" i="5" l="1"/>
  <c r="D88" i="5"/>
  <c r="O80" i="5"/>
  <c r="N81" i="5"/>
  <c r="O81" i="5" s="1"/>
  <c r="K85" i="5"/>
  <c r="J86" i="5"/>
  <c r="K80" i="5"/>
  <c r="J81" i="5"/>
  <c r="K81" i="5" s="1"/>
  <c r="M86" i="5"/>
  <c r="L87" i="5"/>
  <c r="I80" i="5"/>
  <c r="H81" i="5"/>
  <c r="I81" i="5" s="1"/>
  <c r="H86" i="5"/>
  <c r="I85" i="5"/>
  <c r="O85" i="5"/>
  <c r="N86" i="5"/>
  <c r="D89" i="5" l="1"/>
  <c r="E88" i="5"/>
  <c r="K86" i="5"/>
  <c r="J87" i="5"/>
  <c r="I86" i="5"/>
  <c r="H87" i="5"/>
  <c r="L88" i="5"/>
  <c r="M87" i="5"/>
  <c r="N87" i="5"/>
  <c r="O86" i="5"/>
  <c r="D90" i="5" l="1"/>
  <c r="E89" i="5"/>
  <c r="O87" i="5"/>
  <c r="N88" i="5"/>
  <c r="M88" i="5"/>
  <c r="L89" i="5"/>
  <c r="J88" i="5"/>
  <c r="K87" i="5"/>
  <c r="I87" i="5"/>
  <c r="H88" i="5"/>
  <c r="B48" i="28"/>
  <c r="E34" i="27"/>
  <c r="E33" i="27"/>
  <c r="E29" i="27"/>
  <c r="E10" i="27"/>
  <c r="E9" i="27"/>
  <c r="E8" i="27"/>
  <c r="E7" i="27"/>
  <c r="D91" i="5" l="1"/>
  <c r="E90" i="5"/>
  <c r="M89" i="5"/>
  <c r="L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E91" i="5" l="1"/>
  <c r="D92" i="5"/>
  <c r="N90" i="5"/>
  <c r="O89" i="5"/>
  <c r="J90" i="5"/>
  <c r="K89" i="5"/>
  <c r="H90" i="5"/>
  <c r="I89" i="5"/>
  <c r="L91" i="5"/>
  <c r="M90"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E92" i="5" l="1"/>
  <c r="D93" i="5"/>
  <c r="M91" i="5"/>
  <c r="L92"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D94" i="5" l="1"/>
  <c r="E93" i="5"/>
  <c r="N92" i="5"/>
  <c r="O91" i="5"/>
  <c r="J92" i="5"/>
  <c r="K91" i="5"/>
  <c r="I91" i="5"/>
  <c r="H92" i="5"/>
  <c r="M92" i="5"/>
  <c r="L93" i="5"/>
  <c r="E142" i="5"/>
  <c r="D143" i="5"/>
  <c r="E141" i="5"/>
  <c r="G51" i="37"/>
  <c r="J69" i="45"/>
  <c r="H51" i="37" s="1"/>
  <c r="I14" i="39"/>
  <c r="I11" i="39" s="1"/>
  <c r="G67" i="45"/>
  <c r="E51" i="37" s="1"/>
  <c r="AB8" i="5"/>
  <c r="AB120" i="5"/>
  <c r="AQ15" i="39"/>
  <c r="AB154" i="5"/>
  <c r="AB83" i="5"/>
  <c r="AB11" i="5"/>
  <c r="J63" i="45"/>
  <c r="D95" i="5" l="1"/>
  <c r="E94" i="5"/>
  <c r="I92" i="5"/>
  <c r="H93" i="5"/>
  <c r="L94" i="5"/>
  <c r="M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E95" i="5" l="1"/>
  <c r="D96" i="5"/>
  <c r="J94" i="5"/>
  <c r="K93" i="5"/>
  <c r="L95" i="5"/>
  <c r="M94"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AR22" i="67" l="1"/>
  <c r="AR24" i="67"/>
  <c r="E96" i="5"/>
  <c r="D97" i="5"/>
  <c r="N95" i="5"/>
  <c r="O94" i="5"/>
  <c r="H95" i="5"/>
  <c r="I94" i="5"/>
  <c r="M95" i="5"/>
  <c r="L96"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E97" i="5" l="1"/>
  <c r="D98" i="5"/>
  <c r="K95" i="5"/>
  <c r="J96" i="5"/>
  <c r="L97" i="5"/>
  <c r="M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BN23" i="67" l="1"/>
  <c r="BP23" i="67" s="1"/>
  <c r="BV23" i="67" s="1"/>
  <c r="BZ23" i="67" s="1"/>
  <c r="DI23" i="67"/>
  <c r="AV23" i="67"/>
  <c r="G23" i="67" s="1"/>
  <c r="I23" i="67" s="1"/>
  <c r="K23" i="67" s="1"/>
  <c r="CJ23" i="67"/>
  <c r="E98" i="5"/>
  <c r="D99" i="5"/>
  <c r="O96" i="5"/>
  <c r="N97" i="5"/>
  <c r="H97" i="5"/>
  <c r="I96" i="5"/>
  <c r="M97" i="5"/>
  <c r="L98"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H23" i="67" l="1"/>
  <c r="J23" i="67"/>
  <c r="D100" i="5"/>
  <c r="E99" i="5"/>
  <c r="K97" i="5"/>
  <c r="J98" i="5"/>
  <c r="M98" i="5"/>
  <c r="L99"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E100" i="5" l="1"/>
  <c r="D101" i="5"/>
  <c r="O98" i="5"/>
  <c r="N99" i="5"/>
  <c r="H99" i="5"/>
  <c r="I98" i="5"/>
  <c r="M99" i="5"/>
  <c r="L100" i="5"/>
  <c r="K98" i="5"/>
  <c r="J99" i="5"/>
  <c r="E149" i="5"/>
  <c r="D150" i="5"/>
  <c r="E150" i="5" s="1"/>
  <c r="BD18" i="67"/>
  <c r="BF18" i="67" s="1"/>
  <c r="K17" i="67"/>
  <c r="BD17" i="67"/>
  <c r="BF17" i="67" s="1"/>
  <c r="BW29" i="67"/>
  <c r="BW28" i="67"/>
  <c r="BW17" i="67"/>
  <c r="BW21" i="67"/>
  <c r="J19" i="67"/>
  <c r="K19" i="67" s="1"/>
  <c r="H19" i="67"/>
  <c r="BF19" i="67"/>
  <c r="BC19" i="67"/>
  <c r="BZ19" i="67"/>
  <c r="BW19" i="67"/>
  <c r="D102" i="5" l="1"/>
  <c r="E101" i="5"/>
  <c r="K99" i="5"/>
  <c r="J100" i="5"/>
  <c r="H100" i="5"/>
  <c r="I99" i="5"/>
  <c r="M100" i="5"/>
  <c r="L101" i="5"/>
  <c r="O99" i="5"/>
  <c r="N100" i="5"/>
  <c r="CR35" i="67"/>
  <c r="CR34" i="67"/>
  <c r="CR31" i="67"/>
  <c r="CR32" i="67"/>
  <c r="CX32" i="67" s="1"/>
  <c r="CR36" i="67"/>
  <c r="CR33" i="67"/>
  <c r="CR30" i="67"/>
  <c r="CR38" i="67"/>
  <c r="CR40" i="67"/>
  <c r="CR37" i="67"/>
  <c r="CR43" i="67"/>
  <c r="CR44" i="67"/>
  <c r="CR42" i="67"/>
  <c r="CR39" i="67"/>
  <c r="CR41" i="67"/>
  <c r="CR45" i="67"/>
  <c r="CQ20" i="67"/>
  <c r="CR20" i="67" s="1"/>
  <c r="E102" i="5" l="1"/>
  <c r="D103" i="5"/>
  <c r="N101" i="5"/>
  <c r="O100" i="5"/>
  <c r="I100" i="5"/>
  <c r="H101" i="5"/>
  <c r="L102" i="5"/>
  <c r="M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D104" i="5" l="1"/>
  <c r="E103" i="5"/>
  <c r="J102" i="5"/>
  <c r="K101" i="5"/>
  <c r="M102" i="5"/>
  <c r="L103"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E104" i="5" l="1"/>
  <c r="D105" i="5"/>
  <c r="O102" i="5"/>
  <c r="N103" i="5"/>
  <c r="I102" i="5"/>
  <c r="H103" i="5"/>
  <c r="L104" i="5"/>
  <c r="M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D106" i="5" l="1"/>
  <c r="D107" i="5" s="1"/>
  <c r="E107" i="5" s="1"/>
  <c r="E105" i="5"/>
  <c r="M104" i="5"/>
  <c r="L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D108" i="5" l="1"/>
  <c r="E106" i="5"/>
  <c r="H105" i="5"/>
  <c r="I104" i="5"/>
  <c r="J105" i="5"/>
  <c r="K104" i="5"/>
  <c r="O104" i="5"/>
  <c r="N105" i="5"/>
  <c r="L106" i="5"/>
  <c r="L107" i="5" s="1"/>
  <c r="M107" i="5" s="1"/>
  <c r="M105" i="5"/>
  <c r="D155" i="5"/>
  <c r="E154" i="5"/>
  <c r="BW32" i="67"/>
  <c r="BW34" i="67"/>
  <c r="BW43" i="67"/>
  <c r="BW41" i="67"/>
  <c r="BW35" i="67"/>
  <c r="BW44" i="67"/>
  <c r="BW30" i="67"/>
  <c r="BW37" i="67"/>
  <c r="BW39" i="67"/>
  <c r="BW40" i="67"/>
  <c r="BW33" i="67"/>
  <c r="BW38" i="67"/>
  <c r="BU20" i="67"/>
  <c r="BV20" i="67"/>
  <c r="AV20" i="67"/>
  <c r="G20" i="67" s="1"/>
  <c r="I20" i="67" s="1"/>
  <c r="BA20" i="67"/>
  <c r="D109" i="5" l="1"/>
  <c r="E108" i="5"/>
  <c r="O105" i="5"/>
  <c r="N106" i="5"/>
  <c r="N107" i="5" s="1"/>
  <c r="O107" i="5" s="1"/>
  <c r="K105" i="5"/>
  <c r="J106" i="5"/>
  <c r="J107" i="5" s="1"/>
  <c r="K107" i="5" s="1"/>
  <c r="L108" i="5"/>
  <c r="M106" i="5"/>
  <c r="I105" i="5"/>
  <c r="H106" i="5"/>
  <c r="H107" i="5" s="1"/>
  <c r="I107" i="5" s="1"/>
  <c r="E155" i="5"/>
  <c r="D156" i="5"/>
  <c r="H20" i="67"/>
  <c r="K20" i="67"/>
  <c r="J20" i="67"/>
  <c r="BW20" i="67"/>
  <c r="BZ20" i="67"/>
  <c r="BC20" i="67"/>
  <c r="BD20" i="67"/>
  <c r="E109" i="5" l="1"/>
  <c r="D110" i="5"/>
  <c r="H108" i="5"/>
  <c r="I106" i="5"/>
  <c r="M108" i="5"/>
  <c r="L109" i="5"/>
  <c r="O106" i="5"/>
  <c r="N108" i="5"/>
  <c r="K106" i="5"/>
  <c r="J108" i="5"/>
  <c r="E156" i="5"/>
  <c r="D157" i="5"/>
  <c r="BF20" i="67"/>
  <c r="D111" i="5" l="1"/>
  <c r="E110" i="5"/>
  <c r="J109" i="5"/>
  <c r="K108" i="5"/>
  <c r="O108" i="5"/>
  <c r="N109" i="5"/>
  <c r="M109" i="5"/>
  <c r="L110" i="5"/>
  <c r="H109" i="5"/>
  <c r="I108" i="5"/>
  <c r="D158" i="5"/>
  <c r="E157" i="5"/>
  <c r="E111" i="5" l="1"/>
  <c r="D112" i="5"/>
  <c r="M110" i="5"/>
  <c r="L111" i="5"/>
  <c r="I109" i="5"/>
  <c r="H110" i="5"/>
  <c r="N110" i="5"/>
  <c r="O109" i="5"/>
  <c r="J110" i="5"/>
  <c r="K109" i="5"/>
  <c r="E158" i="5"/>
  <c r="D159" i="5"/>
  <c r="D118" i="5" l="1"/>
  <c r="E112" i="5"/>
  <c r="D113" i="5"/>
  <c r="K110" i="5"/>
  <c r="J111" i="5"/>
  <c r="L112" i="5"/>
  <c r="M111" i="5"/>
  <c r="O110" i="5"/>
  <c r="N111" i="5"/>
  <c r="H111" i="5"/>
  <c r="I110" i="5"/>
  <c r="D160" i="5"/>
  <c r="E159" i="5"/>
  <c r="E113" i="5" l="1"/>
  <c r="D114" i="5"/>
  <c r="D119" i="5"/>
  <c r="E118" i="5"/>
  <c r="I111" i="5"/>
  <c r="H112" i="5"/>
  <c r="L113" i="5"/>
  <c r="M112" i="5"/>
  <c r="L118" i="5"/>
  <c r="N112" i="5"/>
  <c r="O111" i="5"/>
  <c r="J112" i="5"/>
  <c r="K111" i="5"/>
  <c r="E160" i="5"/>
  <c r="D161" i="5"/>
  <c r="E161" i="5" s="1"/>
  <c r="V16" i="67"/>
  <c r="CM16" i="67" s="1"/>
  <c r="E119" i="5" l="1"/>
  <c r="D120" i="5"/>
  <c r="D115" i="5"/>
  <c r="E114" i="5"/>
  <c r="N113" i="5"/>
  <c r="O112" i="5"/>
  <c r="N118" i="5"/>
  <c r="J113" i="5"/>
  <c r="K112" i="5"/>
  <c r="J118" i="5"/>
  <c r="L119" i="5"/>
  <c r="M118" i="5"/>
  <c r="M113" i="5"/>
  <c r="L114" i="5"/>
  <c r="I112" i="5"/>
  <c r="H113" i="5"/>
  <c r="H118" i="5"/>
  <c r="P16" i="67"/>
  <c r="BY16" i="67" s="1"/>
  <c r="CQ16" i="67"/>
  <c r="CR16" i="67" s="1"/>
  <c r="AG16" i="67"/>
  <c r="Z16" i="67"/>
  <c r="E115" i="5" l="1"/>
  <c r="D116" i="5"/>
  <c r="D121" i="5"/>
  <c r="E120" i="5"/>
  <c r="L120" i="5"/>
  <c r="M119" i="5"/>
  <c r="J119" i="5"/>
  <c r="K118" i="5"/>
  <c r="H119" i="5"/>
  <c r="I118" i="5"/>
  <c r="I113" i="5"/>
  <c r="H114" i="5"/>
  <c r="K113" i="5"/>
  <c r="J114" i="5"/>
  <c r="O118" i="5"/>
  <c r="N119" i="5"/>
  <c r="M114" i="5"/>
  <c r="L115"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E121" i="5" l="1"/>
  <c r="D122" i="5"/>
  <c r="D117" i="5"/>
  <c r="E117" i="5" s="1"/>
  <c r="E116" i="5"/>
  <c r="O114" i="5"/>
  <c r="N115" i="5"/>
  <c r="I114" i="5"/>
  <c r="H115" i="5"/>
  <c r="M115" i="5"/>
  <c r="L116" i="5"/>
  <c r="I119" i="5"/>
  <c r="H120" i="5"/>
  <c r="N120" i="5"/>
  <c r="O119" i="5"/>
  <c r="J120" i="5"/>
  <c r="K119" i="5"/>
  <c r="J115" i="5"/>
  <c r="K114" i="5"/>
  <c r="L121" i="5"/>
  <c r="M120" i="5"/>
  <c r="BB16" i="67"/>
  <c r="BB13" i="67" s="1"/>
  <c r="CY16" i="67"/>
  <c r="DB16" i="67" s="1"/>
  <c r="DC16" i="67" s="1"/>
  <c r="CZ16" i="67"/>
  <c r="DA16" i="67"/>
  <c r="CK16" i="67" s="1"/>
  <c r="DE16" i="67"/>
  <c r="DF16" i="67"/>
  <c r="BO13" i="67"/>
  <c r="E122" i="5" l="1"/>
  <c r="D123" i="5"/>
  <c r="H121" i="5"/>
  <c r="I120" i="5"/>
  <c r="H116" i="5"/>
  <c r="I115" i="5"/>
  <c r="K120" i="5"/>
  <c r="J121" i="5"/>
  <c r="M121" i="5"/>
  <c r="L122" i="5"/>
  <c r="K115" i="5"/>
  <c r="J116" i="5"/>
  <c r="N116" i="5"/>
  <c r="O115" i="5"/>
  <c r="L117" i="5"/>
  <c r="M117" i="5" s="1"/>
  <c r="M116" i="5"/>
  <c r="N121" i="5"/>
  <c r="O120" i="5"/>
  <c r="BE16" i="67"/>
  <c r="BE13" i="67" s="1"/>
  <c r="DH16" i="67"/>
  <c r="D124" i="5" l="1"/>
  <c r="E123" i="5"/>
  <c r="K121" i="5"/>
  <c r="J122" i="5"/>
  <c r="O121" i="5"/>
  <c r="N122" i="5"/>
  <c r="O116" i="5"/>
  <c r="N117" i="5"/>
  <c r="O117" i="5" s="1"/>
  <c r="I116" i="5"/>
  <c r="H117" i="5"/>
  <c r="I117" i="5" s="1"/>
  <c r="K116" i="5"/>
  <c r="J117" i="5"/>
  <c r="K117" i="5" s="1"/>
  <c r="L123" i="5"/>
  <c r="M122" i="5"/>
  <c r="I121" i="5"/>
  <c r="H122" i="5"/>
  <c r="AT16" i="67"/>
  <c r="AT13" i="67" s="1"/>
  <c r="CJ16" i="67"/>
  <c r="BN16" i="67"/>
  <c r="BN13" i="67" s="1"/>
  <c r="AX16" i="67"/>
  <c r="AX13" i="67" s="1"/>
  <c r="DI16" i="67"/>
  <c r="DI13" i="67" s="1"/>
  <c r="E124" i="5" l="1"/>
  <c r="D125" i="5"/>
  <c r="I122" i="5"/>
  <c r="H123" i="5"/>
  <c r="N123" i="5"/>
  <c r="O122" i="5"/>
  <c r="L124" i="5"/>
  <c r="M123"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D126" i="5" l="1"/>
  <c r="E125" i="5"/>
  <c r="K123" i="5"/>
  <c r="J124" i="5"/>
  <c r="M124" i="5"/>
  <c r="L125" i="5"/>
  <c r="N124" i="5"/>
  <c r="O123" i="5"/>
  <c r="H124" i="5"/>
  <c r="I123" i="5"/>
  <c r="BA13" i="67"/>
  <c r="BD16" i="67"/>
  <c r="BD13" i="67" s="1"/>
  <c r="BV16" i="67"/>
  <c r="BU16" i="67"/>
  <c r="BU13" i="67" s="1"/>
  <c r="E126" i="5" l="1"/>
  <c r="D127" i="5"/>
  <c r="I124" i="5"/>
  <c r="H125" i="5"/>
  <c r="O124" i="5"/>
  <c r="N125" i="5"/>
  <c r="L126" i="5"/>
  <c r="M125" i="5"/>
  <c r="K124" i="5"/>
  <c r="J125" i="5"/>
  <c r="BF16" i="67"/>
  <c r="BF13" i="67" s="1"/>
  <c r="BV13" i="67"/>
  <c r="BZ16" i="67"/>
  <c r="BZ11" i="67" s="1"/>
  <c r="BW16" i="67"/>
  <c r="E127" i="5" l="1"/>
  <c r="D128" i="5"/>
  <c r="M126" i="5"/>
  <c r="L127" i="5"/>
  <c r="N126" i="5"/>
  <c r="O125" i="5"/>
  <c r="K125" i="5"/>
  <c r="J126" i="5"/>
  <c r="H126" i="5"/>
  <c r="I125" i="5"/>
  <c r="BW11" i="67"/>
  <c r="E128" i="5" l="1"/>
  <c r="D129" i="5"/>
  <c r="E129" i="5" s="1"/>
  <c r="C22" i="46"/>
  <c r="B14" i="46"/>
  <c r="B18" i="46"/>
  <c r="C16" i="46"/>
  <c r="G12" i="46"/>
  <c r="T18" i="46"/>
  <c r="T16" i="46"/>
  <c r="G17" i="46"/>
  <c r="G18" i="46"/>
  <c r="T14" i="46"/>
  <c r="B23" i="46"/>
  <c r="C11" i="46"/>
  <c r="C18" i="46"/>
  <c r="B22" i="46"/>
  <c r="C12" i="46"/>
  <c r="T23" i="46"/>
  <c r="B17" i="46"/>
  <c r="G19" i="46"/>
  <c r="C15" i="46"/>
  <c r="G15" i="46"/>
  <c r="T22" i="46"/>
  <c r="C19" i="46"/>
  <c r="T21" i="46"/>
  <c r="G21" i="46"/>
  <c r="G22" i="46"/>
  <c r="B16" i="46"/>
  <c r="G24" i="46"/>
  <c r="B15" i="46"/>
  <c r="T24" i="46"/>
  <c r="G13" i="46"/>
  <c r="T20" i="46"/>
  <c r="B11" i="46"/>
  <c r="C14" i="46"/>
  <c r="G20" i="46"/>
  <c r="C24" i="46"/>
  <c r="B19" i="46"/>
  <c r="T15" i="46"/>
  <c r="G11" i="46"/>
  <c r="C17" i="46"/>
  <c r="C21" i="46"/>
  <c r="C13" i="46"/>
  <c r="B20" i="46"/>
  <c r="B13" i="46"/>
  <c r="C23" i="46"/>
  <c r="H127" i="5"/>
  <c r="I126" i="5"/>
  <c r="K126" i="5"/>
  <c r="J127" i="5"/>
  <c r="N127" i="5"/>
  <c r="O126" i="5"/>
  <c r="L128" i="5"/>
  <c r="M127"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1" i="46" l="1"/>
  <c r="U11" i="46"/>
  <c r="AA13" i="46"/>
  <c r="U13" i="46"/>
  <c r="AA12" i="46"/>
  <c r="U12" i="46"/>
  <c r="N24" i="46"/>
  <c r="W24" i="46"/>
  <c r="X24" i="46" s="1"/>
  <c r="H24" i="46" s="1"/>
  <c r="I24" i="46" s="1"/>
  <c r="R24" i="46" s="1"/>
  <c r="W15" i="46"/>
  <c r="X15" i="46" s="1"/>
  <c r="H15" i="46" s="1"/>
  <c r="I15" i="46" s="1"/>
  <c r="R15" i="46" s="1"/>
  <c r="N15" i="46"/>
  <c r="F11" i="46"/>
  <c r="N11" i="46"/>
  <c r="W11" i="46"/>
  <c r="Z11" i="46" s="1"/>
  <c r="S11" i="46" s="1"/>
  <c r="T11" i="46" s="1"/>
  <c r="N16" i="46"/>
  <c r="W16" i="46"/>
  <c r="X16" i="46" s="1"/>
  <c r="H16" i="46" s="1"/>
  <c r="I16" i="46" s="1"/>
  <c r="R16" i="46" s="1"/>
  <c r="W23" i="46"/>
  <c r="X23" i="46" s="1"/>
  <c r="H23" i="46" s="1"/>
  <c r="I23" i="46" s="1"/>
  <c r="R23" i="46" s="1"/>
  <c r="N23" i="46"/>
  <c r="W14" i="46"/>
  <c r="X14" i="46" s="1"/>
  <c r="H14" i="46" s="1"/>
  <c r="I14" i="46" s="1"/>
  <c r="R14" i="46" s="1"/>
  <c r="N14" i="46"/>
  <c r="N18" i="46"/>
  <c r="W18" i="46"/>
  <c r="X18" i="46" s="1"/>
  <c r="H18" i="46" s="1"/>
  <c r="I18" i="46" s="1"/>
  <c r="R18" i="46" s="1"/>
  <c r="W21" i="46"/>
  <c r="X21" i="46" s="1"/>
  <c r="H21" i="46" s="1"/>
  <c r="I21" i="46" s="1"/>
  <c r="R21" i="46" s="1"/>
  <c r="N21" i="46"/>
  <c r="N17" i="46"/>
  <c r="W17" i="46"/>
  <c r="N22" i="46"/>
  <c r="W22" i="46"/>
  <c r="X22" i="46" s="1"/>
  <c r="H22" i="46" s="1"/>
  <c r="I22" i="46" s="1"/>
  <c r="R22" i="46" s="1"/>
  <c r="W13" i="46"/>
  <c r="Z13" i="46" s="1"/>
  <c r="S13" i="46" s="1"/>
  <c r="T13" i="46" s="1"/>
  <c r="N13" i="46"/>
  <c r="F13" i="46"/>
  <c r="W12" i="46"/>
  <c r="Z12" i="46" s="1"/>
  <c r="S12" i="46" s="1"/>
  <c r="T12" i="46" s="1"/>
  <c r="N12" i="46"/>
  <c r="F12" i="46"/>
  <c r="N19" i="46"/>
  <c r="W19" i="46"/>
  <c r="T19" i="46"/>
  <c r="B24" i="46"/>
  <c r="B12" i="46"/>
  <c r="B21" i="46"/>
  <c r="G23" i="46"/>
  <c r="G16" i="46"/>
  <c r="G14" i="46"/>
  <c r="C20" i="46"/>
  <c r="M128" i="5"/>
  <c r="L129" i="5"/>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Y12" i="46" l="1"/>
  <c r="V12" i="46"/>
  <c r="X12" i="46" s="1"/>
  <c r="H12" i="46" s="1"/>
  <c r="I12" i="46" s="1"/>
  <c r="Y13" i="46"/>
  <c r="V13" i="46"/>
  <c r="X13" i="46" s="1"/>
  <c r="H13" i="46" s="1"/>
  <c r="I13" i="46" s="1"/>
  <c r="Y11" i="46"/>
  <c r="V11" i="46"/>
  <c r="X11" i="46" s="1"/>
  <c r="H11" i="46" s="1"/>
  <c r="W20" i="46"/>
  <c r="X20" i="46" s="1"/>
  <c r="H20" i="46" s="1"/>
  <c r="I20" i="46" s="1"/>
  <c r="R20" i="46" s="1"/>
  <c r="N20" i="46"/>
  <c r="Q11" i="46"/>
  <c r="X19" i="46"/>
  <c r="H19" i="46" s="1"/>
  <c r="I19" i="46" s="1"/>
  <c r="R19" i="46" s="1"/>
  <c r="Q13" i="46"/>
  <c r="P13" i="46" s="1"/>
  <c r="K13" i="46" s="1"/>
  <c r="J13" i="46" s="1"/>
  <c r="Q12" i="46"/>
  <c r="P12" i="46" s="1"/>
  <c r="K12" i="46" s="1"/>
  <c r="J12" i="46" s="1"/>
  <c r="H129" i="5"/>
  <c r="I128" i="5"/>
  <c r="K128" i="5"/>
  <c r="J129" i="5"/>
  <c r="O128" i="5"/>
  <c r="N129" i="5"/>
  <c r="L130" i="5"/>
  <c r="M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R12" i="46" l="1"/>
  <c r="R13" i="46"/>
  <c r="P11" i="46"/>
  <c r="I11" i="46"/>
  <c r="M130" i="5"/>
  <c r="L131" i="5"/>
  <c r="O129" i="5"/>
  <c r="N130" i="5"/>
  <c r="J130" i="5"/>
  <c r="K129" i="5"/>
  <c r="I129" i="5"/>
  <c r="H130" i="5"/>
  <c r="BL13" i="67"/>
  <c r="BJ13" i="67"/>
  <c r="BI13" i="67"/>
  <c r="AU16" i="67"/>
  <c r="AU13" i="67" s="1"/>
  <c r="AQ13" i="67"/>
  <c r="AR13" i="67"/>
  <c r="AV16" i="67"/>
  <c r="K11" i="46" l="1"/>
  <c r="K130" i="5"/>
  <c r="J131" i="5"/>
  <c r="H131" i="5"/>
  <c r="I130" i="5"/>
  <c r="L132" i="5"/>
  <c r="M131" i="5"/>
  <c r="N131" i="5"/>
  <c r="O130" i="5"/>
  <c r="BM13" i="67"/>
  <c r="G16" i="67"/>
  <c r="I16" i="67" s="1"/>
  <c r="AV13" i="67"/>
  <c r="J11" i="46" l="1"/>
  <c r="M132" i="5"/>
  <c r="L133" i="5"/>
  <c r="I131" i="5"/>
  <c r="H132" i="5"/>
  <c r="J132" i="5"/>
  <c r="K131" i="5"/>
  <c r="O131" i="5"/>
  <c r="N132" i="5"/>
  <c r="J16" i="67"/>
  <c r="J46" i="67" s="1"/>
  <c r="I64" i="45" s="1"/>
  <c r="G46" i="67"/>
  <c r="F64" i="45" s="1"/>
  <c r="H16" i="67"/>
  <c r="H46" i="67" s="1"/>
  <c r="G64" i="45" s="1"/>
  <c r="R11" i="46" l="1"/>
  <c r="K132" i="5"/>
  <c r="J133" i="5"/>
  <c r="H133" i="5"/>
  <c r="I132" i="5"/>
  <c r="O132" i="5"/>
  <c r="N133" i="5"/>
  <c r="M133" i="5"/>
  <c r="L134" i="5"/>
  <c r="E50" i="37"/>
  <c r="G50" i="37"/>
  <c r="D50" i="37"/>
  <c r="K16" i="67"/>
  <c r="K46" i="67" s="1"/>
  <c r="I46" i="67"/>
  <c r="H64" i="45" s="1"/>
  <c r="O133" i="5" l="1"/>
  <c r="N134" i="5"/>
  <c r="H134" i="5"/>
  <c r="I133" i="5"/>
  <c r="J134" i="5"/>
  <c r="K133" i="5"/>
  <c r="L135" i="5"/>
  <c r="M134" i="5"/>
  <c r="F50" i="37"/>
  <c r="J64" i="45"/>
  <c r="L136" i="5" l="1"/>
  <c r="M135" i="5"/>
  <c r="J135" i="5"/>
  <c r="K134" i="5"/>
  <c r="N135" i="5"/>
  <c r="O134" i="5"/>
  <c r="I134" i="5"/>
  <c r="H135" i="5"/>
  <c r="H50" i="37"/>
  <c r="K64" i="45"/>
  <c r="K135" i="5" l="1"/>
  <c r="J136" i="5"/>
  <c r="H136" i="5"/>
  <c r="I135" i="5"/>
  <c r="O135" i="5"/>
  <c r="N136" i="5"/>
  <c r="M136" i="5"/>
  <c r="L137" i="5"/>
  <c r="I50" i="37"/>
  <c r="L138" i="5" l="1"/>
  <c r="M137"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AA38" i="38" l="1"/>
  <c r="J138" i="5"/>
  <c r="K137" i="5"/>
  <c r="H138" i="5"/>
  <c r="I137" i="5"/>
  <c r="L139" i="5"/>
  <c r="M138"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M139" i="5" l="1"/>
  <c r="L140" i="5"/>
  <c r="N139" i="5"/>
  <c r="O138" i="5"/>
  <c r="K138" i="5"/>
  <c r="J139" i="5"/>
  <c r="I138" i="5"/>
  <c r="H139" i="5"/>
  <c r="O139" i="5" l="1"/>
  <c r="N140" i="5"/>
  <c r="H140" i="5"/>
  <c r="I139" i="5"/>
  <c r="M140" i="5"/>
  <c r="L141" i="5"/>
  <c r="K139" i="5"/>
  <c r="J140" i="5"/>
  <c r="I140" i="5" l="1"/>
  <c r="H141" i="5"/>
  <c r="K140" i="5"/>
  <c r="J141" i="5"/>
  <c r="L142" i="5"/>
  <c r="M141" i="5"/>
  <c r="N141" i="5"/>
  <c r="O140" i="5"/>
  <c r="L143" i="5" l="1"/>
  <c r="M142" i="5"/>
  <c r="I141" i="5"/>
  <c r="H142" i="5"/>
  <c r="N142" i="5"/>
  <c r="O141" i="5"/>
  <c r="K141" i="5"/>
  <c r="J142" i="5"/>
  <c r="N143" i="5" l="1"/>
  <c r="O142" i="5"/>
  <c r="H143" i="5"/>
  <c r="I142" i="5"/>
  <c r="K142" i="5"/>
  <c r="J143" i="5"/>
  <c r="M143" i="5"/>
  <c r="L144" i="5"/>
  <c r="I143" i="5" l="1"/>
  <c r="H144" i="5"/>
  <c r="L145" i="5"/>
  <c r="M144" i="5"/>
  <c r="K143" i="5"/>
  <c r="J144" i="5"/>
  <c r="N144" i="5"/>
  <c r="O143" i="5"/>
  <c r="K144" i="5" l="1"/>
  <c r="J145" i="5"/>
  <c r="H145" i="5"/>
  <c r="I144" i="5"/>
  <c r="O144" i="5"/>
  <c r="N145" i="5"/>
  <c r="M145" i="5"/>
  <c r="L146" i="5"/>
  <c r="L147" i="5" l="1"/>
  <c r="M146" i="5"/>
  <c r="J146" i="5"/>
  <c r="K145" i="5"/>
  <c r="O145" i="5"/>
  <c r="N146" i="5"/>
  <c r="I145" i="5"/>
  <c r="H146" i="5"/>
  <c r="I146" i="5" l="1"/>
  <c r="H147" i="5"/>
  <c r="O146" i="5"/>
  <c r="N147" i="5"/>
  <c r="K146" i="5"/>
  <c r="J147" i="5"/>
  <c r="M147" i="5"/>
  <c r="L148" i="5"/>
  <c r="M148" i="5" l="1"/>
  <c r="L149" i="5"/>
  <c r="K147" i="5"/>
  <c r="J148" i="5"/>
  <c r="H148" i="5"/>
  <c r="I147" i="5"/>
  <c r="O147" i="5"/>
  <c r="N148" i="5"/>
  <c r="I148" i="5" l="1"/>
  <c r="H149" i="5"/>
  <c r="M149" i="5"/>
  <c r="L150" i="5"/>
  <c r="O148" i="5"/>
  <c r="N149" i="5"/>
  <c r="K148" i="5"/>
  <c r="J149" i="5"/>
  <c r="N150" i="5" l="1"/>
  <c r="O149" i="5"/>
  <c r="I149" i="5"/>
  <c r="H150" i="5"/>
  <c r="K149" i="5"/>
  <c r="J150" i="5"/>
  <c r="L151" i="5"/>
  <c r="M150" i="5"/>
  <c r="J151" i="5" l="1"/>
  <c r="K150" i="5"/>
  <c r="I150" i="5"/>
  <c r="H151" i="5"/>
  <c r="M151" i="5"/>
  <c r="L152" i="5"/>
  <c r="O150" i="5"/>
  <c r="N151" i="5"/>
  <c r="M152" i="5" l="1"/>
  <c r="L153" i="5"/>
  <c r="I151" i="5"/>
  <c r="H152" i="5"/>
  <c r="O151" i="5"/>
  <c r="N152" i="5"/>
  <c r="J152" i="5"/>
  <c r="K151" i="5"/>
  <c r="I152" i="5" l="1"/>
  <c r="H153" i="5"/>
  <c r="J153" i="5"/>
  <c r="K152" i="5"/>
  <c r="N153" i="5"/>
  <c r="O152" i="5"/>
  <c r="L154" i="5"/>
  <c r="M153" i="5"/>
  <c r="M154" i="5" l="1"/>
  <c r="L155" i="5"/>
  <c r="N154" i="5"/>
  <c r="O153" i="5"/>
  <c r="K153" i="5"/>
  <c r="J154" i="5"/>
  <c r="I153" i="5"/>
  <c r="H154" i="5"/>
  <c r="H155" i="5" l="1"/>
  <c r="I154" i="5"/>
  <c r="K154" i="5"/>
  <c r="J155" i="5"/>
  <c r="O154" i="5"/>
  <c r="N155" i="5"/>
  <c r="M155" i="5"/>
  <c r="L156" i="5"/>
  <c r="K155" i="5" l="1"/>
  <c r="J156" i="5"/>
  <c r="L157" i="5"/>
  <c r="M156" i="5"/>
  <c r="O155" i="5"/>
  <c r="N156" i="5"/>
  <c r="H156" i="5"/>
  <c r="I155" i="5"/>
  <c r="H157" i="5" l="1"/>
  <c r="I156" i="5"/>
  <c r="J157" i="5"/>
  <c r="K156" i="5"/>
  <c r="N157" i="5"/>
  <c r="O156" i="5"/>
  <c r="L158" i="5"/>
  <c r="M157" i="5"/>
  <c r="M158" i="5" l="1"/>
  <c r="L159" i="5"/>
  <c r="K157" i="5"/>
  <c r="J158" i="5"/>
  <c r="O157" i="5"/>
  <c r="N158" i="5"/>
  <c r="I157" i="5"/>
  <c r="H158" i="5"/>
  <c r="I158" i="5" l="1"/>
  <c r="H159" i="5"/>
  <c r="L160" i="5"/>
  <c r="M159" i="5"/>
  <c r="O158" i="5"/>
  <c r="N159" i="5"/>
  <c r="J159" i="5"/>
  <c r="K158" i="5"/>
  <c r="O159" i="5" l="1"/>
  <c r="N160" i="5"/>
  <c r="L161" i="5"/>
  <c r="M161" i="5" s="1"/>
  <c r="M160" i="5"/>
  <c r="K159" i="5"/>
  <c r="J160" i="5"/>
  <c r="H160" i="5"/>
  <c r="I159" i="5"/>
  <c r="H161" i="5" l="1"/>
  <c r="I161" i="5" s="1"/>
  <c r="O30" i="10" s="1"/>
  <c r="I160" i="5"/>
  <c r="O10" i="10" s="1"/>
  <c r="J161" i="5"/>
  <c r="K161" i="5" s="1"/>
  <c r="K160" i="5"/>
  <c r="N161" i="5"/>
  <c r="O161" i="5" s="1"/>
  <c r="O160" i="5"/>
  <c r="O40" i="64"/>
  <c r="O56" i="64" l="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15" i="6"/>
  <c r="O51" i="6"/>
  <c r="AJ55" i="46"/>
  <c r="O64" i="64"/>
  <c r="O48" i="64"/>
  <c r="O18" i="10"/>
  <c r="AJ49" i="46"/>
  <c r="AJ50" i="46"/>
  <c r="O71" i="6"/>
  <c r="AJ53" i="46"/>
  <c r="O23" i="6"/>
  <c r="O34" i="10"/>
  <c r="O19" i="6"/>
  <c r="AJ51" i="46"/>
  <c r="O72" i="64"/>
  <c r="O60" i="64"/>
  <c r="O20" i="64"/>
  <c r="O22" i="10"/>
  <c r="AJ54" i="46"/>
  <c r="O75" i="6"/>
  <c r="O26" i="10"/>
  <c r="O59" i="6"/>
  <c r="O11" i="6"/>
  <c r="O43" i="6"/>
  <c r="O67" i="6"/>
  <c r="O32" i="64"/>
  <c r="O63" i="6"/>
  <c r="O28" i="64"/>
  <c r="O39" i="6"/>
  <c r="O44" i="64"/>
  <c r="O55" i="6"/>
  <c r="O52" i="64"/>
  <c r="O27" i="6"/>
  <c r="O35" i="6"/>
  <c r="O79" i="6"/>
  <c r="O47" i="6"/>
  <c r="O31" i="6"/>
  <c r="T56" i="64"/>
  <c r="H57" i="64" s="1"/>
  <c r="Q56" i="64"/>
  <c r="E57" i="64" s="1"/>
  <c r="U56" i="64"/>
  <c r="I57" i="64" s="1"/>
  <c r="C56" i="64"/>
  <c r="P58" i="64"/>
  <c r="D58" i="64" s="1"/>
  <c r="P59" i="64"/>
  <c r="D59" i="64" s="1"/>
  <c r="V56" i="64"/>
  <c r="J57" i="64" s="1"/>
  <c r="S56" i="64"/>
  <c r="G57" i="64" s="1"/>
  <c r="P57" i="64"/>
  <c r="D57" i="64" s="1"/>
  <c r="R56" i="64"/>
  <c r="F57"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V12" i="64" l="1"/>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P24" i="6"/>
  <c r="D24" i="6" s="1"/>
  <c r="P26" i="6"/>
  <c r="D26" i="6" s="1"/>
  <c r="C23" i="6"/>
  <c r="W24" i="6" s="1"/>
  <c r="V23" i="6"/>
  <c r="J24" i="6" s="1"/>
  <c r="S23" i="6"/>
  <c r="G24" i="6" s="1"/>
  <c r="P25" i="6"/>
  <c r="D25" i="6" s="1"/>
  <c r="Q23" i="6"/>
  <c r="E24" i="6" s="1"/>
  <c r="R23" i="6"/>
  <c r="F24" i="6" s="1"/>
  <c r="U23" i="6"/>
  <c r="I24" i="6" s="1"/>
  <c r="T23" i="6"/>
  <c r="H24" i="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Q71" i="6"/>
  <c r="E72" i="6" s="1"/>
  <c r="P72" i="6"/>
  <c r="D72" i="6" s="1"/>
  <c r="T71" i="6"/>
  <c r="H72" i="6" s="1"/>
  <c r="U71" i="6"/>
  <c r="I72" i="6" s="1"/>
  <c r="R71" i="6"/>
  <c r="F72" i="6" s="1"/>
  <c r="S71" i="6"/>
  <c r="G72" i="6" s="1"/>
  <c r="P73" i="6"/>
  <c r="D73" i="6" s="1"/>
  <c r="V71" i="6"/>
  <c r="J72" i="6" s="1"/>
  <c r="P74" i="6"/>
  <c r="D74" i="6" s="1"/>
  <c r="C71" i="6"/>
  <c r="W72" i="6" s="1"/>
  <c r="S15" i="6"/>
  <c r="G16" i="6" s="1"/>
  <c r="P16" i="6"/>
  <c r="D16" i="6" s="1"/>
  <c r="P17" i="6"/>
  <c r="D17" i="6" s="1"/>
  <c r="C15" i="6"/>
  <c r="W16" i="6" s="1"/>
  <c r="Q15" i="6"/>
  <c r="E16" i="6" s="1"/>
  <c r="V15" i="6"/>
  <c r="J16" i="6" s="1"/>
  <c r="U15" i="6"/>
  <c r="I16" i="6" s="1"/>
  <c r="P18" i="6"/>
  <c r="D18"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V10" i="46" l="1"/>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J83" i="6" s="1"/>
  <c r="I57" i="45" s="1"/>
  <c r="V83" i="6"/>
  <c r="I38" i="10"/>
  <c r="H58" i="45" s="1"/>
  <c r="Q38" i="10"/>
  <c r="G49" i="46"/>
  <c r="AO60" i="46"/>
  <c r="G60" i="46" s="1"/>
  <c r="E12" i="6"/>
  <c r="E83" i="6" s="1"/>
  <c r="Q83" i="6"/>
  <c r="E38" i="10"/>
  <c r="J17" i="64"/>
  <c r="J80" i="64" s="1"/>
  <c r="I59" i="45" s="1"/>
  <c r="V80" i="64"/>
  <c r="G12" i="6"/>
  <c r="S83" i="6"/>
  <c r="G83" i="6" s="1"/>
  <c r="I12" i="6"/>
  <c r="I83" i="6" s="1"/>
  <c r="H57" i="45" s="1"/>
  <c r="U83" i="6"/>
  <c r="S38" i="10"/>
  <c r="G38" i="10" s="1"/>
  <c r="J49" i="46"/>
  <c r="J60" i="46" s="1"/>
  <c r="H61" i="45" s="1"/>
  <c r="AS60" i="46"/>
  <c r="V38" i="10"/>
  <c r="AT60" i="46"/>
  <c r="K49" i="46"/>
  <c r="K60" i="46" s="1"/>
  <c r="I61" i="45" s="1"/>
  <c r="AP60" i="46"/>
  <c r="H49" i="46"/>
  <c r="J38" i="10"/>
  <c r="I58" i="45" s="1"/>
  <c r="J59" i="45" l="1"/>
  <c r="J58" i="45"/>
  <c r="J57" i="45"/>
  <c r="H60" i="46"/>
  <c r="F61" i="45"/>
  <c r="K59" i="45"/>
  <c r="J61" i="45"/>
  <c r="F10" i="46" l="1"/>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W163" i="5" s="1"/>
  <c r="K60" i="2"/>
  <c r="V58" i="5" s="1"/>
  <c r="AB20" i="5" l="1"/>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<sst xmlns="http://schemas.openxmlformats.org/spreadsheetml/2006/main" count="8250" uniqueCount="3891">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</sst>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vertical="center"/>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0" fillId="0" borderId="38" xfId="81" applyFont="1" applyBorder="1" applyAlignment="1" applyProtection="1">
      <alignment horizontal="center"/>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48"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8" fillId="0" borderId="5" xfId="0" applyFont="1" applyBorder="1" applyAlignment="1">
      <alignment vertical="center"/>
    </xf>
    <xf numFmtId="0" fontId="47" fillId="0" borderId="0" xfId="0" applyFont="1" applyFill="1" applyAlignment="1" applyProtection="1">
      <alignment horizontal="left" vertical="top" wrapText="1"/>
      <protection locked="0"/>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0" fillId="0" borderId="0" xfId="0"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6"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8"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7"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7" fillId="0" borderId="4" xfId="0" applyFont="1" applyBorder="1" applyAlignment="1">
      <alignment horizontal="left" wrapText="1"/>
    </xf>
    <xf numFmtId="0" fontId="0" fillId="0" borderId="4" xfId="0" applyBorder="1" applyAlignment="1">
      <alignment horizontal="left" vertical="top"/>
    </xf>
    <xf numFmtId="0" fontId="167" fillId="0" borderId="13" xfId="0" applyFont="1" applyFill="1" applyBorder="1" applyAlignment="1" applyProtection="1">
      <alignment horizontal="left" vertical="top" wrapText="1"/>
      <protection hidden="1"/>
    </xf>
    <xf numFmtId="0" fontId="96" fillId="0" borderId="8" xfId="0" applyFont="1" applyBorder="1" applyAlignment="1">
      <alignment horizontal="left"/>
    </xf>
    <xf numFmtId="0" fontId="96" fillId="0" borderId="13" xfId="0" applyFont="1" applyBorder="1" applyAlignment="1">
      <alignment horizontal="left"/>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2" fillId="0" borderId="11" xfId="0" applyFont="1" applyBorder="1" applyAlignment="1">
      <alignment horizontal="center" wrapText="1"/>
    </xf>
    <xf numFmtId="0" fontId="52"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6"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1"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9" fillId="15" borderId="0" xfId="0" applyFont="1" applyFill="1" applyAlignment="1" applyProtection="1">
      <alignment horizontal="left"/>
      <protection hidden="1"/>
    </xf>
    <xf numFmtId="0" fontId="170" fillId="0" borderId="0" xfId="0" applyFont="1" applyAlignment="1" applyProtection="1">
      <alignment horizontal="left" vertical="center" wrapText="1"/>
      <protection hidden="1"/>
    </xf>
    <xf numFmtId="0" fontId="204"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87" fillId="0" borderId="21" xfId="28" applyFont="1" applyBorder="1" applyAlignment="1" applyProtection="1">
      <alignment horizontal="center" wrapText="1"/>
      <protection hidden="1"/>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118" fillId="24" borderId="29" xfId="76" applyFont="1" applyFill="1" applyBorder="1" applyAlignment="1">
      <alignment horizontal="center" vertical="center" wrapText="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37"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0" fontId="11" fillId="0" borderId="4" xfId="28" applyFont="1" applyBorder="1" applyAlignment="1">
      <alignment horizontal="center"/>
    </xf>
    <xf numFmtId="0" fontId="10" fillId="0" borderId="0" xfId="28" applyFont="1" applyBorder="1" applyAlignment="1">
      <alignment horizontal="left"/>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154" fillId="0" borderId="0" xfId="40" applyFont="1" applyAlignment="1">
      <alignment horizontal="left" wrapText="1"/>
    </xf>
    <xf numFmtId="0" fontId="10" fillId="0" borderId="0" xfId="40" applyFont="1" applyAlignment="1" applyProtection="1">
      <alignment wrapText="1"/>
      <protection hidden="1"/>
    </xf>
    <xf numFmtId="0" fontId="166" fillId="15" borderId="0" xfId="0" applyFont="1" applyFill="1" applyBorder="1" applyAlignment="1" applyProtection="1">
      <alignment horizontal="left" vertical="center" wrapText="1"/>
      <protection hidden="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52" fillId="0" borderId="0" xfId="40" applyFont="1" applyBorder="1" applyAlignment="1">
      <alignment horizontal="left"/>
    </xf>
    <xf numFmtId="0" fontId="87" fillId="0" borderId="21" xfId="40" applyFont="1" applyBorder="1" applyAlignment="1" applyProtection="1">
      <alignment horizontal="right"/>
      <protection hidden="1"/>
    </xf>
    <xf numFmtId="0" fontId="52" fillId="0" borderId="0" xfId="40" applyFont="1" applyBorder="1" applyAlignment="1">
      <alignment horizontal="center"/>
    </xf>
    <xf numFmtId="0" fontId="52" fillId="0" borderId="0" xfId="40" applyFont="1" applyBorder="1" applyAlignment="1">
      <alignment horizontal="center" wrapText="1"/>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 fillId="0" borderId="0" xfId="40" applyFont="1" applyBorder="1" applyAlignment="1">
      <alignment horizontal="left"/>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47"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23" fillId="0" borderId="15" xfId="0" applyFont="1" applyBorder="1" applyAlignment="1">
      <alignment horizontal="center" wrapText="1"/>
    </xf>
    <xf numFmtId="0" fontId="23" fillId="0" borderId="18" xfId="0" applyFont="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wrapText="1"/>
      <protection hidden="1"/>
    </xf>
    <xf numFmtId="0" fontId="24" fillId="0" borderId="0" xfId="45" applyFont="1" applyFill="1" applyBorder="1" applyAlignment="1" applyProtection="1">
      <alignment horizontal="left" vertical="center" wrapText="1"/>
      <protection hidden="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3"/>
          <c:y val="0.23239436619718784"/>
          <c:w val="0.84116514865849656"/>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951506080"/>
        <c:axId val="951505536"/>
      </c:barChart>
      <c:catAx>
        <c:axId val="951506080"/>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951505536"/>
        <c:crosses val="autoZero"/>
        <c:auto val="1"/>
        <c:lblAlgn val="ctr"/>
        <c:lblOffset val="100"/>
        <c:tickLblSkip val="1"/>
        <c:tickMarkSkip val="1"/>
        <c:noMultiLvlLbl val="0"/>
      </c:catAx>
      <c:valAx>
        <c:axId val="951505536"/>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951506080"/>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951514240"/>
        <c:axId val="951514784"/>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951515328"/>
        <c:axId val="951517504"/>
      </c:lineChart>
      <c:catAx>
        <c:axId val="951514240"/>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951514784"/>
        <c:crosses val="autoZero"/>
        <c:auto val="0"/>
        <c:lblAlgn val="ctr"/>
        <c:lblOffset val="100"/>
        <c:tickLblSkip val="1"/>
        <c:tickMarkSkip val="1"/>
        <c:noMultiLvlLbl val="0"/>
      </c:catAx>
      <c:valAx>
        <c:axId val="951514784"/>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951514240"/>
        <c:crosses val="autoZero"/>
        <c:crossBetween val="between"/>
      </c:valAx>
      <c:catAx>
        <c:axId val="951515328"/>
        <c:scaling>
          <c:orientation val="minMax"/>
        </c:scaling>
        <c:delete val="1"/>
        <c:axPos val="b"/>
        <c:numFmt formatCode="General" sourceLinked="1"/>
        <c:majorTickMark val="out"/>
        <c:minorTickMark val="none"/>
        <c:tickLblPos val="none"/>
        <c:crossAx val="951517504"/>
        <c:crosses val="autoZero"/>
        <c:auto val="0"/>
        <c:lblAlgn val="ctr"/>
        <c:lblOffset val="100"/>
        <c:noMultiLvlLbl val="0"/>
      </c:catAx>
      <c:valAx>
        <c:axId val="951517504"/>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951515328"/>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O$6" lockText="1" noThreeD="1"/>
</file>

<file path=xl/ctrlProps/ctrlProp6.xml><?xml version="1.0" encoding="utf-8"?>
<formControlPr xmlns="http://schemas.microsoft.com/office/spreadsheetml/2009/9/main" objectType="CheckBox" fmlaLink="$P$5"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09" name="Picture 1"/>
            <xdr:cNvPicPr>
              <a:picLocks noChangeAspect="1" noChangeArrowheads="1"/>
              <a:extLst>
                <a:ext uri="{84589F7E-364E-4C9E-8A38-B11213B215E9}">
                  <a14:cameraTool cellRange="$D$102:$L$107" spid="_x0000_s74217"/>
                </a:ext>
              </a:extLst>
            </xdr:cNvPicPr>
          </xdr:nvPicPr>
          <xdr:blipFill>
            <a:blip xmlns:r="http://schemas.openxmlformats.org/officeDocument/2006/relationships" r:embed="rId2"/>
            <a:srcRect/>
            <a:stretch>
              <a:fillRect/>
            </a:stretch>
          </xdr:blipFill>
          <xdr:spPr bwMode="auto">
            <a:xfrm>
              <a:off x="228600" y="362712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row r="1">
          <cell r="H1" t="str">
            <v>Quantity</v>
          </cell>
        </row>
      </sheetData>
      <sheetData sheetId="9"/>
      <sheetData sheetId="10"/>
      <sheetData sheetId="11"/>
      <sheetData sheetId="12"/>
      <sheetData sheetId="13"/>
      <sheetData sheetId="14"/>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openxmlformats.org/officeDocument/2006/relationships/comments" Target="../comments1.xml"/><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77" t="s">
        <v>3773</v>
      </c>
      <c r="C4" s="2978"/>
      <c r="D4" s="2978"/>
      <c r="E4" s="2978"/>
      <c r="F4" s="2978"/>
      <c r="G4" s="2978"/>
      <c r="H4" s="2978"/>
      <c r="I4" s="2978"/>
      <c r="J4" s="2979"/>
    </row>
    <row r="5" spans="2:14" ht="15" customHeight="1">
      <c r="B5" s="2980" t="s">
        <v>3774</v>
      </c>
      <c r="C5" s="2981"/>
      <c r="D5" s="2981"/>
      <c r="E5" s="2981"/>
      <c r="F5" s="2981"/>
      <c r="G5" s="2981"/>
      <c r="H5" s="2981"/>
      <c r="I5" s="2981"/>
      <c r="J5" s="2982"/>
    </row>
    <row r="6" spans="2:14" ht="42.75" customHeight="1" thickBot="1">
      <c r="B6" s="2983"/>
      <c r="C6" s="2984"/>
      <c r="D6" s="2984"/>
      <c r="E6" s="2984"/>
      <c r="F6" s="2984"/>
      <c r="G6" s="2984"/>
      <c r="H6" s="2984"/>
      <c r="I6" s="2984"/>
      <c r="J6" s="2985"/>
    </row>
    <row r="7" spans="2:14" ht="10.5" customHeight="1">
      <c r="B7" s="2986"/>
      <c r="C7" s="2981"/>
      <c r="D7" s="2981"/>
      <c r="E7" s="2981"/>
      <c r="F7" s="2981"/>
      <c r="G7" s="2981"/>
      <c r="H7" s="2981"/>
      <c r="I7" s="2981"/>
      <c r="J7" s="2982"/>
    </row>
    <row r="8" spans="2:14" ht="35.25" customHeight="1">
      <c r="B8" s="2987" t="s">
        <v>3429</v>
      </c>
      <c r="C8" s="2988"/>
      <c r="D8" s="2988"/>
      <c r="E8" s="2988"/>
      <c r="F8" s="2988"/>
      <c r="G8" s="2988"/>
      <c r="H8" s="2988"/>
      <c r="I8" s="2988"/>
      <c r="J8" s="2989"/>
    </row>
    <row r="9" spans="2:14" ht="19.5" customHeight="1">
      <c r="B9" s="2987"/>
      <c r="C9" s="2988"/>
      <c r="D9" s="2988"/>
      <c r="E9" s="2988"/>
      <c r="F9" s="2988"/>
      <c r="G9" s="2988"/>
      <c r="H9" s="2988"/>
      <c r="I9" s="2988"/>
      <c r="J9" s="2989"/>
      <c r="L9" s="2780"/>
      <c r="M9" s="2780"/>
      <c r="N9" s="2780"/>
    </row>
    <row r="10" spans="2:14">
      <c r="B10" s="2781"/>
      <c r="C10" s="2782"/>
      <c r="D10" s="2782"/>
      <c r="E10" s="2782"/>
      <c r="F10" s="2782"/>
      <c r="G10" s="2782"/>
      <c r="H10" s="2782"/>
      <c r="I10" s="2782"/>
      <c r="J10" s="2783"/>
    </row>
    <row r="11" spans="2:14">
      <c r="B11" s="2990" t="s">
        <v>3430</v>
      </c>
      <c r="C11" s="2991"/>
      <c r="D11" s="2991"/>
      <c r="E11" s="2991"/>
      <c r="F11" s="2784"/>
      <c r="G11" s="2784"/>
      <c r="H11" s="2784"/>
      <c r="I11" s="2784"/>
      <c r="J11" s="2785"/>
    </row>
    <row r="12" spans="2:14" ht="21" customHeight="1">
      <c r="B12" s="2992" t="s">
        <v>3431</v>
      </c>
      <c r="C12" s="2993"/>
      <c r="D12" s="2993"/>
      <c r="E12" s="2993"/>
      <c r="F12" s="2784"/>
      <c r="G12" s="2784"/>
      <c r="H12" s="2994" t="s">
        <v>3809</v>
      </c>
      <c r="I12" s="2994"/>
      <c r="J12" s="2785"/>
      <c r="L12" s="2786"/>
    </row>
    <row r="13" spans="2:14" ht="48.75" customHeight="1">
      <c r="B13" s="2995" t="s">
        <v>3436</v>
      </c>
      <c r="C13" s="2996"/>
      <c r="D13" s="2996"/>
      <c r="E13" s="2996"/>
      <c r="F13" s="2996"/>
      <c r="G13" s="2996"/>
      <c r="H13" s="2996"/>
      <c r="I13" s="2996"/>
      <c r="J13" s="2997"/>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2777"/>
      <c r="C17" s="2975" t="s">
        <v>3775</v>
      </c>
      <c r="D17" s="2975"/>
      <c r="E17" s="2975"/>
      <c r="F17" s="2975"/>
      <c r="G17" s="2975"/>
      <c r="H17" s="2975"/>
      <c r="I17" s="2975"/>
      <c r="J17" s="2976"/>
    </row>
    <row r="18" spans="2:10" ht="53.25" customHeight="1">
      <c r="B18" s="2777"/>
      <c r="C18" s="3001" t="s">
        <v>3772</v>
      </c>
      <c r="D18" s="3001"/>
      <c r="E18" s="3001"/>
      <c r="F18" s="3001"/>
      <c r="G18" s="3001"/>
      <c r="H18" s="3001"/>
      <c r="I18" s="3001"/>
      <c r="J18" s="3002"/>
    </row>
    <row r="19" spans="2:10" ht="53.25" customHeight="1">
      <c r="B19" s="2777"/>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14" t="s">
        <v>3810</v>
      </c>
      <c r="C23" s="3015"/>
      <c r="D23" s="3015"/>
      <c r="E23" s="3015"/>
      <c r="F23" s="3015"/>
      <c r="G23" s="3015"/>
      <c r="H23" s="3015"/>
      <c r="I23" s="3015"/>
      <c r="J23" s="3016"/>
    </row>
    <row r="24" spans="2:10" ht="15" customHeight="1">
      <c r="B24" s="3003" t="s">
        <v>3769</v>
      </c>
      <c r="C24" s="3004"/>
      <c r="D24" s="3004"/>
      <c r="E24" s="3004"/>
      <c r="F24" s="3004"/>
      <c r="G24" s="3004"/>
      <c r="H24" s="3004"/>
      <c r="I24" s="3004"/>
      <c r="J24" s="3005"/>
    </row>
    <row r="25" spans="2:10">
      <c r="B25" s="3006"/>
      <c r="C25" s="3004"/>
      <c r="D25" s="3004"/>
      <c r="E25" s="3004"/>
      <c r="F25" s="3004"/>
      <c r="G25" s="3004"/>
      <c r="H25" s="3004"/>
      <c r="I25" s="3004"/>
      <c r="J25" s="3005"/>
    </row>
    <row r="26" spans="2:10">
      <c r="B26" s="3007"/>
      <c r="C26" s="3008"/>
      <c r="D26" s="3008"/>
      <c r="E26" s="3008"/>
      <c r="F26" s="3008"/>
      <c r="G26" s="3008"/>
      <c r="H26" s="3008"/>
      <c r="I26" s="3008"/>
      <c r="J26" s="3009"/>
    </row>
    <row r="27" spans="2:10">
      <c r="B27" s="3007"/>
      <c r="C27" s="3008"/>
      <c r="D27" s="3008"/>
      <c r="E27" s="3008"/>
      <c r="F27" s="3008"/>
      <c r="G27" s="3008"/>
      <c r="H27" s="3008"/>
      <c r="I27" s="3008"/>
      <c r="J27" s="3009"/>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3010" t="s">
        <v>3434</v>
      </c>
      <c r="C32" s="2996"/>
      <c r="D32" s="2996"/>
      <c r="E32" s="2996"/>
      <c r="F32" s="2996"/>
      <c r="G32" s="2996"/>
      <c r="H32" s="2996"/>
      <c r="I32" s="2996"/>
      <c r="J32" s="2997"/>
    </row>
    <row r="33" spans="2:10" ht="33" hidden="1" customHeight="1">
      <c r="B33" s="2787"/>
      <c r="C33" s="2788"/>
      <c r="D33" s="2788"/>
      <c r="E33" s="2788"/>
      <c r="F33" s="2788"/>
      <c r="G33" s="2788"/>
      <c r="H33" s="2788"/>
      <c r="I33" s="2788"/>
      <c r="J33" s="2789"/>
    </row>
    <row r="34" spans="2:10" hidden="1">
      <c r="B34" s="3011" t="s">
        <v>3811</v>
      </c>
      <c r="C34" s="3012"/>
      <c r="D34" s="3012"/>
      <c r="E34" s="3012"/>
      <c r="F34" s="3012"/>
      <c r="G34" s="3012"/>
      <c r="H34" s="3012"/>
      <c r="I34" s="3012"/>
      <c r="J34" s="3013"/>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1" t="s">
        <v>3871</v>
      </c>
      <c r="X4" s="3051"/>
      <c r="Y4" s="3051"/>
      <c r="Z4" s="3051"/>
      <c r="AA4" s="3051"/>
      <c r="AB4" s="3051"/>
      <c r="AC4" s="3051"/>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1"/>
      <c r="X5" s="3051"/>
      <c r="Y5" s="3051"/>
      <c r="Z5" s="3051"/>
      <c r="AA5" s="3051"/>
      <c r="AB5" s="3051"/>
      <c r="AC5" s="3051"/>
      <c r="AF5" s="572"/>
    </row>
    <row r="6" spans="1:32" ht="15.75" customHeight="1">
      <c r="A6" s="1685"/>
      <c r="B6" s="3076" t="s">
        <v>246</v>
      </c>
      <c r="C6" s="3076"/>
      <c r="D6" s="3076"/>
      <c r="E6" s="3076"/>
      <c r="F6" s="3076"/>
      <c r="G6" s="3076"/>
      <c r="H6" s="3076"/>
      <c r="I6" s="3076"/>
      <c r="J6" s="2016"/>
      <c r="K6" s="1685"/>
      <c r="L6" s="572"/>
      <c r="M6" s="572"/>
      <c r="N6" s="572"/>
      <c r="O6" s="629"/>
      <c r="P6" s="572"/>
      <c r="Q6" s="572"/>
      <c r="R6" s="572"/>
      <c r="S6" s="572"/>
      <c r="T6" s="572"/>
      <c r="U6" s="572"/>
      <c r="V6" s="572"/>
      <c r="W6" s="3051"/>
      <c r="X6" s="3051"/>
      <c r="Y6" s="3051"/>
      <c r="Z6" s="3051"/>
      <c r="AA6" s="3051"/>
      <c r="AB6" s="3051"/>
      <c r="AC6" s="3051"/>
      <c r="AF6" s="572"/>
    </row>
    <row r="7" spans="1:32" ht="35.25" customHeight="1">
      <c r="A7" s="1685"/>
      <c r="B7" s="3114" t="s">
        <v>3729</v>
      </c>
      <c r="C7" s="3114"/>
      <c r="D7" s="3114"/>
      <c r="E7" s="3114"/>
      <c r="F7" s="3114"/>
      <c r="G7" s="3114"/>
      <c r="H7" s="3114"/>
      <c r="I7" s="3114"/>
      <c r="J7" s="3114"/>
      <c r="K7" s="1685"/>
      <c r="L7" s="572"/>
      <c r="M7" s="572"/>
      <c r="N7" s="572"/>
      <c r="O7" s="2832" t="b">
        <v>0</v>
      </c>
      <c r="Q7" s="571"/>
      <c r="R7" s="571"/>
      <c r="S7" s="571"/>
      <c r="T7" s="571"/>
      <c r="U7" s="572"/>
      <c r="V7" s="572"/>
      <c r="W7" s="3100" t="s">
        <v>3829</v>
      </c>
      <c r="X7" s="3100"/>
      <c r="Y7" s="3100"/>
      <c r="Z7" s="3100"/>
      <c r="AA7" s="3100"/>
      <c r="AB7" s="3100"/>
      <c r="AC7" s="3100"/>
      <c r="AD7" s="3100"/>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00"/>
      <c r="X8" s="3100"/>
      <c r="Y8" s="3100"/>
      <c r="Z8" s="3100"/>
      <c r="AA8" s="3100"/>
      <c r="AB8" s="3100"/>
      <c r="AC8" s="3100"/>
      <c r="AD8" s="3100"/>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00"/>
      <c r="X9" s="3100"/>
      <c r="Y9" s="3100"/>
      <c r="Z9" s="3100"/>
      <c r="AA9" s="3100"/>
      <c r="AB9" s="3100"/>
      <c r="AC9" s="3100"/>
      <c r="AD9" s="3100"/>
      <c r="AF9" s="572"/>
    </row>
    <row r="10" spans="1:32" ht="15.75" customHeight="1">
      <c r="A10" s="1685"/>
      <c r="B10" s="3076" t="s">
        <v>3225</v>
      </c>
      <c r="C10" s="3076"/>
      <c r="D10" s="3076"/>
      <c r="E10" s="3076"/>
      <c r="F10" s="3076"/>
      <c r="G10" s="3076"/>
      <c r="H10" s="3076"/>
      <c r="I10" s="3076"/>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9" t="str">
        <f>O12</f>
        <v/>
      </c>
      <c r="D12" s="3129"/>
      <c r="E12" s="3129"/>
      <c r="F12" s="3129"/>
      <c r="G12" s="3129"/>
      <c r="H12" s="3129"/>
      <c r="I12" s="3129"/>
      <c r="J12" s="2022"/>
      <c r="K12" s="1685"/>
      <c r="L12" s="2082"/>
      <c r="M12" s="572"/>
      <c r="N12" s="572">
        <v>1</v>
      </c>
      <c r="O12" s="3127" t="str">
        <f>IF(ISERROR(VLOOKUP(N12,LEDlookup,6,FALSE)),"",VLOOKUP(N12,LEDlookup,6,FALSE))</f>
        <v/>
      </c>
      <c r="P12" s="3128"/>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19">
        <f>IF(O12="",0,VLOOKUP(N12,LEDlookup,34,FALSE))</f>
        <v>0</v>
      </c>
      <c r="Q13" s="3119"/>
      <c r="R13" s="3119"/>
      <c r="S13" s="3119"/>
      <c r="T13" s="3119"/>
      <c r="U13" s="3119"/>
      <c r="V13" s="670"/>
      <c r="W13" s="2809" t="str">
        <f>IF(C12="","",IF($O$7=TRUE,"Enter Cost",""))</f>
        <v/>
      </c>
      <c r="X13" s="1"/>
      <c r="Y13" s="1"/>
      <c r="Z13" s="572"/>
      <c r="AA13" s="572"/>
      <c r="AB13" s="572"/>
      <c r="AC13" s="572"/>
      <c r="AD13" s="572"/>
      <c r="AE13" s="572"/>
      <c r="AF13" s="572"/>
    </row>
    <row r="14" spans="1:32" ht="14.25" customHeight="1">
      <c r="A14" s="1662"/>
      <c r="B14" s="3120" t="s">
        <v>479</v>
      </c>
      <c r="C14" s="3120"/>
      <c r="D14" s="3121">
        <f>P14</f>
        <v>0</v>
      </c>
      <c r="E14" s="3121"/>
      <c r="F14" s="3121"/>
      <c r="G14" s="3121"/>
      <c r="H14" s="3121"/>
      <c r="I14" s="3121"/>
      <c r="J14" s="1729"/>
      <c r="K14" s="1685"/>
      <c r="L14" s="2082"/>
      <c r="M14" s="572"/>
      <c r="N14" s="572"/>
      <c r="O14" s="2636" t="s">
        <v>2646</v>
      </c>
      <c r="P14" s="3119">
        <f>IF(O12="",0,VLOOKUP(N12,LEDlookup,32,FALSE))</f>
        <v>0</v>
      </c>
      <c r="Q14" s="3119"/>
      <c r="R14" s="3119"/>
      <c r="S14" s="3119"/>
      <c r="T14" s="3119"/>
      <c r="U14" s="3119"/>
      <c r="V14" s="670"/>
      <c r="W14" s="1"/>
      <c r="X14" s="1"/>
      <c r="Y14" s="1"/>
      <c r="Z14" s="572"/>
      <c r="AA14" s="572"/>
      <c r="AB14" s="572"/>
      <c r="AC14" s="572"/>
      <c r="AD14" s="572"/>
      <c r="AE14" s="572"/>
      <c r="AF14" s="572"/>
    </row>
    <row r="15" spans="1:32" ht="14.25" customHeight="1">
      <c r="A15" s="1662"/>
      <c r="B15" s="3130" t="s">
        <v>214</v>
      </c>
      <c r="C15" s="3130"/>
      <c r="D15" s="3133">
        <f>P15</f>
        <v>0</v>
      </c>
      <c r="E15" s="3133"/>
      <c r="F15" s="3133"/>
      <c r="G15" s="3133"/>
      <c r="H15" s="3133"/>
      <c r="I15" s="3133"/>
      <c r="J15" s="1661"/>
      <c r="K15" s="1685"/>
      <c r="L15" s="2082"/>
      <c r="M15" s="572"/>
      <c r="N15" s="572"/>
      <c r="O15" s="2637" t="s">
        <v>2647</v>
      </c>
      <c r="P15" s="3124">
        <f>IF(O12="",0,VLOOKUP(N12,LEDlookup,33,FALSE))</f>
        <v>0</v>
      </c>
      <c r="Q15" s="3124"/>
      <c r="R15" s="3124"/>
      <c r="S15" s="3124"/>
      <c r="T15" s="3124"/>
      <c r="U15" s="3124"/>
      <c r="V15" s="671"/>
      <c r="W15" s="1"/>
      <c r="X15" s="1"/>
      <c r="Y15" s="1"/>
      <c r="Z15" s="572"/>
      <c r="AA15" s="572"/>
      <c r="AB15" s="572"/>
      <c r="AC15" s="572"/>
      <c r="AD15" s="572"/>
      <c r="AE15" s="572"/>
      <c r="AF15" s="572"/>
    </row>
    <row r="16" spans="1:32" ht="14.25" customHeight="1">
      <c r="A16" s="1702"/>
      <c r="B16" s="1735" t="s">
        <v>334</v>
      </c>
      <c r="C16" s="3126" t="str">
        <f>O16</f>
        <v/>
      </c>
      <c r="D16" s="3126"/>
      <c r="E16" s="3126"/>
      <c r="F16" s="3126"/>
      <c r="G16" s="3126"/>
      <c r="H16" s="3126"/>
      <c r="I16" s="3126"/>
      <c r="J16" s="2022"/>
      <c r="K16" s="1685"/>
      <c r="L16" s="2082"/>
      <c r="M16" s="572"/>
      <c r="N16" s="20">
        <v>2</v>
      </c>
      <c r="O16" s="3127" t="str">
        <f>IF(ISERROR(VLOOKUP(N16,LEDlookup,6,FALSE)),"",VLOOKUP(N16,LEDlookup,6,FALSE))</f>
        <v/>
      </c>
      <c r="P16" s="3128"/>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19">
        <f>IF(O16="",0,VLOOKUP(N16,LEDlookup,34,FALSE))</f>
        <v>0</v>
      </c>
      <c r="Q17" s="3119"/>
      <c r="R17" s="3119"/>
      <c r="S17" s="3119"/>
      <c r="T17" s="3119"/>
      <c r="U17" s="3119"/>
      <c r="V17" s="670"/>
      <c r="W17" s="2809" t="str">
        <f>IF(C16="","",IF($O$7=TRUE,"Enter Cost",""))</f>
        <v/>
      </c>
      <c r="X17" s="1"/>
      <c r="Y17" s="1"/>
      <c r="Z17" s="572"/>
      <c r="AA17" s="572"/>
      <c r="AB17" s="572"/>
      <c r="AC17" s="572"/>
      <c r="AD17" s="572"/>
      <c r="AE17" s="572"/>
      <c r="AF17" s="572"/>
    </row>
    <row r="18" spans="1:32" ht="14.25" customHeight="1">
      <c r="A18" s="1662"/>
      <c r="B18" s="3120" t="str">
        <f>B14</f>
        <v>Existing:</v>
      </c>
      <c r="C18" s="3120"/>
      <c r="D18" s="3121">
        <f>P18</f>
        <v>0</v>
      </c>
      <c r="E18" s="3121"/>
      <c r="F18" s="3121"/>
      <c r="G18" s="3121"/>
      <c r="H18" s="3121"/>
      <c r="I18" s="3121"/>
      <c r="J18" s="1662"/>
      <c r="K18" s="1685"/>
      <c r="L18" s="2082"/>
      <c r="M18" s="572"/>
      <c r="N18" s="572"/>
      <c r="O18" s="2636" t="s">
        <v>2646</v>
      </c>
      <c r="P18" s="3119">
        <f>IF(O16="",0,VLOOKUP(N16,LEDlookup,32,FALSE))</f>
        <v>0</v>
      </c>
      <c r="Q18" s="3119"/>
      <c r="R18" s="3119"/>
      <c r="S18" s="3119"/>
      <c r="T18" s="3119"/>
      <c r="U18" s="3119"/>
      <c r="V18" s="670"/>
      <c r="W18" s="1"/>
      <c r="X18" s="1"/>
      <c r="Y18" s="1"/>
      <c r="Z18" s="572"/>
      <c r="AA18" s="572"/>
      <c r="AB18" s="572"/>
      <c r="AC18" s="572"/>
      <c r="AD18" s="572"/>
      <c r="AE18" s="572"/>
      <c r="AF18" s="572"/>
    </row>
    <row r="19" spans="1:32" ht="14.25" customHeight="1">
      <c r="A19" s="1662"/>
      <c r="B19" s="3130" t="str">
        <f>B15</f>
        <v>Proposed retrofit:</v>
      </c>
      <c r="C19" s="3130"/>
      <c r="D19" s="3133">
        <f>P19</f>
        <v>0</v>
      </c>
      <c r="E19" s="3133"/>
      <c r="F19" s="3133"/>
      <c r="G19" s="3133"/>
      <c r="H19" s="3133"/>
      <c r="I19" s="3133"/>
      <c r="J19" s="1661"/>
      <c r="K19" s="1685"/>
      <c r="L19" s="2082"/>
      <c r="M19" s="572"/>
      <c r="N19" s="572"/>
      <c r="O19" s="2637" t="s">
        <v>2647</v>
      </c>
      <c r="P19" s="3124">
        <f>IF(O16="",0,VLOOKUP(N16,LEDlookup,33,FALSE))</f>
        <v>0</v>
      </c>
      <c r="Q19" s="3124"/>
      <c r="R19" s="3124"/>
      <c r="S19" s="3124"/>
      <c r="T19" s="3124"/>
      <c r="U19" s="3124"/>
      <c r="V19" s="671"/>
      <c r="W19" s="1"/>
      <c r="X19" s="1"/>
      <c r="Y19" s="1"/>
      <c r="Z19" s="572"/>
      <c r="AA19" s="572"/>
      <c r="AB19" s="572"/>
      <c r="AC19" s="572"/>
      <c r="AD19" s="572"/>
      <c r="AE19" s="572"/>
      <c r="AF19" s="572"/>
    </row>
    <row r="20" spans="1:32" ht="14.25" customHeight="1">
      <c r="A20" s="1702"/>
      <c r="B20" s="1735" t="s">
        <v>335</v>
      </c>
      <c r="C20" s="3126" t="str">
        <f>O20</f>
        <v/>
      </c>
      <c r="D20" s="3126"/>
      <c r="E20" s="3126"/>
      <c r="F20" s="3126"/>
      <c r="G20" s="3126"/>
      <c r="H20" s="3126"/>
      <c r="I20" s="3126"/>
      <c r="J20" s="2022"/>
      <c r="K20" s="1685"/>
      <c r="L20" s="2082"/>
      <c r="M20" s="572"/>
      <c r="N20" s="572">
        <v>3</v>
      </c>
      <c r="O20" s="3127" t="str">
        <f>IF(ISERROR(VLOOKUP(N20,LEDlookup,6,FALSE)),"",VLOOKUP(N20,LEDlookup,6,FALSE))</f>
        <v/>
      </c>
      <c r="P20" s="3128"/>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19">
        <f>IF(O20="",0,VLOOKUP(N20,LEDlookup,34,FALSE))</f>
        <v>0</v>
      </c>
      <c r="Q21" s="3119"/>
      <c r="R21" s="3119"/>
      <c r="S21" s="3119"/>
      <c r="T21" s="3119"/>
      <c r="U21" s="3119"/>
      <c r="V21" s="670"/>
      <c r="W21" s="2809" t="str">
        <f>IF(C20="","",IF($O$7=TRUE,"Enter Cost",""))</f>
        <v/>
      </c>
      <c r="X21" s="1"/>
      <c r="Y21" s="1"/>
      <c r="Z21" s="572"/>
      <c r="AA21" s="572"/>
      <c r="AB21" s="572"/>
      <c r="AC21" s="572"/>
      <c r="AD21" s="572"/>
      <c r="AE21" s="572"/>
      <c r="AF21" s="572"/>
    </row>
    <row r="22" spans="1:32" ht="14.25" customHeight="1">
      <c r="A22" s="1662"/>
      <c r="B22" s="3120" t="s">
        <v>479</v>
      </c>
      <c r="C22" s="3120"/>
      <c r="D22" s="3121">
        <f>P22</f>
        <v>0</v>
      </c>
      <c r="E22" s="3121"/>
      <c r="F22" s="3121"/>
      <c r="G22" s="3121"/>
      <c r="H22" s="3121"/>
      <c r="I22" s="3121"/>
      <c r="J22" s="1662"/>
      <c r="K22" s="1685"/>
      <c r="L22" s="2082"/>
      <c r="M22" s="572"/>
      <c r="N22" s="572"/>
      <c r="O22" s="2636" t="s">
        <v>2646</v>
      </c>
      <c r="P22" s="3119">
        <f>IF(O20="",0,VLOOKUP(N20,LEDlookup,32,FALSE))</f>
        <v>0</v>
      </c>
      <c r="Q22" s="3119"/>
      <c r="R22" s="3119"/>
      <c r="S22" s="3119"/>
      <c r="T22" s="3119"/>
      <c r="U22" s="3119"/>
      <c r="V22" s="670"/>
      <c r="W22" s="1"/>
      <c r="X22" s="1"/>
      <c r="Y22" s="1"/>
      <c r="Z22" s="572"/>
      <c r="AA22" s="572"/>
      <c r="AB22" s="572"/>
      <c r="AC22" s="572"/>
      <c r="AD22" s="572"/>
      <c r="AE22" s="572"/>
      <c r="AF22" s="572"/>
    </row>
    <row r="23" spans="1:32" ht="14.25" customHeight="1">
      <c r="A23" s="1662"/>
      <c r="B23" s="3130" t="s">
        <v>214</v>
      </c>
      <c r="C23" s="3130"/>
      <c r="D23" s="3133">
        <f>P23</f>
        <v>0</v>
      </c>
      <c r="E23" s="3133"/>
      <c r="F23" s="3133"/>
      <c r="G23" s="3133"/>
      <c r="H23" s="3133"/>
      <c r="I23" s="3133"/>
      <c r="J23" s="1661"/>
      <c r="K23" s="1685"/>
      <c r="L23" s="2082"/>
      <c r="M23" s="572"/>
      <c r="N23" s="572"/>
      <c r="O23" s="2637" t="s">
        <v>2647</v>
      </c>
      <c r="P23" s="3124">
        <f>IF(O20="",0,VLOOKUP(N20,LEDlookup,33,FALSE))</f>
        <v>0</v>
      </c>
      <c r="Q23" s="3124"/>
      <c r="R23" s="3124"/>
      <c r="S23" s="3124"/>
      <c r="T23" s="3124"/>
      <c r="U23" s="3124"/>
      <c r="V23" s="671"/>
      <c r="W23" s="1"/>
      <c r="X23" s="1"/>
      <c r="Y23" s="1"/>
      <c r="Z23" s="572"/>
      <c r="AA23" s="572"/>
      <c r="AB23" s="572"/>
      <c r="AC23" s="572"/>
      <c r="AD23" s="572"/>
      <c r="AE23" s="572"/>
      <c r="AF23" s="572"/>
    </row>
    <row r="24" spans="1:32" ht="14.25" customHeight="1">
      <c r="A24" s="1702"/>
      <c r="B24" s="1735" t="s">
        <v>582</v>
      </c>
      <c r="C24" s="3126" t="str">
        <f>O24</f>
        <v/>
      </c>
      <c r="D24" s="3126"/>
      <c r="E24" s="3126"/>
      <c r="F24" s="3126"/>
      <c r="G24" s="3126"/>
      <c r="H24" s="3126"/>
      <c r="I24" s="3126"/>
      <c r="J24" s="2022"/>
      <c r="K24" s="1685"/>
      <c r="L24" s="2082"/>
      <c r="M24" s="572"/>
      <c r="N24" s="572">
        <v>4</v>
      </c>
      <c r="O24" s="3127" t="str">
        <f>IF(ISERROR(VLOOKUP(N24,LEDlookup,6,FALSE)),"",VLOOKUP(N24,LEDlookup,6,FALSE))</f>
        <v/>
      </c>
      <c r="P24" s="3128"/>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19">
        <f>IF(O24="",0,VLOOKUP(N24,LEDlookup,34,FALSE))</f>
        <v>0</v>
      </c>
      <c r="Q25" s="3119"/>
      <c r="R25" s="3119"/>
      <c r="S25" s="3119"/>
      <c r="T25" s="3119"/>
      <c r="U25" s="3119"/>
      <c r="V25" s="670"/>
      <c r="W25" s="2809" t="str">
        <f>IF(C24="","",IF($O$7=TRUE,"Enter Cost",""))</f>
        <v/>
      </c>
      <c r="X25" s="1"/>
      <c r="Y25" s="1"/>
      <c r="Z25" s="572"/>
      <c r="AA25" s="572"/>
      <c r="AB25" s="572"/>
      <c r="AC25" s="572"/>
      <c r="AD25" s="572"/>
      <c r="AE25" s="572"/>
      <c r="AF25" s="572"/>
    </row>
    <row r="26" spans="1:32" ht="14.25" customHeight="1">
      <c r="A26" s="1662"/>
      <c r="B26" s="3120" t="str">
        <f>B22</f>
        <v>Existing:</v>
      </c>
      <c r="C26" s="3120"/>
      <c r="D26" s="3121">
        <f>P26</f>
        <v>0</v>
      </c>
      <c r="E26" s="3121"/>
      <c r="F26" s="3121"/>
      <c r="G26" s="3121"/>
      <c r="H26" s="3121"/>
      <c r="I26" s="3121"/>
      <c r="J26" s="1662"/>
      <c r="K26" s="1685"/>
      <c r="L26" s="2082"/>
      <c r="M26" s="572"/>
      <c r="N26" s="572"/>
      <c r="O26" s="2636" t="s">
        <v>2646</v>
      </c>
      <c r="P26" s="3119">
        <f>IF(O24="",0,VLOOKUP(N24,LEDlookup,32,FALSE))</f>
        <v>0</v>
      </c>
      <c r="Q26" s="3119"/>
      <c r="R26" s="3119"/>
      <c r="S26" s="3119"/>
      <c r="T26" s="3119"/>
      <c r="U26" s="3119"/>
      <c r="V26" s="670"/>
      <c r="W26" s="1"/>
      <c r="X26" s="1"/>
      <c r="Y26" s="1"/>
      <c r="Z26" s="572"/>
      <c r="AA26" s="572"/>
      <c r="AB26" s="572"/>
      <c r="AC26" s="572"/>
      <c r="AD26" s="572"/>
      <c r="AE26" s="572"/>
      <c r="AF26" s="572"/>
    </row>
    <row r="27" spans="1:32" ht="14.25" customHeight="1">
      <c r="A27" s="1662"/>
      <c r="B27" s="3130" t="str">
        <f>B23</f>
        <v>Proposed retrofit:</v>
      </c>
      <c r="C27" s="3130"/>
      <c r="D27" s="3133">
        <f>P27</f>
        <v>0</v>
      </c>
      <c r="E27" s="3133"/>
      <c r="F27" s="3133"/>
      <c r="G27" s="3133"/>
      <c r="H27" s="3133"/>
      <c r="I27" s="3133"/>
      <c r="J27" s="1661"/>
      <c r="K27" s="1685"/>
      <c r="L27" s="2082"/>
      <c r="M27" s="572"/>
      <c r="N27" s="572"/>
      <c r="O27" s="2637" t="s">
        <v>2647</v>
      </c>
      <c r="P27" s="3124">
        <f>IF(O24="",0,VLOOKUP(N24,LEDlookup,33,FALSE))</f>
        <v>0</v>
      </c>
      <c r="Q27" s="3124"/>
      <c r="R27" s="3124"/>
      <c r="S27" s="3124"/>
      <c r="T27" s="3124"/>
      <c r="U27" s="3124"/>
      <c r="V27" s="671"/>
      <c r="W27" s="1"/>
      <c r="X27" s="1"/>
      <c r="Y27" s="1"/>
      <c r="Z27" s="572"/>
      <c r="AA27" s="572"/>
      <c r="AB27" s="572"/>
      <c r="AC27" s="572"/>
      <c r="AD27" s="572"/>
      <c r="AE27" s="572"/>
      <c r="AF27" s="572"/>
    </row>
    <row r="28" spans="1:32" ht="14.25" customHeight="1">
      <c r="A28" s="1702"/>
      <c r="B28" s="1735" t="s">
        <v>336</v>
      </c>
      <c r="C28" s="3126" t="str">
        <f>O28</f>
        <v/>
      </c>
      <c r="D28" s="3126"/>
      <c r="E28" s="3126"/>
      <c r="F28" s="3126"/>
      <c r="G28" s="3126"/>
      <c r="H28" s="3126"/>
      <c r="I28" s="3126"/>
      <c r="J28" s="2022"/>
      <c r="K28" s="1685"/>
      <c r="L28" s="2082"/>
      <c r="M28" s="572"/>
      <c r="N28" s="572">
        <v>5</v>
      </c>
      <c r="O28" s="3127" t="str">
        <f>IF(ISERROR(VLOOKUP(N28,LEDlookup,6,FALSE)),"",VLOOKUP(N28,LEDlookup,6,FALSE))</f>
        <v/>
      </c>
      <c r="P28" s="3128"/>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19">
        <f>IF(O28="",0,VLOOKUP(N28,LEDlookup,34,FALSE))</f>
        <v>0</v>
      </c>
      <c r="Q29" s="3119"/>
      <c r="R29" s="3119"/>
      <c r="S29" s="3119"/>
      <c r="T29" s="3119"/>
      <c r="U29" s="3119"/>
      <c r="V29" s="670"/>
      <c r="W29" s="2809" t="str">
        <f>IF(C28="","",IF($O$7=TRUE,"Enter Cost",""))</f>
        <v/>
      </c>
      <c r="X29" s="1"/>
      <c r="Y29" s="1"/>
      <c r="Z29" s="572"/>
      <c r="AA29" s="572"/>
      <c r="AB29" s="572"/>
      <c r="AC29" s="572"/>
      <c r="AD29" s="572"/>
      <c r="AE29" s="572"/>
      <c r="AF29" s="572"/>
    </row>
    <row r="30" spans="1:32" ht="14.25" customHeight="1">
      <c r="A30" s="1662"/>
      <c r="B30" s="3120" t="s">
        <v>479</v>
      </c>
      <c r="C30" s="3120"/>
      <c r="D30" s="3121">
        <f>P30</f>
        <v>0</v>
      </c>
      <c r="E30" s="3121"/>
      <c r="F30" s="3121"/>
      <c r="G30" s="3121"/>
      <c r="H30" s="3121"/>
      <c r="I30" s="3121"/>
      <c r="J30" s="1662"/>
      <c r="K30" s="1685"/>
      <c r="L30" s="2082"/>
      <c r="M30" s="572"/>
      <c r="N30" s="572"/>
      <c r="O30" s="2636" t="s">
        <v>2646</v>
      </c>
      <c r="P30" s="3119">
        <f>IF(O28="",0,VLOOKUP(N28,LEDlookup,32,FALSE))</f>
        <v>0</v>
      </c>
      <c r="Q30" s="3119"/>
      <c r="R30" s="3119"/>
      <c r="S30" s="3119"/>
      <c r="T30" s="3119"/>
      <c r="U30" s="3119"/>
      <c r="V30" s="670"/>
      <c r="W30" s="1"/>
      <c r="X30" s="1"/>
      <c r="Y30" s="1"/>
      <c r="Z30" s="572"/>
      <c r="AA30" s="572"/>
      <c r="AB30" s="572"/>
      <c r="AC30" s="572"/>
      <c r="AD30" s="572"/>
      <c r="AE30" s="572"/>
      <c r="AF30" s="572"/>
    </row>
    <row r="31" spans="1:32" ht="14.25" customHeight="1">
      <c r="A31" s="1662"/>
      <c r="B31" s="3130" t="s">
        <v>214</v>
      </c>
      <c r="C31" s="3130"/>
      <c r="D31" s="3131">
        <f>P31</f>
        <v>0</v>
      </c>
      <c r="E31" s="3131"/>
      <c r="F31" s="3131"/>
      <c r="G31" s="3131"/>
      <c r="H31" s="3131"/>
      <c r="I31" s="3131"/>
      <c r="J31" s="1661"/>
      <c r="K31" s="1685"/>
      <c r="L31" s="2082"/>
      <c r="M31" s="572"/>
      <c r="N31" s="572"/>
      <c r="O31" s="2637" t="s">
        <v>2647</v>
      </c>
      <c r="P31" s="3124">
        <f>IF(O28="",0,VLOOKUP(N28,LEDlookup,33,FALSE))</f>
        <v>0</v>
      </c>
      <c r="Q31" s="3124"/>
      <c r="R31" s="3124"/>
      <c r="S31" s="3124"/>
      <c r="T31" s="3124"/>
      <c r="U31" s="3124"/>
      <c r="V31" s="671"/>
      <c r="W31" s="1"/>
      <c r="X31" s="1"/>
      <c r="Y31" s="1"/>
      <c r="Z31" s="572"/>
      <c r="AA31" s="572"/>
      <c r="AB31" s="572"/>
      <c r="AC31" s="572"/>
      <c r="AD31" s="572"/>
      <c r="AE31" s="572"/>
      <c r="AF31" s="572"/>
    </row>
    <row r="32" spans="1:32" ht="14.25" customHeight="1">
      <c r="A32" s="1662"/>
      <c r="B32" s="1735" t="s">
        <v>583</v>
      </c>
      <c r="C32" s="3129" t="str">
        <f>O32</f>
        <v/>
      </c>
      <c r="D32" s="3129"/>
      <c r="E32" s="3129"/>
      <c r="F32" s="3129"/>
      <c r="G32" s="3129"/>
      <c r="H32" s="3129"/>
      <c r="I32" s="3129"/>
      <c r="J32" s="2022"/>
      <c r="K32" s="1685"/>
      <c r="L32" s="2082"/>
      <c r="M32" s="572"/>
      <c r="N32" s="572">
        <v>6</v>
      </c>
      <c r="O32" s="3127" t="str">
        <f>IF(ISERROR(VLOOKUP(N32,LEDlookup,6,FALSE)),"",VLOOKUP(N32,LEDlookup,6,FALSE))</f>
        <v/>
      </c>
      <c r="P32" s="3128"/>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19">
        <f>IF(O32="",0,VLOOKUP(N32,LEDlookup,34,FALSE))</f>
        <v>0</v>
      </c>
      <c r="Q33" s="3119"/>
      <c r="R33" s="3119"/>
      <c r="S33" s="3119"/>
      <c r="T33" s="3119"/>
      <c r="U33" s="3119"/>
      <c r="V33" s="670"/>
      <c r="W33" s="2809" t="str">
        <f>IF(C32="","",IF($O$7=TRUE,"Enter Cost",""))</f>
        <v/>
      </c>
      <c r="X33" s="1"/>
      <c r="Y33" s="1"/>
      <c r="Z33" s="572"/>
      <c r="AA33" s="572"/>
      <c r="AB33" s="572"/>
      <c r="AC33" s="572"/>
      <c r="AD33" s="572"/>
      <c r="AE33" s="572"/>
      <c r="AF33" s="572"/>
    </row>
    <row r="34" spans="1:32" ht="14.25" customHeight="1">
      <c r="A34" s="1662"/>
      <c r="B34" s="3120" t="s">
        <v>479</v>
      </c>
      <c r="C34" s="3120"/>
      <c r="D34" s="3121">
        <f>P34</f>
        <v>0</v>
      </c>
      <c r="E34" s="3121"/>
      <c r="F34" s="3121"/>
      <c r="G34" s="3121"/>
      <c r="H34" s="3121"/>
      <c r="I34" s="3121"/>
      <c r="J34" s="1662"/>
      <c r="K34" s="1685"/>
      <c r="L34" s="2082"/>
      <c r="M34" s="572"/>
      <c r="N34" s="572"/>
      <c r="O34" s="2636" t="s">
        <v>2646</v>
      </c>
      <c r="P34" s="3119">
        <f>IF(O32="",0,VLOOKUP(N32,LEDlookup,32,FALSE))</f>
        <v>0</v>
      </c>
      <c r="Q34" s="3119"/>
      <c r="R34" s="3119"/>
      <c r="S34" s="3119"/>
      <c r="T34" s="3119"/>
      <c r="U34" s="3119"/>
      <c r="V34" s="670"/>
      <c r="W34" s="1"/>
      <c r="X34" s="1"/>
      <c r="Y34" s="1"/>
      <c r="Z34" s="572"/>
      <c r="AA34" s="572"/>
      <c r="AB34" s="572"/>
      <c r="AC34" s="572"/>
      <c r="AD34" s="572"/>
      <c r="AE34" s="572"/>
      <c r="AF34" s="572"/>
    </row>
    <row r="35" spans="1:32" ht="14.25" customHeight="1">
      <c r="A35" s="1662"/>
      <c r="B35" s="3130" t="s">
        <v>214</v>
      </c>
      <c r="C35" s="3130"/>
      <c r="D35" s="3131">
        <f>P35</f>
        <v>0</v>
      </c>
      <c r="E35" s="3131"/>
      <c r="F35" s="3131"/>
      <c r="G35" s="3131"/>
      <c r="H35" s="3131"/>
      <c r="I35" s="3131"/>
      <c r="J35" s="1661"/>
      <c r="K35" s="1685"/>
      <c r="L35" s="2082"/>
      <c r="M35" s="572"/>
      <c r="N35" s="572"/>
      <c r="O35" s="2637" t="s">
        <v>2647</v>
      </c>
      <c r="P35" s="3124">
        <f>IF(O32="",0,VLOOKUP(N32,LEDlookup,33,FALSE))</f>
        <v>0</v>
      </c>
      <c r="Q35" s="3124"/>
      <c r="R35" s="3124"/>
      <c r="S35" s="3124"/>
      <c r="T35" s="3124"/>
      <c r="U35" s="3124"/>
      <c r="V35" s="671"/>
      <c r="W35" s="1"/>
      <c r="X35" s="1"/>
      <c r="Y35" s="1"/>
      <c r="Z35" s="572"/>
      <c r="AA35" s="572"/>
      <c r="AB35" s="572"/>
      <c r="AC35" s="572"/>
      <c r="AD35" s="572"/>
      <c r="AE35" s="572"/>
      <c r="AF35" s="572"/>
    </row>
    <row r="36" spans="1:32" ht="14.25" customHeight="1">
      <c r="A36" s="1662"/>
      <c r="B36" s="1735" t="s">
        <v>584</v>
      </c>
      <c r="C36" s="3129" t="str">
        <f>O36</f>
        <v/>
      </c>
      <c r="D36" s="3129"/>
      <c r="E36" s="3129"/>
      <c r="F36" s="3129"/>
      <c r="G36" s="3129"/>
      <c r="H36" s="3129"/>
      <c r="I36" s="3129"/>
      <c r="J36" s="2022"/>
      <c r="K36" s="1685"/>
      <c r="L36" s="2082"/>
      <c r="M36" s="572"/>
      <c r="N36" s="572">
        <v>7</v>
      </c>
      <c r="O36" s="3127" t="str">
        <f>IF(ISERROR(VLOOKUP(N36,LEDlookup,6,FALSE)),"",VLOOKUP(N36,LEDlookup,6,FALSE))</f>
        <v/>
      </c>
      <c r="P36" s="3128"/>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19">
        <f>IF(O36="",0,VLOOKUP(N36,LEDlookup,34,FALSE))</f>
        <v>0</v>
      </c>
      <c r="Q37" s="3119"/>
      <c r="R37" s="3119"/>
      <c r="S37" s="3119"/>
      <c r="T37" s="3119"/>
      <c r="U37" s="3119"/>
      <c r="V37" s="670"/>
      <c r="W37" s="2809" t="str">
        <f>IF(C36="","",IF($O$7=TRUE,"Enter Cost",""))</f>
        <v/>
      </c>
      <c r="X37" s="1"/>
      <c r="Y37" s="1"/>
      <c r="Z37" s="572"/>
      <c r="AA37" s="572"/>
      <c r="AB37" s="572"/>
      <c r="AC37" s="572"/>
      <c r="AD37" s="572"/>
      <c r="AE37" s="572"/>
      <c r="AF37" s="572"/>
    </row>
    <row r="38" spans="1:32" ht="14.25" customHeight="1">
      <c r="A38" s="1662"/>
      <c r="B38" s="3120" t="s">
        <v>479</v>
      </c>
      <c r="C38" s="3120"/>
      <c r="D38" s="3121">
        <f>P38</f>
        <v>0</v>
      </c>
      <c r="E38" s="3121"/>
      <c r="F38" s="3121"/>
      <c r="G38" s="3121"/>
      <c r="H38" s="3121"/>
      <c r="I38" s="3121"/>
      <c r="J38" s="1662"/>
      <c r="K38" s="1685"/>
      <c r="L38" s="2082"/>
      <c r="M38" s="572"/>
      <c r="N38" s="572"/>
      <c r="O38" s="2636" t="s">
        <v>2646</v>
      </c>
      <c r="P38" s="3119">
        <f>IF(O36="",0,VLOOKUP(N36,LEDlookup,32,FALSE))</f>
        <v>0</v>
      </c>
      <c r="Q38" s="3119"/>
      <c r="R38" s="3119"/>
      <c r="S38" s="3119"/>
      <c r="T38" s="3119"/>
      <c r="U38" s="3119"/>
      <c r="V38" s="670"/>
      <c r="W38" s="1"/>
      <c r="X38" s="1"/>
      <c r="Y38" s="1"/>
      <c r="Z38" s="572"/>
      <c r="AA38" s="572"/>
      <c r="AB38" s="572"/>
      <c r="AC38" s="572"/>
      <c r="AD38" s="572"/>
      <c r="AE38" s="572"/>
      <c r="AF38" s="572"/>
    </row>
    <row r="39" spans="1:32" ht="14.25" customHeight="1">
      <c r="A39" s="1662"/>
      <c r="B39" s="3130" t="s">
        <v>214</v>
      </c>
      <c r="C39" s="3130"/>
      <c r="D39" s="3131">
        <f>P39</f>
        <v>0</v>
      </c>
      <c r="E39" s="3131"/>
      <c r="F39" s="3131"/>
      <c r="G39" s="3131"/>
      <c r="H39" s="3131"/>
      <c r="I39" s="3131"/>
      <c r="J39" s="1661"/>
      <c r="K39" s="1685"/>
      <c r="L39" s="2082"/>
      <c r="M39" s="572"/>
      <c r="N39" s="572"/>
      <c r="O39" s="2637" t="s">
        <v>2647</v>
      </c>
      <c r="P39" s="3124">
        <f>IF(O36="",0,VLOOKUP(N36,LEDlookup,33,FALSE))</f>
        <v>0</v>
      </c>
      <c r="Q39" s="3124"/>
      <c r="R39" s="3124"/>
      <c r="S39" s="3124"/>
      <c r="T39" s="3124"/>
      <c r="U39" s="3124"/>
      <c r="V39" s="671"/>
      <c r="W39" s="1"/>
      <c r="X39" s="1"/>
      <c r="Y39" s="1"/>
      <c r="Z39" s="572"/>
      <c r="AA39" s="572"/>
      <c r="AB39" s="572"/>
      <c r="AC39" s="572"/>
      <c r="AD39" s="572"/>
      <c r="AE39" s="572"/>
      <c r="AF39" s="572"/>
    </row>
    <row r="40" spans="1:32" ht="14.25" customHeight="1">
      <c r="A40" s="1662"/>
      <c r="B40" s="2871" t="s">
        <v>585</v>
      </c>
      <c r="C40" s="3126" t="str">
        <f>O40</f>
        <v/>
      </c>
      <c r="D40" s="3126"/>
      <c r="E40" s="3126"/>
      <c r="F40" s="3126"/>
      <c r="G40" s="3126"/>
      <c r="H40" s="3126"/>
      <c r="I40" s="3126"/>
      <c r="J40" s="2842"/>
      <c r="K40" s="1685"/>
      <c r="L40" s="2082"/>
      <c r="M40" s="572"/>
      <c r="N40" s="572">
        <v>8</v>
      </c>
      <c r="O40" s="3127" t="str">
        <f>IF(ISERROR(VLOOKUP(N40,LEDlookup,6,FALSE)),"",VLOOKUP(N40,LEDlookup,6,FALSE))</f>
        <v/>
      </c>
      <c r="P40" s="3128"/>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19">
        <f>IF(O40="",0,VLOOKUP(N40,LEDlookup,34,FALSE))</f>
        <v>0</v>
      </c>
      <c r="Q41" s="3119"/>
      <c r="R41" s="3119"/>
      <c r="S41" s="3119"/>
      <c r="T41" s="3119"/>
      <c r="U41" s="3119"/>
      <c r="V41" s="670"/>
      <c r="W41" s="1"/>
      <c r="X41" s="1"/>
      <c r="Y41" s="1"/>
      <c r="Z41" s="572"/>
      <c r="AA41" s="572"/>
      <c r="AB41" s="572"/>
      <c r="AC41" s="572"/>
      <c r="AD41" s="572"/>
      <c r="AE41" s="572"/>
      <c r="AF41" s="572"/>
    </row>
    <row r="42" spans="1:32" ht="14.25" customHeight="1">
      <c r="A42" s="1662"/>
      <c r="B42" s="3120" t="s">
        <v>479</v>
      </c>
      <c r="C42" s="3120"/>
      <c r="D42" s="3121">
        <f>P42</f>
        <v>0</v>
      </c>
      <c r="E42" s="3121"/>
      <c r="F42" s="3121"/>
      <c r="G42" s="3121"/>
      <c r="H42" s="3121"/>
      <c r="I42" s="3121"/>
      <c r="J42" s="1662"/>
      <c r="K42" s="1685"/>
      <c r="L42" s="2082"/>
      <c r="M42" s="572"/>
      <c r="N42" s="572"/>
      <c r="O42" s="2636" t="s">
        <v>2646</v>
      </c>
      <c r="P42" s="3119">
        <f>IF(O40="",0,VLOOKUP(N40,LEDlookup,32,FALSE))</f>
        <v>0</v>
      </c>
      <c r="Q42" s="3119"/>
      <c r="R42" s="3119"/>
      <c r="S42" s="3119"/>
      <c r="T42" s="3119"/>
      <c r="U42" s="3119"/>
      <c r="V42" s="670"/>
      <c r="W42" s="1"/>
      <c r="X42" s="1"/>
      <c r="Y42" s="1"/>
      <c r="Z42" s="572"/>
      <c r="AA42" s="572"/>
      <c r="AB42" s="572"/>
      <c r="AC42" s="572"/>
      <c r="AD42" s="572"/>
      <c r="AE42" s="572"/>
      <c r="AF42" s="572"/>
    </row>
    <row r="43" spans="1:32" ht="14.25" customHeight="1">
      <c r="A43" s="1662"/>
      <c r="B43" s="3130" t="s">
        <v>214</v>
      </c>
      <c r="C43" s="3130"/>
      <c r="D43" s="3131">
        <f>P43</f>
        <v>0</v>
      </c>
      <c r="E43" s="3131"/>
      <c r="F43" s="3131"/>
      <c r="G43" s="3131"/>
      <c r="H43" s="3131"/>
      <c r="I43" s="3131"/>
      <c r="J43" s="1661"/>
      <c r="K43" s="1685"/>
      <c r="L43" s="2082"/>
      <c r="M43" s="572"/>
      <c r="N43" s="572"/>
      <c r="O43" s="2637" t="s">
        <v>2647</v>
      </c>
      <c r="P43" s="3124">
        <f>IF(O40="",0,VLOOKUP(N40,LEDlookup,33,FALSE))</f>
        <v>0</v>
      </c>
      <c r="Q43" s="3124"/>
      <c r="R43" s="3124"/>
      <c r="S43" s="3124"/>
      <c r="T43" s="3124"/>
      <c r="U43" s="3124"/>
      <c r="V43" s="671"/>
      <c r="W43" s="1"/>
      <c r="X43" s="1"/>
      <c r="Y43" s="1"/>
      <c r="Z43" s="572"/>
      <c r="AA43" s="572"/>
      <c r="AB43" s="572"/>
      <c r="AC43" s="572"/>
      <c r="AD43" s="572"/>
      <c r="AE43" s="572"/>
      <c r="AF43" s="572"/>
    </row>
    <row r="44" spans="1:32" ht="14.25" customHeight="1">
      <c r="A44" s="1662"/>
      <c r="B44" s="1735" t="s">
        <v>62</v>
      </c>
      <c r="C44" s="3129" t="str">
        <f>O44</f>
        <v/>
      </c>
      <c r="D44" s="3129"/>
      <c r="E44" s="3129"/>
      <c r="F44" s="3129"/>
      <c r="G44" s="3129"/>
      <c r="H44" s="3129"/>
      <c r="I44" s="3129"/>
      <c r="J44" s="2843"/>
      <c r="K44" s="1685"/>
      <c r="L44" s="2082"/>
      <c r="M44" s="572"/>
      <c r="N44" s="572">
        <v>9</v>
      </c>
      <c r="O44" s="3127" t="str">
        <f>IF(ISERROR(VLOOKUP(N44,LEDlookup,6,FALSE)),"",VLOOKUP(N44,LEDlookup,6,FALSE))</f>
        <v/>
      </c>
      <c r="P44" s="3128"/>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19">
        <f>IF(O44="",0,VLOOKUP(N44,LEDlookup,34,FALSE))</f>
        <v>0</v>
      </c>
      <c r="Q45" s="3119"/>
      <c r="R45" s="3119"/>
      <c r="S45" s="3119"/>
      <c r="T45" s="3119"/>
      <c r="U45" s="3119"/>
      <c r="V45" s="670"/>
      <c r="W45" s="1"/>
      <c r="X45" s="1"/>
      <c r="Y45" s="1"/>
      <c r="Z45" s="572"/>
      <c r="AA45" s="572"/>
      <c r="AB45" s="572"/>
      <c r="AC45" s="572"/>
      <c r="AD45" s="572"/>
      <c r="AE45" s="572"/>
      <c r="AF45" s="572"/>
    </row>
    <row r="46" spans="1:32" ht="14.25" customHeight="1">
      <c r="A46" s="1662"/>
      <c r="B46" s="3120" t="s">
        <v>479</v>
      </c>
      <c r="C46" s="3120"/>
      <c r="D46" s="3121">
        <f>P46</f>
        <v>0</v>
      </c>
      <c r="E46" s="3121"/>
      <c r="F46" s="3121"/>
      <c r="G46" s="3121"/>
      <c r="H46" s="3121"/>
      <c r="I46" s="3121"/>
      <c r="J46" s="1662"/>
      <c r="K46" s="1685"/>
      <c r="L46" s="2082"/>
      <c r="M46" s="572"/>
      <c r="N46" s="572"/>
      <c r="O46" s="2636" t="s">
        <v>2646</v>
      </c>
      <c r="P46" s="3119">
        <f>IF(O44="",0,VLOOKUP(N44,LEDlookup,32,FALSE))</f>
        <v>0</v>
      </c>
      <c r="Q46" s="3119"/>
      <c r="R46" s="3119"/>
      <c r="S46" s="3119"/>
      <c r="T46" s="3119"/>
      <c r="U46" s="3119"/>
      <c r="V46" s="670"/>
      <c r="W46" s="1"/>
      <c r="X46" s="1"/>
      <c r="Y46" s="1"/>
      <c r="Z46" s="572"/>
      <c r="AA46" s="572"/>
      <c r="AB46" s="572"/>
      <c r="AC46" s="572"/>
      <c r="AD46" s="572"/>
      <c r="AE46" s="572"/>
      <c r="AF46" s="572"/>
    </row>
    <row r="47" spans="1:32" ht="14.25" customHeight="1">
      <c r="A47" s="1662"/>
      <c r="B47" s="3130" t="s">
        <v>214</v>
      </c>
      <c r="C47" s="3130"/>
      <c r="D47" s="3131">
        <f>P47</f>
        <v>0</v>
      </c>
      <c r="E47" s="3131"/>
      <c r="F47" s="3131"/>
      <c r="G47" s="3131"/>
      <c r="H47" s="3131"/>
      <c r="I47" s="3131"/>
      <c r="J47" s="1661"/>
      <c r="K47" s="1685"/>
      <c r="L47" s="2082"/>
      <c r="M47" s="572"/>
      <c r="N47" s="572"/>
      <c r="O47" s="2637" t="s">
        <v>2647</v>
      </c>
      <c r="P47" s="3124">
        <f>IF(O44="",0,VLOOKUP(N44,LEDlookup,33,FALSE))</f>
        <v>0</v>
      </c>
      <c r="Q47" s="3124"/>
      <c r="R47" s="3124"/>
      <c r="S47" s="3124"/>
      <c r="T47" s="3124"/>
      <c r="U47" s="3124"/>
      <c r="V47" s="671"/>
      <c r="W47" s="1"/>
      <c r="X47" s="1"/>
      <c r="Y47" s="1"/>
      <c r="Z47" s="572"/>
      <c r="AA47" s="572"/>
      <c r="AB47" s="572"/>
      <c r="AC47" s="572"/>
      <c r="AD47" s="572"/>
      <c r="AE47" s="572"/>
      <c r="AF47" s="572"/>
    </row>
    <row r="48" spans="1:32" ht="14.25" customHeight="1">
      <c r="A48" s="1662"/>
      <c r="B48" s="1735" t="s">
        <v>63</v>
      </c>
      <c r="C48" s="3129" t="str">
        <f>O48</f>
        <v/>
      </c>
      <c r="D48" s="3129"/>
      <c r="E48" s="3129"/>
      <c r="F48" s="3129"/>
      <c r="G48" s="3129"/>
      <c r="H48" s="3129"/>
      <c r="I48" s="3129"/>
      <c r="J48" s="2843"/>
      <c r="K48" s="1685"/>
      <c r="L48" s="2082"/>
      <c r="M48" s="572"/>
      <c r="N48" s="572">
        <v>10</v>
      </c>
      <c r="O48" s="3127" t="str">
        <f>IF(ISERROR(VLOOKUP(N48,LEDlookup,6,FALSE)),"",VLOOKUP(N48,LEDlookup,6,FALSE))</f>
        <v/>
      </c>
      <c r="P48" s="3128"/>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19">
        <f>IF(O48="",0,VLOOKUP(N48,LEDlookup,34,FALSE))</f>
        <v>0</v>
      </c>
      <c r="Q49" s="3119"/>
      <c r="R49" s="3119"/>
      <c r="S49" s="3119"/>
      <c r="T49" s="3119"/>
      <c r="U49" s="3119"/>
      <c r="V49" s="670"/>
      <c r="W49" s="1"/>
      <c r="X49" s="1"/>
      <c r="Y49" s="1"/>
      <c r="Z49" s="572"/>
      <c r="AA49" s="572"/>
      <c r="AB49" s="572"/>
      <c r="AC49" s="572"/>
      <c r="AD49" s="572"/>
      <c r="AE49" s="572"/>
      <c r="AF49" s="572"/>
    </row>
    <row r="50" spans="1:32" ht="14.25" customHeight="1">
      <c r="A50" s="1662"/>
      <c r="B50" s="3120" t="s">
        <v>479</v>
      </c>
      <c r="C50" s="3120"/>
      <c r="D50" s="3121">
        <f>P50</f>
        <v>0</v>
      </c>
      <c r="E50" s="3121"/>
      <c r="F50" s="3121"/>
      <c r="G50" s="3121"/>
      <c r="H50" s="3121"/>
      <c r="I50" s="3121"/>
      <c r="J50" s="1662"/>
      <c r="K50" s="1685"/>
      <c r="L50" s="2082"/>
      <c r="M50" s="572"/>
      <c r="N50" s="572"/>
      <c r="O50" s="2636" t="s">
        <v>2646</v>
      </c>
      <c r="P50" s="3119">
        <f>IF(O48="",0,VLOOKUP(N48,LEDlookup,32,FALSE))</f>
        <v>0</v>
      </c>
      <c r="Q50" s="3119"/>
      <c r="R50" s="3119"/>
      <c r="S50" s="3119"/>
      <c r="T50" s="3119"/>
      <c r="U50" s="3119"/>
      <c r="V50" s="670"/>
      <c r="W50" s="1"/>
      <c r="X50" s="1"/>
      <c r="Y50" s="1"/>
      <c r="Z50" s="572"/>
      <c r="AA50" s="572"/>
      <c r="AB50" s="572"/>
      <c r="AC50" s="572"/>
      <c r="AD50" s="572"/>
      <c r="AE50" s="572"/>
      <c r="AF50" s="572"/>
    </row>
    <row r="51" spans="1:32" ht="14.25" customHeight="1">
      <c r="A51" s="1662"/>
      <c r="B51" s="3130" t="s">
        <v>214</v>
      </c>
      <c r="C51" s="3130"/>
      <c r="D51" s="3131">
        <f>P51</f>
        <v>0</v>
      </c>
      <c r="E51" s="3131"/>
      <c r="F51" s="3131"/>
      <c r="G51" s="3131"/>
      <c r="H51" s="3131"/>
      <c r="I51" s="3131"/>
      <c r="J51" s="1661"/>
      <c r="K51" s="1685"/>
      <c r="L51" s="2082"/>
      <c r="M51" s="572"/>
      <c r="N51" s="572"/>
      <c r="O51" s="2637" t="s">
        <v>2647</v>
      </c>
      <c r="P51" s="3124">
        <f>IF(O48="",0,VLOOKUP(N48,LEDlookup,33,FALSE))</f>
        <v>0</v>
      </c>
      <c r="Q51" s="3124"/>
      <c r="R51" s="3124"/>
      <c r="S51" s="3124"/>
      <c r="T51" s="3124"/>
      <c r="U51" s="3124"/>
      <c r="V51" s="671"/>
      <c r="W51" s="1"/>
      <c r="X51" s="1"/>
      <c r="Y51" s="1"/>
      <c r="Z51" s="572"/>
      <c r="AA51" s="572"/>
      <c r="AB51" s="572"/>
      <c r="AC51" s="572"/>
      <c r="AD51" s="572"/>
      <c r="AE51" s="572"/>
      <c r="AF51" s="572"/>
    </row>
    <row r="52" spans="1:32" ht="14.25" customHeight="1">
      <c r="A52" s="1662"/>
      <c r="B52" s="1735" t="s">
        <v>3843</v>
      </c>
      <c r="C52" s="3129" t="str">
        <f>O52</f>
        <v/>
      </c>
      <c r="D52" s="3129"/>
      <c r="E52" s="3129"/>
      <c r="F52" s="3129"/>
      <c r="G52" s="3129"/>
      <c r="H52" s="3129"/>
      <c r="I52" s="3129"/>
      <c r="J52" s="2843"/>
      <c r="K52" s="1685"/>
      <c r="L52" s="2082"/>
      <c r="M52" s="572"/>
      <c r="N52" s="572">
        <v>11</v>
      </c>
      <c r="O52" s="3127" t="str">
        <f>IF(ISERROR(VLOOKUP(N52,LEDlookup,6,FALSE)),"",VLOOKUP(N52,LEDlookup,6,FALSE))</f>
        <v/>
      </c>
      <c r="P52" s="3128"/>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19">
        <f>IF(O52="",0,VLOOKUP(N52,LEDlookup,34,FALSE))</f>
        <v>0</v>
      </c>
      <c r="Q53" s="3119"/>
      <c r="R53" s="3119"/>
      <c r="S53" s="3119"/>
      <c r="T53" s="3119"/>
      <c r="U53" s="3119"/>
      <c r="V53" s="670"/>
      <c r="W53" s="1"/>
      <c r="X53" s="1"/>
      <c r="Y53" s="1"/>
      <c r="Z53" s="572"/>
      <c r="AA53" s="572"/>
      <c r="AB53" s="572"/>
      <c r="AC53" s="572"/>
      <c r="AD53" s="572"/>
      <c r="AE53" s="572"/>
      <c r="AF53" s="572"/>
    </row>
    <row r="54" spans="1:32" ht="14.25" customHeight="1">
      <c r="A54" s="1662"/>
      <c r="B54" s="3120" t="s">
        <v>479</v>
      </c>
      <c r="C54" s="3120"/>
      <c r="D54" s="3121">
        <f>P54</f>
        <v>0</v>
      </c>
      <c r="E54" s="3121"/>
      <c r="F54" s="3121"/>
      <c r="G54" s="3121"/>
      <c r="H54" s="3121"/>
      <c r="I54" s="3121"/>
      <c r="J54" s="1662"/>
      <c r="K54" s="1685"/>
      <c r="L54" s="2082"/>
      <c r="M54" s="572"/>
      <c r="N54" s="572"/>
      <c r="O54" s="2636" t="s">
        <v>2646</v>
      </c>
      <c r="P54" s="3119">
        <f>IF(O52="",0,VLOOKUP(N52,LEDlookup,32,FALSE))</f>
        <v>0</v>
      </c>
      <c r="Q54" s="3119"/>
      <c r="R54" s="3119"/>
      <c r="S54" s="3119"/>
      <c r="T54" s="3119"/>
      <c r="U54" s="3119"/>
      <c r="V54" s="670"/>
      <c r="W54" s="1"/>
      <c r="X54" s="1"/>
      <c r="Y54" s="1"/>
      <c r="Z54" s="572"/>
      <c r="AA54" s="572"/>
      <c r="AB54" s="572"/>
      <c r="AC54" s="572"/>
      <c r="AD54" s="572"/>
      <c r="AE54" s="572"/>
      <c r="AF54" s="572"/>
    </row>
    <row r="55" spans="1:32" ht="14.25" customHeight="1">
      <c r="A55" s="1662"/>
      <c r="B55" s="3130" t="s">
        <v>214</v>
      </c>
      <c r="C55" s="3130"/>
      <c r="D55" s="3131">
        <f>P55</f>
        <v>0</v>
      </c>
      <c r="E55" s="3131"/>
      <c r="F55" s="3131"/>
      <c r="G55" s="3131"/>
      <c r="H55" s="3131"/>
      <c r="I55" s="3131"/>
      <c r="J55" s="1661"/>
      <c r="K55" s="1685"/>
      <c r="L55" s="2082"/>
      <c r="M55" s="572"/>
      <c r="N55" s="572"/>
      <c r="O55" s="2637" t="s">
        <v>2647</v>
      </c>
      <c r="P55" s="3124">
        <f>IF(O52="",0,VLOOKUP(N52,LEDlookup,33,FALSE))</f>
        <v>0</v>
      </c>
      <c r="Q55" s="3124"/>
      <c r="R55" s="3124"/>
      <c r="S55" s="3124"/>
      <c r="T55" s="3124"/>
      <c r="U55" s="3124"/>
      <c r="V55" s="671"/>
      <c r="W55" s="1"/>
      <c r="X55" s="1"/>
      <c r="Y55" s="1"/>
      <c r="Z55" s="572"/>
      <c r="AA55" s="572"/>
      <c r="AB55" s="572"/>
      <c r="AC55" s="572"/>
      <c r="AD55" s="572"/>
      <c r="AE55" s="572"/>
      <c r="AF55" s="572"/>
    </row>
    <row r="56" spans="1:32" ht="14.25" customHeight="1">
      <c r="A56" s="1662"/>
      <c r="B56" s="1735" t="s">
        <v>3844</v>
      </c>
      <c r="C56" s="3129" t="str">
        <f>O56</f>
        <v/>
      </c>
      <c r="D56" s="3129"/>
      <c r="E56" s="3129"/>
      <c r="F56" s="3129"/>
      <c r="G56" s="3129"/>
      <c r="H56" s="3129"/>
      <c r="I56" s="3129"/>
      <c r="J56" s="2843"/>
      <c r="K56" s="1685"/>
      <c r="L56" s="2082"/>
      <c r="M56" s="572"/>
      <c r="N56" s="572">
        <v>12</v>
      </c>
      <c r="O56" s="3127" t="str">
        <f>IF(ISERROR(VLOOKUP(N56,LEDlookup,6,FALSE)),"",VLOOKUP(N56,LEDlookup,6,FALSE))</f>
        <v/>
      </c>
      <c r="P56" s="3128"/>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19">
        <f>IF(O56="",0,VLOOKUP(N56,LEDlookup,34,FALSE))</f>
        <v>0</v>
      </c>
      <c r="Q57" s="3119"/>
      <c r="R57" s="3119"/>
      <c r="S57" s="3119"/>
      <c r="T57" s="3119"/>
      <c r="U57" s="3119"/>
      <c r="V57" s="670"/>
      <c r="W57" s="1"/>
      <c r="X57" s="1"/>
      <c r="Y57" s="1"/>
      <c r="Z57" s="572"/>
      <c r="AA57" s="572"/>
      <c r="AB57" s="572"/>
      <c r="AC57" s="572"/>
      <c r="AD57" s="572"/>
      <c r="AE57" s="572"/>
      <c r="AF57" s="572"/>
    </row>
    <row r="58" spans="1:32" ht="14.25" customHeight="1">
      <c r="A58" s="1662"/>
      <c r="B58" s="3120" t="s">
        <v>479</v>
      </c>
      <c r="C58" s="3120"/>
      <c r="D58" s="3121">
        <f>P58</f>
        <v>0</v>
      </c>
      <c r="E58" s="3121"/>
      <c r="F58" s="3121"/>
      <c r="G58" s="3121"/>
      <c r="H58" s="3121"/>
      <c r="I58" s="3121"/>
      <c r="J58" s="1662"/>
      <c r="K58" s="1685"/>
      <c r="L58" s="2082"/>
      <c r="M58" s="572"/>
      <c r="N58" s="572"/>
      <c r="O58" s="2636" t="s">
        <v>2646</v>
      </c>
      <c r="P58" s="3119">
        <f>IF(O56="",0,VLOOKUP(N56,LEDlookup,32,FALSE))</f>
        <v>0</v>
      </c>
      <c r="Q58" s="3119"/>
      <c r="R58" s="3119"/>
      <c r="S58" s="3119"/>
      <c r="T58" s="3119"/>
      <c r="U58" s="3119"/>
      <c r="V58" s="670"/>
      <c r="W58" s="1"/>
      <c r="X58" s="1"/>
      <c r="Y58" s="1"/>
      <c r="Z58" s="572"/>
      <c r="AA58" s="572"/>
      <c r="AB58" s="572"/>
      <c r="AC58" s="572"/>
      <c r="AD58" s="572"/>
      <c r="AE58" s="572"/>
      <c r="AF58" s="572"/>
    </row>
    <row r="59" spans="1:32" ht="14.25" customHeight="1">
      <c r="A59" s="1662"/>
      <c r="B59" s="3130" t="s">
        <v>214</v>
      </c>
      <c r="C59" s="3130"/>
      <c r="D59" s="3131">
        <f>P59</f>
        <v>0</v>
      </c>
      <c r="E59" s="3131"/>
      <c r="F59" s="3131"/>
      <c r="G59" s="3131"/>
      <c r="H59" s="3131"/>
      <c r="I59" s="3131"/>
      <c r="J59" s="1661"/>
      <c r="K59" s="1685"/>
      <c r="L59" s="2082"/>
      <c r="M59" s="572"/>
      <c r="N59" s="572"/>
      <c r="O59" s="2637" t="s">
        <v>2647</v>
      </c>
      <c r="P59" s="3124">
        <f>IF(O56="",0,VLOOKUP(N56,LEDlookup,33,FALSE))</f>
        <v>0</v>
      </c>
      <c r="Q59" s="3124"/>
      <c r="R59" s="3124"/>
      <c r="S59" s="3124"/>
      <c r="T59" s="3124"/>
      <c r="U59" s="3124"/>
      <c r="V59" s="671"/>
      <c r="W59" s="1"/>
      <c r="X59" s="1"/>
      <c r="Y59" s="1"/>
      <c r="Z59" s="572"/>
      <c r="AA59" s="572"/>
      <c r="AB59" s="572"/>
      <c r="AC59" s="572"/>
      <c r="AD59" s="572"/>
      <c r="AE59" s="572"/>
      <c r="AF59" s="572"/>
    </row>
    <row r="60" spans="1:32" ht="14.25" customHeight="1">
      <c r="A60" s="1662"/>
      <c r="B60" s="1735" t="s">
        <v>3845</v>
      </c>
      <c r="C60" s="3129" t="str">
        <f>O60</f>
        <v/>
      </c>
      <c r="D60" s="3129"/>
      <c r="E60" s="3129"/>
      <c r="F60" s="3129"/>
      <c r="G60" s="3129"/>
      <c r="H60" s="3129"/>
      <c r="I60" s="3129"/>
      <c r="J60" s="2843"/>
      <c r="K60" s="1685"/>
      <c r="L60" s="2082"/>
      <c r="M60" s="572"/>
      <c r="N60" s="572">
        <v>13</v>
      </c>
      <c r="O60" s="3127" t="str">
        <f>IF(ISERROR(VLOOKUP(N60,LEDlookup,6,FALSE)),"",VLOOKUP(N60,LEDlookup,6,FALSE))</f>
        <v/>
      </c>
      <c r="P60" s="3128"/>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19">
        <f>IF(O60="",0,VLOOKUP(N60,LEDlookup,34,FALSE))</f>
        <v>0</v>
      </c>
      <c r="Q61" s="3119"/>
      <c r="R61" s="3119"/>
      <c r="S61" s="3119"/>
      <c r="T61" s="3119"/>
      <c r="U61" s="3119"/>
      <c r="V61" s="670"/>
      <c r="W61" s="1"/>
      <c r="X61" s="1"/>
      <c r="Y61" s="1"/>
      <c r="Z61" s="572"/>
      <c r="AA61" s="572"/>
      <c r="AB61" s="572"/>
      <c r="AC61" s="572"/>
      <c r="AD61" s="572"/>
      <c r="AE61" s="572"/>
      <c r="AF61" s="572"/>
    </row>
    <row r="62" spans="1:32" ht="14.25" customHeight="1">
      <c r="A62" s="1662"/>
      <c r="B62" s="3120" t="s">
        <v>479</v>
      </c>
      <c r="C62" s="3120"/>
      <c r="D62" s="3121">
        <f>P62</f>
        <v>0</v>
      </c>
      <c r="E62" s="3121"/>
      <c r="F62" s="3121"/>
      <c r="G62" s="3121"/>
      <c r="H62" s="3121"/>
      <c r="I62" s="3121"/>
      <c r="J62" s="1662"/>
      <c r="K62" s="1685"/>
      <c r="L62" s="2082"/>
      <c r="M62" s="572"/>
      <c r="N62" s="572"/>
      <c r="O62" s="2636" t="s">
        <v>2646</v>
      </c>
      <c r="P62" s="3119">
        <f>IF(O60="",0,VLOOKUP(N60,LEDlookup,32,FALSE))</f>
        <v>0</v>
      </c>
      <c r="Q62" s="3119"/>
      <c r="R62" s="3119"/>
      <c r="S62" s="3119"/>
      <c r="T62" s="3119"/>
      <c r="U62" s="3119"/>
      <c r="V62" s="670"/>
      <c r="W62" s="1"/>
      <c r="X62" s="1"/>
      <c r="Y62" s="1"/>
      <c r="Z62" s="572"/>
      <c r="AA62" s="572"/>
      <c r="AB62" s="572"/>
      <c r="AC62" s="572"/>
      <c r="AD62" s="572"/>
      <c r="AE62" s="572"/>
      <c r="AF62" s="572"/>
    </row>
    <row r="63" spans="1:32" ht="14.25" customHeight="1">
      <c r="A63" s="1662"/>
      <c r="B63" s="3130" t="s">
        <v>214</v>
      </c>
      <c r="C63" s="3130"/>
      <c r="D63" s="3131">
        <f>P63</f>
        <v>0</v>
      </c>
      <c r="E63" s="3131"/>
      <c r="F63" s="3131"/>
      <c r="G63" s="3131"/>
      <c r="H63" s="3131"/>
      <c r="I63" s="3131"/>
      <c r="J63" s="1661"/>
      <c r="K63" s="1685"/>
      <c r="L63" s="2082"/>
      <c r="M63" s="572"/>
      <c r="N63" s="572"/>
      <c r="O63" s="2637" t="s">
        <v>2647</v>
      </c>
      <c r="P63" s="3124">
        <f>IF(O60="",0,VLOOKUP(N60,LEDlookup,33,FALSE))</f>
        <v>0</v>
      </c>
      <c r="Q63" s="3124"/>
      <c r="R63" s="3124"/>
      <c r="S63" s="3124"/>
      <c r="T63" s="3124"/>
      <c r="U63" s="3124"/>
      <c r="V63" s="671"/>
      <c r="W63" s="1"/>
      <c r="X63" s="1"/>
      <c r="Y63" s="1"/>
      <c r="Z63" s="572"/>
      <c r="AA63" s="572"/>
      <c r="AB63" s="572"/>
      <c r="AC63" s="572"/>
      <c r="AD63" s="572"/>
      <c r="AE63" s="572"/>
      <c r="AF63" s="572"/>
    </row>
    <row r="64" spans="1:32" ht="14.25" customHeight="1">
      <c r="A64" s="1662"/>
      <c r="B64" s="1735" t="s">
        <v>3846</v>
      </c>
      <c r="C64" s="3129" t="str">
        <f>O64</f>
        <v/>
      </c>
      <c r="D64" s="3129"/>
      <c r="E64" s="3129"/>
      <c r="F64" s="3129"/>
      <c r="G64" s="3129"/>
      <c r="H64" s="3129"/>
      <c r="I64" s="3129"/>
      <c r="J64" s="2843"/>
      <c r="K64" s="1685"/>
      <c r="L64" s="2082"/>
      <c r="M64" s="572"/>
      <c r="N64" s="572">
        <v>14</v>
      </c>
      <c r="O64" s="3127" t="str">
        <f>IF(ISERROR(VLOOKUP(N64,LEDlookup,6,FALSE)),"",VLOOKUP(N64,LEDlookup,6,FALSE))</f>
        <v/>
      </c>
      <c r="P64" s="3128"/>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19">
        <f>IF(O64="",0,VLOOKUP(N64,LEDlookup,34,FALSE))</f>
        <v>0</v>
      </c>
      <c r="Q65" s="3119"/>
      <c r="R65" s="3119"/>
      <c r="S65" s="3119"/>
      <c r="T65" s="3119"/>
      <c r="U65" s="3119"/>
      <c r="V65" s="670"/>
      <c r="W65" s="1"/>
      <c r="X65" s="1"/>
      <c r="Y65" s="1"/>
      <c r="Z65" s="572"/>
      <c r="AA65" s="572"/>
      <c r="AB65" s="572"/>
      <c r="AC65" s="572"/>
      <c r="AD65" s="572"/>
      <c r="AE65" s="572"/>
      <c r="AF65" s="572"/>
    </row>
    <row r="66" spans="1:32" ht="14.25" customHeight="1">
      <c r="A66" s="1662"/>
      <c r="B66" s="3120" t="s">
        <v>479</v>
      </c>
      <c r="C66" s="3120"/>
      <c r="D66" s="3121">
        <f>P66</f>
        <v>0</v>
      </c>
      <c r="E66" s="3121"/>
      <c r="F66" s="3121"/>
      <c r="G66" s="3121"/>
      <c r="H66" s="3121"/>
      <c r="I66" s="3121"/>
      <c r="J66" s="1662"/>
      <c r="K66" s="1685"/>
      <c r="L66" s="2082"/>
      <c r="M66" s="572"/>
      <c r="N66" s="572"/>
      <c r="O66" s="2636" t="s">
        <v>2646</v>
      </c>
      <c r="P66" s="3119">
        <f>IF(O64="",0,VLOOKUP(N64,LEDlookup,32,FALSE))</f>
        <v>0</v>
      </c>
      <c r="Q66" s="3119"/>
      <c r="R66" s="3119"/>
      <c r="S66" s="3119"/>
      <c r="T66" s="3119"/>
      <c r="U66" s="3119"/>
      <c r="V66" s="670"/>
      <c r="W66" s="1"/>
      <c r="X66" s="1"/>
      <c r="Y66" s="1"/>
      <c r="Z66" s="572"/>
      <c r="AA66" s="572"/>
      <c r="AB66" s="572"/>
      <c r="AC66" s="572"/>
      <c r="AD66" s="572"/>
      <c r="AE66" s="572"/>
      <c r="AF66" s="572"/>
    </row>
    <row r="67" spans="1:32" ht="14.25" customHeight="1">
      <c r="A67" s="1662"/>
      <c r="B67" s="3120" t="s">
        <v>214</v>
      </c>
      <c r="C67" s="3120"/>
      <c r="D67" s="3125">
        <f>P67</f>
        <v>0</v>
      </c>
      <c r="E67" s="3125"/>
      <c r="F67" s="3125"/>
      <c r="G67" s="3125"/>
      <c r="H67" s="3125"/>
      <c r="I67" s="3125"/>
      <c r="J67" s="1662"/>
      <c r="K67" s="1685"/>
      <c r="L67" s="2082"/>
      <c r="M67" s="572"/>
      <c r="N67" s="572"/>
      <c r="O67" s="2637" t="s">
        <v>2647</v>
      </c>
      <c r="P67" s="3124">
        <f>IF(O64="",0,VLOOKUP(N64,LEDlookup,33,FALSE))</f>
        <v>0</v>
      </c>
      <c r="Q67" s="3124"/>
      <c r="R67" s="3124"/>
      <c r="S67" s="3124"/>
      <c r="T67" s="3124"/>
      <c r="U67" s="3124"/>
      <c r="V67" s="671"/>
      <c r="W67" s="1"/>
      <c r="X67" s="1"/>
      <c r="Y67" s="1"/>
      <c r="Z67" s="572"/>
      <c r="AA67" s="572"/>
      <c r="AB67" s="572"/>
      <c r="AC67" s="572"/>
      <c r="AD67" s="572"/>
      <c r="AE67" s="572"/>
      <c r="AF67" s="572"/>
    </row>
    <row r="68" spans="1:32" ht="14.25" customHeight="1">
      <c r="A68" s="1662"/>
      <c r="B68" s="2871" t="s">
        <v>3847</v>
      </c>
      <c r="C68" s="3126" t="str">
        <f>O68</f>
        <v/>
      </c>
      <c r="D68" s="3126"/>
      <c r="E68" s="3126"/>
      <c r="F68" s="3126"/>
      <c r="G68" s="3126"/>
      <c r="H68" s="3126"/>
      <c r="I68" s="3126"/>
      <c r="J68" s="2842"/>
      <c r="K68" s="1685"/>
      <c r="L68" s="2082"/>
      <c r="M68" s="572"/>
      <c r="N68" s="572">
        <v>15</v>
      </c>
      <c r="O68" s="3127" t="str">
        <f>IF(ISERROR(VLOOKUP(N68,LEDlookup,6,FALSE)),"",VLOOKUP(N68,LEDlookup,6,FALSE))</f>
        <v/>
      </c>
      <c r="P68" s="3128"/>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19">
        <f>IF(O68="",0,VLOOKUP(N68,LEDlookup,34,FALSE))</f>
        <v>0</v>
      </c>
      <c r="Q69" s="3119"/>
      <c r="R69" s="3119"/>
      <c r="S69" s="3119"/>
      <c r="T69" s="3119"/>
      <c r="U69" s="3119"/>
      <c r="V69" s="670"/>
      <c r="W69" s="1"/>
      <c r="X69" s="1"/>
      <c r="Y69" s="1"/>
      <c r="Z69" s="572"/>
      <c r="AA69" s="572"/>
      <c r="AB69" s="572"/>
      <c r="AC69" s="572"/>
      <c r="AD69" s="572"/>
      <c r="AE69" s="572"/>
      <c r="AF69" s="572"/>
    </row>
    <row r="70" spans="1:32" ht="14.25" customHeight="1">
      <c r="A70" s="1662"/>
      <c r="B70" s="3120" t="s">
        <v>479</v>
      </c>
      <c r="C70" s="3120"/>
      <c r="D70" s="3121">
        <f>P70</f>
        <v>0</v>
      </c>
      <c r="E70" s="3121"/>
      <c r="F70" s="3121"/>
      <c r="G70" s="3121"/>
      <c r="H70" s="3121"/>
      <c r="I70" s="3121"/>
      <c r="J70" s="1662"/>
      <c r="K70" s="1685"/>
      <c r="L70" s="2082"/>
      <c r="M70" s="572"/>
      <c r="N70" s="572"/>
      <c r="O70" s="2636" t="s">
        <v>2646</v>
      </c>
      <c r="P70" s="3119">
        <f>IF(O68="",0,VLOOKUP(N68,LEDlookup,32,FALSE))</f>
        <v>0</v>
      </c>
      <c r="Q70" s="3119"/>
      <c r="R70" s="3119"/>
      <c r="S70" s="3119"/>
      <c r="T70" s="3119"/>
      <c r="U70" s="3119"/>
      <c r="V70" s="670"/>
      <c r="W70" s="1"/>
      <c r="X70" s="1"/>
      <c r="Y70" s="1"/>
      <c r="Z70" s="572"/>
      <c r="AA70" s="572"/>
      <c r="AB70" s="572"/>
      <c r="AC70" s="572"/>
      <c r="AD70" s="572"/>
      <c r="AE70" s="572"/>
      <c r="AF70" s="572"/>
    </row>
    <row r="71" spans="1:32" ht="14.25" customHeight="1">
      <c r="A71" s="1662"/>
      <c r="B71" s="3120" t="s">
        <v>214</v>
      </c>
      <c r="C71" s="3120"/>
      <c r="D71" s="3125">
        <f>P71</f>
        <v>0</v>
      </c>
      <c r="E71" s="3125"/>
      <c r="F71" s="3125"/>
      <c r="G71" s="3125"/>
      <c r="H71" s="3125"/>
      <c r="I71" s="3125"/>
      <c r="J71" s="1662"/>
      <c r="K71" s="1685"/>
      <c r="L71" s="2082"/>
      <c r="M71" s="572"/>
      <c r="N71" s="572"/>
      <c r="O71" s="2637" t="s">
        <v>2647</v>
      </c>
      <c r="P71" s="3124">
        <f>IF(O68="",0,VLOOKUP(N68,LEDlookup,33,FALSE))</f>
        <v>0</v>
      </c>
      <c r="Q71" s="3124"/>
      <c r="R71" s="3124"/>
      <c r="S71" s="3124"/>
      <c r="T71" s="3124"/>
      <c r="U71" s="3124"/>
      <c r="V71" s="671"/>
      <c r="W71" s="1"/>
      <c r="X71" s="1"/>
      <c r="Y71" s="1"/>
      <c r="Z71" s="572"/>
      <c r="AA71" s="572"/>
      <c r="AB71" s="572"/>
      <c r="AC71" s="572"/>
      <c r="AD71" s="572"/>
      <c r="AE71" s="572"/>
      <c r="AF71" s="572"/>
    </row>
    <row r="72" spans="1:32" ht="14.25" customHeight="1">
      <c r="A72" s="1662"/>
      <c r="B72" s="2871" t="s">
        <v>3848</v>
      </c>
      <c r="C72" s="3126" t="str">
        <f>O72</f>
        <v/>
      </c>
      <c r="D72" s="3126"/>
      <c r="E72" s="3126"/>
      <c r="F72" s="3126"/>
      <c r="G72" s="3126"/>
      <c r="H72" s="3126"/>
      <c r="I72" s="3126"/>
      <c r="J72" s="2842"/>
      <c r="K72" s="1685"/>
      <c r="L72" s="2082"/>
      <c r="M72" s="572"/>
      <c r="N72" s="572">
        <v>16</v>
      </c>
      <c r="O72" s="3127" t="str">
        <f>IF(ISERROR(VLOOKUP(N72,LEDlookup,6,FALSE)),"",VLOOKUP(N72,LEDlookup,6,FALSE))</f>
        <v/>
      </c>
      <c r="P72" s="3128"/>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19">
        <f>IF(O72="",0,VLOOKUP(N72,LEDlookup,34,FALSE))</f>
        <v>0</v>
      </c>
      <c r="Q73" s="3119"/>
      <c r="R73" s="3119"/>
      <c r="S73" s="3119"/>
      <c r="T73" s="3119"/>
      <c r="U73" s="3119"/>
      <c r="V73" s="670"/>
      <c r="W73" s="1"/>
      <c r="X73" s="1"/>
      <c r="Y73" s="1"/>
      <c r="Z73" s="572"/>
      <c r="AA73" s="572"/>
      <c r="AB73" s="572"/>
      <c r="AC73" s="572"/>
      <c r="AD73" s="572"/>
      <c r="AE73" s="572"/>
      <c r="AF73" s="572"/>
    </row>
    <row r="74" spans="1:32" ht="14.25" customHeight="1">
      <c r="A74" s="1662"/>
      <c r="B74" s="3120" t="s">
        <v>479</v>
      </c>
      <c r="C74" s="3120"/>
      <c r="D74" s="3121">
        <f>P74</f>
        <v>0</v>
      </c>
      <c r="E74" s="3121"/>
      <c r="F74" s="3121"/>
      <c r="G74" s="3121"/>
      <c r="H74" s="3121"/>
      <c r="I74" s="3121"/>
      <c r="J74" s="1662"/>
      <c r="K74" s="1685"/>
      <c r="L74" s="2082"/>
      <c r="M74" s="572"/>
      <c r="N74" s="572"/>
      <c r="O74" s="2636" t="s">
        <v>2646</v>
      </c>
      <c r="P74" s="3119">
        <f>IF(O72="",0,VLOOKUP(N72,LEDlookup,32,FALSE))</f>
        <v>0</v>
      </c>
      <c r="Q74" s="3119"/>
      <c r="R74" s="3119"/>
      <c r="S74" s="3119"/>
      <c r="T74" s="3119"/>
      <c r="U74" s="3119"/>
      <c r="V74" s="670"/>
      <c r="W74" s="1"/>
      <c r="X74" s="1"/>
      <c r="Y74" s="1"/>
      <c r="Z74" s="572"/>
      <c r="AA74" s="572"/>
      <c r="AB74" s="572"/>
      <c r="AC74" s="572"/>
      <c r="AD74" s="572"/>
      <c r="AE74" s="572"/>
      <c r="AF74" s="572"/>
    </row>
    <row r="75" spans="1:32" ht="14.25" customHeight="1">
      <c r="A75" s="1662"/>
      <c r="B75" s="3120" t="s">
        <v>214</v>
      </c>
      <c r="C75" s="3120"/>
      <c r="D75" s="3125">
        <f>P75</f>
        <v>0</v>
      </c>
      <c r="E75" s="3125"/>
      <c r="F75" s="3125"/>
      <c r="G75" s="3125"/>
      <c r="H75" s="3125"/>
      <c r="I75" s="3125"/>
      <c r="J75" s="1662"/>
      <c r="K75" s="1685"/>
      <c r="L75" s="2082"/>
      <c r="M75" s="572"/>
      <c r="N75" s="572"/>
      <c r="O75" s="2637" t="s">
        <v>2647</v>
      </c>
      <c r="P75" s="3124">
        <f>IF(O72="",0,VLOOKUP(N72,LEDlookup,33,FALSE))</f>
        <v>0</v>
      </c>
      <c r="Q75" s="3124"/>
      <c r="R75" s="3124"/>
      <c r="S75" s="3124"/>
      <c r="T75" s="3124"/>
      <c r="U75" s="3124"/>
      <c r="V75" s="671"/>
      <c r="W75" s="1"/>
      <c r="X75" s="1"/>
      <c r="Y75" s="1"/>
      <c r="Z75" s="572"/>
      <c r="AA75" s="572"/>
      <c r="AB75" s="572"/>
      <c r="AC75" s="572"/>
      <c r="AD75" s="572"/>
      <c r="AE75" s="572"/>
      <c r="AF75" s="572"/>
    </row>
    <row r="76" spans="1:32" ht="14.25" customHeight="1">
      <c r="A76" s="1662"/>
      <c r="B76" s="2871" t="s">
        <v>3849</v>
      </c>
      <c r="C76" s="3126" t="str">
        <f>O76</f>
        <v/>
      </c>
      <c r="D76" s="3126"/>
      <c r="E76" s="3126"/>
      <c r="F76" s="3126"/>
      <c r="G76" s="3126"/>
      <c r="H76" s="3126"/>
      <c r="I76" s="3126"/>
      <c r="J76" s="2842"/>
      <c r="K76" s="1685"/>
      <c r="L76" s="2082"/>
      <c r="M76" s="572"/>
      <c r="N76" s="572">
        <v>17</v>
      </c>
      <c r="O76" s="3127" t="str">
        <f>IF(ISERROR(VLOOKUP(N76,LEDlookup,6,FALSE)),"",VLOOKUP(N76,LEDlookup,6,FALSE))</f>
        <v/>
      </c>
      <c r="P76" s="3128"/>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19">
        <f>IF(O76="",0,VLOOKUP(N76,LEDlookup,34,FALSE))</f>
        <v>0</v>
      </c>
      <c r="Q77" s="3119"/>
      <c r="R77" s="3119"/>
      <c r="S77" s="3119"/>
      <c r="T77" s="3119"/>
      <c r="U77" s="3119"/>
      <c r="V77" s="670"/>
      <c r="W77" s="1"/>
      <c r="X77" s="1"/>
      <c r="Y77" s="1"/>
      <c r="Z77" s="572"/>
      <c r="AA77" s="572"/>
      <c r="AB77" s="572"/>
      <c r="AC77" s="572"/>
      <c r="AD77" s="572"/>
      <c r="AE77" s="572"/>
      <c r="AF77" s="572"/>
    </row>
    <row r="78" spans="1:32" ht="14.25" customHeight="1">
      <c r="A78" s="1662"/>
      <c r="B78" s="3120" t="s">
        <v>479</v>
      </c>
      <c r="C78" s="3120"/>
      <c r="D78" s="3121">
        <f>P78</f>
        <v>0</v>
      </c>
      <c r="E78" s="3121"/>
      <c r="F78" s="3121"/>
      <c r="G78" s="3121"/>
      <c r="H78" s="3121"/>
      <c r="I78" s="3121"/>
      <c r="J78" s="1662"/>
      <c r="K78" s="1685"/>
      <c r="L78" s="2082"/>
      <c r="M78" s="572"/>
      <c r="N78" s="572"/>
      <c r="O78" s="2636" t="s">
        <v>2646</v>
      </c>
      <c r="P78" s="3119">
        <f>IF(O76="",0,VLOOKUP(N76,LEDlookup,32,FALSE))</f>
        <v>0</v>
      </c>
      <c r="Q78" s="3119"/>
      <c r="R78" s="3119"/>
      <c r="S78" s="3119"/>
      <c r="T78" s="3119"/>
      <c r="U78" s="3119"/>
      <c r="V78" s="670"/>
      <c r="W78" s="1"/>
      <c r="X78" s="1"/>
      <c r="Y78" s="1"/>
      <c r="Z78" s="572"/>
      <c r="AA78" s="572"/>
      <c r="AB78" s="572"/>
      <c r="AC78" s="572"/>
      <c r="AD78" s="572"/>
      <c r="AE78" s="572"/>
      <c r="AF78" s="572"/>
    </row>
    <row r="79" spans="1:32" ht="14.25" customHeight="1" thickBot="1">
      <c r="A79" s="1662"/>
      <c r="B79" s="3122" t="s">
        <v>214</v>
      </c>
      <c r="C79" s="3122"/>
      <c r="D79" s="3123">
        <f>P79</f>
        <v>0</v>
      </c>
      <c r="E79" s="3123"/>
      <c r="F79" s="3123"/>
      <c r="G79" s="3123"/>
      <c r="H79" s="3123"/>
      <c r="I79" s="3123"/>
      <c r="J79" s="1673"/>
      <c r="K79" s="1685"/>
      <c r="L79" s="2082"/>
      <c r="M79" s="572"/>
      <c r="N79" s="572"/>
      <c r="O79" s="2637" t="s">
        <v>2647</v>
      </c>
      <c r="P79" s="3124">
        <f>IF(O76="",0,VLOOKUP(N76,LEDlookup,33,FALSE))</f>
        <v>0</v>
      </c>
      <c r="Q79" s="3124"/>
      <c r="R79" s="3124"/>
      <c r="S79" s="3124"/>
      <c r="T79" s="3124"/>
      <c r="U79" s="3124"/>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2"/>
      <c r="T124" s="3132"/>
      <c r="U124" s="3132"/>
      <c r="V124" s="3132"/>
      <c r="W124" s="3132"/>
      <c r="X124" s="3132"/>
      <c r="Y124" s="3132"/>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2"/>
      <c r="T126" s="3132"/>
      <c r="U126" s="3132"/>
      <c r="V126" s="3132"/>
      <c r="W126" s="3132"/>
      <c r="X126" s="3132"/>
      <c r="Y126" s="3132"/>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00" t="s">
        <v>3831</v>
      </c>
      <c r="X3" s="3100"/>
      <c r="Y3" s="3100"/>
      <c r="Z3" s="3100"/>
      <c r="AA3" s="3100"/>
      <c r="AB3" s="3100"/>
      <c r="AC3" s="3100"/>
      <c r="AD3" s="3100"/>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00"/>
      <c r="X4" s="3100"/>
      <c r="Y4" s="3100"/>
      <c r="Z4" s="3100"/>
      <c r="AA4" s="3100"/>
      <c r="AB4" s="3100"/>
      <c r="AC4" s="3100"/>
      <c r="AD4" s="3100"/>
    </row>
    <row r="5" spans="1:30" ht="15.75" customHeight="1">
      <c r="A5" s="1685"/>
      <c r="B5" s="3076" t="s">
        <v>246</v>
      </c>
      <c r="C5" s="3076"/>
      <c r="D5" s="3076"/>
      <c r="E5" s="3076"/>
      <c r="F5" s="3076"/>
      <c r="G5" s="3076"/>
      <c r="H5" s="3076"/>
      <c r="I5" s="3076"/>
      <c r="J5" s="2016"/>
      <c r="K5" s="1685"/>
      <c r="L5" s="1685"/>
      <c r="M5" s="572"/>
      <c r="N5" s="572"/>
      <c r="O5" s="572"/>
      <c r="P5" s="572"/>
      <c r="Q5" s="572"/>
      <c r="R5" s="572"/>
      <c r="S5" s="572"/>
      <c r="T5" s="572"/>
      <c r="U5" s="572"/>
      <c r="V5" s="572"/>
      <c r="W5" s="3100"/>
      <c r="X5" s="3100"/>
      <c r="Y5" s="3100"/>
      <c r="Z5" s="3100"/>
      <c r="AA5" s="3100"/>
      <c r="AB5" s="3100"/>
      <c r="AC5" s="3100"/>
      <c r="AD5" s="3100"/>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00"/>
      <c r="X6" s="3100"/>
      <c r="Y6" s="3100"/>
      <c r="Z6" s="3100"/>
      <c r="AA6" s="3100"/>
      <c r="AB6" s="3100"/>
      <c r="AC6" s="3100"/>
      <c r="AD6" s="3100"/>
    </row>
    <row r="7" spans="1:30" ht="54.75" customHeight="1">
      <c r="A7" s="1685"/>
      <c r="B7" s="3137" t="s">
        <v>3695</v>
      </c>
      <c r="C7" s="3137"/>
      <c r="D7" s="3137"/>
      <c r="E7" s="3137"/>
      <c r="F7" s="3137"/>
      <c r="G7" s="3137"/>
      <c r="H7" s="3137"/>
      <c r="I7" s="3137"/>
      <c r="J7" s="3137"/>
      <c r="K7" s="1694"/>
      <c r="L7" s="1694"/>
      <c r="M7" s="572"/>
      <c r="N7" s="572"/>
      <c r="O7" s="2082" t="b">
        <v>0</v>
      </c>
      <c r="P7" s="572"/>
      <c r="Q7" s="572"/>
      <c r="R7" s="572"/>
      <c r="S7" s="572"/>
      <c r="T7" s="572"/>
      <c r="U7" s="572"/>
      <c r="V7" s="572"/>
      <c r="W7" s="572"/>
      <c r="X7" s="572"/>
      <c r="Y7" s="572"/>
      <c r="Z7" s="572"/>
      <c r="AA7" s="572"/>
      <c r="AB7" s="572"/>
    </row>
    <row r="8" spans="1:30" ht="15.75" customHeight="1">
      <c r="A8" s="1685"/>
      <c r="B8" s="3076" t="s">
        <v>599</v>
      </c>
      <c r="C8" s="3076"/>
      <c r="D8" s="3076"/>
      <c r="E8" s="3076"/>
      <c r="F8" s="3076"/>
      <c r="G8" s="3076"/>
      <c r="H8" s="3076"/>
      <c r="I8" s="3076"/>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5" t="s">
        <v>2650</v>
      </c>
      <c r="P9" s="3136"/>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8" t="str">
        <f>O10</f>
        <v/>
      </c>
      <c r="D10" s="3138"/>
      <c r="E10" s="3138"/>
      <c r="F10" s="3138"/>
      <c r="G10" s="3138"/>
      <c r="H10" s="3138"/>
      <c r="I10" s="3138"/>
      <c r="J10" s="2022"/>
      <c r="K10" s="1685"/>
      <c r="L10" s="2082"/>
      <c r="M10" s="572"/>
      <c r="N10" s="572">
        <v>1</v>
      </c>
      <c r="O10" s="3127" t="str">
        <f>IF(ISERROR(VLOOKUP(N10,CFLlookup,8,FALSE)),"",VLOOKUP(N10,CFLlookup,8,FALSE))</f>
        <v/>
      </c>
      <c r="P10" s="3128"/>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19">
        <f>IF(O10="",0,VLOOKUP(N10,CFLlookup,36,FALSE))</f>
        <v>0</v>
      </c>
      <c r="Q11" s="3119"/>
      <c r="R11" s="3119"/>
      <c r="S11" s="3119"/>
      <c r="T11" s="3119"/>
      <c r="U11" s="3119"/>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19">
        <f>IF(O10="",0,VLOOKUP(N10,CFLlookup,34,FALSE))</f>
        <v>0</v>
      </c>
      <c r="Q12" s="3119"/>
      <c r="R12" s="3119"/>
      <c r="S12" s="3119"/>
      <c r="T12" s="3119"/>
      <c r="U12" s="3119"/>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4">
        <f>IF(O10="",0,VLOOKUP(N10,CFLlookup,35,FALSE))</f>
        <v>0</v>
      </c>
      <c r="Q13" s="3124"/>
      <c r="R13" s="3124"/>
      <c r="S13" s="3124"/>
      <c r="T13" s="3124"/>
      <c r="U13" s="3124"/>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7" t="str">
        <f>IF(ISERROR(VLOOKUP(N14,CFLlookup,8,FALSE)),"",VLOOKUP(N14,CFLlookup,8,FALSE))</f>
        <v/>
      </c>
      <c r="P14" s="3128"/>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19">
        <f>IF(O14="",0,VLOOKUP(N14,CFLlookup,36,FALSE))</f>
        <v>0</v>
      </c>
      <c r="Q15" s="3119"/>
      <c r="R15" s="3119"/>
      <c r="S15" s="3119"/>
      <c r="T15" s="3119"/>
      <c r="U15" s="3119"/>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19">
        <f>IF(O14="",0,VLOOKUP(N14,CFLlookup,34,FALSE))</f>
        <v>0</v>
      </c>
      <c r="Q16" s="3119"/>
      <c r="R16" s="3119"/>
      <c r="S16" s="3119"/>
      <c r="T16" s="3119"/>
      <c r="U16" s="3119"/>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4">
        <f>IF(O14="",0,VLOOKUP(N14,CFLlookup,35,FALSE))</f>
        <v>0</v>
      </c>
      <c r="Q17" s="3124"/>
      <c r="R17" s="3124"/>
      <c r="S17" s="3124"/>
      <c r="T17" s="3124"/>
      <c r="U17" s="3124"/>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7" t="str">
        <f>IF(ISERROR(VLOOKUP(N18,CFLlookup,8,FALSE)),"",VLOOKUP(N18,CFLlookup,8,FALSE))</f>
        <v/>
      </c>
      <c r="P18" s="3128"/>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19">
        <f>IF(O18="",0,VLOOKUP(N18,CFLlookup,36,FALSE))</f>
        <v>0</v>
      </c>
      <c r="Q19" s="3119"/>
      <c r="R19" s="3119"/>
      <c r="S19" s="3119"/>
      <c r="T19" s="3119"/>
      <c r="U19" s="3119"/>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19">
        <f>IF(O18="",0,VLOOKUP(N18,CFLlookup,34,FALSE))</f>
        <v>0</v>
      </c>
      <c r="Q20" s="3119"/>
      <c r="R20" s="3119"/>
      <c r="S20" s="3119"/>
      <c r="T20" s="3119"/>
      <c r="U20" s="3119"/>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4">
        <f>IF(O18="",0,VLOOKUP(N18,CFLlookup,35,FALSE))</f>
        <v>0</v>
      </c>
      <c r="Q21" s="3124"/>
      <c r="R21" s="3124"/>
      <c r="S21" s="3124"/>
      <c r="T21" s="3124"/>
      <c r="U21" s="3124"/>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7" t="str">
        <f>IF(ISERROR(VLOOKUP(N22,CFLlookup,8,FALSE)),"",VLOOKUP(N22,CFLlookup,8,FALSE))</f>
        <v/>
      </c>
      <c r="P22" s="3128"/>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19">
        <f>IF(O22="",0,VLOOKUP(N22,CFLlookup,36,FALSE))</f>
        <v>0</v>
      </c>
      <c r="Q23" s="3119"/>
      <c r="R23" s="3119"/>
      <c r="S23" s="3119"/>
      <c r="T23" s="3119"/>
      <c r="U23" s="3119"/>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19">
        <f>IF(O22="",0,VLOOKUP(N22,CFLlookup,34,FALSE))</f>
        <v>0</v>
      </c>
      <c r="Q24" s="3119"/>
      <c r="R24" s="3119"/>
      <c r="S24" s="3119"/>
      <c r="T24" s="3119"/>
      <c r="U24" s="3119"/>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4">
        <f>IF(O22="",0,VLOOKUP(N22,CFLlookup,35,FALSE))</f>
        <v>0</v>
      </c>
      <c r="Q25" s="3124"/>
      <c r="R25" s="3124"/>
      <c r="S25" s="3124"/>
      <c r="T25" s="3124"/>
      <c r="U25" s="3124"/>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7" t="str">
        <f>IF(ISERROR(VLOOKUP(N26,CFLlookup,8,FALSE)),"",VLOOKUP(N26,CFLlookup,8,FALSE))</f>
        <v/>
      </c>
      <c r="P26" s="3128"/>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19">
        <f>IF(O26="",0,VLOOKUP(N26,CFLlookup,36,FALSE))</f>
        <v>0</v>
      </c>
      <c r="Q27" s="3119"/>
      <c r="R27" s="3119"/>
      <c r="S27" s="3119"/>
      <c r="T27" s="3119"/>
      <c r="U27" s="3119"/>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19">
        <f>IF(O26="",0,VLOOKUP(N26,CFLlookup,34,FALSE))</f>
        <v>0</v>
      </c>
      <c r="Q28" s="3119"/>
      <c r="R28" s="3119"/>
      <c r="S28" s="3119"/>
      <c r="T28" s="3119"/>
      <c r="U28" s="3119"/>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4">
        <f>IF(O26="",0,VLOOKUP(N26,CFLlookup,35,FALSE))</f>
        <v>0</v>
      </c>
      <c r="Q29" s="3124"/>
      <c r="R29" s="3124"/>
      <c r="S29" s="3124"/>
      <c r="T29" s="3124"/>
      <c r="U29" s="3124"/>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7" t="str">
        <f>IF(ISERROR(VLOOKUP(N30,CFLlookup,8,FALSE)),"",VLOOKUP(N30,CFLlookup,8,FALSE))</f>
        <v/>
      </c>
      <c r="P30" s="3128"/>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19">
        <f>IF(O30="",0,VLOOKUP(N30,CFLlookup,36,FALSE))</f>
        <v>0</v>
      </c>
      <c r="Q31" s="3119"/>
      <c r="R31" s="3119"/>
      <c r="S31" s="3119"/>
      <c r="T31" s="3119"/>
      <c r="U31" s="3119"/>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19">
        <f>IF(O30="",0,VLOOKUP(N30,CFLlookup,34,FALSE))</f>
        <v>0</v>
      </c>
      <c r="Q32" s="3119"/>
      <c r="R32" s="3119"/>
      <c r="S32" s="3119"/>
      <c r="T32" s="3119"/>
      <c r="U32" s="3119"/>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4">
        <f>IF(O30="",0,VLOOKUP(N30,CFLlookup,35,FALSE))</f>
        <v>0</v>
      </c>
      <c r="Q33" s="3124"/>
      <c r="R33" s="3124"/>
      <c r="S33" s="3124"/>
      <c r="T33" s="3124"/>
      <c r="U33" s="3124"/>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7" t="str">
        <f>IF(ISERROR(VLOOKUP(N34,CFLlookup,8,FALSE)),"",VLOOKUP(N34,CFLlookup,8,FALSE))</f>
        <v/>
      </c>
      <c r="P34" s="3128"/>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19">
        <f>IF(O34="",0,VLOOKUP(N34,CFLlookup,36,FALSE))</f>
        <v>0</v>
      </c>
      <c r="Q35" s="3119"/>
      <c r="R35" s="3119"/>
      <c r="S35" s="3119"/>
      <c r="T35" s="3119"/>
      <c r="U35" s="3119"/>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19">
        <f>IF(O34="",0,VLOOKUP(N34,CFLlookup,34,FALSE))</f>
        <v>0</v>
      </c>
      <c r="Q36" s="3119"/>
      <c r="R36" s="3119"/>
      <c r="S36" s="3119"/>
      <c r="T36" s="3119"/>
      <c r="U36" s="3119"/>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4">
        <f>IF(O34="",0,VLOOKUP(N34,CFLlookup,35,FALSE))</f>
        <v>0</v>
      </c>
      <c r="Q37" s="3124"/>
      <c r="R37" s="3124"/>
      <c r="S37" s="3124"/>
      <c r="T37" s="3124"/>
      <c r="U37" s="3124"/>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9"/>
      <c r="T88" s="3072"/>
      <c r="U88" s="3072"/>
      <c r="V88" s="3072"/>
      <c r="W88" s="3072"/>
      <c r="X88" s="3072"/>
      <c r="Y88" s="3072"/>
      <c r="Z88" s="534"/>
      <c r="AA88" s="534"/>
    </row>
    <row r="89" spans="19:27">
      <c r="S89" s="536"/>
      <c r="T89" s="536"/>
      <c r="U89" s="536"/>
      <c r="V89" s="536"/>
      <c r="W89" s="534"/>
      <c r="X89" s="534"/>
      <c r="Y89" s="534"/>
      <c r="Z89" s="534"/>
      <c r="AA89" s="534"/>
    </row>
    <row r="90" spans="19:27" ht="42.75" customHeight="1">
      <c r="S90" s="3139"/>
      <c r="T90" s="3072"/>
      <c r="U90" s="3072"/>
      <c r="V90" s="3072"/>
      <c r="W90" s="3072"/>
      <c r="X90" s="3072"/>
      <c r="Y90" s="3072"/>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 zoomScale="9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71" t="s">
        <v>3448</v>
      </c>
      <c r="K1" s="3071"/>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45" t="s">
        <v>3830</v>
      </c>
      <c r="V2" s="3145"/>
      <c r="W2" s="3145"/>
      <c r="X2" s="3145"/>
      <c r="Y2" s="3145"/>
      <c r="Z2" s="3145"/>
      <c r="AA2" s="3145"/>
      <c r="AB2" s="3145"/>
      <c r="AC2" s="314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45"/>
      <c r="V3" s="3145"/>
      <c r="W3" s="3145"/>
      <c r="X3" s="3145"/>
      <c r="Y3" s="3145"/>
      <c r="Z3" s="3145"/>
      <c r="AA3" s="3145"/>
      <c r="AB3" s="3145"/>
      <c r="AC3" s="3145"/>
      <c r="AD3" s="3141"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45"/>
      <c r="V4" s="3145"/>
      <c r="W4" s="3145"/>
      <c r="X4" s="3145"/>
      <c r="Y4" s="3145"/>
      <c r="Z4" s="3145"/>
      <c r="AA4" s="3145"/>
      <c r="AB4" s="3145"/>
      <c r="AC4" s="3145"/>
      <c r="AD4" s="3141"/>
      <c r="AE4" s="286"/>
      <c r="AF4" s="287"/>
      <c r="AG4" s="286"/>
    </row>
    <row r="5" spans="1:47" ht="8.25" customHeight="1">
      <c r="A5" s="1685"/>
      <c r="B5" s="1685"/>
      <c r="C5" s="1685"/>
      <c r="D5" s="1685"/>
      <c r="E5" s="1685"/>
      <c r="F5" s="1685"/>
      <c r="G5" s="1685"/>
      <c r="H5" s="1685"/>
      <c r="I5" s="1685"/>
      <c r="J5" s="1685"/>
      <c r="K5" s="1685"/>
      <c r="L5" s="1685"/>
      <c r="M5" s="1685"/>
      <c r="R5" s="280"/>
      <c r="S5" s="280"/>
      <c r="T5" s="280"/>
      <c r="U5" s="3145"/>
      <c r="V5" s="3145"/>
      <c r="W5" s="3145"/>
      <c r="X5" s="3145"/>
      <c r="Y5" s="3145"/>
      <c r="Z5" s="3145"/>
      <c r="AA5" s="3145"/>
      <c r="AB5" s="3145"/>
      <c r="AC5" s="3145"/>
      <c r="AD5" s="3141"/>
      <c r="AE5" s="286"/>
      <c r="AF5" s="287"/>
      <c r="AG5" s="286"/>
    </row>
    <row r="6" spans="1:47" ht="15.75" customHeight="1">
      <c r="A6" s="1685"/>
      <c r="B6" s="3076" t="s">
        <v>3747</v>
      </c>
      <c r="C6" s="3148"/>
      <c r="D6" s="3148"/>
      <c r="E6" s="3148"/>
      <c r="F6" s="3148"/>
      <c r="G6" s="3148"/>
      <c r="H6" s="3148"/>
      <c r="I6" s="3148"/>
      <c r="J6" s="3148"/>
      <c r="K6" s="3148"/>
      <c r="L6" s="1685"/>
      <c r="M6" s="1685"/>
      <c r="R6" s="280"/>
      <c r="S6" s="280"/>
      <c r="T6" s="280"/>
      <c r="U6" s="3145"/>
      <c r="V6" s="3145"/>
      <c r="W6" s="3145"/>
      <c r="X6" s="3145"/>
      <c r="Y6" s="3145"/>
      <c r="Z6" s="3145"/>
      <c r="AA6" s="3145"/>
      <c r="AB6" s="3145"/>
      <c r="AC6" s="3145"/>
      <c r="AD6" s="3141"/>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54" t="s">
        <v>3857</v>
      </c>
      <c r="V7" s="3154"/>
      <c r="W7" s="3154"/>
      <c r="X7" s="3154"/>
      <c r="Y7" s="3154"/>
      <c r="Z7" s="3154"/>
      <c r="AA7" s="3154"/>
      <c r="AB7" s="572"/>
      <c r="AC7" s="2816" t="s">
        <v>3525</v>
      </c>
      <c r="AD7" s="2817" t="s">
        <v>3524</v>
      </c>
      <c r="AE7" s="3150" t="s">
        <v>3526</v>
      </c>
      <c r="AF7" s="3150"/>
      <c r="AG7" s="3150"/>
      <c r="AH7" s="3150"/>
      <c r="AI7" s="572"/>
      <c r="AJ7" s="572"/>
      <c r="AK7" s="572"/>
      <c r="AL7" s="572"/>
      <c r="AM7" s="572"/>
      <c r="AN7" s="572"/>
      <c r="AO7" s="572"/>
      <c r="AP7" s="572"/>
      <c r="AQ7" s="572"/>
      <c r="AR7" s="572"/>
      <c r="AS7" s="572"/>
      <c r="AT7" s="572"/>
      <c r="AU7" s="572"/>
    </row>
    <row r="8" spans="1:47" ht="18" customHeight="1">
      <c r="A8" s="1685"/>
      <c r="B8" s="1741" t="s">
        <v>2296</v>
      </c>
      <c r="C8" s="3149" t="s">
        <v>3522</v>
      </c>
      <c r="D8" s="3149"/>
      <c r="E8" s="3149"/>
      <c r="F8" s="3149"/>
      <c r="G8" s="3149"/>
      <c r="H8" s="3149"/>
      <c r="I8" s="3149"/>
      <c r="J8" s="3149"/>
      <c r="K8" s="3149"/>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55" t="s">
        <v>216</v>
      </c>
      <c r="D9" s="3155"/>
      <c r="E9" s="3155"/>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51" t="s">
        <v>3527</v>
      </c>
      <c r="AF9" s="3152"/>
      <c r="AG9" s="3152"/>
      <c r="AH9" s="3153"/>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6" t="str">
        <f t="shared" ref="C10:C24" si="0">IF(ISERROR(VLOOKUP($O10,Senslookup,2,FALSE)),"",(IF(VLOOKUP($O10,Senslookup,13,FALSE)="",VLOOKUP($O10,Senslookup,2,FALSE),VLOOKUP($O10,Senslookup,13,FALSE))))</f>
        <v/>
      </c>
      <c r="D10" s="3146"/>
      <c r="E10" s="3146"/>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51" t="s">
        <v>3531</v>
      </c>
      <c r="AF10" s="3152"/>
      <c r="AG10" s="3152"/>
      <c r="AH10" s="3153"/>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0" t="str">
        <f t="shared" si="0"/>
        <v/>
      </c>
      <c r="D11" s="3140"/>
      <c r="E11" s="314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51" t="s">
        <v>3528</v>
      </c>
      <c r="AF11" s="3152"/>
      <c r="AG11" s="3152"/>
      <c r="AH11" s="3153"/>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44" t="str">
        <f t="shared" si="0"/>
        <v/>
      </c>
      <c r="D12" s="3144"/>
      <c r="E12" s="3144"/>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51" t="s">
        <v>3529</v>
      </c>
      <c r="AF12" s="3152"/>
      <c r="AG12" s="3152"/>
      <c r="AH12" s="3153"/>
      <c r="AI12" s="572"/>
      <c r="AJ12" s="572"/>
      <c r="AK12" s="572"/>
      <c r="AL12" s="572"/>
      <c r="AM12" s="572"/>
      <c r="AN12" s="572"/>
      <c r="AO12" s="572"/>
      <c r="AP12" s="572"/>
      <c r="AQ12" s="572"/>
      <c r="AR12" s="572"/>
      <c r="AS12" s="572"/>
      <c r="AT12" s="572"/>
      <c r="AU12" s="572"/>
    </row>
    <row r="13" spans="1:47" ht="24.9" customHeight="1">
      <c r="A13" s="1685"/>
      <c r="B13" s="1752" t="str">
        <f t="shared" si="16"/>
        <v/>
      </c>
      <c r="C13" s="3140" t="str">
        <f t="shared" si="0"/>
        <v/>
      </c>
      <c r="D13" s="3140"/>
      <c r="E13" s="314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56" t="s">
        <v>3530</v>
      </c>
      <c r="AF13" s="3157"/>
      <c r="AG13" s="3157"/>
      <c r="AH13" s="3158"/>
      <c r="AI13" s="572"/>
      <c r="AJ13" s="572"/>
      <c r="AK13" s="572"/>
      <c r="AL13" s="572"/>
      <c r="AM13" s="572"/>
      <c r="AN13" s="572"/>
      <c r="AO13" s="572"/>
      <c r="AP13" s="572"/>
      <c r="AQ13" s="572"/>
      <c r="AR13" s="572"/>
      <c r="AS13" s="572"/>
      <c r="AT13" s="572"/>
      <c r="AU13" s="572"/>
    </row>
    <row r="14" spans="1:47" ht="24.9" customHeight="1">
      <c r="A14" s="1685"/>
      <c r="B14" s="1752" t="str">
        <f t="shared" si="16"/>
        <v/>
      </c>
      <c r="C14" s="3144" t="str">
        <f t="shared" si="0"/>
        <v/>
      </c>
      <c r="D14" s="3144"/>
      <c r="E14" s="3144"/>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51"/>
      <c r="AF14" s="3152"/>
      <c r="AG14" s="3152"/>
      <c r="AH14" s="3153"/>
      <c r="AI14" s="572"/>
      <c r="AJ14" s="572"/>
      <c r="AK14" s="572"/>
      <c r="AL14" s="572"/>
      <c r="AM14" s="572"/>
      <c r="AN14" s="572"/>
      <c r="AO14" s="572"/>
      <c r="AP14" s="572"/>
      <c r="AQ14" s="572"/>
      <c r="AR14" s="572"/>
      <c r="AS14" s="572"/>
      <c r="AT14" s="572"/>
      <c r="AU14" s="572"/>
    </row>
    <row r="15" spans="1:47" ht="24.9" customHeight="1">
      <c r="A15" s="1685"/>
      <c r="B15" s="1752" t="str">
        <f t="shared" si="16"/>
        <v/>
      </c>
      <c r="C15" s="3140" t="str">
        <f t="shared" si="0"/>
        <v/>
      </c>
      <c r="D15" s="3140"/>
      <c r="E15" s="314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51"/>
      <c r="AF15" s="3152"/>
      <c r="AG15" s="3152"/>
      <c r="AH15" s="3153"/>
      <c r="AI15" s="572"/>
      <c r="AJ15" s="572"/>
      <c r="AK15" s="572"/>
      <c r="AL15" s="572"/>
      <c r="AM15" s="572"/>
      <c r="AN15" s="572"/>
      <c r="AO15" s="572"/>
      <c r="AP15" s="572"/>
      <c r="AQ15" s="572"/>
      <c r="AR15" s="572"/>
      <c r="AS15" s="572"/>
      <c r="AT15" s="572"/>
      <c r="AU15" s="572"/>
    </row>
    <row r="16" spans="1:47" ht="24.9" customHeight="1">
      <c r="A16" s="1685"/>
      <c r="B16" s="1752" t="str">
        <f t="shared" si="16"/>
        <v/>
      </c>
      <c r="C16" s="3140" t="str">
        <f t="shared" si="0"/>
        <v/>
      </c>
      <c r="D16" s="3140"/>
      <c r="E16" s="314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51"/>
      <c r="AF16" s="3152"/>
      <c r="AG16" s="3152"/>
      <c r="AH16" s="3153"/>
      <c r="AI16" s="572"/>
      <c r="AJ16" s="572"/>
      <c r="AK16" s="572"/>
      <c r="AL16" s="572"/>
      <c r="AM16" s="572"/>
      <c r="AN16" s="572"/>
      <c r="AO16" s="572"/>
      <c r="AP16" s="572"/>
      <c r="AQ16" s="572"/>
      <c r="AR16" s="572"/>
      <c r="AS16" s="572"/>
      <c r="AT16" s="572"/>
      <c r="AU16" s="572"/>
    </row>
    <row r="17" spans="1:47" ht="24.9" customHeight="1">
      <c r="A17" s="1685"/>
      <c r="B17" s="1752" t="str">
        <f t="shared" si="16"/>
        <v/>
      </c>
      <c r="C17" s="3144" t="str">
        <f t="shared" si="0"/>
        <v/>
      </c>
      <c r="D17" s="3144"/>
      <c r="E17" s="3144"/>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51"/>
      <c r="AF17" s="3152"/>
      <c r="AG17" s="3152"/>
      <c r="AH17" s="3153"/>
      <c r="AI17" s="572"/>
      <c r="AJ17" s="572"/>
      <c r="AK17" s="572"/>
      <c r="AL17" s="572"/>
      <c r="AM17" s="572"/>
      <c r="AN17" s="572"/>
      <c r="AO17" s="572"/>
      <c r="AP17" s="572"/>
      <c r="AQ17" s="572"/>
      <c r="AR17" s="572"/>
      <c r="AS17" s="572"/>
      <c r="AT17" s="572"/>
      <c r="AU17" s="572"/>
    </row>
    <row r="18" spans="1:47" ht="24.9" customHeight="1">
      <c r="A18" s="1685"/>
      <c r="B18" s="1752" t="str">
        <f t="shared" si="16"/>
        <v/>
      </c>
      <c r="C18" s="3140" t="str">
        <f t="shared" si="0"/>
        <v/>
      </c>
      <c r="D18" s="3140"/>
      <c r="E18" s="314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51"/>
      <c r="AF18" s="3152"/>
      <c r="AG18" s="3152"/>
      <c r="AH18" s="3153"/>
      <c r="AI18" s="572"/>
      <c r="AJ18" s="572"/>
      <c r="AK18" s="572"/>
      <c r="AL18" s="572"/>
      <c r="AM18" s="572"/>
      <c r="AN18" s="572"/>
      <c r="AO18" s="572"/>
      <c r="AP18" s="572"/>
      <c r="AQ18" s="572"/>
      <c r="AR18" s="572"/>
      <c r="AS18" s="572"/>
      <c r="AT18" s="572"/>
      <c r="AU18" s="572"/>
    </row>
    <row r="19" spans="1:47" ht="24.9" customHeight="1">
      <c r="A19" s="1685"/>
      <c r="B19" s="1752" t="str">
        <f t="shared" si="16"/>
        <v/>
      </c>
      <c r="C19" s="3140" t="str">
        <f t="shared" si="0"/>
        <v/>
      </c>
      <c r="D19" s="3140"/>
      <c r="E19" s="314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51"/>
      <c r="AF19" s="3152"/>
      <c r="AG19" s="3152"/>
      <c r="AH19" s="3153"/>
      <c r="AI19" s="572"/>
      <c r="AJ19" s="572"/>
      <c r="AK19" s="572"/>
      <c r="AL19" s="572"/>
      <c r="AM19" s="572"/>
      <c r="AN19" s="572"/>
      <c r="AO19" s="572"/>
      <c r="AP19" s="572"/>
      <c r="AQ19" s="572"/>
      <c r="AR19" s="572"/>
      <c r="AS19" s="572"/>
      <c r="AT19" s="572"/>
      <c r="AU19" s="572"/>
    </row>
    <row r="20" spans="1:47" ht="24.9" customHeight="1">
      <c r="A20" s="1685"/>
      <c r="B20" s="1752" t="str">
        <f t="shared" si="16"/>
        <v/>
      </c>
      <c r="C20" s="3140" t="str">
        <f t="shared" si="0"/>
        <v/>
      </c>
      <c r="D20" s="3140"/>
      <c r="E20" s="314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51"/>
      <c r="AF20" s="3152"/>
      <c r="AG20" s="3152"/>
      <c r="AH20" s="3153"/>
      <c r="AI20" s="572"/>
      <c r="AJ20" s="572"/>
      <c r="AK20" s="572"/>
      <c r="AL20" s="572"/>
      <c r="AM20" s="572"/>
      <c r="AN20" s="572"/>
      <c r="AO20" s="572"/>
      <c r="AP20" s="572"/>
      <c r="AQ20" s="572"/>
      <c r="AR20" s="572"/>
      <c r="AS20" s="572"/>
      <c r="AT20" s="572"/>
      <c r="AU20" s="572"/>
    </row>
    <row r="21" spans="1:47" ht="24.9" customHeight="1">
      <c r="A21" s="1685"/>
      <c r="B21" s="1752" t="str">
        <f t="shared" si="16"/>
        <v/>
      </c>
      <c r="C21" s="3144" t="str">
        <f t="shared" si="0"/>
        <v/>
      </c>
      <c r="D21" s="3144"/>
      <c r="E21" s="3144"/>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51"/>
      <c r="AF21" s="3152"/>
      <c r="AG21" s="3152"/>
      <c r="AH21" s="3153"/>
      <c r="AI21" s="572"/>
      <c r="AJ21" s="572"/>
      <c r="AK21" s="572"/>
      <c r="AL21" s="572"/>
      <c r="AM21" s="572"/>
      <c r="AN21" s="572"/>
      <c r="AO21" s="572"/>
      <c r="AP21" s="572"/>
      <c r="AQ21" s="572"/>
      <c r="AR21" s="572"/>
      <c r="AS21" s="572"/>
      <c r="AT21" s="572"/>
      <c r="AU21" s="572"/>
    </row>
    <row r="22" spans="1:47" ht="24.9" customHeight="1">
      <c r="A22" s="1685"/>
      <c r="B22" s="1752" t="str">
        <f t="shared" si="16"/>
        <v/>
      </c>
      <c r="C22" s="3140" t="str">
        <f t="shared" si="0"/>
        <v/>
      </c>
      <c r="D22" s="3140"/>
      <c r="E22" s="314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51"/>
      <c r="AF22" s="3152"/>
      <c r="AG22" s="3152"/>
      <c r="AH22" s="3153"/>
      <c r="AI22" s="572"/>
      <c r="AJ22" s="572"/>
      <c r="AK22" s="572"/>
      <c r="AL22" s="572"/>
      <c r="AM22" s="572"/>
      <c r="AN22" s="572"/>
      <c r="AO22" s="572"/>
      <c r="AP22" s="572"/>
      <c r="AQ22" s="572"/>
      <c r="AR22" s="572"/>
      <c r="AS22" s="572"/>
      <c r="AT22" s="572"/>
      <c r="AU22" s="572"/>
    </row>
    <row r="23" spans="1:47" ht="24.9" customHeight="1">
      <c r="A23" s="1685"/>
      <c r="B23" s="1752" t="str">
        <f t="shared" si="16"/>
        <v/>
      </c>
      <c r="C23" s="3140" t="str">
        <f t="shared" si="0"/>
        <v/>
      </c>
      <c r="D23" s="3140"/>
      <c r="E23" s="314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51"/>
      <c r="AF23" s="3152"/>
      <c r="AG23" s="3152"/>
      <c r="AH23" s="3153"/>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44" t="str">
        <f t="shared" si="0"/>
        <v/>
      </c>
      <c r="D24" s="3144"/>
      <c r="E24" s="3144"/>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51"/>
      <c r="AF24" s="3152"/>
      <c r="AG24" s="3152"/>
      <c r="AH24" s="3153"/>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7" t="s">
        <v>2069</v>
      </c>
      <c r="AD30" s="3167" t="s">
        <v>2116</v>
      </c>
      <c r="AE30" s="3167" t="s">
        <v>2040</v>
      </c>
      <c r="AF30" s="3167"/>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68"/>
      <c r="AD31" s="3168"/>
      <c r="AE31" s="3168"/>
      <c r="AF31" s="3168"/>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6" t="s">
        <v>3228</v>
      </c>
      <c r="C45" s="3148"/>
      <c r="D45" s="3148"/>
      <c r="E45" s="3148"/>
      <c r="F45" s="3148"/>
      <c r="G45" s="3148"/>
      <c r="H45" s="3148"/>
      <c r="I45" s="3148"/>
      <c r="J45" s="3148"/>
      <c r="K45" s="3148"/>
      <c r="L45" s="1685"/>
      <c r="M45" s="1685"/>
      <c r="N45" s="572"/>
      <c r="O45" s="572"/>
      <c r="P45" s="572"/>
      <c r="Q45" s="572"/>
      <c r="R45" s="572"/>
      <c r="S45" s="2311" t="s">
        <v>3544</v>
      </c>
      <c r="T45" s="572"/>
      <c r="U45" s="572"/>
      <c r="V45" s="572"/>
      <c r="W45" s="572"/>
      <c r="X45" s="572"/>
      <c r="Y45" s="572"/>
      <c r="Z45" s="572"/>
      <c r="AA45" s="572"/>
      <c r="AB45" s="572"/>
      <c r="AC45" s="3165" t="s">
        <v>2293</v>
      </c>
      <c r="AD45" s="3159" t="s">
        <v>3426</v>
      </c>
      <c r="AE45" s="3160"/>
      <c r="AF45" s="3160"/>
      <c r="AG45" s="3160"/>
      <c r="AH45" s="3161"/>
      <c r="AI45" s="572"/>
      <c r="AJ45" s="572"/>
      <c r="AK45" s="572"/>
      <c r="AL45" s="572"/>
      <c r="AM45" s="572"/>
      <c r="AN45" s="572"/>
      <c r="AO45" s="572"/>
      <c r="AP45" s="572"/>
      <c r="AQ45" s="572"/>
      <c r="AR45" s="572"/>
      <c r="AS45" s="572"/>
      <c r="AT45" s="572"/>
      <c r="AU45" s="572"/>
    </row>
    <row r="46" spans="1:47" ht="60" customHeight="1" thickBot="1">
      <c r="A46" s="1685"/>
      <c r="B46" s="3179" t="s">
        <v>3730</v>
      </c>
      <c r="C46" s="3179"/>
      <c r="D46" s="3179"/>
      <c r="E46" s="3179"/>
      <c r="F46" s="3179"/>
      <c r="G46" s="3179"/>
      <c r="H46" s="3179"/>
      <c r="I46" s="3179"/>
      <c r="J46" s="3179"/>
      <c r="K46" s="3179"/>
      <c r="L46" s="1685"/>
      <c r="M46" s="1685"/>
      <c r="N46" s="572"/>
      <c r="O46" s="572"/>
      <c r="P46" s="572"/>
      <c r="Q46" s="572"/>
      <c r="R46" s="572"/>
      <c r="S46" s="572"/>
      <c r="T46" s="572"/>
      <c r="U46" s="572"/>
      <c r="V46" s="572"/>
      <c r="W46" s="572"/>
      <c r="X46" s="572"/>
      <c r="Y46" s="572"/>
      <c r="Z46" s="572"/>
      <c r="AA46" s="572"/>
      <c r="AB46" s="572"/>
      <c r="AC46" s="3166"/>
      <c r="AD46" s="3162"/>
      <c r="AE46" s="3163"/>
      <c r="AF46" s="3163"/>
      <c r="AG46" s="3163"/>
      <c r="AH46" s="3164"/>
      <c r="AI46" s="572"/>
      <c r="AJ46" s="572"/>
      <c r="AK46" s="572"/>
      <c r="AL46" s="572"/>
      <c r="AM46" s="572"/>
      <c r="AN46" s="572"/>
      <c r="AO46" s="572"/>
      <c r="AP46" s="572"/>
      <c r="AQ46" s="572"/>
      <c r="AR46" s="572"/>
      <c r="AS46" s="572"/>
      <c r="AT46" s="572"/>
      <c r="AU46" s="572"/>
    </row>
    <row r="47" spans="1:47" s="501" customFormat="1" ht="18" customHeight="1">
      <c r="A47" s="1720"/>
      <c r="B47" s="1775" t="s">
        <v>2296</v>
      </c>
      <c r="C47" s="3149" t="s">
        <v>3229</v>
      </c>
      <c r="D47" s="3178"/>
      <c r="E47" s="3178"/>
      <c r="F47" s="3178"/>
      <c r="G47" s="3178"/>
      <c r="H47" s="3178"/>
      <c r="I47" s="3178"/>
      <c r="J47" s="3178"/>
      <c r="K47" s="3178"/>
      <c r="L47" s="1720"/>
      <c r="M47" s="1720"/>
      <c r="N47" s="3142" t="s">
        <v>3873</v>
      </c>
      <c r="O47" s="3142"/>
      <c r="P47" s="3142"/>
      <c r="Q47" s="3142"/>
      <c r="R47" s="3142"/>
      <c r="S47" s="3142"/>
      <c r="T47" s="3142"/>
      <c r="U47" s="3142"/>
      <c r="V47" s="3142"/>
      <c r="W47" s="3142"/>
      <c r="X47" s="3142"/>
      <c r="Y47" s="3142"/>
      <c r="Z47" s="3142"/>
      <c r="AA47" s="3142"/>
      <c r="AB47" s="3142"/>
      <c r="AC47" s="3142"/>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42"/>
      <c r="O48" s="3142"/>
      <c r="P48" s="3142"/>
      <c r="Q48" s="3142"/>
      <c r="R48" s="3142"/>
      <c r="S48" s="3142"/>
      <c r="T48" s="3142"/>
      <c r="U48" s="3142"/>
      <c r="V48" s="3142"/>
      <c r="W48" s="3142"/>
      <c r="X48" s="3142"/>
      <c r="Y48" s="3142"/>
      <c r="Z48" s="3142"/>
      <c r="AA48" s="3142"/>
      <c r="AB48" s="3142"/>
      <c r="AC48" s="3142"/>
      <c r="AD48" s="2900"/>
      <c r="AE48" s="1553"/>
      <c r="AF48" s="1553"/>
      <c r="AG48" s="1553"/>
      <c r="AH48" s="1553"/>
      <c r="AI48" s="23"/>
      <c r="AJ48" s="3135" t="s">
        <v>2297</v>
      </c>
      <c r="AK48" s="3136"/>
      <c r="AL48" s="3136"/>
      <c r="AM48" s="3136"/>
      <c r="AN48" s="2312"/>
      <c r="AO48" s="2313" t="s">
        <v>332</v>
      </c>
      <c r="AP48" s="2313" t="s">
        <v>2298</v>
      </c>
      <c r="AQ48" s="2313" t="s">
        <v>2299</v>
      </c>
      <c r="AR48" s="2313" t="s">
        <v>2300</v>
      </c>
      <c r="AS48" s="2313" t="s">
        <v>2301</v>
      </c>
      <c r="AT48" s="2314" t="s">
        <v>2040</v>
      </c>
      <c r="AU48" s="1553"/>
    </row>
    <row r="49" spans="1:47" s="501" customFormat="1" ht="30" customHeight="1">
      <c r="A49" s="1720"/>
      <c r="B49" s="3147">
        <f t="shared" ref="B49:B59" si="45">IF($AJ49="",0,VLOOKUP($AI49,Misclookup,28,FALSE))</f>
        <v>0</v>
      </c>
      <c r="C49" s="3147"/>
      <c r="D49" s="3146" t="str">
        <f t="shared" ref="D49:D59" si="46">IF($AJ49="","",VLOOKUP($AI49,Misclookup,29,FALSE))</f>
        <v/>
      </c>
      <c r="E49" s="3146"/>
      <c r="F49" s="3146"/>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43" t="s">
        <v>3826</v>
      </c>
      <c r="X49" s="3143"/>
      <c r="Y49" s="3143"/>
      <c r="Z49" s="3143"/>
      <c r="AA49" s="3143"/>
      <c r="AB49" s="3143"/>
      <c r="AC49" s="3143"/>
      <c r="AD49" s="2819"/>
      <c r="AE49" s="2819"/>
      <c r="AF49" s="1553"/>
      <c r="AG49" s="1553"/>
      <c r="AH49" s="1553"/>
      <c r="AI49" s="1553">
        <v>1</v>
      </c>
      <c r="AJ49" s="3182" t="str">
        <f>IF(ISERROR(VLOOKUP(AI49,Misclookup,2,FALSE)),"",VLOOKUP(AI49,Misclookup,2,FALSE))</f>
        <v/>
      </c>
      <c r="AK49" s="3181"/>
      <c r="AL49" s="3181"/>
      <c r="AM49" s="3181"/>
      <c r="AN49" s="318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40">
        <f t="shared" si="45"/>
        <v>0</v>
      </c>
      <c r="C50" s="3140"/>
      <c r="D50" s="3140" t="str">
        <f t="shared" si="46"/>
        <v/>
      </c>
      <c r="E50" s="3140"/>
      <c r="F50" s="314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43"/>
      <c r="X50" s="3143"/>
      <c r="Y50" s="3143"/>
      <c r="Z50" s="3143"/>
      <c r="AA50" s="3143"/>
      <c r="AB50" s="3143"/>
      <c r="AC50" s="3143"/>
      <c r="AD50" s="2819"/>
      <c r="AE50" s="2819"/>
      <c r="AF50" s="1553"/>
      <c r="AG50" s="1553"/>
      <c r="AH50" s="1553"/>
      <c r="AI50" s="1553">
        <v>2</v>
      </c>
      <c r="AJ50" s="3182" t="str">
        <f t="shared" ref="AJ50:AJ59" si="59">IF(ISERROR(VLOOKUP(AI50,Misclookup,2,FALSE)),"",VLOOKUP(AI50,Misclookup,2,FALSE))</f>
        <v/>
      </c>
      <c r="AK50" s="3181"/>
      <c r="AL50" s="3181"/>
      <c r="AM50" s="3181"/>
      <c r="AN50" s="318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40">
        <f t="shared" si="45"/>
        <v>0</v>
      </c>
      <c r="C51" s="3140"/>
      <c r="D51" s="3144" t="str">
        <f t="shared" si="46"/>
        <v/>
      </c>
      <c r="E51" s="3144"/>
      <c r="F51" s="3144"/>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43"/>
      <c r="X51" s="3143"/>
      <c r="Y51" s="3143"/>
      <c r="Z51" s="3143"/>
      <c r="AA51" s="3143"/>
      <c r="AB51" s="3143"/>
      <c r="AC51" s="3143"/>
      <c r="AD51" s="1553"/>
      <c r="AE51" s="1553"/>
      <c r="AF51" s="1553"/>
      <c r="AG51" s="1553"/>
      <c r="AH51" s="1553"/>
      <c r="AI51" s="1553">
        <v>3</v>
      </c>
      <c r="AJ51" s="3182" t="str">
        <f t="shared" si="59"/>
        <v/>
      </c>
      <c r="AK51" s="3181"/>
      <c r="AL51" s="3181"/>
      <c r="AM51" s="3181"/>
      <c r="AN51" s="318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40">
        <f t="shared" si="45"/>
        <v>0</v>
      </c>
      <c r="C52" s="3140"/>
      <c r="D52" s="3140" t="str">
        <f t="shared" si="46"/>
        <v/>
      </c>
      <c r="E52" s="3140"/>
      <c r="F52" s="314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43"/>
      <c r="X52" s="3143"/>
      <c r="Y52" s="3143"/>
      <c r="Z52" s="3143"/>
      <c r="AA52" s="3143"/>
      <c r="AB52" s="3143"/>
      <c r="AC52" s="3143"/>
      <c r="AD52" s="1553"/>
      <c r="AE52" s="1553"/>
      <c r="AF52" s="1553"/>
      <c r="AG52" s="1553"/>
      <c r="AH52" s="1553"/>
      <c r="AI52" s="1553">
        <v>4</v>
      </c>
      <c r="AJ52" s="3182" t="str">
        <f t="shared" si="59"/>
        <v/>
      </c>
      <c r="AK52" s="3181"/>
      <c r="AL52" s="3181"/>
      <c r="AM52" s="3181"/>
      <c r="AN52" s="318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71">
        <f t="shared" si="45"/>
        <v>0</v>
      </c>
      <c r="C53" s="3171"/>
      <c r="D53" s="3144" t="str">
        <f t="shared" si="46"/>
        <v/>
      </c>
      <c r="E53" s="3144"/>
      <c r="F53" s="3144"/>
      <c r="G53" s="1776">
        <f t="shared" si="58"/>
        <v>0</v>
      </c>
      <c r="H53" s="1777">
        <f t="shared" si="47"/>
        <v>0</v>
      </c>
      <c r="I53" s="1778">
        <f t="shared" si="48"/>
        <v>0</v>
      </c>
      <c r="J53" s="1778">
        <f t="shared" si="49"/>
        <v>0</v>
      </c>
      <c r="K53" s="1778">
        <f t="shared" si="50"/>
        <v>0</v>
      </c>
      <c r="L53" s="1720"/>
      <c r="M53" s="2821"/>
      <c r="N53" s="2809"/>
      <c r="U53" s="2809" t="str">
        <f t="shared" si="51"/>
        <v/>
      </c>
      <c r="AI53" s="501">
        <v>5</v>
      </c>
      <c r="AJ53" s="3180" t="str">
        <f t="shared" si="59"/>
        <v/>
      </c>
      <c r="AK53" s="3181"/>
      <c r="AL53" s="3181"/>
      <c r="AM53" s="3181"/>
      <c r="AN53" s="318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72">
        <f t="shared" si="45"/>
        <v>0</v>
      </c>
      <c r="C54" s="3172"/>
      <c r="D54" s="3140" t="str">
        <f t="shared" si="46"/>
        <v/>
      </c>
      <c r="E54" s="3140"/>
      <c r="F54" s="3140"/>
      <c r="G54" s="1779">
        <f t="shared" si="58"/>
        <v>0</v>
      </c>
      <c r="H54" s="1780">
        <f t="shared" si="47"/>
        <v>0</v>
      </c>
      <c r="I54" s="1781">
        <f t="shared" si="48"/>
        <v>0</v>
      </c>
      <c r="J54" s="1781">
        <f t="shared" si="49"/>
        <v>0</v>
      </c>
      <c r="K54" s="1781">
        <f t="shared" si="50"/>
        <v>0</v>
      </c>
      <c r="L54" s="1720"/>
      <c r="M54" s="2821"/>
      <c r="N54" s="2809"/>
      <c r="U54" s="2809" t="str">
        <f t="shared" si="51"/>
        <v/>
      </c>
      <c r="AI54" s="501">
        <v>6</v>
      </c>
      <c r="AJ54" s="3183" t="str">
        <f t="shared" si="59"/>
        <v/>
      </c>
      <c r="AK54" s="3184"/>
      <c r="AL54" s="3184"/>
      <c r="AM54" s="3184"/>
      <c r="AN54" s="318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73">
        <f t="shared" si="45"/>
        <v>0</v>
      </c>
      <c r="C55" s="3173"/>
      <c r="D55" s="3144" t="str">
        <f t="shared" si="46"/>
        <v/>
      </c>
      <c r="E55" s="3144"/>
      <c r="F55" s="3144"/>
      <c r="G55" s="1776">
        <f t="shared" si="58"/>
        <v>0</v>
      </c>
      <c r="H55" s="1777">
        <f t="shared" si="47"/>
        <v>0</v>
      </c>
      <c r="I55" s="1778">
        <f t="shared" si="48"/>
        <v>0</v>
      </c>
      <c r="J55" s="1778">
        <f t="shared" si="49"/>
        <v>0</v>
      </c>
      <c r="K55" s="1778">
        <f t="shared" si="50"/>
        <v>0</v>
      </c>
      <c r="L55" s="1720"/>
      <c r="M55" s="2821"/>
      <c r="N55" s="2809"/>
      <c r="U55" s="2809" t="str">
        <f t="shared" si="51"/>
        <v/>
      </c>
      <c r="AI55" s="501">
        <v>7</v>
      </c>
      <c r="AJ55" s="3185" t="str">
        <f t="shared" si="59"/>
        <v/>
      </c>
      <c r="AK55" s="3186"/>
      <c r="AL55" s="3186"/>
      <c r="AM55" s="3186"/>
      <c r="AN55" s="318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72">
        <f t="shared" si="45"/>
        <v>0</v>
      </c>
      <c r="C56" s="3172"/>
      <c r="D56" s="3140" t="str">
        <f t="shared" si="46"/>
        <v/>
      </c>
      <c r="E56" s="3140"/>
      <c r="F56" s="3140"/>
      <c r="G56" s="1779">
        <f t="shared" si="58"/>
        <v>0</v>
      </c>
      <c r="H56" s="1780">
        <f t="shared" si="47"/>
        <v>0</v>
      </c>
      <c r="I56" s="1781">
        <f t="shared" si="48"/>
        <v>0</v>
      </c>
      <c r="J56" s="1781">
        <f t="shared" si="49"/>
        <v>0</v>
      </c>
      <c r="K56" s="1781">
        <f t="shared" si="50"/>
        <v>0</v>
      </c>
      <c r="L56" s="1720"/>
      <c r="M56" s="2821"/>
      <c r="N56" s="2809"/>
      <c r="U56" s="2809" t="str">
        <f t="shared" si="51"/>
        <v/>
      </c>
      <c r="AI56" s="501">
        <v>8</v>
      </c>
      <c r="AJ56" s="3180" t="str">
        <f t="shared" si="59"/>
        <v/>
      </c>
      <c r="AK56" s="3181"/>
      <c r="AL56" s="3181"/>
      <c r="AM56" s="3181"/>
      <c r="AN56" s="318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73">
        <f t="shared" si="45"/>
        <v>0</v>
      </c>
      <c r="C57" s="3173"/>
      <c r="D57" s="3144" t="str">
        <f t="shared" si="46"/>
        <v/>
      </c>
      <c r="E57" s="3144"/>
      <c r="F57" s="3144"/>
      <c r="G57" s="1776">
        <f t="shared" si="58"/>
        <v>0</v>
      </c>
      <c r="H57" s="1777">
        <f t="shared" si="47"/>
        <v>0</v>
      </c>
      <c r="I57" s="1778">
        <f t="shared" si="48"/>
        <v>0</v>
      </c>
      <c r="J57" s="1778">
        <f t="shared" si="49"/>
        <v>0</v>
      </c>
      <c r="K57" s="1778">
        <f t="shared" si="50"/>
        <v>0</v>
      </c>
      <c r="L57" s="1720"/>
      <c r="M57" s="2821"/>
      <c r="N57" s="2809"/>
      <c r="U57" s="2809" t="str">
        <f t="shared" si="51"/>
        <v/>
      </c>
      <c r="AI57" s="501">
        <v>9</v>
      </c>
      <c r="AJ57" s="3180" t="str">
        <f t="shared" si="59"/>
        <v/>
      </c>
      <c r="AK57" s="3181"/>
      <c r="AL57" s="3181"/>
      <c r="AM57" s="3181"/>
      <c r="AN57" s="318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72">
        <f t="shared" si="45"/>
        <v>0</v>
      </c>
      <c r="C58" s="3172"/>
      <c r="D58" s="3174" t="str">
        <f t="shared" si="46"/>
        <v/>
      </c>
      <c r="E58" s="3174"/>
      <c r="F58" s="3174"/>
      <c r="G58" s="1779">
        <f t="shared" si="58"/>
        <v>0</v>
      </c>
      <c r="H58" s="1780">
        <f t="shared" si="47"/>
        <v>0</v>
      </c>
      <c r="I58" s="1781">
        <f t="shared" si="48"/>
        <v>0</v>
      </c>
      <c r="J58" s="1781">
        <f t="shared" si="49"/>
        <v>0</v>
      </c>
      <c r="K58" s="1781">
        <f t="shared" si="50"/>
        <v>0</v>
      </c>
      <c r="L58" s="1720"/>
      <c r="M58" s="2821"/>
      <c r="N58" s="2809"/>
      <c r="U58" s="2809" t="str">
        <f t="shared" si="51"/>
        <v/>
      </c>
      <c r="AI58" s="501">
        <v>10</v>
      </c>
      <c r="AJ58" s="3180" t="str">
        <f t="shared" si="59"/>
        <v/>
      </c>
      <c r="AK58" s="3181"/>
      <c r="AL58" s="3181"/>
      <c r="AM58" s="3181"/>
      <c r="AN58" s="318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75">
        <f t="shared" si="45"/>
        <v>0</v>
      </c>
      <c r="C59" s="3175"/>
      <c r="D59" s="3176" t="str">
        <f t="shared" si="46"/>
        <v/>
      </c>
      <c r="E59" s="3176"/>
      <c r="F59" s="3176"/>
      <c r="G59" s="1782">
        <f t="shared" si="58"/>
        <v>0</v>
      </c>
      <c r="H59" s="1783">
        <f t="shared" si="47"/>
        <v>0</v>
      </c>
      <c r="I59" s="1784">
        <f t="shared" si="48"/>
        <v>0</v>
      </c>
      <c r="J59" s="1784">
        <f t="shared" si="49"/>
        <v>0</v>
      </c>
      <c r="K59" s="1784">
        <f t="shared" si="50"/>
        <v>0</v>
      </c>
      <c r="L59" s="1720"/>
      <c r="M59" s="2476"/>
      <c r="N59" s="2809"/>
      <c r="U59" s="2809" t="str">
        <f t="shared" si="51"/>
        <v/>
      </c>
      <c r="AI59" s="501">
        <v>11</v>
      </c>
      <c r="AJ59" s="3180" t="str">
        <f t="shared" si="59"/>
        <v/>
      </c>
      <c r="AK59" s="3181"/>
      <c r="AL59" s="3181"/>
      <c r="AM59" s="3181"/>
      <c r="AN59" s="318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9"/>
      <c r="S76" s="3169"/>
      <c r="T76" s="3169"/>
      <c r="U76" s="3169"/>
      <c r="V76" s="3169"/>
      <c r="W76" s="3169"/>
      <c r="X76" s="3169"/>
      <c r="Y76" s="3169"/>
      <c r="Z76" s="3169"/>
      <c r="AA76" s="1465"/>
    </row>
    <row r="77" spans="2:27" ht="72.75" customHeight="1">
      <c r="L77" s="90"/>
      <c r="M77" s="90"/>
      <c r="N77" s="90"/>
      <c r="O77" s="90"/>
      <c r="P77" s="90"/>
      <c r="Q77" s="90"/>
      <c r="R77" s="3169"/>
      <c r="S77" s="3170"/>
      <c r="T77" s="3170"/>
      <c r="U77" s="3170"/>
      <c r="V77" s="3170"/>
      <c r="W77" s="3170"/>
      <c r="X77" s="3170"/>
      <c r="Y77" s="3170"/>
      <c r="Z77" s="3170"/>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2"/>
      <c r="W95" s="3072"/>
      <c r="X95" s="3072"/>
      <c r="Y95" s="3072"/>
      <c r="Z95" s="3072"/>
      <c r="AA95" s="3072"/>
      <c r="AB95" s="3072"/>
      <c r="AC95" s="3072"/>
      <c r="AD95" s="534"/>
      <c r="AE95" s="534"/>
    </row>
    <row r="96" spans="2:31">
      <c r="V96" s="534"/>
      <c r="W96" s="534"/>
      <c r="X96" s="534"/>
      <c r="Y96" s="534"/>
      <c r="Z96" s="534"/>
      <c r="AA96" s="534"/>
      <c r="AB96" s="534"/>
      <c r="AC96" s="534"/>
      <c r="AD96" s="534"/>
      <c r="AE96" s="534"/>
    </row>
    <row r="97" spans="22:31" ht="42.75" customHeight="1">
      <c r="V97" s="3072"/>
      <c r="W97" s="3072"/>
      <c r="X97" s="3072"/>
      <c r="Y97" s="3072"/>
      <c r="Z97" s="3072"/>
      <c r="AA97" s="3072"/>
      <c r="AB97" s="3072"/>
      <c r="AC97" s="3072"/>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SheetLayoutView="90" workbookViewId="0">
      <selection activeCell="D17" sqref="D17"/>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7" t="s">
        <v>17</v>
      </c>
      <c r="E2" s="3187"/>
      <c r="F2" s="3187"/>
      <c r="G2" s="3187"/>
      <c r="H2" s="3187"/>
      <c r="I2" s="3187"/>
      <c r="J2" s="3071" t="s">
        <v>3449</v>
      </c>
      <c r="K2" s="3071"/>
      <c r="L2" s="3071"/>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208" t="s">
        <v>2167</v>
      </c>
      <c r="C6" s="3208"/>
      <c r="D6" s="3208"/>
      <c r="E6" s="3208"/>
      <c r="F6" s="3208"/>
      <c r="G6" s="3208"/>
      <c r="H6" s="3208"/>
      <c r="I6" s="3208"/>
      <c r="J6" s="3208"/>
      <c r="K6" s="3208"/>
      <c r="L6" s="3208"/>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3" t="s">
        <v>3147</v>
      </c>
      <c r="C7" s="3203"/>
      <c r="D7" s="3203"/>
      <c r="E7" s="3203"/>
      <c r="F7" s="3203"/>
      <c r="G7" s="3203"/>
      <c r="H7" s="3203"/>
      <c r="I7" s="3203"/>
      <c r="J7" s="3203"/>
      <c r="K7" s="3203"/>
      <c r="L7" s="3203"/>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8" t="s">
        <v>2168</v>
      </c>
      <c r="C9" s="3208"/>
      <c r="D9" s="3208"/>
      <c r="E9" s="3208"/>
      <c r="F9" s="3208"/>
      <c r="G9" s="3208"/>
      <c r="H9" s="3208"/>
      <c r="I9" s="3208"/>
      <c r="J9" s="3208"/>
      <c r="K9" s="3208"/>
      <c r="L9" s="3208"/>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12" t="s">
        <v>2109</v>
      </c>
      <c r="C10" s="3212"/>
      <c r="D10" s="3212"/>
      <c r="E10" s="3212"/>
      <c r="F10" s="3212"/>
      <c r="G10" s="3212"/>
      <c r="H10" s="3212"/>
      <c r="I10" s="3212"/>
      <c r="J10" s="3212"/>
      <c r="K10" s="3212"/>
      <c r="L10" s="3212"/>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5" t="s">
        <v>3697</v>
      </c>
      <c r="C11" s="3205"/>
      <c r="D11" s="3205"/>
      <c r="E11" s="3205"/>
      <c r="F11" s="3205"/>
      <c r="G11" s="3205"/>
      <c r="H11" s="3205"/>
      <c r="I11" s="3205"/>
      <c r="J11" s="3205"/>
      <c r="K11" s="3205"/>
      <c r="L11" s="3205"/>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4" t="s">
        <v>3698</v>
      </c>
      <c r="C12" s="3204"/>
      <c r="D12" s="3203"/>
      <c r="E12" s="3203"/>
      <c r="F12" s="3203"/>
      <c r="G12" s="3203"/>
      <c r="H12" s="3203"/>
      <c r="I12" s="3203"/>
      <c r="J12" s="3203"/>
      <c r="K12" s="3203"/>
      <c r="L12" s="3203"/>
      <c r="M12" s="572"/>
      <c r="N12" s="572"/>
      <c r="O12" s="3209" t="s">
        <v>3070</v>
      </c>
      <c r="P12" s="3202" t="s">
        <v>3874</v>
      </c>
      <c r="Q12" s="3202"/>
      <c r="R12" s="3202"/>
      <c r="S12" s="3202"/>
      <c r="T12" s="2762"/>
      <c r="U12" s="3195" t="s">
        <v>3102</v>
      </c>
      <c r="V12" s="3200" t="s">
        <v>3103</v>
      </c>
      <c r="W12" s="3190" t="s">
        <v>3104</v>
      </c>
      <c r="X12" s="3190" t="s">
        <v>3105</v>
      </c>
      <c r="Y12" s="3190" t="s">
        <v>342</v>
      </c>
      <c r="Z12" s="3190" t="s">
        <v>3106</v>
      </c>
      <c r="AA12" s="3190" t="s">
        <v>3107</v>
      </c>
      <c r="AB12" s="3188" t="s">
        <v>3108</v>
      </c>
      <c r="AC12" s="3188" t="s">
        <v>3109</v>
      </c>
      <c r="AD12" s="3188" t="s">
        <v>3110</v>
      </c>
      <c r="AE12" s="3188" t="s">
        <v>3111</v>
      </c>
      <c r="AF12" s="3188" t="s">
        <v>3112</v>
      </c>
      <c r="AG12" s="3188" t="s">
        <v>3113</v>
      </c>
      <c r="AH12" s="3188" t="s">
        <v>3114</v>
      </c>
      <c r="AI12" s="3188" t="s">
        <v>3115</v>
      </c>
      <c r="AJ12" s="3188" t="s">
        <v>3116</v>
      </c>
      <c r="AK12" s="3206" t="s">
        <v>3117</v>
      </c>
      <c r="AL12" s="3188" t="s">
        <v>3118</v>
      </c>
      <c r="AM12" s="3188" t="s">
        <v>3119</v>
      </c>
      <c r="AN12" s="3188" t="s">
        <v>3120</v>
      </c>
      <c r="AO12" s="3188" t="s">
        <v>3121</v>
      </c>
      <c r="AP12" s="3188" t="s">
        <v>3122</v>
      </c>
      <c r="AQ12" s="3188"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10"/>
      <c r="P13" s="1603"/>
      <c r="Q13" s="2763"/>
      <c r="R13" s="2763"/>
      <c r="S13" s="2763"/>
      <c r="T13" s="2763"/>
      <c r="U13" s="3196"/>
      <c r="V13" s="3201"/>
      <c r="W13" s="3191"/>
      <c r="X13" s="3191"/>
      <c r="Y13" s="3191"/>
      <c r="Z13" s="3192"/>
      <c r="AA13" s="3191"/>
      <c r="AB13" s="3189"/>
      <c r="AC13" s="3189"/>
      <c r="AD13" s="3189"/>
      <c r="AE13" s="3189"/>
      <c r="AF13" s="3189"/>
      <c r="AG13" s="3189"/>
      <c r="AH13" s="3189"/>
      <c r="AI13" s="3189"/>
      <c r="AJ13" s="3189"/>
      <c r="AK13" s="3207"/>
      <c r="AL13" s="3189"/>
      <c r="AM13" s="3189"/>
      <c r="AN13" s="3189"/>
      <c r="AO13" s="3189"/>
      <c r="AP13" s="3189"/>
      <c r="AQ13" s="3189"/>
      <c r="AR13" s="14"/>
      <c r="AS13" s="14"/>
    </row>
    <row r="14" spans="1:45" s="223" customFormat="1" ht="15.75" customHeight="1" thickBot="1">
      <c r="A14" s="1793"/>
      <c r="B14" s="3213" t="s">
        <v>2169</v>
      </c>
      <c r="C14" s="3213"/>
      <c r="D14" s="3213"/>
      <c r="E14" s="3213"/>
      <c r="F14" s="3213"/>
      <c r="G14" s="3213"/>
      <c r="H14" s="3213"/>
      <c r="I14" s="3213"/>
      <c r="J14" s="3213"/>
      <c r="K14" s="3213"/>
      <c r="L14" s="3213"/>
      <c r="M14" s="572"/>
      <c r="N14" s="572"/>
      <c r="O14" s="3210"/>
      <c r="P14" s="1603"/>
      <c r="Q14" s="2763"/>
      <c r="R14" s="2763" t="str">
        <f>IF(Q17="",""," $ -")</f>
        <v xml:space="preserve"> $ -</v>
      </c>
      <c r="S14" s="2763"/>
      <c r="T14" s="2763"/>
      <c r="U14" s="3196"/>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212" t="s">
        <v>548</v>
      </c>
      <c r="C15" s="3212"/>
      <c r="D15" s="3212"/>
      <c r="E15" s="3212"/>
      <c r="F15" s="3212"/>
      <c r="G15" s="3212"/>
      <c r="H15" s="3212"/>
      <c r="I15" s="3212"/>
      <c r="J15" s="3212"/>
      <c r="K15" s="3212"/>
      <c r="L15" s="3212"/>
      <c r="M15" s="572"/>
      <c r="N15" s="572"/>
      <c r="O15" s="3211"/>
      <c r="P15" s="1606"/>
      <c r="Q15" s="2764"/>
      <c r="R15" s="2764"/>
      <c r="S15" s="2764"/>
      <c r="T15" s="2764"/>
      <c r="U15" s="3197"/>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198" t="s">
        <v>3069</v>
      </c>
      <c r="R16" s="3199"/>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212"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12"/>
      <c r="D34" s="3212"/>
      <c r="E34" s="3212"/>
      <c r="F34" s="3212"/>
      <c r="G34" s="3212"/>
      <c r="H34" s="3212"/>
      <c r="I34" s="3212"/>
      <c r="J34" s="3212"/>
      <c r="K34" s="3212"/>
      <c r="L34" s="3212"/>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2"/>
      <c r="P86" s="3072"/>
      <c r="Q86" s="3072"/>
      <c r="R86" s="3072"/>
      <c r="S86" s="3072"/>
      <c r="T86" s="3072"/>
      <c r="U86" s="3072"/>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2"/>
      <c r="P88" s="3072"/>
      <c r="Q88" s="3072"/>
      <c r="R88" s="3072"/>
      <c r="S88" s="3072"/>
      <c r="T88" s="3072"/>
      <c r="U88" s="3072"/>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16" t="s">
        <v>3251</v>
      </c>
      <c r="D2" s="3216"/>
      <c r="E2" s="3216"/>
      <c r="F2" s="3216"/>
      <c r="G2" s="3216"/>
      <c r="H2" s="3216"/>
      <c r="I2" s="3216"/>
      <c r="J2" s="3217" t="s">
        <v>3449</v>
      </c>
      <c r="K2" s="3217"/>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29" t="s">
        <v>3440</v>
      </c>
      <c r="S7" s="3229"/>
      <c r="T7" s="3229"/>
      <c r="U7" s="3229"/>
      <c r="V7" s="3229"/>
      <c r="W7" s="3229"/>
      <c r="X7" s="3229"/>
      <c r="Y7" s="3229"/>
      <c r="Z7" s="3229"/>
      <c r="AA7" s="3229"/>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29"/>
      <c r="S8" s="3229"/>
      <c r="T8" s="3229"/>
      <c r="U8" s="3229"/>
      <c r="V8" s="3229"/>
      <c r="W8" s="3229"/>
      <c r="X8" s="3229"/>
      <c r="Y8" s="3229"/>
      <c r="Z8" s="3229"/>
      <c r="AA8" s="3229"/>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26" t="s">
        <v>246</v>
      </c>
      <c r="C9" s="3226"/>
      <c r="D9" s="3226"/>
      <c r="E9" s="3226"/>
      <c r="F9" s="3226"/>
      <c r="G9" s="3226"/>
      <c r="H9" s="3226"/>
      <c r="I9" s="3226"/>
      <c r="J9" s="3226"/>
      <c r="K9" s="3226"/>
      <c r="L9" s="10"/>
      <c r="M9" s="10"/>
      <c r="N9" s="10"/>
      <c r="R9" s="3229"/>
      <c r="S9" s="3229"/>
      <c r="T9" s="3229"/>
      <c r="U9" s="3229"/>
      <c r="V9" s="3229"/>
      <c r="W9" s="3229"/>
      <c r="X9" s="3229"/>
      <c r="Y9" s="3229"/>
      <c r="Z9" s="3229"/>
      <c r="AA9" s="3229"/>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27" t="s">
        <v>315</v>
      </c>
      <c r="C10" s="3227"/>
      <c r="D10" s="3227"/>
      <c r="E10" s="3227"/>
      <c r="F10" s="3227"/>
      <c r="G10" s="3227"/>
      <c r="H10" s="3227"/>
      <c r="I10" s="3227"/>
      <c r="J10" s="3227"/>
      <c r="K10" s="3227"/>
      <c r="L10" s="10"/>
      <c r="M10" s="10"/>
      <c r="N10" s="10"/>
      <c r="O10" s="1599"/>
      <c r="P10" s="1602" t="s">
        <v>3078</v>
      </c>
      <c r="Q10" s="1602"/>
      <c r="R10" s="3145" t="s">
        <v>3830</v>
      </c>
      <c r="S10" s="3145"/>
      <c r="T10" s="3145"/>
      <c r="U10" s="3145"/>
      <c r="V10" s="3145"/>
      <c r="W10" s="3145"/>
      <c r="X10" s="3145"/>
      <c r="Y10" s="3145"/>
      <c r="Z10" s="3145"/>
      <c r="AA10" s="314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27" t="s">
        <v>116</v>
      </c>
      <c r="C11" s="3227"/>
      <c r="D11" s="3227"/>
      <c r="E11" s="3227"/>
      <c r="F11" s="3227"/>
      <c r="G11" s="3227"/>
      <c r="H11" s="3227"/>
      <c r="I11" s="3227"/>
      <c r="J11" s="3227"/>
      <c r="K11" s="3227"/>
      <c r="L11" s="10"/>
      <c r="M11" s="10"/>
      <c r="N11" s="10"/>
      <c r="O11" s="1603"/>
      <c r="P11" s="1603" t="s">
        <v>3069</v>
      </c>
      <c r="Q11" s="1603" t="s">
        <v>3082</v>
      </c>
      <c r="R11" s="3145"/>
      <c r="S11" s="3145"/>
      <c r="T11" s="3145"/>
      <c r="U11" s="3145"/>
      <c r="V11" s="3145"/>
      <c r="W11" s="3145"/>
      <c r="X11" s="3145"/>
      <c r="Y11" s="3145"/>
      <c r="Z11" s="3145"/>
      <c r="AA11" s="3145"/>
      <c r="AB11" s="1604" t="s">
        <v>2170</v>
      </c>
      <c r="AC11" s="1412"/>
      <c r="AD11" s="1165"/>
      <c r="AE11" s="3222" t="s">
        <v>3064</v>
      </c>
      <c r="AF11" s="3250" t="s">
        <v>3063</v>
      </c>
      <c r="AG11" s="3250" t="s">
        <v>3062</v>
      </c>
      <c r="AH11" s="3250"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22" t="s">
        <v>3055</v>
      </c>
      <c r="BE11" s="3222" t="s">
        <v>3054</v>
      </c>
      <c r="BF11" s="3222"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2" t="s">
        <v>3049</v>
      </c>
      <c r="CC11" s="3252" t="s">
        <v>3048</v>
      </c>
      <c r="CD11" s="1152" t="s">
        <v>3047</v>
      </c>
      <c r="CE11" s="1152"/>
      <c r="CF11" s="1151"/>
      <c r="CG11" s="1152" t="s">
        <v>3046</v>
      </c>
      <c r="CH11" s="1152"/>
      <c r="CI11" s="1151"/>
      <c r="CJ11" s="1150" t="s">
        <v>3045</v>
      </c>
      <c r="CK11" s="1149"/>
      <c r="CL11" s="3222" t="s">
        <v>3044</v>
      </c>
      <c r="CM11" s="3248" t="s">
        <v>3043</v>
      </c>
      <c r="CN11" s="3224" t="s">
        <v>3042</v>
      </c>
      <c r="CO11" s="3224" t="s">
        <v>3041</v>
      </c>
      <c r="CP11" s="3224" t="s">
        <v>3040</v>
      </c>
      <c r="CQ11" s="3248" t="s">
        <v>3039</v>
      </c>
      <c r="CR11" s="1140"/>
      <c r="CS11" s="3254" t="s">
        <v>3038</v>
      </c>
      <c r="CT11" s="3248" t="s">
        <v>3037</v>
      </c>
      <c r="CU11" s="3250" t="s">
        <v>3036</v>
      </c>
      <c r="CV11" s="3222" t="s">
        <v>3038</v>
      </c>
      <c r="CW11" s="3222" t="s">
        <v>3037</v>
      </c>
      <c r="CX11" s="3222" t="s">
        <v>3036</v>
      </c>
      <c r="CY11" s="3222" t="s">
        <v>2985</v>
      </c>
      <c r="CZ11" s="3222" t="s">
        <v>2985</v>
      </c>
      <c r="DA11" s="3222" t="s">
        <v>2985</v>
      </c>
      <c r="DB11" s="3222" t="s">
        <v>3035</v>
      </c>
      <c r="DC11" s="3222" t="s">
        <v>3035</v>
      </c>
      <c r="DD11" s="3222" t="s">
        <v>3034</v>
      </c>
      <c r="DE11" s="3222" t="s">
        <v>3027</v>
      </c>
      <c r="DF11" s="3222" t="s">
        <v>3033</v>
      </c>
      <c r="DG11" s="3222" t="s">
        <v>3032</v>
      </c>
      <c r="DH11" s="3222" t="s">
        <v>3031</v>
      </c>
      <c r="DI11" s="3222" t="s">
        <v>3030</v>
      </c>
      <c r="DJ11" s="3222" t="s">
        <v>3029</v>
      </c>
      <c r="DL11" s="691"/>
    </row>
    <row r="12" spans="1:226" ht="46.5" customHeight="1" thickBot="1">
      <c r="A12" s="14"/>
      <c r="B12" s="3228" t="s">
        <v>3699</v>
      </c>
      <c r="C12" s="3228"/>
      <c r="D12" s="3228"/>
      <c r="E12" s="3228"/>
      <c r="F12" s="3228"/>
      <c r="G12" s="3228"/>
      <c r="H12" s="3228"/>
      <c r="I12" s="3228"/>
      <c r="J12" s="3228"/>
      <c r="K12" s="3228"/>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23"/>
      <c r="AF12" s="3251"/>
      <c r="AG12" s="3251"/>
      <c r="AH12" s="3251"/>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23"/>
      <c r="BE12" s="3223"/>
      <c r="BF12" s="3223"/>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3"/>
      <c r="CC12" s="3253"/>
      <c r="CD12" s="1125" t="s">
        <v>3012</v>
      </c>
      <c r="CE12" s="1125" t="s">
        <v>2978</v>
      </c>
      <c r="CF12" s="1124" t="s">
        <v>3011</v>
      </c>
      <c r="CG12" s="1125" t="s">
        <v>3012</v>
      </c>
      <c r="CH12" s="1125" t="s">
        <v>2978</v>
      </c>
      <c r="CI12" s="1124" t="s">
        <v>3011</v>
      </c>
      <c r="CJ12" s="1123" t="s">
        <v>53</v>
      </c>
      <c r="CK12" s="1122" t="s">
        <v>3010</v>
      </c>
      <c r="CL12" s="3251" t="s">
        <v>3009</v>
      </c>
      <c r="CM12" s="3249" t="s">
        <v>3009</v>
      </c>
      <c r="CN12" s="3225" t="s">
        <v>3009</v>
      </c>
      <c r="CO12" s="3225" t="s">
        <v>3009</v>
      </c>
      <c r="CP12" s="3225" t="s">
        <v>3009</v>
      </c>
      <c r="CQ12" s="3249" t="s">
        <v>3009</v>
      </c>
      <c r="CR12" s="1121" t="s">
        <v>3008</v>
      </c>
      <c r="CS12" s="3255"/>
      <c r="CT12" s="3249"/>
      <c r="CU12" s="3251"/>
      <c r="CV12" s="3223"/>
      <c r="CW12" s="3223"/>
      <c r="CX12" s="3223"/>
      <c r="CY12" s="3223"/>
      <c r="CZ12" s="3223"/>
      <c r="DA12" s="3223"/>
      <c r="DB12" s="3223"/>
      <c r="DC12" s="3223"/>
      <c r="DD12" s="3223"/>
      <c r="DE12" s="3223"/>
      <c r="DF12" s="3223"/>
      <c r="DG12" s="3223"/>
      <c r="DH12" s="3223"/>
      <c r="DI12" s="3223"/>
      <c r="DJ12" s="3223"/>
      <c r="DK12" s="1120"/>
      <c r="DL12" s="1120"/>
      <c r="DM12" s="1120"/>
      <c r="DN12" s="1120"/>
      <c r="DO12" s="1120"/>
      <c r="DP12" s="1120"/>
      <c r="DQ12" s="1120"/>
      <c r="DR12" s="1120"/>
    </row>
    <row r="13" spans="1:226" ht="16.2" thickBot="1">
      <c r="A13" s="14"/>
      <c r="B13" s="3218" t="s">
        <v>599</v>
      </c>
      <c r="C13" s="3218"/>
      <c r="D13" s="3218"/>
      <c r="E13" s="3218"/>
      <c r="F13" s="3218"/>
      <c r="G13" s="3218"/>
      <c r="H13" s="3218"/>
      <c r="I13" s="3218"/>
      <c r="J13" s="3218"/>
      <c r="K13" s="3218"/>
      <c r="L13" s="14"/>
      <c r="M13" s="14"/>
      <c r="N13" s="14"/>
      <c r="O13" s="1595"/>
      <c r="P13" s="1596">
        <v>0</v>
      </c>
      <c r="Q13" s="1597"/>
      <c r="R13" s="3259" t="s">
        <v>3076</v>
      </c>
      <c r="S13" s="3260"/>
      <c r="T13" s="3260"/>
      <c r="U13" s="3260"/>
      <c r="V13" s="3260"/>
      <c r="W13" s="3260"/>
      <c r="X13" s="3260"/>
      <c r="Y13" s="3260"/>
      <c r="Z13" s="3260"/>
      <c r="AA13" s="3260"/>
      <c r="AB13" s="3261"/>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19"/>
      <c r="C14" s="3220"/>
      <c r="D14" s="3220"/>
      <c r="E14" s="3220"/>
      <c r="F14" s="3220"/>
      <c r="G14" s="3220"/>
      <c r="H14" s="3220"/>
      <c r="I14" s="3220"/>
      <c r="J14" s="3220"/>
      <c r="K14" s="10"/>
      <c r="L14" s="10"/>
      <c r="M14" s="10"/>
      <c r="N14" s="10"/>
      <c r="O14" s="1095"/>
      <c r="P14" s="1094"/>
      <c r="Q14" s="1093"/>
      <c r="R14" s="3262"/>
      <c r="S14" s="3263"/>
      <c r="T14" s="3263"/>
      <c r="U14" s="3263"/>
      <c r="V14" s="3263"/>
      <c r="W14" s="3263"/>
      <c r="X14" s="3263"/>
      <c r="Y14" s="3263"/>
      <c r="Z14" s="3263"/>
      <c r="AA14" s="3263"/>
      <c r="AB14" s="3264"/>
      <c r="AC14" s="1087"/>
      <c r="AD14" s="1086"/>
      <c r="AE14" s="1092"/>
      <c r="AF14" s="1092"/>
      <c r="AG14" s="1092"/>
      <c r="AH14" s="1091"/>
      <c r="AI14" s="1090"/>
      <c r="AJ14" s="1089"/>
      <c r="AK14" s="3256" t="s">
        <v>3060</v>
      </c>
      <c r="AL14" s="3257"/>
      <c r="AM14" s="3258"/>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21" t="s">
        <v>215</v>
      </c>
      <c r="D15" s="3221"/>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15" t="str">
        <f>IF(R16="","",R16)</f>
        <v/>
      </c>
      <c r="D16" s="3215"/>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15" t="str">
        <f>IF(R17="","",R17)</f>
        <v/>
      </c>
      <c r="D17" s="3215"/>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15" t="str">
        <f t="shared" ref="C18:C45" si="90">IF(R18="","",R18)</f>
        <v/>
      </c>
      <c r="D18" s="3215"/>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15" t="str">
        <f t="shared" si="90"/>
        <v/>
      </c>
      <c r="D19" s="3215"/>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15" t="str">
        <f t="shared" si="90"/>
        <v/>
      </c>
      <c r="D20" s="3215"/>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15" t="str">
        <f t="shared" si="90"/>
        <v/>
      </c>
      <c r="D21" s="3215"/>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15" t="str">
        <f t="shared" si="90"/>
        <v/>
      </c>
      <c r="D22" s="3215"/>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15" t="str">
        <f t="shared" si="90"/>
        <v/>
      </c>
      <c r="D23" s="3215"/>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15" t="str">
        <f t="shared" si="90"/>
        <v/>
      </c>
      <c r="D24" s="3215"/>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15" t="str">
        <f t="shared" si="90"/>
        <v/>
      </c>
      <c r="D25" s="3215"/>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15" t="str">
        <f t="shared" si="90"/>
        <v/>
      </c>
      <c r="D26" s="3215"/>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15" t="str">
        <f t="shared" si="90"/>
        <v/>
      </c>
      <c r="D27" s="3215"/>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15" t="str">
        <f t="shared" si="90"/>
        <v/>
      </c>
      <c r="D28" s="3215"/>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15" t="str">
        <f t="shared" si="90"/>
        <v/>
      </c>
      <c r="D29" s="3215"/>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15" t="str">
        <f t="shared" si="90"/>
        <v/>
      </c>
      <c r="D30" s="3215"/>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15" t="str">
        <f t="shared" si="90"/>
        <v/>
      </c>
      <c r="D31" s="3215"/>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15" t="str">
        <f t="shared" si="90"/>
        <v/>
      </c>
      <c r="D32" s="3215"/>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15" t="str">
        <f t="shared" si="90"/>
        <v/>
      </c>
      <c r="D33" s="3215"/>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15" t="str">
        <f t="shared" si="90"/>
        <v/>
      </c>
      <c r="D34" s="3215"/>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15" t="str">
        <f t="shared" si="90"/>
        <v/>
      </c>
      <c r="D35" s="3215"/>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15" t="str">
        <f t="shared" si="90"/>
        <v/>
      </c>
      <c r="D36" s="3215"/>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15" t="str">
        <f t="shared" si="90"/>
        <v/>
      </c>
      <c r="D37" s="3215"/>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15" t="str">
        <f t="shared" si="90"/>
        <v/>
      </c>
      <c r="D38" s="3215"/>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15" t="str">
        <f t="shared" si="90"/>
        <v/>
      </c>
      <c r="D39" s="3215"/>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15" t="str">
        <f t="shared" si="90"/>
        <v/>
      </c>
      <c r="D40" s="3215"/>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15" t="str">
        <f t="shared" si="90"/>
        <v/>
      </c>
      <c r="D41" s="3215"/>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15" t="str">
        <f t="shared" si="90"/>
        <v/>
      </c>
      <c r="D42" s="3215"/>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15" t="str">
        <f t="shared" si="90"/>
        <v/>
      </c>
      <c r="D43" s="3215"/>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15" t="str">
        <f t="shared" si="90"/>
        <v/>
      </c>
      <c r="D44" s="3215"/>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15" t="str">
        <f t="shared" si="90"/>
        <v/>
      </c>
      <c r="D45" s="3215"/>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36" t="s">
        <v>2988</v>
      </c>
      <c r="AG51" s="3237"/>
      <c r="AH51" s="3237"/>
      <c r="AI51" s="998" t="s">
        <v>2987</v>
      </c>
      <c r="AJ51" s="997"/>
      <c r="AK51" s="996"/>
      <c r="AL51" s="993" t="s">
        <v>2986</v>
      </c>
      <c r="AM51" s="995"/>
      <c r="AN51" s="994"/>
      <c r="AO51" s="993" t="s">
        <v>2040</v>
      </c>
      <c r="AP51" s="992"/>
      <c r="AQ51" s="992"/>
      <c r="AR51" s="3238" t="s">
        <v>2985</v>
      </c>
      <c r="AS51" s="3239"/>
      <c r="AT51" s="3240"/>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14" t="s">
        <v>3289</v>
      </c>
      <c r="BL52" s="3214"/>
      <c r="BM52" s="3214"/>
      <c r="BN52" s="3214"/>
      <c r="BO52" s="3214"/>
      <c r="BP52" s="3214"/>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41" t="s">
        <v>2913</v>
      </c>
      <c r="AG92" s="3242"/>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43" t="s">
        <v>2780</v>
      </c>
      <c r="AC224" s="3244"/>
      <c r="AD224" s="3244"/>
      <c r="AE224" s="3244"/>
      <c r="AF224" s="3245"/>
      <c r="AG224" s="3246" t="s">
        <v>2779</v>
      </c>
      <c r="AH224" s="3247"/>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30"/>
      <c r="AB233" s="3231"/>
      <c r="AC233" s="3232"/>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33">
        <f ca="1">NOW()</f>
        <v>41221.70834351852</v>
      </c>
      <c r="AB234" s="3234"/>
      <c r="AC234" s="3235"/>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topLeftCell="A3" zoomScale="90" zoomScaleSheetLayoutView="90" workbookViewId="0">
      <selection activeCell="B23" sqref="B23"/>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hidden="1" customWidth="1"/>
    <col min="16" max="16" width="10.5546875" style="318" hidden="1" customWidth="1"/>
    <col min="17" max="18" width="9.109375" style="318" hidden="1"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81" t="s">
        <v>2453</v>
      </c>
      <c r="C2" s="3281"/>
      <c r="D2" s="3281"/>
      <c r="E2" s="3281"/>
      <c r="F2" s="3281"/>
      <c r="G2" s="3071" t="s">
        <v>3450</v>
      </c>
      <c r="H2" s="3071"/>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72" t="s">
        <v>2164</v>
      </c>
      <c r="V3" s="3274" t="s">
        <v>2391</v>
      </c>
      <c r="W3" s="3276" t="s">
        <v>2392</v>
      </c>
      <c r="X3" s="3278" t="s">
        <v>2393</v>
      </c>
      <c r="Y3" s="556"/>
      <c r="Z3" s="3272" t="s">
        <v>2395</v>
      </c>
      <c r="AA3" s="3291" t="s">
        <v>2390</v>
      </c>
      <c r="AB3" s="3291"/>
      <c r="AC3" s="3283" t="s">
        <v>2466</v>
      </c>
      <c r="AD3" s="3283" t="s">
        <v>2467</v>
      </c>
      <c r="AE3" s="3283" t="s">
        <v>2498</v>
      </c>
      <c r="AG3" s="3280"/>
      <c r="AH3" s="3280"/>
      <c r="AI3" s="3282"/>
      <c r="AJ3" s="3283"/>
      <c r="AK3" s="3283"/>
      <c r="AL3" s="3283"/>
      <c r="AM3" s="3283"/>
      <c r="AN3" s="3283"/>
      <c r="AO3" s="3282"/>
    </row>
    <row r="4" spans="1:41" ht="12.75" customHeight="1">
      <c r="A4" s="1607"/>
      <c r="B4" s="1609"/>
      <c r="C4" s="1607"/>
      <c r="D4" s="1607"/>
      <c r="E4" s="1607"/>
      <c r="F4" s="1607"/>
      <c r="G4" s="1607"/>
      <c r="H4" s="2896" t="str">
        <f>Utility_Rights</f>
        <v>All Rights Reserved</v>
      </c>
      <c r="I4" s="1607"/>
      <c r="J4" s="1607"/>
      <c r="U4" s="3272"/>
      <c r="V4" s="3274"/>
      <c r="W4" s="3276"/>
      <c r="X4" s="3278"/>
      <c r="Y4" s="556"/>
      <c r="Z4" s="3272"/>
      <c r="AA4" s="2903"/>
      <c r="AB4" s="2904"/>
      <c r="AC4" s="3283"/>
      <c r="AD4" s="3283"/>
      <c r="AE4" s="3283"/>
      <c r="AG4" s="3280"/>
      <c r="AH4" s="3280"/>
      <c r="AI4" s="3282"/>
      <c r="AJ4" s="3283"/>
      <c r="AK4" s="3283"/>
      <c r="AL4" s="3283"/>
      <c r="AM4" s="3283"/>
      <c r="AN4" s="3283"/>
      <c r="AO4" s="3282"/>
    </row>
    <row r="5" spans="1:41" ht="72.75" customHeight="1" thickBot="1">
      <c r="A5" s="1607"/>
      <c r="B5" s="1608"/>
      <c r="C5" s="1607"/>
      <c r="D5" s="1607"/>
      <c r="E5" s="1607"/>
      <c r="F5" s="1607"/>
      <c r="G5" s="1607"/>
      <c r="H5" s="1607"/>
      <c r="I5" s="1607"/>
      <c r="J5" s="1607"/>
      <c r="L5" s="3269" t="s">
        <v>3830</v>
      </c>
      <c r="M5" s="3269"/>
      <c r="N5" s="3269"/>
      <c r="O5" s="3269"/>
      <c r="P5" s="2834" t="b">
        <v>0</v>
      </c>
      <c r="U5" s="3273"/>
      <c r="V5" s="3275"/>
      <c r="W5" s="3277"/>
      <c r="X5" s="3279"/>
      <c r="Y5" s="557" t="s">
        <v>2394</v>
      </c>
      <c r="Z5" s="3273"/>
      <c r="AA5" s="558" t="s">
        <v>2040</v>
      </c>
      <c r="AB5" s="559" t="s">
        <v>53</v>
      </c>
      <c r="AC5" s="3290"/>
      <c r="AD5" s="3289"/>
      <c r="AE5" s="3289"/>
      <c r="AG5" s="3280"/>
      <c r="AH5" s="3280"/>
      <c r="AI5" s="3282"/>
      <c r="AJ5" s="3283"/>
      <c r="AK5" s="3283"/>
      <c r="AL5" s="3283"/>
      <c r="AM5" s="3282"/>
      <c r="AN5" s="3283"/>
      <c r="AO5" s="3282"/>
    </row>
    <row r="6" spans="1:41" ht="15.75" customHeight="1" thickBot="1">
      <c r="A6" s="1607"/>
      <c r="B6" s="3271" t="s">
        <v>2391</v>
      </c>
      <c r="C6" s="3271"/>
      <c r="D6" s="3271"/>
      <c r="E6" s="3271"/>
      <c r="F6" s="3271"/>
      <c r="G6" s="3271"/>
      <c r="H6" s="3271"/>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70" t="s">
        <v>2455</v>
      </c>
      <c r="C7" s="3270"/>
      <c r="D7" s="3270"/>
      <c r="E7" s="3270"/>
      <c r="F7" s="3270"/>
      <c r="G7" s="3270"/>
      <c r="H7" s="3270"/>
      <c r="I7" s="1607"/>
      <c r="J7" s="1607"/>
      <c r="K7" s="2025"/>
      <c r="L7" s="3269" t="s">
        <v>3758</v>
      </c>
      <c r="M7" s="3269"/>
      <c r="N7" s="3269"/>
      <c r="O7" s="3269"/>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hidden="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IF([1]Refrigerators!$H$1="", "", [1]Refrigerators!$H$1)</f>
        <v/>
      </c>
      <c r="M10" s="2346"/>
      <c r="N10" s="2346" t="str">
        <f>IF([1]Refrigerators!$I$1="", "", [1]Refrigerators!$I$1)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IF([1]Refrigerators!$J$1="", "", [1]Refrigerators!$J$1)</f>
        <v/>
      </c>
      <c r="AH10" s="2346" t="str">
        <f>IF([1]Refrigerators!$K$1="", "", [1]Refrigerators!$K$1)</f>
        <v/>
      </c>
      <c r="AI10" s="568"/>
      <c r="AJ10" s="569"/>
      <c r="AK10" s="569"/>
      <c r="AL10" s="569"/>
      <c r="AM10" s="565"/>
      <c r="AN10" s="570"/>
      <c r="AO10" s="570"/>
    </row>
    <row r="11" spans="1:41" ht="26.1" hidden="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IF([1]Refrigerators!$H$2="", "", [1]Refrigerators!$H$2)</f>
        <v/>
      </c>
      <c r="M11" s="2346"/>
      <c r="N11" s="2346" t="str">
        <f>IF([1]Refrigerators!$I$2="", "", [1]Refrigerators!$I$2)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IF([1]Refrigerators!$J$2="", "", [1]Refrigerators!$J$2)</f>
        <v/>
      </c>
      <c r="AH11" s="2346" t="str">
        <f>IF([1]Refrigerators!$K$2="", "", [1]Refrigerators!$K$2)</f>
        <v/>
      </c>
      <c r="AI11" s="568"/>
      <c r="AJ11" s="569"/>
      <c r="AK11" s="569"/>
      <c r="AL11" s="569"/>
      <c r="AM11" s="566"/>
      <c r="AN11" s="685"/>
      <c r="AO11" s="685"/>
    </row>
    <row r="12" spans="1:41" ht="26.1" hidden="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IF([1]Refrigerators!$H$3="", "", [1]Refrigerators!$H$3)</f>
        <v/>
      </c>
      <c r="M12" s="2346"/>
      <c r="N12" s="2346" t="str">
        <f>IF([1]Refrigerators!$I$3="", "", [1]Refrigerators!$I$3)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IF([1]Refrigerators!$J$3="", "", [1]Refrigerators!$J$3)</f>
        <v/>
      </c>
      <c r="AH12" s="2346" t="str">
        <f>IF([1]Refrigerators!$K$3="", "", [1]Refrigerators!$K$3)</f>
        <v/>
      </c>
    </row>
    <row r="13" spans="1:41" ht="26.1" hidden="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IF([1]Refrigerators!$H$4="", "", [1]Refrigerators!$H$4)</f>
        <v/>
      </c>
      <c r="M13" s="2346"/>
      <c r="N13" s="2346" t="str">
        <f>IF([1]Refrigerators!$I$4="", "", [1]Refrigerators!$I$4)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IF([1]Refrigerators!$J$4="", "", [1]Refrigerators!$J$4)</f>
        <v/>
      </c>
      <c r="AH13" s="2346" t="str">
        <f>IF([1]Refrigerators!$K$4="", "", [1]Refrigerators!$K$4)</f>
        <v/>
      </c>
      <c r="AJ13" s="3283"/>
    </row>
    <row r="14" spans="1:41" ht="26.1" customHeight="1" thickBot="1">
      <c r="A14" s="1607"/>
      <c r="B14" s="1614" t="str">
        <f t="shared" ref="B14" si="12">IF(L14="","",L14)</f>
        <v>Quantity</v>
      </c>
      <c r="C14" s="1615" t="str">
        <f t="shared" ref="C14" si="13">IF(L14="","",N14)</f>
        <v/>
      </c>
      <c r="D14" s="1616">
        <f t="shared" ref="D14" si="14">IF(L14="","",M14)</f>
        <v>0</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Makers'!$H$1="", "", '[1]Walk Ins and Ice Makers'!$H$1)</f>
        <v>Quantity</v>
      </c>
      <c r="M14" s="2346"/>
      <c r="N14" s="2346" t="str">
        <f>IF('[1]Walk Ins and Ice Makers'!$I$1="", "", '[1]Walk Ins and Ice Makers'!$I$1)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Makers'!$J$1="", "", '[1]Walk Ins and Ice Makers'!$J$1)</f>
        <v/>
      </c>
      <c r="AH14" s="2346" t="str">
        <f>IF('[1]Walk Ins and Ice Makers'!$K$1="", "", '[1]Walk Ins and Ice Makers'!$K$1)</f>
        <v/>
      </c>
      <c r="AJ14" s="3283"/>
    </row>
    <row r="15" spans="1:41" ht="26.1" hidden="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Makers'!$H$2="", "", '[1]Walk Ins and Ice Makers'!$H$2)</f>
        <v/>
      </c>
      <c r="M15" s="2346"/>
      <c r="N15" s="2346" t="str">
        <f>IF('[1]Walk Ins and Ice Makers'!$I$2="", "", '[1]Walk Ins and Ice Makers'!$I$2)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Makers'!$J$2="", "", '[1]Walk Ins and Ice Makers'!$J$2)</f>
        <v/>
      </c>
      <c r="AH15" s="2346" t="str">
        <f>IF('[1]Walk Ins and Ice Makers'!$K$2="", "", '[1]Walk Ins and Ice Makers'!$K$2)</f>
        <v/>
      </c>
      <c r="AJ15" s="3283"/>
    </row>
    <row r="16" spans="1:41" ht="26.1" hidden="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Makers'!$H$3="", "", '[1]Walk Ins and Ice Makers'!$H$3)</f>
        <v/>
      </c>
      <c r="M16" s="2346"/>
      <c r="N16" s="2346" t="str">
        <f>IF('[1]Walk Ins and Ice Makers'!$I$3="", "", '[1]Walk Ins and Ice Makers'!$I$3)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Makers'!$J$3="", "", '[1]Walk Ins and Ice Makers'!$J$3)</f>
        <v/>
      </c>
      <c r="AH16" s="2346" t="str">
        <f>IF('[1]Walk Ins and Ice Makers'!$K$3="", "", '[1]Walk Ins and Ice Makers'!$K$3)</f>
        <v/>
      </c>
      <c r="AJ16" s="3283"/>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43" t="s">
        <v>3825</v>
      </c>
      <c r="M18" s="3143"/>
      <c r="N18" s="3143"/>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71" t="s">
        <v>2456</v>
      </c>
      <c r="C19" s="3271"/>
      <c r="D19" s="3271"/>
      <c r="E19" s="3271"/>
      <c r="F19" s="3271"/>
      <c r="G19" s="3271"/>
      <c r="H19" s="3271"/>
      <c r="I19" s="1607"/>
      <c r="J19" s="1607"/>
      <c r="K19" s="2025"/>
      <c r="L19" s="3143"/>
      <c r="M19" s="3143"/>
      <c r="N19" s="3143"/>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70" t="s">
        <v>3731</v>
      </c>
      <c r="C20" s="3270"/>
      <c r="D20" s="3270"/>
      <c r="E20" s="3270"/>
      <c r="F20" s="3270"/>
      <c r="G20" s="3270"/>
      <c r="H20" s="3270"/>
      <c r="I20" s="1607"/>
      <c r="J20" s="1607"/>
      <c r="K20" s="2025"/>
      <c r="L20" s="3269" t="s">
        <v>3759</v>
      </c>
      <c r="M20" s="3269"/>
      <c r="N20" s="3269"/>
      <c r="O20" s="3269"/>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hidden="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Service'!$D$1="", "", '[1]Food Service'!$D$1)</f>
        <v/>
      </c>
      <c r="M23" s="2366" t="str">
        <f t="shared" ref="M23:M28" si="34">IF(L23="","",VLOOKUP(L23,kitchenret,3,FALSE))</f>
        <v/>
      </c>
      <c r="N23" s="2346" t="str">
        <f>IF('[1]Food Service'!$E$1="", "", '[1]Food Service'!$E$1)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hidden="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Service'!$D$2="", "", '[1]Food Service'!$D$2)</f>
        <v/>
      </c>
      <c r="M24" s="2366" t="str">
        <f t="shared" si="34"/>
        <v/>
      </c>
      <c r="N24" s="2346" t="str">
        <f>IF('[1]Food Service'!$E$2="", "", '[1]Food Service'!$E$2)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hidden="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Service'!$D$3="", "", '[1]Food Service'!$D$3)</f>
        <v/>
      </c>
      <c r="M25" s="2366" t="str">
        <f t="shared" si="34"/>
        <v/>
      </c>
      <c r="N25" s="2346" t="str">
        <f>IF('[1]Food Service'!$E$3="", "", '[1]Food Service'!$E$3)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hidden="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Service'!$D$4="", "", '[1]Food Service'!$D$4)</f>
        <v/>
      </c>
      <c r="M26" s="2366" t="str">
        <f t="shared" si="34"/>
        <v/>
      </c>
      <c r="N26" s="2346" t="str">
        <f>IF('[1]Food Service'!$E$4="", "", '[1]Food Service'!$E$4)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hidden="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Service'!$D$5="", "", '[1]Food Service'!$D$5)</f>
        <v/>
      </c>
      <c r="M27" s="2366" t="str">
        <f t="shared" si="34"/>
        <v/>
      </c>
      <c r="N27" s="2346" t="str">
        <f>IF('[1]Food Service'!$E$5="", "", '[1]Food Service'!$E$5)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hidden="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Service'!$D$6="", "", '[1]Food Service'!$D$6)</f>
        <v/>
      </c>
      <c r="M28" s="2366" t="str">
        <f t="shared" si="34"/>
        <v/>
      </c>
      <c r="N28" s="2346" t="str">
        <f>IF('[1]Food Service'!$E$6="", "", '[1]Food Service'!$E$6)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92"/>
      <c r="AH40" s="3280"/>
      <c r="AI40" s="3282"/>
      <c r="AJ40" s="3283"/>
      <c r="AK40" s="3283"/>
      <c r="AL40" s="3283"/>
      <c r="AM40" s="3283"/>
      <c r="AN40" s="3283"/>
      <c r="AO40" s="3282"/>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92"/>
      <c r="AH41" s="3280"/>
      <c r="AI41" s="3282"/>
      <c r="AJ41" s="3283"/>
      <c r="AK41" s="3283"/>
      <c r="AL41" s="3283"/>
      <c r="AM41" s="3282"/>
      <c r="AN41" s="3283"/>
      <c r="AO41" s="3282"/>
      <c r="AP41" s="328"/>
    </row>
    <row r="42" spans="2:42" ht="15" customHeight="1">
      <c r="B42" s="550"/>
      <c r="E42" s="550"/>
      <c r="K42" s="2025"/>
      <c r="L42" s="2025"/>
      <c r="M42" s="2025"/>
      <c r="N42" s="2025"/>
      <c r="O42" s="2025"/>
      <c r="P42" s="2025"/>
      <c r="Q42" s="2025"/>
      <c r="R42" s="2025"/>
      <c r="S42" s="2025"/>
      <c r="T42" s="2025"/>
      <c r="U42" s="3265" t="s">
        <v>2164</v>
      </c>
      <c r="V42" s="2390"/>
      <c r="W42" s="2391"/>
      <c r="X42" s="3267" t="s">
        <v>2393</v>
      </c>
      <c r="Y42" s="2392"/>
      <c r="Z42" s="3265" t="s">
        <v>2395</v>
      </c>
      <c r="AA42" s="3285" t="s">
        <v>2390</v>
      </c>
      <c r="AB42" s="3285"/>
      <c r="AC42" s="3286" t="s">
        <v>2466</v>
      </c>
      <c r="AD42" s="3286"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66"/>
      <c r="V43" s="2394" t="s">
        <v>2444</v>
      </c>
      <c r="W43" s="2395"/>
      <c r="X43" s="3268"/>
      <c r="Y43" s="2396" t="s">
        <v>2394</v>
      </c>
      <c r="Z43" s="3266"/>
      <c r="AA43" s="2397" t="s">
        <v>2040</v>
      </c>
      <c r="AB43" s="2398" t="s">
        <v>53</v>
      </c>
      <c r="AC43" s="3287"/>
      <c r="AD43" s="3288"/>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72"/>
      <c r="Y91" s="3072"/>
      <c r="Z91" s="3072"/>
      <c r="AA91" s="3072"/>
      <c r="AB91" s="3072"/>
      <c r="AC91" s="3072"/>
      <c r="AD91" s="3072"/>
      <c r="AE91" s="534"/>
      <c r="AF91" s="2025"/>
      <c r="AG91" s="2025"/>
    </row>
    <row r="92" spans="2:33">
      <c r="B92" s="318"/>
      <c r="X92" s="554"/>
      <c r="Y92" s="554"/>
      <c r="Z92" s="554"/>
      <c r="AA92" s="554"/>
      <c r="AB92" s="554"/>
      <c r="AC92" s="555"/>
      <c r="AD92" s="555"/>
      <c r="AE92" s="554"/>
    </row>
    <row r="93" spans="2:33">
      <c r="B93" s="318"/>
      <c r="X93" s="3284"/>
      <c r="Y93" s="3284"/>
      <c r="Z93" s="3284"/>
      <c r="AA93" s="3284"/>
      <c r="AB93" s="3284"/>
      <c r="AC93" s="3284"/>
      <c r="AD93" s="3284"/>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7" t="s">
        <v>3735</v>
      </c>
      <c r="C2" s="3297"/>
      <c r="D2" s="3297"/>
      <c r="E2" s="3297"/>
      <c r="F2" s="3297"/>
      <c r="G2" s="3297"/>
      <c r="H2" s="3071" t="s">
        <v>3450</v>
      </c>
      <c r="I2" s="3071"/>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294" t="s">
        <v>3830</v>
      </c>
      <c r="N3" s="3294"/>
      <c r="O3" s="3294"/>
      <c r="P3" s="2906"/>
      <c r="Q3" s="3269"/>
      <c r="R3" s="3269"/>
      <c r="S3" s="3269"/>
      <c r="T3" s="3269"/>
      <c r="U3" s="3269"/>
      <c r="V3" s="3269"/>
      <c r="W3" s="3269"/>
      <c r="X3" s="3269"/>
      <c r="Y3" s="3269"/>
      <c r="Z3" s="3269"/>
      <c r="AA3" s="3269"/>
      <c r="AB3" s="3269"/>
      <c r="BJ3" s="1591" t="s">
        <v>305</v>
      </c>
      <c r="BK3" s="1592">
        <v>576</v>
      </c>
      <c r="BL3" s="1593">
        <v>1</v>
      </c>
      <c r="BM3" s="1593">
        <v>0.7</v>
      </c>
      <c r="BN3" s="1212" t="s">
        <v>473</v>
      </c>
      <c r="BO3" s="2895" t="s">
        <v>3864</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294"/>
      <c r="N4" s="3294"/>
      <c r="O4" s="3294"/>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294"/>
      <c r="N5" s="3294"/>
      <c r="O5" s="3294"/>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20" t="s">
        <v>3144</v>
      </c>
      <c r="C6" s="3320"/>
      <c r="D6" s="3320"/>
      <c r="E6" s="3320"/>
      <c r="F6" s="3320"/>
      <c r="G6" s="3320"/>
      <c r="H6" s="3320"/>
      <c r="I6" s="3320"/>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4" t="s">
        <v>3148</v>
      </c>
      <c r="C7" s="3114"/>
      <c r="D7" s="3114"/>
      <c r="E7" s="3114"/>
      <c r="F7" s="3114"/>
      <c r="G7" s="3114"/>
      <c r="H7" s="3114"/>
      <c r="I7" s="3114"/>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20" t="s">
        <v>0</v>
      </c>
      <c r="C8" s="3320"/>
      <c r="D8" s="3320"/>
      <c r="E8" s="3320"/>
      <c r="F8" s="3320"/>
      <c r="G8" s="3320"/>
      <c r="H8" s="3320"/>
      <c r="I8" s="3320"/>
      <c r="J8" s="1886"/>
      <c r="M8" s="3293" t="s">
        <v>3866</v>
      </c>
      <c r="N8" s="3293"/>
      <c r="O8" s="3293"/>
      <c r="P8" s="3293"/>
      <c r="Q8" s="3293"/>
      <c r="R8" s="3293"/>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21"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21"/>
      <c r="D9" s="3321"/>
      <c r="E9" s="3321"/>
      <c r="F9" s="3321"/>
      <c r="G9" s="3321"/>
      <c r="H9" s="3321"/>
      <c r="I9" s="3321"/>
      <c r="J9" s="1886"/>
      <c r="M9" s="3293"/>
      <c r="N9" s="3293"/>
      <c r="O9" s="3293"/>
      <c r="P9" s="3293"/>
      <c r="Q9" s="3293"/>
      <c r="R9" s="3293"/>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8"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9" t="s">
        <v>433</v>
      </c>
      <c r="AF10" s="3310"/>
      <c r="AG10" s="3310"/>
      <c r="AH10" s="3311"/>
      <c r="AI10" s="572"/>
      <c r="AJ10" s="572"/>
      <c r="AK10" s="2427" t="s">
        <v>430</v>
      </c>
      <c r="AL10" s="500" t="s">
        <v>451</v>
      </c>
      <c r="AM10" s="572"/>
      <c r="AN10" s="572"/>
      <c r="AO10" s="572"/>
      <c r="AP10" s="572"/>
      <c r="AQ10" s="572"/>
      <c r="AR10" s="572"/>
      <c r="AS10" s="500" t="s">
        <v>328</v>
      </c>
      <c r="AT10" s="572"/>
      <c r="AU10" s="572"/>
      <c r="AV10" s="572"/>
      <c r="AW10" s="572"/>
      <c r="AX10" s="572"/>
      <c r="AY10" s="572"/>
      <c r="AZ10" s="3305" t="s">
        <v>400</v>
      </c>
      <c r="BA10" s="3306"/>
      <c r="BB10" s="3306"/>
      <c r="BC10" s="3306"/>
      <c r="BD10" s="3306"/>
      <c r="BE10" s="3306"/>
      <c r="BF10" s="3306"/>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9"/>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303" t="s">
        <v>399</v>
      </c>
      <c r="AB11" s="3304"/>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6"/>
      <c r="BA11" s="3306"/>
      <c r="BB11" s="3306"/>
      <c r="BC11" s="3306"/>
      <c r="BD11" s="3306"/>
      <c r="BE11" s="3306"/>
      <c r="BF11" s="3306"/>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295" t="s">
        <v>3865</v>
      </c>
      <c r="P12" s="3296"/>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7"/>
      <c r="BA12" s="3308"/>
      <c r="BB12" s="3308"/>
      <c r="BC12" s="3308"/>
      <c r="BD12" s="3308"/>
      <c r="BE12" s="3308"/>
      <c r="BF12" s="3308"/>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12" t="s">
        <v>3089</v>
      </c>
      <c r="BG13" s="3314" t="s">
        <v>2040</v>
      </c>
      <c r="BH13" s="3316"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13"/>
      <c r="BG14" s="3315"/>
      <c r="BH14" s="3317"/>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8" t="s">
        <v>2524</v>
      </c>
      <c r="BK35" s="3299"/>
      <c r="BL35" s="3299"/>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300" t="s">
        <v>2531</v>
      </c>
      <c r="BK43" s="3301"/>
      <c r="BL43" s="3302"/>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3154</v>
      </c>
      <c r="C1" s="3325"/>
      <c r="D1" s="3325"/>
      <c r="E1" s="3325"/>
      <c r="F1" s="3325"/>
      <c r="G1" s="3325"/>
      <c r="H1" s="3334" t="s">
        <v>3450</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1" t="s">
        <v>246</v>
      </c>
      <c r="C7" s="3091"/>
      <c r="D7" s="3091"/>
      <c r="E7" s="3091"/>
      <c r="F7" s="3091"/>
      <c r="G7" s="3091"/>
      <c r="H7" s="3091"/>
      <c r="I7" s="3091"/>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1" t="s">
        <v>0</v>
      </c>
      <c r="C17" s="3091"/>
      <c r="D17" s="3091"/>
      <c r="E17" s="3091"/>
      <c r="F17" s="3091"/>
      <c r="G17" s="3091"/>
      <c r="H17" s="3091"/>
      <c r="I17" s="3091"/>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3149</v>
      </c>
      <c r="C1" s="3338"/>
      <c r="D1" s="3338"/>
      <c r="E1" s="3338"/>
      <c r="F1" s="3338"/>
      <c r="G1" s="3338"/>
      <c r="H1" s="3338"/>
      <c r="I1" s="3071" t="s">
        <v>3450</v>
      </c>
      <c r="J1" s="3071"/>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4" t="s">
        <v>3733</v>
      </c>
      <c r="C8" s="3114"/>
      <c r="D8" s="3114"/>
      <c r="E8" s="3114"/>
      <c r="F8" s="3114"/>
      <c r="G8" s="3114"/>
      <c r="H8" s="3114"/>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44"/>
      <c r="E20" s="3144"/>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44"/>
      <c r="E24" s="3144"/>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5" t="s">
        <v>3149</v>
      </c>
      <c r="C1" s="3355"/>
      <c r="D1" s="3355"/>
      <c r="E1" s="3355"/>
      <c r="F1" s="3355"/>
      <c r="G1" s="3355"/>
      <c r="H1" s="3356" t="s">
        <v>3450</v>
      </c>
      <c r="I1" s="335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20" t="s">
        <v>3235</v>
      </c>
      <c r="C6" s="3320"/>
      <c r="D6" s="3320"/>
      <c r="E6" s="3320"/>
      <c r="F6" s="3320"/>
      <c r="G6" s="3320"/>
      <c r="H6" s="3320"/>
      <c r="I6" s="3320"/>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43" t="s">
        <v>3302</v>
      </c>
      <c r="C8" s="3343"/>
      <c r="D8" s="3343"/>
      <c r="E8" s="3343"/>
      <c r="F8" s="2042"/>
      <c r="G8" s="2042"/>
      <c r="H8" s="2042"/>
      <c r="I8" s="2042"/>
      <c r="J8" s="1607"/>
      <c r="K8" s="318"/>
      <c r="L8" s="3337"/>
      <c r="M8" s="3337"/>
      <c r="N8" s="3337"/>
      <c r="O8" s="2824"/>
    </row>
    <row r="9" spans="1:20" ht="97.5" customHeight="1">
      <c r="A9" s="1607"/>
      <c r="B9" s="3343"/>
      <c r="C9" s="3343"/>
      <c r="D9" s="3343"/>
      <c r="E9" s="3343"/>
      <c r="F9" s="1877"/>
      <c r="G9" s="1877"/>
      <c r="H9" s="1877"/>
      <c r="I9" s="1877"/>
      <c r="J9" s="1607"/>
      <c r="K9" s="220"/>
      <c r="L9" s="1457" t="s">
        <v>3853</v>
      </c>
      <c r="M9" s="1457"/>
    </row>
    <row r="10" spans="1:20" ht="39" customHeight="1" thickBot="1">
      <c r="A10" s="1607"/>
      <c r="B10" s="2043" t="s">
        <v>60</v>
      </c>
      <c r="C10" s="3346" t="s">
        <v>3850</v>
      </c>
      <c r="D10" s="3346"/>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53" t="s">
        <v>2490</v>
      </c>
    </row>
    <row r="11" spans="1:20" ht="15" hidden="1" customHeight="1">
      <c r="A11" s="1607"/>
      <c r="B11" s="2044" t="s">
        <v>2482</v>
      </c>
      <c r="C11" s="3347">
        <f>L11</f>
        <v>0</v>
      </c>
      <c r="D11" s="3347"/>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4"/>
    </row>
    <row r="12" spans="1:20" ht="28.5" customHeight="1">
      <c r="A12" s="1607"/>
      <c r="B12" s="3344" t="s">
        <v>2484</v>
      </c>
      <c r="C12" s="3348" t="str">
        <f>L12</f>
        <v/>
      </c>
      <c r="D12" s="3348"/>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5"/>
      <c r="C13" s="3349"/>
      <c r="D13" s="3349"/>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20" t="s">
        <v>3146</v>
      </c>
      <c r="C16" s="3320"/>
      <c r="D16" s="3320"/>
      <c r="E16" s="3320"/>
      <c r="F16" s="3320"/>
      <c r="G16" s="3320"/>
      <c r="H16" s="3320"/>
      <c r="I16" s="3320"/>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51" t="s">
        <v>3734</v>
      </c>
      <c r="C18" s="3351"/>
      <c r="D18" s="3351"/>
      <c r="E18" s="3351"/>
      <c r="F18" s="3351"/>
      <c r="G18" s="3351"/>
      <c r="H18" s="3351"/>
      <c r="I18" s="3351"/>
      <c r="J18" s="1607"/>
      <c r="K18" s="318"/>
      <c r="P18" s="2824"/>
      <c r="Q18" s="2824"/>
      <c r="R18" s="2824"/>
      <c r="S18" s="318"/>
    </row>
    <row r="19" spans="1:20" ht="42.75" hidden="1" customHeight="1">
      <c r="A19" s="1607"/>
      <c r="B19" s="3351" t="s">
        <v>3150</v>
      </c>
      <c r="C19" s="3351"/>
      <c r="D19" s="3351"/>
      <c r="E19" s="3351"/>
      <c r="F19" s="3351"/>
      <c r="G19" s="3351"/>
      <c r="H19" s="3351"/>
      <c r="I19" s="3351"/>
      <c r="J19" s="1607"/>
      <c r="K19" s="318"/>
      <c r="L19" s="2824"/>
      <c r="M19" s="2824"/>
      <c r="N19" s="2824"/>
      <c r="O19" s="2824"/>
      <c r="P19" s="2824"/>
      <c r="Q19" s="2824"/>
      <c r="R19" s="2824"/>
      <c r="S19" s="318"/>
    </row>
    <row r="20" spans="1:20" ht="69" hidden="1" customHeight="1">
      <c r="A20" s="1607"/>
      <c r="B20" s="3351" t="s">
        <v>3151</v>
      </c>
      <c r="C20" s="3351"/>
      <c r="D20" s="3351"/>
      <c r="E20" s="3351"/>
      <c r="F20" s="3351"/>
      <c r="G20" s="3351"/>
      <c r="H20" s="3351"/>
      <c r="I20" s="3351"/>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hidden="1">
      <c r="A22" s="1607"/>
      <c r="B22" s="3352" t="s">
        <v>2486</v>
      </c>
      <c r="C22" s="3352"/>
      <c r="D22" s="3352"/>
      <c r="E22" s="2045">
        <f>N14</f>
        <v>0</v>
      </c>
      <c r="F22" s="2051">
        <f>E22*1650</f>
        <v>0</v>
      </c>
      <c r="G22" s="1716">
        <f>F22*'R1 Sum'!$E$36</f>
        <v>0</v>
      </c>
      <c r="H22" s="2032">
        <f>IF($T$6=TRUE,M14,E22*490)</f>
        <v>0</v>
      </c>
      <c r="I22" s="1716">
        <f>E22*P14</f>
        <v>0</v>
      </c>
      <c r="J22" s="1607"/>
      <c r="K22" s="220"/>
      <c r="R22" s="318"/>
      <c r="S22" s="318"/>
    </row>
    <row r="23" spans="1:20" ht="14.4" hidden="1" thickBot="1">
      <c r="A23" s="1607"/>
      <c r="B23" s="3350" t="s">
        <v>2488</v>
      </c>
      <c r="C23" s="3350"/>
      <c r="D23" s="3350"/>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L4" sqref="L4"/>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8" t="s">
        <v>3773</v>
      </c>
      <c r="C4" s="3019"/>
      <c r="D4" s="3019"/>
      <c r="E4" s="3019"/>
      <c r="F4" s="3019"/>
      <c r="G4" s="3019"/>
      <c r="H4" s="3019"/>
      <c r="I4" s="3019"/>
      <c r="J4" s="3020"/>
    </row>
    <row r="5" spans="2:14" ht="15" customHeight="1">
      <c r="B5" s="3021" t="s">
        <v>3774</v>
      </c>
      <c r="C5" s="3022"/>
      <c r="D5" s="3022"/>
      <c r="E5" s="3022"/>
      <c r="F5" s="3022"/>
      <c r="G5" s="3022"/>
      <c r="H5" s="3022"/>
      <c r="I5" s="3022"/>
      <c r="J5" s="3023"/>
    </row>
    <row r="6" spans="2:14" ht="42.75" customHeight="1" thickBot="1">
      <c r="B6" s="3024"/>
      <c r="C6" s="3025"/>
      <c r="D6" s="3025"/>
      <c r="E6" s="3025"/>
      <c r="F6" s="3025"/>
      <c r="G6" s="3025"/>
      <c r="H6" s="3025"/>
      <c r="I6" s="3025"/>
      <c r="J6" s="3026"/>
    </row>
    <row r="7" spans="2:14" ht="10.5" customHeight="1">
      <c r="B7" s="3027"/>
      <c r="C7" s="3022"/>
      <c r="D7" s="3022"/>
      <c r="E7" s="3022"/>
      <c r="F7" s="3022"/>
      <c r="G7" s="3022"/>
      <c r="H7" s="3022"/>
      <c r="I7" s="3022"/>
      <c r="J7" s="3023"/>
    </row>
    <row r="8" spans="2:14" ht="35.25" customHeight="1">
      <c r="B8" s="3028" t="s">
        <v>3429</v>
      </c>
      <c r="C8" s="3029"/>
      <c r="D8" s="3029"/>
      <c r="E8" s="3029"/>
      <c r="F8" s="3029"/>
      <c r="G8" s="3029"/>
      <c r="H8" s="3029"/>
      <c r="I8" s="3029"/>
      <c r="J8" s="3030"/>
    </row>
    <row r="9" spans="2:14" ht="19.5" customHeight="1">
      <c r="B9" s="3028"/>
      <c r="C9" s="3029"/>
      <c r="D9" s="3029"/>
      <c r="E9" s="3029"/>
      <c r="F9" s="3029"/>
      <c r="G9" s="3029"/>
      <c r="H9" s="3029"/>
      <c r="I9" s="3029"/>
      <c r="J9" s="3030"/>
      <c r="L9" s="1446"/>
      <c r="M9" s="1446"/>
      <c r="N9" s="1446"/>
    </row>
    <row r="10" spans="2:14">
      <c r="B10" s="1443"/>
      <c r="C10" s="1444"/>
      <c r="D10" s="1444"/>
      <c r="E10" s="1444"/>
      <c r="F10" s="1444"/>
      <c r="G10" s="1444"/>
      <c r="H10" s="1444"/>
      <c r="I10" s="1444"/>
      <c r="J10" s="1445"/>
    </row>
    <row r="11" spans="2:14">
      <c r="B11" s="2990" t="s">
        <v>3430</v>
      </c>
      <c r="C11" s="2991"/>
      <c r="D11" s="2991"/>
      <c r="E11" s="2991"/>
      <c r="F11" s="1447"/>
      <c r="G11" s="1447"/>
      <c r="H11" s="1447"/>
      <c r="I11" s="1447"/>
      <c r="J11" s="1448"/>
    </row>
    <row r="12" spans="2:14" ht="21" customHeight="1">
      <c r="B12" s="2990" t="s">
        <v>3431</v>
      </c>
      <c r="C12" s="2991"/>
      <c r="D12" s="2991"/>
      <c r="E12" s="2991"/>
      <c r="F12" s="1447"/>
      <c r="G12" s="1447"/>
      <c r="H12" s="3017" t="s">
        <v>3432</v>
      </c>
      <c r="I12" s="3017"/>
      <c r="J12" s="1448"/>
      <c r="L12" s="1449"/>
    </row>
    <row r="13" spans="2:14" ht="48.75" customHeight="1">
      <c r="B13" s="3031" t="s">
        <v>3436</v>
      </c>
      <c r="C13" s="3032"/>
      <c r="D13" s="3032"/>
      <c r="E13" s="3032"/>
      <c r="F13" s="3032"/>
      <c r="G13" s="3032"/>
      <c r="H13" s="3032"/>
      <c r="I13" s="3032"/>
      <c r="J13" s="3033"/>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1443"/>
      <c r="C17" s="2975" t="s">
        <v>3775</v>
      </c>
      <c r="D17" s="2975"/>
      <c r="E17" s="2975"/>
      <c r="F17" s="2975"/>
      <c r="G17" s="2975"/>
      <c r="H17" s="2975"/>
      <c r="I17" s="2975"/>
      <c r="J17" s="2976"/>
    </row>
    <row r="18" spans="2:10" ht="53.25" customHeight="1">
      <c r="B18" s="1443"/>
      <c r="C18" s="3001" t="s">
        <v>3772</v>
      </c>
      <c r="D18" s="3001"/>
      <c r="E18" s="3001"/>
      <c r="F18" s="3001"/>
      <c r="G18" s="3001"/>
      <c r="H18" s="3001"/>
      <c r="I18" s="3001"/>
      <c r="J18" s="3002"/>
    </row>
    <row r="19" spans="2:10" ht="53.25" customHeight="1">
      <c r="B19" s="1443"/>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34" t="s">
        <v>3433</v>
      </c>
      <c r="C23" s="3015"/>
      <c r="D23" s="3015"/>
      <c r="E23" s="3015"/>
      <c r="F23" s="3015"/>
      <c r="G23" s="3015"/>
      <c r="H23" s="3015"/>
      <c r="I23" s="3015"/>
      <c r="J23" s="3016"/>
    </row>
    <row r="24" spans="2:10" ht="15" customHeight="1">
      <c r="B24" s="3035" t="s">
        <v>3769</v>
      </c>
      <c r="C24" s="3036"/>
      <c r="D24" s="3036"/>
      <c r="E24" s="3036"/>
      <c r="F24" s="3036"/>
      <c r="G24" s="3036"/>
      <c r="H24" s="3036"/>
      <c r="I24" s="3036"/>
      <c r="J24" s="3037"/>
    </row>
    <row r="25" spans="2:10">
      <c r="B25" s="3038"/>
      <c r="C25" s="3036"/>
      <c r="D25" s="3036"/>
      <c r="E25" s="3036"/>
      <c r="F25" s="3036"/>
      <c r="G25" s="3036"/>
      <c r="H25" s="3036"/>
      <c r="I25" s="3036"/>
      <c r="J25" s="3037"/>
    </row>
    <row r="26" spans="2:10">
      <c r="B26" s="3039"/>
      <c r="C26" s="3040"/>
      <c r="D26" s="3040"/>
      <c r="E26" s="3040"/>
      <c r="F26" s="3040"/>
      <c r="G26" s="3040"/>
      <c r="H26" s="3040"/>
      <c r="I26" s="3040"/>
      <c r="J26" s="3041"/>
    </row>
    <row r="27" spans="2:10">
      <c r="B27" s="3039"/>
      <c r="C27" s="3040"/>
      <c r="D27" s="3040"/>
      <c r="E27" s="3040"/>
      <c r="F27" s="3040"/>
      <c r="G27" s="3040"/>
      <c r="H27" s="3040"/>
      <c r="I27" s="3040"/>
      <c r="J27" s="3041"/>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42" t="s">
        <v>3434</v>
      </c>
      <c r="C32" s="3032"/>
      <c r="D32" s="3032"/>
      <c r="E32" s="3032"/>
      <c r="F32" s="3032"/>
      <c r="G32" s="3032"/>
      <c r="H32" s="3032"/>
      <c r="I32" s="3032"/>
      <c r="J32" s="3033"/>
    </row>
    <row r="33" spans="2:10" ht="33" hidden="1" customHeight="1">
      <c r="B33" s="1450"/>
      <c r="C33" s="1451"/>
      <c r="D33" s="1451"/>
      <c r="E33" s="1451"/>
      <c r="F33" s="1451"/>
      <c r="G33" s="1451"/>
      <c r="H33" s="1451"/>
      <c r="I33" s="1451"/>
      <c r="J33" s="1452"/>
    </row>
    <row r="34" spans="2:10" hidden="1">
      <c r="B34" s="3043" t="s">
        <v>3435</v>
      </c>
      <c r="C34" s="3012"/>
      <c r="D34" s="3012"/>
      <c r="E34" s="3012"/>
      <c r="F34" s="3012"/>
      <c r="G34" s="3012"/>
      <c r="H34" s="3012"/>
      <c r="I34" s="3012"/>
      <c r="J34" s="3013"/>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7" t="s">
        <v>3741</v>
      </c>
      <c r="C2" s="3357"/>
      <c r="D2" s="3357"/>
      <c r="E2" s="3357"/>
      <c r="F2" s="3357"/>
      <c r="G2" s="3357"/>
      <c r="H2" s="3357"/>
      <c r="I2" s="3358" t="s">
        <v>3450</v>
      </c>
      <c r="J2" s="335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1"/>
      <c r="C7" s="3091"/>
      <c r="D7" s="3091"/>
      <c r="E7" s="3091"/>
      <c r="F7" s="3091"/>
      <c r="G7" s="3091"/>
      <c r="H7" s="3091"/>
      <c r="I7" s="3091"/>
      <c r="J7" s="2025"/>
      <c r="K7" s="318"/>
    </row>
    <row r="8" spans="2:18" s="83" customFormat="1" ht="5.85" customHeight="1">
      <c r="B8" s="2026"/>
      <c r="C8" s="2026"/>
      <c r="D8" s="2026"/>
      <c r="E8" s="2026"/>
      <c r="F8" s="2026"/>
      <c r="G8" s="2026"/>
      <c r="H8" s="2026"/>
      <c r="I8" s="2026"/>
      <c r="J8" s="2057"/>
      <c r="K8" s="323"/>
      <c r="Q8" s="324"/>
      <c r="R8" s="324"/>
    </row>
    <row r="9" spans="2:18" ht="12.75" customHeight="1">
      <c r="B9" s="3361" t="s">
        <v>3371</v>
      </c>
      <c r="C9" s="3361"/>
      <c r="D9" s="3361"/>
      <c r="E9" s="3361"/>
      <c r="F9" s="3362" t="s">
        <v>3372</v>
      </c>
      <c r="G9" s="3362"/>
      <c r="H9" s="3362"/>
      <c r="I9" s="3362"/>
      <c r="J9" s="2025"/>
      <c r="K9" s="318"/>
    </row>
    <row r="10" spans="2:18" ht="76.5" customHeight="1">
      <c r="B10" s="3361"/>
      <c r="C10" s="3361"/>
      <c r="D10" s="3361"/>
      <c r="E10" s="3361"/>
      <c r="F10" s="3362"/>
      <c r="G10" s="3362"/>
      <c r="H10" s="3362"/>
      <c r="I10" s="3362"/>
      <c r="J10" s="2025"/>
      <c r="K10" s="220"/>
      <c r="L10" s="3365" t="s">
        <v>3442</v>
      </c>
      <c r="M10" s="3365"/>
      <c r="N10" s="3365"/>
      <c r="O10" s="46"/>
      <c r="P10" s="46"/>
      <c r="Q10" s="46"/>
    </row>
    <row r="11" spans="2:18" ht="39.9" customHeight="1" thickBot="1">
      <c r="B11" s="2058" t="s">
        <v>3069</v>
      </c>
      <c r="C11" s="3364" t="s">
        <v>3403</v>
      </c>
      <c r="D11" s="3364"/>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3"/>
      <c r="D12" s="3363"/>
      <c r="E12" s="2060"/>
      <c r="F12" s="2061"/>
      <c r="G12" s="2032">
        <f>F12*'R1 Sum'!$E$36</f>
        <v>0</v>
      </c>
      <c r="H12" s="2062"/>
      <c r="I12" s="2032">
        <f>IF(F12*0.3&lt;H12*0.8,F12*0.3,H12*0.8)</f>
        <v>0</v>
      </c>
      <c r="J12" s="2025"/>
      <c r="K12" s="220"/>
      <c r="L12" s="1432"/>
      <c r="M12" s="1432"/>
      <c r="N12" s="1432"/>
      <c r="O12" s="1432"/>
    </row>
    <row r="13" spans="2:18" ht="12.75" customHeight="1">
      <c r="B13" s="2945"/>
      <c r="C13" s="3367"/>
      <c r="D13" s="3367"/>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9"/>
      <c r="D14" s="3359"/>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1"/>
      <c r="C16" s="3091"/>
      <c r="D16" s="3091"/>
      <c r="E16" s="3091"/>
      <c r="F16" s="3091"/>
      <c r="G16" s="3091"/>
      <c r="H16" s="3091"/>
      <c r="I16" s="3091"/>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61" t="s">
        <v>3371</v>
      </c>
      <c r="C18" s="3361"/>
      <c r="D18" s="3361"/>
      <c r="E18" s="3361"/>
      <c r="F18" s="3362" t="s">
        <v>3372</v>
      </c>
      <c r="G18" s="3362"/>
      <c r="H18" s="3362"/>
      <c r="I18" s="3362"/>
      <c r="J18" s="2025"/>
      <c r="K18" s="318"/>
      <c r="L18" s="328"/>
      <c r="M18" s="328"/>
      <c r="N18" s="328"/>
      <c r="O18" s="328"/>
      <c r="P18" s="328"/>
      <c r="Q18" s="328"/>
      <c r="R18" s="318"/>
    </row>
    <row r="19" spans="2:20" ht="25.5" customHeight="1">
      <c r="B19" s="3361"/>
      <c r="C19" s="3361"/>
      <c r="D19" s="3361"/>
      <c r="E19" s="3361"/>
      <c r="F19" s="3362"/>
      <c r="G19" s="3362"/>
      <c r="H19" s="3362"/>
      <c r="I19" s="3362"/>
      <c r="J19" s="2025"/>
      <c r="K19" s="318"/>
      <c r="L19" s="318"/>
      <c r="M19" s="318"/>
      <c r="N19" s="318"/>
      <c r="O19" s="318"/>
      <c r="P19" s="318"/>
      <c r="Q19" s="318"/>
      <c r="R19" s="318"/>
    </row>
    <row r="20" spans="2:20" ht="39.9" customHeight="1" thickBot="1">
      <c r="B20" s="2058" t="s">
        <v>3069</v>
      </c>
      <c r="C20" s="3364" t="s">
        <v>3403</v>
      </c>
      <c r="D20" s="3364"/>
      <c r="E20" s="2059"/>
      <c r="F20" s="40" t="s">
        <v>211</v>
      </c>
      <c r="G20" s="40" t="s">
        <v>213</v>
      </c>
      <c r="H20" s="2813" t="s">
        <v>3827</v>
      </c>
      <c r="I20" s="2754" t="str">
        <f>Utility_Name_Cap&amp;" Incentive"</f>
        <v>PEPCO Incentive</v>
      </c>
      <c r="J20" s="2025"/>
      <c r="K20" s="220"/>
      <c r="L20" s="3353"/>
      <c r="M20" s="3353"/>
      <c r="N20" s="3366"/>
      <c r="O20" s="3368"/>
      <c r="P20" s="3353"/>
      <c r="Q20" s="3353"/>
    </row>
    <row r="21" spans="2:20" ht="12.75" customHeight="1">
      <c r="B21" s="2849"/>
      <c r="C21" s="3363"/>
      <c r="D21" s="3363"/>
      <c r="E21" s="2060"/>
      <c r="F21" s="2061"/>
      <c r="G21" s="2032">
        <f>F21*'R1 Sum'!$E$36</f>
        <v>0</v>
      </c>
      <c r="H21" s="2062"/>
      <c r="I21" s="2032">
        <f>IF(F21*0.3&lt;H21*0.8,F21*0.3,H21*0.8)</f>
        <v>0</v>
      </c>
      <c r="J21" s="2025"/>
      <c r="K21" s="220"/>
      <c r="L21" s="3353"/>
      <c r="M21" s="3353"/>
      <c r="N21" s="3366"/>
      <c r="O21" s="3368"/>
      <c r="P21" s="3353"/>
      <c r="Q21" s="3353"/>
    </row>
    <row r="22" spans="2:20" ht="12.75" customHeight="1">
      <c r="B22" s="2955"/>
      <c r="C22" s="3360"/>
      <c r="D22" s="3360"/>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9"/>
      <c r="D23" s="3359"/>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1"/>
      <c r="C25" s="3091"/>
      <c r="D25" s="3091"/>
      <c r="E25" s="3091"/>
      <c r="F25" s="3091"/>
      <c r="G25" s="3091"/>
      <c r="H25" s="3091"/>
      <c r="I25" s="3091"/>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61" t="s">
        <v>3371</v>
      </c>
      <c r="C27" s="3361"/>
      <c r="D27" s="3361"/>
      <c r="E27" s="3361"/>
      <c r="F27" s="3362" t="s">
        <v>3372</v>
      </c>
      <c r="G27" s="3362"/>
      <c r="H27" s="3362"/>
      <c r="I27" s="3362"/>
      <c r="J27" s="2025"/>
      <c r="K27" s="318"/>
      <c r="O27" s="1430"/>
      <c r="P27" s="1431"/>
      <c r="Q27" s="324"/>
      <c r="R27" s="324"/>
      <c r="S27" s="324"/>
      <c r="T27" s="83"/>
    </row>
    <row r="28" spans="2:20" ht="76.5" customHeight="1">
      <c r="B28" s="3361"/>
      <c r="C28" s="3361"/>
      <c r="D28" s="3361"/>
      <c r="E28" s="3361"/>
      <c r="F28" s="3362"/>
      <c r="G28" s="3362"/>
      <c r="H28" s="3362"/>
      <c r="I28" s="3362"/>
      <c r="J28" s="2025"/>
      <c r="K28" s="318"/>
      <c r="O28" s="318"/>
      <c r="P28" s="318"/>
      <c r="Q28" s="318"/>
      <c r="R28" s="318"/>
    </row>
    <row r="29" spans="2:20" ht="39.9" customHeight="1" thickBot="1">
      <c r="B29" s="2058" t="s">
        <v>3069</v>
      </c>
      <c r="C29" s="3364" t="s">
        <v>3403</v>
      </c>
      <c r="D29" s="3364"/>
      <c r="E29" s="2059"/>
      <c r="F29" s="40" t="s">
        <v>211</v>
      </c>
      <c r="G29" s="40" t="s">
        <v>213</v>
      </c>
      <c r="H29" s="2813" t="s">
        <v>3827</v>
      </c>
      <c r="I29" s="2754" t="str">
        <f>Utility_Name_Cap&amp;" Incentive"</f>
        <v>PEPCO Incentive</v>
      </c>
      <c r="J29" s="2025"/>
      <c r="K29" s="318"/>
      <c r="O29" s="318"/>
      <c r="P29" s="318"/>
      <c r="Q29" s="318"/>
      <c r="R29" s="318"/>
    </row>
    <row r="30" spans="2:20" ht="13.8" thickBot="1">
      <c r="B30" s="2849"/>
      <c r="C30" s="3363"/>
      <c r="D30" s="3363"/>
      <c r="E30" s="2060"/>
      <c r="F30" s="2061"/>
      <c r="G30" s="2032">
        <f>F30*'R1 Sum'!$E$36</f>
        <v>0</v>
      </c>
      <c r="H30" s="2062"/>
      <c r="I30" s="2032">
        <f>IF(F30*0.3&lt;H30*0.8,F30*0.3,H30*0.8)</f>
        <v>0</v>
      </c>
      <c r="J30" s="2025"/>
    </row>
    <row r="31" spans="2:20">
      <c r="B31" s="2955"/>
      <c r="C31" s="3360"/>
      <c r="D31" s="3360"/>
      <c r="E31" s="2956"/>
      <c r="F31" s="2957"/>
      <c r="G31" s="2958">
        <f>F31*'R1 Sum'!$E$36</f>
        <v>0</v>
      </c>
      <c r="H31" s="2959"/>
      <c r="I31" s="2958">
        <f>IF(F31*0.3&lt;H31*0.8,F31*0.3,H31*0.8)</f>
        <v>0</v>
      </c>
      <c r="J31" s="2025"/>
      <c r="L31" s="2765" t="s">
        <v>3069</v>
      </c>
      <c r="M31" s="2766" t="s">
        <v>2481</v>
      </c>
      <c r="N31" s="2767" t="s">
        <v>108</v>
      </c>
    </row>
    <row r="32" spans="2:20" ht="15" thickBot="1">
      <c r="B32" s="2950"/>
      <c r="C32" s="3359"/>
      <c r="D32" s="3359"/>
      <c r="E32" s="2951"/>
      <c r="F32" s="2952"/>
      <c r="G32" s="2953">
        <f>F32*'R1 Sum'!$E$36</f>
        <v>0</v>
      </c>
      <c r="H32" s="2954"/>
      <c r="I32" s="2953">
        <f>IF(F32*0.3&lt;H32*0.8,F32*0.3,H32*0.8)</f>
        <v>0</v>
      </c>
      <c r="J32" s="2025"/>
      <c r="L32" s="2768" t="s">
        <v>3373</v>
      </c>
      <c r="M32" s="2769" t="s">
        <v>3374</v>
      </c>
      <c r="N32" s="2770" t="s">
        <v>3375</v>
      </c>
    </row>
    <row r="33" spans="2:14" ht="15" thickBot="1">
      <c r="B33" s="2025"/>
      <c r="C33" s="2025"/>
      <c r="D33" s="2025"/>
      <c r="E33" s="2025"/>
      <c r="F33" s="2025"/>
      <c r="G33" s="2025"/>
      <c r="H33" s="2025"/>
      <c r="I33" s="2025"/>
      <c r="J33" s="2025"/>
      <c r="L33" s="2768" t="s">
        <v>3376</v>
      </c>
      <c r="M33" s="2769" t="s">
        <v>3377</v>
      </c>
      <c r="N33" s="2770" t="s">
        <v>3378</v>
      </c>
    </row>
    <row r="34" spans="2:14" ht="15" thickBot="1">
      <c r="B34" s="2056"/>
      <c r="C34" s="2056"/>
      <c r="D34" s="2056"/>
      <c r="E34" s="2056"/>
      <c r="F34" s="2056"/>
      <c r="G34" s="2056"/>
      <c r="H34" s="2056"/>
      <c r="I34" s="2056"/>
      <c r="J34" s="2025"/>
      <c r="L34" s="2768" t="s">
        <v>3379</v>
      </c>
      <c r="M34" s="2769" t="s">
        <v>3380</v>
      </c>
      <c r="N34" s="2770"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 thickBot="1">
      <c r="L36" s="2768" t="s">
        <v>406</v>
      </c>
      <c r="M36" s="2769" t="s">
        <v>3385</v>
      </c>
      <c r="N36" s="2770" t="s">
        <v>3375</v>
      </c>
    </row>
    <row r="37" spans="2:14" ht="15" thickBot="1">
      <c r="L37" s="2768" t="s">
        <v>3386</v>
      </c>
      <c r="M37" s="2769" t="s">
        <v>3387</v>
      </c>
      <c r="N37" s="2770" t="s">
        <v>3375</v>
      </c>
    </row>
    <row r="38" spans="2:14" ht="15" thickBot="1">
      <c r="L38" s="2768" t="s">
        <v>3388</v>
      </c>
      <c r="M38" s="2769" t="s">
        <v>3389</v>
      </c>
      <c r="N38" s="2770" t="s">
        <v>3390</v>
      </c>
    </row>
    <row r="39" spans="2:14" ht="15" thickBot="1">
      <c r="L39" s="2768" t="s">
        <v>3391</v>
      </c>
      <c r="M39" s="2769" t="s">
        <v>3392</v>
      </c>
      <c r="N39" s="2770" t="s">
        <v>3393</v>
      </c>
    </row>
    <row r="40" spans="2:14" ht="15" thickBot="1">
      <c r="L40" s="2768" t="s">
        <v>3394</v>
      </c>
      <c r="M40" s="2769" t="s">
        <v>3395</v>
      </c>
      <c r="N40" s="2770" t="s">
        <v>2919</v>
      </c>
    </row>
    <row r="41" spans="2:14" ht="15" thickBot="1">
      <c r="L41" s="2768" t="s">
        <v>3396</v>
      </c>
      <c r="M41" s="2769" t="s">
        <v>3397</v>
      </c>
      <c r="N41" s="2770" t="s">
        <v>2919</v>
      </c>
    </row>
    <row r="42" spans="2:14" ht="15" thickBot="1">
      <c r="L42" s="2768" t="s">
        <v>3398</v>
      </c>
      <c r="M42" s="2769" t="s">
        <v>3399</v>
      </c>
      <c r="N42" s="2770" t="s">
        <v>2919</v>
      </c>
    </row>
    <row r="43" spans="2:14" ht="15" thickBot="1">
      <c r="L43" s="2768" t="s">
        <v>466</v>
      </c>
      <c r="M43" s="2771" t="s">
        <v>3400</v>
      </c>
      <c r="N43" s="2770"/>
    </row>
    <row r="44" spans="2:14" ht="15" thickBot="1">
      <c r="L44" s="2768" t="s">
        <v>473</v>
      </c>
      <c r="M44" s="2769" t="s">
        <v>3401</v>
      </c>
      <c r="N44" s="2770"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tabSelected="1" view="pageBreakPreview" topLeftCell="A5"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2"/>
      <c r="R91" s="3072"/>
      <c r="S91" s="3072"/>
      <c r="T91" s="3072"/>
      <c r="U91" s="3072"/>
      <c r="V91" s="3072"/>
      <c r="W91" s="3072"/>
      <c r="X91" s="534"/>
      <c r="Y91" s="534"/>
    </row>
    <row r="92" spans="17:25">
      <c r="Q92" s="534"/>
      <c r="R92" s="534"/>
      <c r="S92" s="534"/>
      <c r="T92" s="534"/>
      <c r="U92" s="534"/>
      <c r="V92" s="534"/>
      <c r="W92" s="534"/>
      <c r="X92" s="534"/>
      <c r="Y92" s="534"/>
    </row>
    <row r="93" spans="17:25" ht="42.75" customHeight="1">
      <c r="Q93" s="3072"/>
      <c r="R93" s="3072"/>
      <c r="S93" s="3072"/>
      <c r="T93" s="3072"/>
      <c r="U93" s="3072"/>
      <c r="V93" s="3072"/>
      <c r="W93" s="3072"/>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SheetLayoutView="90" workbookViewId="0">
      <selection activeCell="B6" sqref="B6"/>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73" t="s">
        <v>3204</v>
      </c>
      <c r="C1" s="3373"/>
      <c r="D1" s="3373"/>
      <c r="E1" s="3373"/>
      <c r="F1" s="3373"/>
      <c r="G1" s="3373"/>
      <c r="H1" s="3373"/>
      <c r="I1" s="3373"/>
      <c r="J1" s="3373"/>
      <c r="K1" s="3373"/>
      <c r="L1" s="3373"/>
      <c r="M1" s="3373"/>
      <c r="N1" s="3373"/>
      <c r="O1" s="3373"/>
      <c r="P1" s="3373"/>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0" t="s">
        <v>3203</v>
      </c>
      <c r="C3" s="3381"/>
      <c r="D3" s="3381"/>
      <c r="E3" s="3381"/>
      <c r="F3" s="3381"/>
      <c r="G3" s="3381"/>
      <c r="H3" s="3381"/>
      <c r="I3" s="3381"/>
      <c r="J3" s="3381"/>
      <c r="K3" s="3381"/>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0" t="s">
        <v>3766</v>
      </c>
      <c r="C4" s="3381"/>
      <c r="D4" s="3381"/>
      <c r="E4" s="3381"/>
      <c r="F4" s="3381"/>
      <c r="G4" s="3381"/>
      <c r="H4" s="3381"/>
      <c r="I4" s="3381"/>
      <c r="J4" s="3381"/>
      <c r="K4" s="3381"/>
      <c r="L4" s="2152"/>
      <c r="M4" s="2152"/>
      <c r="N4" s="2152"/>
      <c r="O4" s="2152"/>
      <c r="P4" s="2158"/>
      <c r="Q4" s="572"/>
      <c r="R4" s="572"/>
      <c r="S4" s="572"/>
      <c r="T4" s="1398"/>
      <c r="U4" s="3390" t="s">
        <v>3545</v>
      </c>
      <c r="V4" s="2150" t="s">
        <v>191</v>
      </c>
      <c r="W4" s="2150" t="s">
        <v>193</v>
      </c>
      <c r="X4" s="2256" t="s">
        <v>187</v>
      </c>
      <c r="Y4" s="2258" t="s">
        <v>169</v>
      </c>
      <c r="Z4" s="2149" t="s">
        <v>170</v>
      </c>
      <c r="AA4" s="2150" t="s">
        <v>171</v>
      </c>
      <c r="AB4" s="3384" t="s">
        <v>174</v>
      </c>
      <c r="AC4" s="3385"/>
      <c r="AD4" s="3385"/>
      <c r="AE4" s="3384" t="s">
        <v>175</v>
      </c>
      <c r="AF4" s="3385"/>
      <c r="AG4" s="3385"/>
      <c r="AH4" s="3386"/>
      <c r="AI4" s="572"/>
      <c r="AJ4" s="572"/>
    </row>
    <row r="5" spans="1:36" ht="51" customHeight="1">
      <c r="A5" s="572"/>
      <c r="B5" s="2153"/>
      <c r="C5" s="3374" t="s">
        <v>2090</v>
      </c>
      <c r="D5" s="3374"/>
      <c r="E5" s="3374"/>
      <c r="F5" s="3374"/>
      <c r="G5" s="3374"/>
      <c r="H5" s="3374"/>
      <c r="I5" s="3374"/>
      <c r="J5" s="3374"/>
      <c r="K5" s="3374"/>
      <c r="L5" s="3375"/>
      <c r="M5" s="3374"/>
      <c r="N5" s="3374"/>
      <c r="O5" s="3374"/>
      <c r="P5" s="3376"/>
      <c r="Q5" s="572"/>
      <c r="R5" s="572"/>
      <c r="S5" s="572"/>
      <c r="T5" s="2154"/>
      <c r="U5" s="339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82"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82"/>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3"/>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IF(OR('[1]Indoor Lighting'!$E$2="Incandescent",'[1]Indoor Lighting'!$E$2="Halogen"), '[1]Indoor Lighting'!$L$2, "")</f>
        <v/>
      </c>
      <c r="E10" s="2191"/>
      <c r="F10" s="2192"/>
      <c r="G10" s="2193" t="str">
        <f t="shared" ref="G10:G11" si="2">IF(C10="","",VLOOKUP(C10,lighting,7,FALSE))</f>
        <v/>
      </c>
      <c r="H10" s="2194" t="str">
        <f t="shared" ref="H10:H11" si="3">IF(C10="","",(G10*D10)/1000)</f>
        <v/>
      </c>
      <c r="I10" s="2219" t="str">
        <f>IF(OR('[1]Indoor Lighting'!$E$2="Incandescent",'[1]Indoor Lighting'!$E$2="Halogen"), "A", "")</f>
        <v/>
      </c>
      <c r="J10" s="2195" t="str">
        <f>IF(C10="","",VLOOKUP(I10,sched1,3,FALSE))</f>
        <v/>
      </c>
      <c r="K10" s="2196" t="str">
        <f t="shared" ref="K10" si="4">IF(C10="","",J10*H10)</f>
        <v/>
      </c>
      <c r="L10" s="2197" t="str">
        <f>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IF(OR('[1]Indoor Lighting'!$E$3="Incandescent",'[1]Indoor Lighting'!$E$3="Halogen"), '[1]Indoor Lighting'!$L$3, "")</f>
        <v/>
      </c>
      <c r="E11" s="2191"/>
      <c r="F11" s="2192"/>
      <c r="G11" s="2193" t="str">
        <f t="shared" si="2"/>
        <v/>
      </c>
      <c r="H11" s="2194" t="str">
        <f t="shared" si="3"/>
        <v/>
      </c>
      <c r="I11" s="2219" t="str">
        <f>IF(OR('[1]Indoor Lighting'!$E$3="Incandescent",'[1]Indoor Lighting'!$E$3="Halogen"), "A", "")</f>
        <v/>
      </c>
      <c r="J11" s="2195" t="str">
        <f t="shared" ref="J11:J20" si="5">IF(C11="","",VLOOKUP(I11,sched1,3,FALSE))</f>
        <v/>
      </c>
      <c r="K11" s="2196" t="str">
        <f t="shared" ref="K11:K20" si="6">IF(C11="","",J11*H11)</f>
        <v/>
      </c>
      <c r="L11" s="2197" t="str">
        <f>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IF(OR('[1]Indoor Lighting'!$E$4="Incandescent",'[1]Indoor Lighting'!$E$4="Halogen"), '[1]Indoor Lighting'!$L$4, "")</f>
        <v/>
      </c>
      <c r="E12" s="2191"/>
      <c r="F12" s="2192"/>
      <c r="G12" s="2193" t="str">
        <f t="shared" ref="G12:G20" si="7">IF(C12="","",VLOOKUP(C12,lighting,7,FALSE))</f>
        <v/>
      </c>
      <c r="H12" s="2194" t="str">
        <f t="shared" ref="H12:H20" si="8">IF(C12="","",(G12*D12)/1000)</f>
        <v/>
      </c>
      <c r="I12" s="2219" t="str">
        <f>IF(OR('[1]Indoor Lighting'!$E$4="Incandescent",'[1]Indoor Lighting'!$E$4="Halogen"), "A", "")</f>
        <v/>
      </c>
      <c r="J12" s="2195" t="str">
        <f t="shared" si="5"/>
        <v/>
      </c>
      <c r="K12" s="2196" t="str">
        <f t="shared" si="6"/>
        <v/>
      </c>
      <c r="L12" s="2197" t="str">
        <f>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IF(OR('[1]Indoor Lighting'!$E$5="Incandescent",'[1]Indoor Lighting'!$E$5="Halogen"), '[1]Indoor Lighting'!$L$5, "")</f>
        <v/>
      </c>
      <c r="E13" s="2191"/>
      <c r="F13" s="2192"/>
      <c r="G13" s="2193" t="str">
        <f t="shared" si="7"/>
        <v/>
      </c>
      <c r="H13" s="2194" t="str">
        <f t="shared" si="8"/>
        <v/>
      </c>
      <c r="I13" s="2219" t="str">
        <f>IF(OR('[1]Indoor Lighting'!$E$5="Incandescent",'[1]Indoor Lighting'!$E$5="Halogen"), "A", "")</f>
        <v/>
      </c>
      <c r="J13" s="2195" t="str">
        <f t="shared" si="5"/>
        <v/>
      </c>
      <c r="K13" s="2196" t="str">
        <f t="shared" si="6"/>
        <v/>
      </c>
      <c r="L13" s="2197" t="str">
        <f>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IF(OR('[1]Indoor Lighting'!$E$6="Incandescent",'[1]Indoor Lighting'!$E$6="Halogen"), '[1]Indoor Lighting'!$L$6, "")</f>
        <v/>
      </c>
      <c r="E14" s="2191"/>
      <c r="F14" s="2192"/>
      <c r="G14" s="2193" t="str">
        <f t="shared" si="7"/>
        <v/>
      </c>
      <c r="H14" s="2194" t="str">
        <f t="shared" si="8"/>
        <v/>
      </c>
      <c r="I14" s="2219" t="str">
        <f>IF(OR('[1]Indoor Lighting'!$E$6="Incandescent",'[1]Indoor Lighting'!$E$6="Halogen"), "A", "")</f>
        <v/>
      </c>
      <c r="J14" s="2195" t="str">
        <f t="shared" si="5"/>
        <v/>
      </c>
      <c r="K14" s="2196" t="str">
        <f t="shared" si="6"/>
        <v/>
      </c>
      <c r="L14" s="2197" t="str">
        <f>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IF(OR('[1]Indoor Lighting'!$E$7="Incandescent",'[1]Indoor Lighting'!$E$7="Halogen"), '[1]Indoor Lighting'!$L$7, "")</f>
        <v/>
      </c>
      <c r="E15" s="2191"/>
      <c r="F15" s="2192" t="s">
        <v>157</v>
      </c>
      <c r="G15" s="2193" t="str">
        <f t="shared" si="7"/>
        <v/>
      </c>
      <c r="H15" s="2194" t="str">
        <f t="shared" si="8"/>
        <v/>
      </c>
      <c r="I15" s="2219" t="str">
        <f>IF(OR('[1]Indoor Lighting'!$E$7="Incandescent",'[1]Indoor Lighting'!$E$7="Halogen"), "A", "")</f>
        <v/>
      </c>
      <c r="J15" s="2195" t="str">
        <f t="shared" si="5"/>
        <v/>
      </c>
      <c r="K15" s="2196" t="str">
        <f t="shared" si="6"/>
        <v/>
      </c>
      <c r="L15" s="2197" t="str">
        <f>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IF(OR('[1]Indoor Lighting'!$E$8="Incandescent",'[1]Indoor Lighting'!$E$8="Halogen"), '[1]Indoor Lighting'!$L$8, "")</f>
        <v/>
      </c>
      <c r="E16" s="2191"/>
      <c r="F16" s="2192" t="s">
        <v>157</v>
      </c>
      <c r="G16" s="2193" t="str">
        <f t="shared" si="7"/>
        <v/>
      </c>
      <c r="H16" s="2194" t="str">
        <f t="shared" si="8"/>
        <v/>
      </c>
      <c r="I16" s="2219" t="str">
        <f>IF(OR('[1]Indoor Lighting'!$E$8="Incandescent",'[1]Indoor Lighting'!$E$8="Halogen"), "A", "")</f>
        <v/>
      </c>
      <c r="J16" s="2195" t="str">
        <f t="shared" si="5"/>
        <v/>
      </c>
      <c r="K16" s="2196" t="str">
        <f t="shared" si="6"/>
        <v/>
      </c>
      <c r="L16" s="2197" t="str">
        <f>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IF(OR('[1]Indoor Lighting'!$E$9="Incandescent",'[1]Indoor Lighting'!$E$9="Halogen"), '[1]Indoor Lighting'!$L$9, "")</f>
        <v/>
      </c>
      <c r="E17" s="2191"/>
      <c r="F17" s="2192" t="s">
        <v>157</v>
      </c>
      <c r="G17" s="2193" t="str">
        <f t="shared" si="7"/>
        <v/>
      </c>
      <c r="H17" s="2194" t="str">
        <f t="shared" si="8"/>
        <v/>
      </c>
      <c r="I17" s="2219" t="str">
        <f>IF(OR('[1]Indoor Lighting'!$E$9="Incandescent",'[1]Indoor Lighting'!$E$9="Halogen"), "A", "")</f>
        <v/>
      </c>
      <c r="J17" s="2195" t="str">
        <f t="shared" si="5"/>
        <v/>
      </c>
      <c r="K17" s="2196" t="str">
        <f t="shared" si="6"/>
        <v/>
      </c>
      <c r="L17" s="2197" t="str">
        <f>IF(OR('[1]Indoor Lighting'!$E$9="Incandescent",'[1]Indoor Lighting'!$E$9="Halogen"), '[1]Indoor Lighting'!$B$9, "")</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IF(OR('[1]Indoor Lighting'!$E$10="Incandescent",'[1]Indoor Lighting'!$E$10="Halogen"), '[1]Indoor Lighting'!$L$10, "")</f>
        <v/>
      </c>
      <c r="E18" s="2191"/>
      <c r="F18" s="2192" t="s">
        <v>157</v>
      </c>
      <c r="G18" s="2193" t="str">
        <f t="shared" si="7"/>
        <v/>
      </c>
      <c r="H18" s="2194" t="str">
        <f t="shared" si="8"/>
        <v/>
      </c>
      <c r="I18" s="2219" t="str">
        <f>IF(OR('[1]Indoor Lighting'!$E$10="Incandescent",'[1]Indoor Lighting'!$E$10="Halogen"), "A", "")</f>
        <v/>
      </c>
      <c r="J18" s="2195" t="str">
        <f t="shared" si="5"/>
        <v/>
      </c>
      <c r="K18" s="2196" t="str">
        <f t="shared" si="6"/>
        <v/>
      </c>
      <c r="L18" s="2197" t="str">
        <f>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IF(OR('[1]Indoor Lighting'!$E$11="Incandescent",'[1]Indoor Lighting'!$E$11="Halogen"), '[1]Indoor Lighting'!$L$11, "")</f>
        <v/>
      </c>
      <c r="E19" s="2191"/>
      <c r="F19" s="2192"/>
      <c r="G19" s="2193" t="str">
        <f t="shared" si="7"/>
        <v/>
      </c>
      <c r="H19" s="2194" t="str">
        <f t="shared" si="8"/>
        <v/>
      </c>
      <c r="I19" s="2219" t="str">
        <f>IF(OR('[1]Indoor Lighting'!$E$11="Incandescent",'[1]Indoor Lighting'!$E$11="Halogen"), "A", "")</f>
        <v/>
      </c>
      <c r="J19" s="2195" t="str">
        <f t="shared" si="5"/>
        <v/>
      </c>
      <c r="K19" s="2196" t="str">
        <f t="shared" si="6"/>
        <v/>
      </c>
      <c r="L19" s="2197" t="str">
        <f>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IF(OR('[1]Indoor Lighting'!$E$12="Incandescent",'[1]Indoor Lighting'!$E$12="Halogen"), '[1]Indoor Lighting'!$L$12, "")</f>
        <v/>
      </c>
      <c r="E20" s="2191"/>
      <c r="F20" s="2192"/>
      <c r="G20" s="2193" t="str">
        <f t="shared" si="7"/>
        <v/>
      </c>
      <c r="H20" s="2194" t="str">
        <f t="shared" si="8"/>
        <v/>
      </c>
      <c r="I20" s="2219" t="str">
        <f>IF(OR('[1]Indoor Lighting'!$E$12="Incandescent",'[1]Indoor Lighting'!$E$12="Halogen"), "A", "")</f>
        <v/>
      </c>
      <c r="J20" s="2195" t="str">
        <f t="shared" si="5"/>
        <v/>
      </c>
      <c r="K20" s="2196" t="str">
        <f t="shared" si="6"/>
        <v/>
      </c>
      <c r="L20" s="2197" t="str">
        <f>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IF(OR('[1]Indoor Lighting'!$E$13="Incandescent",'[1]Indoor Lighting'!$E$13="Halogen"), '[1]Indoor Lighting'!$L$13, "")</f>
        <v/>
      </c>
      <c r="E21" s="2191"/>
      <c r="F21" s="2192"/>
      <c r="G21" s="2193" t="str">
        <f t="shared" ref="G21:G33" si="9">IF(C21="","",VLOOKUP(C21,lighting,7,FALSE))</f>
        <v/>
      </c>
      <c r="H21" s="2194" t="str">
        <f t="shared" ref="H21:H33" si="10">IF(C21="","",(G21*D21)/1000)</f>
        <v/>
      </c>
      <c r="I21" s="2219" t="str">
        <f>IF(OR('[1]Indoor Lighting'!$E$13="Incandescent",'[1]Indoor Lighting'!$E$13="Halogen"), "A", "")</f>
        <v/>
      </c>
      <c r="J21" s="2195" t="str">
        <f t="shared" ref="J21:J33" si="11">IF(C21="","",VLOOKUP(I21,sched1,3,FALSE))</f>
        <v/>
      </c>
      <c r="K21" s="2196" t="str">
        <f t="shared" ref="K21:K33" si="12">IF(C21="","",J21*H21)</f>
        <v/>
      </c>
      <c r="L21" s="2197" t="str">
        <f>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IF(OR('[1]Indoor Lighting'!$E$14="Incandescent",'[1]Indoor Lighting'!$E$14="Halogen"), '[1]Indoor Lighting'!$L$14, "")</f>
        <v/>
      </c>
      <c r="E22" s="2191"/>
      <c r="F22" s="2192"/>
      <c r="G22" s="2193" t="str">
        <f t="shared" si="9"/>
        <v/>
      </c>
      <c r="H22" s="2194" t="str">
        <f t="shared" si="10"/>
        <v/>
      </c>
      <c r="I22" s="2219" t="str">
        <f>IF(OR('[1]Indoor Lighting'!$E$14="Incandescent",'[1]Indoor Lighting'!$E$14="Halogen"), "A", "")</f>
        <v/>
      </c>
      <c r="J22" s="2195" t="str">
        <f t="shared" si="11"/>
        <v/>
      </c>
      <c r="K22" s="2196" t="str">
        <f t="shared" si="12"/>
        <v/>
      </c>
      <c r="L22" s="2197" t="str">
        <f>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IF(OR('[1]Indoor Lighting'!$E$15="Incandescent",'[1]Indoor Lighting'!$E$15="Halogen"), '[1]Indoor Lighting'!$L$15, "")</f>
        <v/>
      </c>
      <c r="E23" s="2191"/>
      <c r="F23" s="2192"/>
      <c r="G23" s="2193" t="str">
        <f t="shared" ref="G23" si="13">IF(C23="","",VLOOKUP(C23,lighting,7,FALSE))</f>
        <v/>
      </c>
      <c r="H23" s="2194" t="str">
        <f t="shared" ref="H23" si="14">IF(C23="","",(G23*D23)/1000)</f>
        <v/>
      </c>
      <c r="I23" s="2219" t="str">
        <f>IF(OR('[1]Indoor Lighting'!$E$15="Incandescent",'[1]Indoor Lighting'!$E$15="Halogen"), "A", "")</f>
        <v/>
      </c>
      <c r="J23" s="2195" t="str">
        <f t="shared" ref="J23" si="15">IF(C23="","",VLOOKUP(I23,sched1,3,FALSE))</f>
        <v/>
      </c>
      <c r="K23" s="2196" t="str">
        <f t="shared" ref="K23" si="16">IF(C23="","",J23*H23)</f>
        <v/>
      </c>
      <c r="L23" s="2197" t="str">
        <f>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IF(OR('[1]Outdoor Lighting'!$D$2="Incandescent",'[1]Outdoor Lighting'!$D$2="Halogen"), '[1]Outdoor Lighting'!$J$2, "")</f>
        <v/>
      </c>
      <c r="E24" s="2191"/>
      <c r="F24" s="2192"/>
      <c r="G24" s="2193" t="str">
        <f t="shared" si="9"/>
        <v/>
      </c>
      <c r="H24" s="2194" t="str">
        <f t="shared" si="10"/>
        <v/>
      </c>
      <c r="I24" s="2219" t="str">
        <f>IF(OR('[1]Outdoor Lighting'!$D$2="Incandescent",'[1]Outdoor Lighting'!$D$2="Halogen"), "I", "")</f>
        <v/>
      </c>
      <c r="J24" s="2195" t="str">
        <f t="shared" si="11"/>
        <v/>
      </c>
      <c r="K24" s="2196" t="str">
        <f t="shared" si="12"/>
        <v/>
      </c>
      <c r="L24" s="2197" t="str">
        <f>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IF(OR('[1]Outdoor Lighting'!$D$3="Incandescent",'[1]Outdoor Lighting'!$D$3="Halogen"), '[1]Outdoor Lighting'!$J$3, "")</f>
        <v/>
      </c>
      <c r="E25" s="2191"/>
      <c r="F25" s="2192"/>
      <c r="G25" s="2193" t="str">
        <f t="shared" si="9"/>
        <v/>
      </c>
      <c r="H25" s="2194" t="str">
        <f t="shared" si="10"/>
        <v/>
      </c>
      <c r="I25" s="2219" t="str">
        <f>IF(OR('[1]Outdoor Lighting'!$D$3="Incandescent",'[1]Outdoor Lighting'!$D$3="Halogen"), "I", "")</f>
        <v/>
      </c>
      <c r="J25" s="2195" t="str">
        <f t="shared" si="11"/>
        <v/>
      </c>
      <c r="K25" s="2196" t="str">
        <f t="shared" si="12"/>
        <v/>
      </c>
      <c r="L25" s="2197" t="str">
        <f>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IF(OR('[1]Outdoor Lighting'!$D$4="Incandescent",'[1]Outdoor Lighting'!$D$4="Halogen"), '[1]Outdoor Lighting'!$J$4, "")</f>
        <v/>
      </c>
      <c r="E26" s="2191"/>
      <c r="F26" s="2192"/>
      <c r="G26" s="2193" t="str">
        <f t="shared" si="9"/>
        <v/>
      </c>
      <c r="H26" s="2194" t="str">
        <f t="shared" si="10"/>
        <v/>
      </c>
      <c r="I26" s="2219" t="str">
        <f>IF(OR('[1]Outdoor Lighting'!$D$4="Incandescent",'[1]Outdoor Lighting'!$D$4="Halogen"), "I", "")</f>
        <v/>
      </c>
      <c r="J26" s="2195" t="str">
        <f t="shared" si="11"/>
        <v/>
      </c>
      <c r="K26" s="2196" t="str">
        <f t="shared" si="12"/>
        <v/>
      </c>
      <c r="L26" s="2197" t="str">
        <f>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IF(OR('[1]Outdoor Lighting'!$D$5="Incandescent",'[1]Outdoor Lighting'!$D$5="Halogen"), '[1]Outdoor Lighting'!$J$5, "")</f>
        <v/>
      </c>
      <c r="E27" s="2191"/>
      <c r="F27" s="2192"/>
      <c r="G27" s="2193" t="str">
        <f t="shared" si="9"/>
        <v/>
      </c>
      <c r="H27" s="2194" t="str">
        <f t="shared" si="10"/>
        <v/>
      </c>
      <c r="I27" s="2219" t="str">
        <f>IF(OR('[1]Outdoor Lighting'!$D$5="Incandescent",'[1]Outdoor Lighting'!$D$5="Halogen"), "I", "")</f>
        <v/>
      </c>
      <c r="J27" s="2195" t="str">
        <f t="shared" si="11"/>
        <v/>
      </c>
      <c r="K27" s="2196" t="str">
        <f t="shared" si="12"/>
        <v/>
      </c>
      <c r="L27" s="2197" t="str">
        <f>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IF(OR('[1]Outdoor Lighting'!$D$6="Incandescent",'[1]Outdoor Lighting'!$D$6="Halogen"), '[1]Outdoor Lighting'!$J$6, "")</f>
        <v/>
      </c>
      <c r="E28" s="2191"/>
      <c r="F28" s="2192"/>
      <c r="G28" s="2193" t="str">
        <f t="shared" si="9"/>
        <v/>
      </c>
      <c r="H28" s="2194" t="str">
        <f t="shared" si="10"/>
        <v/>
      </c>
      <c r="I28" s="2219" t="str">
        <f>IF(OR('[1]Outdoor Lighting'!$D$6="Incandescent",'[1]Outdoor Lighting'!$D$6="Halogen"), "I", "")</f>
        <v/>
      </c>
      <c r="J28" s="2195" t="str">
        <f t="shared" si="11"/>
        <v/>
      </c>
      <c r="K28" s="2196" t="str">
        <f t="shared" si="12"/>
        <v/>
      </c>
      <c r="L28" s="2197" t="str">
        <f>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IF(OR('[1]Outdoor Lighting'!$D$7="Incandescent",'[1]Outdoor Lighting'!$D$7="Halogen"), '[1]Outdoor Lighting'!$J$7, "")</f>
        <v/>
      </c>
      <c r="E29" s="2191"/>
      <c r="F29" s="2192"/>
      <c r="G29" s="2193" t="str">
        <f t="shared" si="9"/>
        <v/>
      </c>
      <c r="H29" s="2194" t="str">
        <f t="shared" si="10"/>
        <v/>
      </c>
      <c r="I29" s="2219" t="str">
        <f>IF(OR('[1]Outdoor Lighting'!$D$7="Incandescent",'[1]Outdoor Lighting'!$D$7="Halogen"), "I", "")</f>
        <v/>
      </c>
      <c r="J29" s="2195" t="str">
        <f t="shared" si="11"/>
        <v/>
      </c>
      <c r="K29" s="2196" t="str">
        <f t="shared" si="12"/>
        <v/>
      </c>
      <c r="L29" s="2197" t="str">
        <f>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IF(OR('[1]Outdoor Lighting'!$D$8="Incandescent",'[1]Outdoor Lighting'!$D$8="Halogen"), '[1]Outdoor Lighting'!$J$8, "")</f>
        <v/>
      </c>
      <c r="E30" s="2191"/>
      <c r="F30" s="2192"/>
      <c r="G30" s="2193" t="str">
        <f t="shared" si="9"/>
        <v/>
      </c>
      <c r="H30" s="2194" t="str">
        <f t="shared" si="10"/>
        <v/>
      </c>
      <c r="I30" s="2219" t="str">
        <f>IF(OR('[1]Outdoor Lighting'!$D$8="Incandescent",'[1]Outdoor Lighting'!$D$8="Halogen"), "I", "")</f>
        <v/>
      </c>
      <c r="J30" s="2195" t="str">
        <f t="shared" si="11"/>
        <v/>
      </c>
      <c r="K30" s="2196" t="str">
        <f t="shared" si="12"/>
        <v/>
      </c>
      <c r="L30" s="2197" t="str">
        <f>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IF(OR('[1]Outdoor Lighting'!$D$9="Incandescent",'[1]Outdoor Lighting'!$D$9="Halogen"), '[1]Outdoor Lighting'!$J$9, "")</f>
        <v/>
      </c>
      <c r="E31" s="2191"/>
      <c r="F31" s="2192"/>
      <c r="G31" s="2193" t="str">
        <f t="shared" si="9"/>
        <v/>
      </c>
      <c r="H31" s="2194" t="str">
        <f t="shared" si="10"/>
        <v/>
      </c>
      <c r="I31" s="2219" t="str">
        <f>IF(OR('[1]Outdoor Lighting'!$D$9="Incandescent",'[1]Outdoor Lighting'!$D$9="Halogen"), "I", "")</f>
        <v/>
      </c>
      <c r="J31" s="2195" t="str">
        <f t="shared" si="11"/>
        <v/>
      </c>
      <c r="K31" s="2196" t="str">
        <f t="shared" si="12"/>
        <v/>
      </c>
      <c r="L31" s="2197" t="str">
        <f>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IF(OR('[1]Outdoor Lighting'!$D$10="Incandescent",'[1]Outdoor Lighting'!$D$10="Halogen"), '[1]Outdoor Lighting'!$J$10, "")</f>
        <v/>
      </c>
      <c r="E32" s="2191"/>
      <c r="F32" s="2192"/>
      <c r="G32" s="2193" t="str">
        <f t="shared" si="9"/>
        <v/>
      </c>
      <c r="H32" s="2194" t="str">
        <f t="shared" si="10"/>
        <v/>
      </c>
      <c r="I32" s="2219" t="str">
        <f>IF(OR('[1]Outdoor Lighting'!$D$10="Incandescent",'[1]Outdoor Lighting'!$D$10="Halogen"), "I", "")</f>
        <v/>
      </c>
      <c r="J32" s="2195" t="str">
        <f t="shared" si="11"/>
        <v/>
      </c>
      <c r="K32" s="2196" t="str">
        <f t="shared" si="12"/>
        <v/>
      </c>
      <c r="L32" s="2197" t="str">
        <f>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IF(OR('[1]Outdoor Lighting'!$D$11="Incandescent",'[1]Outdoor Lighting'!$D$11="Halogen"), '[1]Outdoor Lighting'!$J$11, "")</f>
        <v/>
      </c>
      <c r="E33" s="2191"/>
      <c r="F33" s="2192"/>
      <c r="G33" s="2193" t="str">
        <f t="shared" si="9"/>
        <v/>
      </c>
      <c r="H33" s="2194" t="str">
        <f t="shared" si="10"/>
        <v/>
      </c>
      <c r="I33" s="2219" t="str">
        <f>IF(OR('[1]Outdoor Lighting'!$D$11="Incandescent",'[1]Outdoor Lighting'!$D$11="Halogen"), "I", "")</f>
        <v/>
      </c>
      <c r="J33" s="2195" t="str">
        <f t="shared" si="11"/>
        <v/>
      </c>
      <c r="K33" s="2196" t="str">
        <f t="shared" si="12"/>
        <v/>
      </c>
      <c r="L33" s="2197" t="str">
        <f>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IF('[1]Indoor Lighting'!$E$2="CFL",  '[1]Indoor Lighting'!$L$2, "")</f>
        <v/>
      </c>
      <c r="E35" s="2191"/>
      <c r="F35" s="2192"/>
      <c r="G35" s="2193" t="str">
        <f t="shared" ref="G35:G41" si="17">IF(C35="","",VLOOKUP(C35,lighting,7,FALSE))</f>
        <v/>
      </c>
      <c r="H35" s="2194" t="str">
        <f t="shared" ref="H35:H41" si="18">IF(C35="","",(G35*D35)/1000)</f>
        <v/>
      </c>
      <c r="I35" s="2189" t="str">
        <f>IF('[1]Indoor Lighting'!$E$2="CFL",  "A", "")</f>
        <v/>
      </c>
      <c r="J35" s="2195" t="str">
        <f t="shared" ref="J35:J41" si="19">IF(C35="","",VLOOKUP(I35,sched1,3,FALSE))</f>
        <v/>
      </c>
      <c r="K35" s="2196" t="str">
        <f t="shared" ref="K35:K41" si="20">IF(C35="","",J35*H35)</f>
        <v/>
      </c>
      <c r="L35" s="2189" t="str">
        <f>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IF('[1]Indoor Lighting'!$E$3="CFL",  '[1]Indoor Lighting'!$L$3, "")</f>
        <v/>
      </c>
      <c r="E36" s="2191"/>
      <c r="F36" s="2192"/>
      <c r="G36" s="2193" t="str">
        <f t="shared" si="17"/>
        <v/>
      </c>
      <c r="H36" s="2194" t="str">
        <f t="shared" si="18"/>
        <v/>
      </c>
      <c r="I36" s="2189" t="str">
        <f>IF('[1]Indoor Lighting'!$E$3="CFL",  "A", "")</f>
        <v/>
      </c>
      <c r="J36" s="2195" t="str">
        <f t="shared" si="19"/>
        <v/>
      </c>
      <c r="K36" s="2196" t="str">
        <f t="shared" si="20"/>
        <v/>
      </c>
      <c r="L36" s="2189" t="str">
        <f>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IF('[1]Indoor Lighting'!$E$4="CFL",  '[1]Indoor Lighting'!$L$4, "")</f>
        <v/>
      </c>
      <c r="E37" s="2191"/>
      <c r="F37" s="2192"/>
      <c r="G37" s="2193" t="str">
        <f t="shared" si="17"/>
        <v/>
      </c>
      <c r="H37" s="2194" t="str">
        <f t="shared" si="18"/>
        <v/>
      </c>
      <c r="I37" s="2189" t="str">
        <f>IF('[1]Indoor Lighting'!$E$4="CFL",  "A", "")</f>
        <v/>
      </c>
      <c r="J37" s="2195" t="str">
        <f t="shared" si="19"/>
        <v/>
      </c>
      <c r="K37" s="2196" t="str">
        <f t="shared" si="20"/>
        <v/>
      </c>
      <c r="L37" s="2189" t="str">
        <f>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IF('[1]Indoor Lighting'!$E$5="CFL",  '[1]Indoor Lighting'!$L$5, "")</f>
        <v/>
      </c>
      <c r="E38" s="2191"/>
      <c r="F38" s="2192"/>
      <c r="G38" s="2193" t="str">
        <f t="shared" si="17"/>
        <v/>
      </c>
      <c r="H38" s="2194" t="str">
        <f t="shared" si="18"/>
        <v/>
      </c>
      <c r="I38" s="2189" t="str">
        <f>IF('[1]Indoor Lighting'!$E$5="CFL",  "A", "")</f>
        <v/>
      </c>
      <c r="J38" s="2195" t="str">
        <f t="shared" si="19"/>
        <v/>
      </c>
      <c r="K38" s="2196" t="str">
        <f t="shared" si="20"/>
        <v/>
      </c>
      <c r="L38" s="2189" t="str">
        <f>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IF('[1]Indoor Lighting'!$E$6="CFL",  '[1]Indoor Lighting'!$L$6, "")</f>
        <v/>
      </c>
      <c r="E39" s="2191"/>
      <c r="F39" s="2192"/>
      <c r="G39" s="2193" t="str">
        <f t="shared" si="17"/>
        <v/>
      </c>
      <c r="H39" s="2194" t="str">
        <f t="shared" si="18"/>
        <v/>
      </c>
      <c r="I39" s="2189" t="str">
        <f>IF('[1]Indoor Lighting'!$E$6="CFL",  "A", "")</f>
        <v/>
      </c>
      <c r="J39" s="2195" t="str">
        <f t="shared" si="19"/>
        <v/>
      </c>
      <c r="K39" s="2196" t="str">
        <f t="shared" si="20"/>
        <v/>
      </c>
      <c r="L39" s="2189" t="str">
        <f>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IF('[1]Indoor Lighting'!$E$7="CFL",  '[1]Indoor Lighting'!$L$7, "")</f>
        <v/>
      </c>
      <c r="E40" s="2191"/>
      <c r="F40" s="2192" t="s">
        <v>157</v>
      </c>
      <c r="G40" s="2193" t="str">
        <f t="shared" si="17"/>
        <v/>
      </c>
      <c r="H40" s="2194" t="str">
        <f t="shared" si="18"/>
        <v/>
      </c>
      <c r="I40" s="2189" t="str">
        <f>IF('[1]Indoor Lighting'!$E$7="CFL",  "A", "")</f>
        <v/>
      </c>
      <c r="J40" s="2195" t="str">
        <f t="shared" si="19"/>
        <v/>
      </c>
      <c r="K40" s="2196" t="str">
        <f t="shared" si="20"/>
        <v/>
      </c>
      <c r="L40" s="2189" t="str">
        <f>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IF('[1]Indoor Lighting'!$E$8="CFL",  '[1]Indoor Lighting'!$L$8, "")</f>
        <v/>
      </c>
      <c r="E41" s="2191"/>
      <c r="F41" s="2192" t="s">
        <v>157</v>
      </c>
      <c r="G41" s="2193" t="str">
        <f t="shared" si="17"/>
        <v/>
      </c>
      <c r="H41" s="2194" t="str">
        <f t="shared" si="18"/>
        <v/>
      </c>
      <c r="I41" s="2189" t="str">
        <f>IF('[1]Indoor Lighting'!$E$8="CFL",  "A", "")</f>
        <v/>
      </c>
      <c r="J41" s="2195" t="str">
        <f t="shared" si="19"/>
        <v/>
      </c>
      <c r="K41" s="2196" t="str">
        <f t="shared" si="20"/>
        <v/>
      </c>
      <c r="L41" s="2189" t="str">
        <f>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IF('[1]Indoor Lighting'!$E$9="CFL",  '[1]Indoor Lighting'!$L$9, "")</f>
        <v/>
      </c>
      <c r="E42" s="2191"/>
      <c r="F42" s="2192" t="s">
        <v>157</v>
      </c>
      <c r="G42" s="2193" t="str">
        <f t="shared" ref="G42:G58" si="21">IF(C42="","",VLOOKUP(C42,lighting,7,FALSE))</f>
        <v/>
      </c>
      <c r="H42" s="2194" t="str">
        <f>IF(C42="","",(G42*D42)/1000)</f>
        <v/>
      </c>
      <c r="I42" s="2189" t="str">
        <f>IF('[1]Indoor Lighting'!$E$9="CFL",  "A", "")</f>
        <v/>
      </c>
      <c r="J42" s="2195" t="str">
        <f t="shared" ref="J42:J58" si="22">IF(C42="","",VLOOKUP(I42,sched1,3,FALSE))</f>
        <v/>
      </c>
      <c r="K42" s="2196" t="str">
        <f>IF(C42="","",J42*H42)</f>
        <v/>
      </c>
      <c r="L42" s="2189" t="str">
        <f>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IF('[1]Indoor Lighting'!$E$10="CFL",  '[1]Indoor Lighting'!$L$10, "")</f>
        <v/>
      </c>
      <c r="E43" s="2191"/>
      <c r="F43" s="2192" t="s">
        <v>157</v>
      </c>
      <c r="G43" s="2193" t="str">
        <f t="shared" si="21"/>
        <v/>
      </c>
      <c r="H43" s="2194" t="str">
        <f>IF(C43="","",(G43*D43)/1000)</f>
        <v/>
      </c>
      <c r="I43" s="2189" t="str">
        <f>IF('[1]Indoor Lighting'!$E$10="CFL",  "A", "")</f>
        <v/>
      </c>
      <c r="J43" s="2195" t="str">
        <f t="shared" si="22"/>
        <v/>
      </c>
      <c r="K43" s="2196" t="str">
        <f>IF(C43="","",J43*H43)</f>
        <v/>
      </c>
      <c r="L43" s="2189" t="str">
        <f>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IF('[1]Indoor Lighting'!$E$11="CFL",  '[1]Indoor Lighting'!$L$11, "")</f>
        <v/>
      </c>
      <c r="E44" s="2191"/>
      <c r="F44" s="2192"/>
      <c r="G44" s="2193" t="str">
        <f t="shared" si="21"/>
        <v/>
      </c>
      <c r="H44" s="2194" t="str">
        <f t="shared" ref="H44:H58" si="23">IF(C44="","",(G44*D44)/1000)</f>
        <v/>
      </c>
      <c r="I44" s="2189" t="str">
        <f>IF('[1]Indoor Lighting'!$E$11="CFL",  "A", "")</f>
        <v/>
      </c>
      <c r="J44" s="2195" t="str">
        <f t="shared" si="22"/>
        <v/>
      </c>
      <c r="K44" s="2196" t="str">
        <f t="shared" ref="K44:K58" si="24">IF(C44="","",J44*H44)</f>
        <v/>
      </c>
      <c r="L44" s="2189" t="str">
        <f>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IF('[1]Indoor Lighting'!$E$12="CFL",  '[1]Indoor Lighting'!$L$12, "")</f>
        <v/>
      </c>
      <c r="E45" s="2191"/>
      <c r="F45" s="2192"/>
      <c r="G45" s="2193" t="str">
        <f t="shared" si="21"/>
        <v/>
      </c>
      <c r="H45" s="2194" t="str">
        <f t="shared" si="23"/>
        <v/>
      </c>
      <c r="I45" s="2189" t="str">
        <f>IF('[1]Indoor Lighting'!$E$12="CFL",  "A", "")</f>
        <v/>
      </c>
      <c r="J45" s="2195" t="str">
        <f t="shared" si="22"/>
        <v/>
      </c>
      <c r="K45" s="2196" t="str">
        <f t="shared" si="24"/>
        <v/>
      </c>
      <c r="L45" s="2189" t="str">
        <f>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IF('[1]Indoor Lighting'!$E$13="CFL",  '[1]Indoor Lighting'!$L$13, "")</f>
        <v/>
      </c>
      <c r="E46" s="2191"/>
      <c r="F46" s="2192"/>
      <c r="G46" s="2193" t="str">
        <f t="shared" si="21"/>
        <v/>
      </c>
      <c r="H46" s="2194" t="str">
        <f t="shared" si="23"/>
        <v/>
      </c>
      <c r="I46" s="2189" t="str">
        <f>IF('[1]Indoor Lighting'!$E$13="CFL",  "A", "")</f>
        <v/>
      </c>
      <c r="J46" s="2195" t="str">
        <f t="shared" si="22"/>
        <v/>
      </c>
      <c r="K46" s="2196" t="str">
        <f t="shared" si="24"/>
        <v/>
      </c>
      <c r="L46" s="2189" t="str">
        <f>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IF('[1]Indoor Lighting'!$E$14="CFL",  '[1]Indoor Lighting'!$L$14, "")</f>
        <v/>
      </c>
      <c r="E47" s="2191"/>
      <c r="F47" s="2192"/>
      <c r="G47" s="2193" t="str">
        <f t="shared" si="21"/>
        <v/>
      </c>
      <c r="H47" s="2194" t="str">
        <f t="shared" si="23"/>
        <v/>
      </c>
      <c r="I47" s="2189" t="str">
        <f>IF('[1]Indoor Lighting'!$E$14="CFL",  "A", "")</f>
        <v/>
      </c>
      <c r="J47" s="2195" t="str">
        <f t="shared" si="22"/>
        <v/>
      </c>
      <c r="K47" s="2196" t="str">
        <f t="shared" si="24"/>
        <v/>
      </c>
      <c r="L47" s="2189" t="str">
        <f>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IF('[1]Indoor Lighting'!$E$15="CFL",  '[1]Indoor Lighting'!$L$15, "")</f>
        <v/>
      </c>
      <c r="E48" s="2191"/>
      <c r="F48" s="2192"/>
      <c r="G48" s="2193" t="str">
        <f t="shared" ref="G48" si="25">IF(C48="","",VLOOKUP(C48,lighting,7,FALSE))</f>
        <v/>
      </c>
      <c r="H48" s="2194" t="str">
        <f t="shared" ref="H48" si="26">IF(C48="","",(G48*D48)/1000)</f>
        <v/>
      </c>
      <c r="I48" s="2189" t="str">
        <f>IF('[1]Indoor Lighting'!$E$15="CFL",  "A", "")</f>
        <v/>
      </c>
      <c r="J48" s="2195" t="str">
        <f t="shared" ref="J48" si="27">IF(C48="","",VLOOKUP(I48,sched1,3,FALSE))</f>
        <v/>
      </c>
      <c r="K48" s="2196" t="str">
        <f t="shared" ref="K48" si="28">IF(C48="","",J48*H48)</f>
        <v/>
      </c>
      <c r="L48" s="2189" t="str">
        <f>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IF('[1]Outdoor Lighting'!$D$2="CFL", '[1]Outdoor Lighting'!$J$2, "")</f>
        <v/>
      </c>
      <c r="E49" s="2191"/>
      <c r="F49" s="2192"/>
      <c r="G49" s="2193" t="str">
        <f t="shared" si="21"/>
        <v/>
      </c>
      <c r="H49" s="2194" t="str">
        <f t="shared" si="23"/>
        <v/>
      </c>
      <c r="I49" s="2219" t="str">
        <f>IF('[1]Outdoor Lighting'!$D$2="CFL", "I", "")</f>
        <v/>
      </c>
      <c r="J49" s="2195" t="str">
        <f t="shared" si="22"/>
        <v/>
      </c>
      <c r="K49" s="2196" t="str">
        <f t="shared" si="24"/>
        <v/>
      </c>
      <c r="L49" s="2197" t="str">
        <f>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IF('[1]Outdoor Lighting'!$D$3="CFL", '[1]Outdoor Lighting'!$J$3, "")</f>
        <v/>
      </c>
      <c r="E50" s="2191"/>
      <c r="F50" s="2192"/>
      <c r="G50" s="2193" t="str">
        <f t="shared" si="21"/>
        <v/>
      </c>
      <c r="H50" s="2194" t="str">
        <f t="shared" si="23"/>
        <v/>
      </c>
      <c r="I50" s="2219" t="str">
        <f>IF('[1]Outdoor Lighting'!$D$3="CFL", "I", "")</f>
        <v/>
      </c>
      <c r="J50" s="2195" t="str">
        <f t="shared" si="22"/>
        <v/>
      </c>
      <c r="K50" s="2196" t="str">
        <f t="shared" si="24"/>
        <v/>
      </c>
      <c r="L50" s="2197" t="str">
        <f>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IF('[1]Outdoor Lighting'!$D$4="CFL", '[1]Outdoor Lighting'!$J$4, "")</f>
        <v/>
      </c>
      <c r="E51" s="2191"/>
      <c r="F51" s="2192"/>
      <c r="G51" s="2193" t="str">
        <f t="shared" si="21"/>
        <v/>
      </c>
      <c r="H51" s="2194" t="str">
        <f t="shared" si="23"/>
        <v/>
      </c>
      <c r="I51" s="2219" t="str">
        <f>IF('[1]Outdoor Lighting'!$D$4="CFL", "I", "")</f>
        <v/>
      </c>
      <c r="J51" s="2195" t="str">
        <f t="shared" si="22"/>
        <v/>
      </c>
      <c r="K51" s="2196" t="str">
        <f t="shared" si="24"/>
        <v/>
      </c>
      <c r="L51" s="2197" t="str">
        <f>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IF('[1]Outdoor Lighting'!$D$5="CFL", '[1]Outdoor Lighting'!$J$5, "")</f>
        <v/>
      </c>
      <c r="E52" s="2191"/>
      <c r="F52" s="2192"/>
      <c r="G52" s="2193" t="str">
        <f t="shared" si="21"/>
        <v/>
      </c>
      <c r="H52" s="2194" t="str">
        <f t="shared" si="23"/>
        <v/>
      </c>
      <c r="I52" s="2219" t="str">
        <f>IF('[1]Outdoor Lighting'!$D$5="CFL", "I", "")</f>
        <v/>
      </c>
      <c r="J52" s="2195" t="str">
        <f t="shared" si="22"/>
        <v/>
      </c>
      <c r="K52" s="2196" t="str">
        <f t="shared" si="24"/>
        <v/>
      </c>
      <c r="L52" s="2197" t="str">
        <f>IF('[1]Outdoor Lighting'!$D$5="CFL", "Outside "&amp;'[1]Outdoor Lighting'!$B$5, "")</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IF('[1]Outdoor Lighting'!$D$6="CFL", '[1]Outdoor Lighting'!$J$6, "")</f>
        <v/>
      </c>
      <c r="E53" s="2191"/>
      <c r="F53" s="2192"/>
      <c r="G53" s="2193" t="str">
        <f t="shared" si="21"/>
        <v/>
      </c>
      <c r="H53" s="2194" t="str">
        <f t="shared" si="23"/>
        <v/>
      </c>
      <c r="I53" s="2219" t="str">
        <f>IF('[1]Outdoor Lighting'!$D$6="CFL", "I", "")</f>
        <v/>
      </c>
      <c r="J53" s="2195" t="str">
        <f t="shared" si="22"/>
        <v/>
      </c>
      <c r="K53" s="2196" t="str">
        <f t="shared" si="24"/>
        <v/>
      </c>
      <c r="L53" s="2197" t="str">
        <f>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IF('[1]Outdoor Lighting'!$D$7="CFL", '[1]Outdoor Lighting'!$J$7, "")</f>
        <v/>
      </c>
      <c r="E54" s="2191"/>
      <c r="F54" s="2192"/>
      <c r="G54" s="2193" t="str">
        <f t="shared" si="21"/>
        <v/>
      </c>
      <c r="H54" s="2194" t="str">
        <f t="shared" si="23"/>
        <v/>
      </c>
      <c r="I54" s="2219" t="str">
        <f>IF('[1]Outdoor Lighting'!$D$7="CFL", "I", "")</f>
        <v/>
      </c>
      <c r="J54" s="2195" t="str">
        <f t="shared" si="22"/>
        <v/>
      </c>
      <c r="K54" s="2196" t="str">
        <f t="shared" si="24"/>
        <v/>
      </c>
      <c r="L54" s="2197" t="str">
        <f>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IF('[1]Outdoor Lighting'!$D$8="CFL", '[1]Outdoor Lighting'!$J$8, "")</f>
        <v/>
      </c>
      <c r="E55" s="2191"/>
      <c r="F55" s="2192"/>
      <c r="G55" s="2193" t="str">
        <f t="shared" si="21"/>
        <v/>
      </c>
      <c r="H55" s="2194" t="str">
        <f t="shared" si="23"/>
        <v/>
      </c>
      <c r="I55" s="2219" t="str">
        <f>IF('[1]Outdoor Lighting'!$D$8="CFL", "I", "")</f>
        <v/>
      </c>
      <c r="J55" s="2195" t="str">
        <f t="shared" si="22"/>
        <v/>
      </c>
      <c r="K55" s="2196" t="str">
        <f t="shared" si="24"/>
        <v/>
      </c>
      <c r="L55" s="2197" t="str">
        <f>IF('[1]Outdoor Lighting'!$D$8="CFL", "Outside "&amp;'[1]Outdoor Lighting'!$B$8, "")</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IF('[1]Outdoor Lighting'!$D$9="CFL", '[1]Outdoor Lighting'!$J$9, "")</f>
        <v/>
      </c>
      <c r="E56" s="2191"/>
      <c r="F56" s="2192"/>
      <c r="G56" s="2193" t="str">
        <f t="shared" si="21"/>
        <v/>
      </c>
      <c r="H56" s="2194" t="str">
        <f t="shared" si="23"/>
        <v/>
      </c>
      <c r="I56" s="2219" t="str">
        <f>IF('[1]Outdoor Lighting'!$D$9="CFL", "I", "")</f>
        <v/>
      </c>
      <c r="J56" s="2195" t="str">
        <f t="shared" si="22"/>
        <v/>
      </c>
      <c r="K56" s="2196" t="str">
        <f t="shared" si="24"/>
        <v/>
      </c>
      <c r="L56" s="2197" t="str">
        <f>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IF('[1]Outdoor Lighting'!$D$10="CFL", '[1]Outdoor Lighting'!$J$10, "")</f>
        <v/>
      </c>
      <c r="E57" s="2191"/>
      <c r="F57" s="2192"/>
      <c r="G57" s="2193" t="str">
        <f t="shared" si="21"/>
        <v/>
      </c>
      <c r="H57" s="2194" t="str">
        <f t="shared" si="23"/>
        <v/>
      </c>
      <c r="I57" s="2219" t="str">
        <f>IF('[1]Outdoor Lighting'!$D$10="CFL", "I", "")</f>
        <v/>
      </c>
      <c r="J57" s="2195" t="str">
        <f t="shared" si="22"/>
        <v/>
      </c>
      <c r="K57" s="2196" t="str">
        <f t="shared" si="24"/>
        <v/>
      </c>
      <c r="L57" s="2197" t="str">
        <f>IF('[1]Outdoor Lighting'!$D$10="CFL", "Outside "&amp;'[1]Outdoor Lighting'!$B$10, "")</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IF('[1]Outdoor Lighting'!$D$11="CFL", '[1]Outdoor Lighting'!$J$11, "")</f>
        <v/>
      </c>
      <c r="E58" s="2191"/>
      <c r="F58" s="2192" t="s">
        <v>157</v>
      </c>
      <c r="G58" s="2193" t="str">
        <f t="shared" si="21"/>
        <v/>
      </c>
      <c r="H58" s="2194" t="str">
        <f t="shared" si="23"/>
        <v/>
      </c>
      <c r="I58" s="2219" t="str">
        <f>IF('[1]Outdoor Lighting'!$D$11="CFL", "I", "")</f>
        <v/>
      </c>
      <c r="J58" s="2195" t="str">
        <f t="shared" si="22"/>
        <v/>
      </c>
      <c r="K58" s="2196" t="str">
        <f t="shared" si="24"/>
        <v/>
      </c>
      <c r="L58" s="2197" t="str">
        <f>IF('[1]Outdoor Lighting'!$D$11="CFL","Outside "&amp; '[1]Outdoor Lighting'!$B$11, "")</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IF(OR('[1]Indoor Lighting'!$E$2="T5", ISNUMBER(FIND("T8", '[1]Indoor Lighting'!$E$2)), ISNUMBER(FIND("T12", '[1]Indoor Lighting'!$E$2))),  "A", "")</f>
        <v/>
      </c>
      <c r="J60" s="2195" t="str">
        <f>IF(C60="","",VLOOKUP(I60,sched1,3,FALSE))</f>
        <v/>
      </c>
      <c r="K60" s="2196" t="str">
        <f t="shared" ref="K60:K65" si="30">IF(C60="","",J60*H60)</f>
        <v/>
      </c>
      <c r="L60" s="2219" t="str">
        <f>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IF(OR('[1]Indoor Lighting'!$E$3="T5", ISNUMBER(FIND("T8", '[1]Indoor Lighting'!$E$3)), ISNUMBER(FIND("T12", '[1]Indoor Lighting'!$E$3))),  '[1]Indoor Lighting'!$L$3, "")</f>
        <v/>
      </c>
      <c r="E61" s="2191"/>
      <c r="F61" s="2192"/>
      <c r="G61" s="2193" t="str">
        <f>IF(C61="","",VLOOKUP(C61,'Data light kwh'!$B$4:$J$989,7,FALSE))</f>
        <v/>
      </c>
      <c r="H61" s="2194" t="str">
        <f t="shared" si="29"/>
        <v/>
      </c>
      <c r="I61" s="2219" t="str">
        <f>IF(OR('[1]Indoor Lighting'!$E$3="T5", ISNUMBER(FIND("T8", '[1]Indoor Lighting'!$E$3)), ISNUMBER(FIND("T12", '[1]Indoor Lighting'!$E$3))),  "A", "")</f>
        <v/>
      </c>
      <c r="J61" s="2195" t="str">
        <f>IF(C61="","",VLOOKUP(I61,sched1,3,FALSE))</f>
        <v/>
      </c>
      <c r="K61" s="2196" t="str">
        <f t="shared" si="30"/>
        <v/>
      </c>
      <c r="L61" s="2219" t="str">
        <f>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IF(OR('[1]Indoor Lighting'!$E$4="T5", ISNUMBER(FIND("T8", '[1]Indoor Lighting'!$E$4)), ISNUMBER(FIND("T12", '[1]Indoor Lighting'!$E$4))),  '[1]Indoor Lighting'!$L$4, "")</f>
        <v/>
      </c>
      <c r="E62" s="2191"/>
      <c r="F62" s="2192"/>
      <c r="G62" s="2193" t="str">
        <f>IF(C62="","",VLOOKUP(C62,'Data light kwh'!$B$4:$J$989,7,FALSE))</f>
        <v/>
      </c>
      <c r="H62" s="2194" t="str">
        <f t="shared" si="29"/>
        <v/>
      </c>
      <c r="I62" s="2219" t="str">
        <f>IF(OR('[1]Indoor Lighting'!$E$4="T5", ISNUMBER(FIND("T8", '[1]Indoor Lighting'!$E$4)), ISNUMBER(FIND("T12", '[1]Indoor Lighting'!$E$4))),  "A", "")</f>
        <v/>
      </c>
      <c r="J62" s="2195" t="str">
        <f>IF(C62="","",VLOOKUP(I62,sched1,3,FALSE))</f>
        <v/>
      </c>
      <c r="K62" s="2196" t="str">
        <f t="shared" si="30"/>
        <v/>
      </c>
      <c r="L62" s="2219" t="str">
        <f>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IF(OR('[1]Indoor Lighting'!$E$5="T5", ISNUMBER(FIND("T8", '[1]Indoor Lighting'!$E$5)), ISNUMBER(FIND("T12", '[1]Indoor Lighting'!$E$5))),  '[1]Indoor Lighting'!$L$5, "")</f>
        <v/>
      </c>
      <c r="E63" s="2191"/>
      <c r="F63" s="2192"/>
      <c r="G63" s="2193" t="str">
        <f>IF(C63="","",VLOOKUP(C63,'Data light kwh'!$B$4:$J$989,7,FALSE))</f>
        <v/>
      </c>
      <c r="H63" s="2194" t="str">
        <f t="shared" si="29"/>
        <v/>
      </c>
      <c r="I63" s="2219" t="str">
        <f>IF(OR('[1]Indoor Lighting'!$E$5="T5", ISNUMBER(FIND("T8", '[1]Indoor Lighting'!$E$5)), ISNUMBER(FIND("T12", '[1]Indoor Lighting'!$E$5))),  "A", "")</f>
        <v/>
      </c>
      <c r="J63" s="2195" t="str">
        <f>IF(C63="","",VLOOKUP(I63,sched1,3,FALSE))</f>
        <v/>
      </c>
      <c r="K63" s="2196" t="str">
        <f t="shared" si="30"/>
        <v/>
      </c>
      <c r="L63" s="2219" t="str">
        <f>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IF(OR('[1]Indoor Lighting'!$E$6="T5", ISNUMBER(FIND("T8", '[1]Indoor Lighting'!$E$6)), ISNUMBER(FIND("T12", '[1]Indoor Lighting'!$E$6))),  '[1]Indoor Lighting'!$L$6, "")</f>
        <v/>
      </c>
      <c r="E64" s="2191"/>
      <c r="F64" s="2192"/>
      <c r="G64" s="2193" t="str">
        <f>IF(C64="","",VLOOKUP(C64,'Data light kwh'!$B$4:$J$989,7,FALSE))</f>
        <v/>
      </c>
      <c r="H64" s="2194" t="str">
        <f t="shared" si="29"/>
        <v/>
      </c>
      <c r="I64" s="2219" t="str">
        <f>IF(OR('[1]Indoor Lighting'!$E$6="T5", ISNUMBER(FIND("T8", '[1]Indoor Lighting'!$E$6)), ISNUMBER(FIND("T12", '[1]Indoor Lighting'!$E$6))),  "A", "")</f>
        <v/>
      </c>
      <c r="J64" s="2195" t="str">
        <f>IF(C64="","",VLOOKUP(I64,sched1,3,FALSE))</f>
        <v/>
      </c>
      <c r="K64" s="2196" t="str">
        <f t="shared" si="30"/>
        <v/>
      </c>
      <c r="L64" s="2219" t="str">
        <f>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IF(OR('[1]Indoor Lighting'!$E$7="T5", ISNUMBER(FIND("T8", '[1]Indoor Lighting'!$E$7)), ISNUMBER(FIND("T12", '[1]Indoor Lighting'!$E$7))),  '[1]Indoor Lighting'!$L$7, "")</f>
        <v/>
      </c>
      <c r="E65" s="2191"/>
      <c r="F65" s="2192" t="s">
        <v>157</v>
      </c>
      <c r="G65" s="2193" t="str">
        <f>IF(C65="","",VLOOKUP(C65,lighting,7,FALSE))</f>
        <v/>
      </c>
      <c r="H65" s="2194" t="str">
        <f t="shared" si="29"/>
        <v/>
      </c>
      <c r="I65" s="2219" t="str">
        <f>IF(OR('[1]Indoor Lighting'!$E$7="T5", ISNUMBER(FIND("T8", '[1]Indoor Lighting'!$E$7)), ISNUMBER(FIND("T12", '[1]Indoor Lighting'!$E$7))),  "A", "")</f>
        <v/>
      </c>
      <c r="J65" s="2195" t="str">
        <f t="shared" ref="J65:J85" si="31">IF(C65="","",VLOOKUP(I65,sched1,3,FALSE))</f>
        <v/>
      </c>
      <c r="K65" s="2196" t="str">
        <f t="shared" si="30"/>
        <v/>
      </c>
      <c r="L65" s="2219" t="str">
        <f>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IF(OR('[1]Indoor Lighting'!$E$8="T5", ISNUMBER(FIND("T8", '[1]Indoor Lighting'!$E$8)), ISNUMBER(FIND("T12", '[1]Indoor Lighting'!$E$8))),  "A", "")</f>
        <v/>
      </c>
      <c r="J66" s="2195" t="str">
        <f t="shared" si="31"/>
        <v/>
      </c>
      <c r="K66" s="2196" t="str">
        <f t="shared" ref="K66:K85" si="34">IF(C66="","",J66*H66)</f>
        <v/>
      </c>
      <c r="L66" s="2219" t="str">
        <f>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IF(OR('[1]Indoor Lighting'!$E$9="T5", ISNUMBER(FIND("T8", '[1]Indoor Lighting'!$E$9)), ISNUMBER(FIND("T12", '[1]Indoor Lighting'!$E$9))),  '[1]Indoor Lighting'!$L$9, "")</f>
        <v/>
      </c>
      <c r="E67" s="2191"/>
      <c r="F67" s="2192" t="s">
        <v>157</v>
      </c>
      <c r="G67" s="2193" t="str">
        <f t="shared" si="32"/>
        <v/>
      </c>
      <c r="H67" s="2194" t="str">
        <f t="shared" si="33"/>
        <v/>
      </c>
      <c r="I67" s="2219" t="str">
        <f>IF(OR('[1]Indoor Lighting'!$E$9="T5", ISNUMBER(FIND("T8", '[1]Indoor Lighting'!$E$9)), ISNUMBER(FIND("T12", '[1]Indoor Lighting'!$E$9))),  "A", "")</f>
        <v/>
      </c>
      <c r="J67" s="2195" t="str">
        <f t="shared" si="31"/>
        <v/>
      </c>
      <c r="K67" s="2196" t="str">
        <f t="shared" si="34"/>
        <v/>
      </c>
      <c r="L67" s="2219" t="str">
        <f>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IF(OR('[1]Indoor Lighting'!$E$10="T5", ISNUMBER(FIND("T8", '[1]Indoor Lighting'!$E$10)), ISNUMBER(FIND("T12", '[1]Indoor Lighting'!$E$10))),  '[1]Indoor Lighting'!$L$10, "")</f>
        <v/>
      </c>
      <c r="E68" s="2191"/>
      <c r="F68" s="2192" t="s">
        <v>157</v>
      </c>
      <c r="G68" s="2193" t="str">
        <f t="shared" si="32"/>
        <v/>
      </c>
      <c r="H68" s="2194" t="str">
        <f t="shared" si="33"/>
        <v/>
      </c>
      <c r="I68" s="2219" t="str">
        <f>IF(OR('[1]Indoor Lighting'!$E$10="T5", ISNUMBER(FIND("T8", '[1]Indoor Lighting'!$E$10)), ISNUMBER(FIND("T12", '[1]Indoor Lighting'!$E$10))),  "A", "")</f>
        <v/>
      </c>
      <c r="J68" s="2195" t="str">
        <f t="shared" si="31"/>
        <v/>
      </c>
      <c r="K68" s="2196" t="str">
        <f t="shared" si="34"/>
        <v/>
      </c>
      <c r="L68" s="2219" t="str">
        <f>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IF(OR('[1]Indoor Lighting'!$E$11="T5", ISNUMBER(FIND("T8", '[1]Indoor Lighting'!$E$11)), ISNUMBER(FIND("T12", '[1]Indoor Lighting'!$E$11))),  "A", "")</f>
        <v/>
      </c>
      <c r="J69" s="2195" t="str">
        <f t="shared" ref="J69:J83" si="37">IF(C69="","",VLOOKUP(I69,sched1,3,FALSE))</f>
        <v/>
      </c>
      <c r="K69" s="2196" t="str">
        <f t="shared" ref="K69:K83" si="38">IF(C69="","",J69*H69)</f>
        <v/>
      </c>
      <c r="L69" s="2219" t="str">
        <f>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IF(OR('[1]Indoor Lighting'!$E$12="T5", ISNUMBER(FIND("T8", '[1]Indoor Lighting'!$E$12)), ISNUMBER(FIND("T12", '[1]Indoor Lighting'!$E$12))),  '[1]Indoor Lighting'!$L$12, "")</f>
        <v/>
      </c>
      <c r="E70" s="2191"/>
      <c r="F70" s="2192" t="s">
        <v>157</v>
      </c>
      <c r="G70" s="2193" t="str">
        <f t="shared" si="35"/>
        <v/>
      </c>
      <c r="H70" s="2194" t="str">
        <f t="shared" si="36"/>
        <v/>
      </c>
      <c r="I70" s="2219" t="str">
        <f>IF(OR('[1]Indoor Lighting'!$E$12="T5", ISNUMBER(FIND("T8", '[1]Indoor Lighting'!$E$12)), ISNUMBER(FIND("T12", '[1]Indoor Lighting'!$E$12))),  "A", "")</f>
        <v/>
      </c>
      <c r="J70" s="2195" t="str">
        <f t="shared" si="37"/>
        <v/>
      </c>
      <c r="K70" s="2196" t="str">
        <f t="shared" si="38"/>
        <v/>
      </c>
      <c r="L70" s="2219" t="str">
        <f>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IF(OR('[1]Indoor Lighting'!$E$13="T5", ISNUMBER(FIND("T8", '[1]Indoor Lighting'!$E$13)), ISNUMBER(FIND("T12", '[1]Indoor Lighting'!$E$13))),  '[1]Indoor Lighting'!$L$13, "")</f>
        <v/>
      </c>
      <c r="E71" s="2191"/>
      <c r="F71" s="2192"/>
      <c r="G71" s="2193" t="str">
        <f t="shared" si="35"/>
        <v/>
      </c>
      <c r="H71" s="2194" t="str">
        <f t="shared" si="36"/>
        <v/>
      </c>
      <c r="I71" s="2219" t="str">
        <f>IF(OR('[1]Indoor Lighting'!$E$13="T5", ISNUMBER(FIND("T8", '[1]Indoor Lighting'!$E$13)), ISNUMBER(FIND("T12", '[1]Indoor Lighting'!$E$13))),  "A", "")</f>
        <v/>
      </c>
      <c r="J71" s="2195" t="str">
        <f t="shared" si="37"/>
        <v/>
      </c>
      <c r="K71" s="2196" t="str">
        <f t="shared" si="38"/>
        <v/>
      </c>
      <c r="L71" s="2219" t="str">
        <f>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IF(OR('[1]Indoor Lighting'!$E$14="T5", ISNUMBER(FIND("T8", '[1]Indoor Lighting'!$E$14)), ISNUMBER(FIND("T12", '[1]Indoor Lighting'!$E$14))),  '[1]Indoor Lighting'!$L$14, "")</f>
        <v/>
      </c>
      <c r="E72" s="2191"/>
      <c r="F72" s="2192"/>
      <c r="G72" s="2193" t="str">
        <f t="shared" si="35"/>
        <v/>
      </c>
      <c r="H72" s="2194" t="str">
        <f t="shared" si="36"/>
        <v/>
      </c>
      <c r="I72" s="2219" t="str">
        <f>IF(OR('[1]Indoor Lighting'!$E$14="T5", ISNUMBER(FIND("T8", '[1]Indoor Lighting'!$E$14)), ISNUMBER(FIND("T12", '[1]Indoor Lighting'!$E$14))),  "A", "")</f>
        <v/>
      </c>
      <c r="J72" s="2195" t="str">
        <f t="shared" si="37"/>
        <v/>
      </c>
      <c r="K72" s="2196" t="str">
        <f t="shared" si="38"/>
        <v/>
      </c>
      <c r="L72" s="2219" t="str">
        <f>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IF(OR('[1]Indoor Lighting'!$E$15="T5", '[1]Indoor Lighting'!$E$15="T8", '[1]Indoor Lighting'!$E$15="T12"),  "A", "")</f>
        <v/>
      </c>
      <c r="J73" s="2195" t="str">
        <f t="shared" ref="J73" si="41">IF(C73="","",VLOOKUP(I73,sched1,3,FALSE))</f>
        <v/>
      </c>
      <c r="K73" s="2196" t="str">
        <f t="shared" ref="K73" si="42">IF(C73="","",J73*H73)</f>
        <v/>
      </c>
      <c r="L73" s="2219" t="str">
        <f>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IF(OR('[1]Outdoor Lighting'!$D$2="T5", ISNUMBER(FIND("T8", '[1]Outdoor Lighting'!$D$2)), ISNUMBER(FIND("T12", '[1]Outdoor Lighting'!$D$2))), '[1]Outdoor Lighting'!$J$2, "")</f>
        <v/>
      </c>
      <c r="E74" s="2191"/>
      <c r="F74" s="2192"/>
      <c r="G74" s="2193" t="str">
        <f t="shared" si="35"/>
        <v/>
      </c>
      <c r="H74" s="2194" t="str">
        <f t="shared" si="36"/>
        <v/>
      </c>
      <c r="I74" s="2190" t="str">
        <f>IF(OR('[1]Outdoor Lighting'!$D$2="T5", ISNUMBER(FIND("T8", '[1]Outdoor Lighting'!$D$2)), ISNUMBER(FIND("T12", '[1]Outdoor Lighting'!$D$2))), "I", "")</f>
        <v/>
      </c>
      <c r="J74" s="2195" t="str">
        <f t="shared" si="37"/>
        <v/>
      </c>
      <c r="K74" s="2196" t="str">
        <f t="shared" si="38"/>
        <v/>
      </c>
      <c r="L74" s="2190" t="str">
        <f>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IF(OR('[1]Outdoor Lighting'!$D$3="T5", ISNUMBER(FIND("T8", '[1]Outdoor Lighting'!$D$3)), ISNUMBER(FIND("T12", '[1]Outdoor Lighting'!$D$3))), '[1]Outdoor Lighting'!$J$3, "")</f>
        <v/>
      </c>
      <c r="E75" s="2191"/>
      <c r="F75" s="2192"/>
      <c r="G75" s="2193" t="str">
        <f t="shared" si="35"/>
        <v/>
      </c>
      <c r="H75" s="2194" t="str">
        <f t="shared" si="36"/>
        <v/>
      </c>
      <c r="I75" s="2190" t="str">
        <f>IF(OR('[1]Outdoor Lighting'!$D$3="T5", ISNUMBER(FIND("T8", '[1]Outdoor Lighting'!$D$3)), ISNUMBER(FIND("T12", '[1]Outdoor Lighting'!$D$3))), "I", "")</f>
        <v/>
      </c>
      <c r="J75" s="2195" t="str">
        <f t="shared" si="37"/>
        <v/>
      </c>
      <c r="K75" s="2196" t="str">
        <f t="shared" si="38"/>
        <v/>
      </c>
      <c r="L75" s="2190" t="str">
        <f>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IF(OR('[1]Outdoor Lighting'!$D$4="T5", ISNUMBER(FIND("T8", '[1]Outdoor Lighting'!$D$4)), ISNUMBER(FIND("T12", '[1]Outdoor Lighting'!$D$4))), '[1]Outdoor Lighting'!$J$4, "")</f>
        <v/>
      </c>
      <c r="E76" s="2191"/>
      <c r="F76" s="2192"/>
      <c r="G76" s="2193" t="str">
        <f t="shared" si="35"/>
        <v/>
      </c>
      <c r="H76" s="2194" t="str">
        <f t="shared" si="36"/>
        <v/>
      </c>
      <c r="I76" s="2190" t="str">
        <f>IF(OR('[1]Outdoor Lighting'!$D$4="T5", ISNUMBER(FIND("T8", '[1]Outdoor Lighting'!$D$4)), ISNUMBER(FIND("T12", '[1]Outdoor Lighting'!$D$4))), "I", "")</f>
        <v/>
      </c>
      <c r="J76" s="2195" t="str">
        <f t="shared" si="37"/>
        <v/>
      </c>
      <c r="K76" s="2196" t="str">
        <f t="shared" si="38"/>
        <v/>
      </c>
      <c r="L76" s="2190" t="str">
        <f>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IF(OR('[1]Outdoor Lighting'!$D$5="T5", ISNUMBER(FIND("T8", '[1]Outdoor Lighting'!$D$5)), ISNUMBER(FIND("T12", '[1]Outdoor Lighting'!$D$5))), '[1]Outdoor Lighting'!$J$5, "")</f>
        <v/>
      </c>
      <c r="E77" s="2191"/>
      <c r="F77" s="2192"/>
      <c r="G77" s="2193" t="str">
        <f t="shared" si="35"/>
        <v/>
      </c>
      <c r="H77" s="2194" t="str">
        <f t="shared" si="36"/>
        <v/>
      </c>
      <c r="I77" s="2190" t="str">
        <f>IF(OR('[1]Outdoor Lighting'!$D$5="T5", ISNUMBER(FIND("T8", '[1]Outdoor Lighting'!$D$5)), ISNUMBER(FIND("T12", '[1]Outdoor Lighting'!$D$5))), "I", "")</f>
        <v/>
      </c>
      <c r="J77" s="2195" t="str">
        <f t="shared" si="37"/>
        <v/>
      </c>
      <c r="K77" s="2196" t="str">
        <f t="shared" si="38"/>
        <v/>
      </c>
      <c r="L77" s="2190" t="str">
        <f>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IF(OR('[1]Outdoor Lighting'!$D$6="T5", ISNUMBER(FIND("T8", '[1]Outdoor Lighting'!$D$6)), ISNUMBER(FIND("T12", '[1]Outdoor Lighting'!$D$6))), '[1]Outdoor Lighting'!$J$6, "")</f>
        <v/>
      </c>
      <c r="E78" s="2191"/>
      <c r="F78" s="2192"/>
      <c r="G78" s="2193" t="str">
        <f t="shared" si="35"/>
        <v/>
      </c>
      <c r="H78" s="2194" t="str">
        <f t="shared" si="36"/>
        <v/>
      </c>
      <c r="I78" s="2190" t="str">
        <f>IF(OR('[1]Outdoor Lighting'!$D$6="T5", ISNUMBER(FIND("T8", '[1]Outdoor Lighting'!$D$6)), ISNUMBER(FIND("T12", '[1]Outdoor Lighting'!$D$6))), "I", "")</f>
        <v/>
      </c>
      <c r="J78" s="2195" t="str">
        <f t="shared" si="37"/>
        <v/>
      </c>
      <c r="K78" s="2196" t="str">
        <f t="shared" si="38"/>
        <v/>
      </c>
      <c r="L78" s="2190" t="str">
        <f>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IF(OR('[1]Outdoor Lighting'!$D$7="T5", ISNUMBER(FIND("T8", '[1]Outdoor Lighting'!$D$7)), ISNUMBER(FIND("T12", '[1]Outdoor Lighting'!$D$7))), '[1]Outdoor Lighting'!$J$7, "")</f>
        <v/>
      </c>
      <c r="E79" s="2191"/>
      <c r="F79" s="2192"/>
      <c r="G79" s="2193" t="str">
        <f t="shared" si="35"/>
        <v/>
      </c>
      <c r="H79" s="2194" t="str">
        <f t="shared" si="36"/>
        <v/>
      </c>
      <c r="I79" s="2190" t="str">
        <f>IF(OR('[1]Outdoor Lighting'!$D$7="T5", ISNUMBER(FIND("T8", '[1]Outdoor Lighting'!$D$7)), ISNUMBER(FIND("T12", '[1]Outdoor Lighting'!$D$7))), "I", "")</f>
        <v/>
      </c>
      <c r="J79" s="2195" t="str">
        <f t="shared" si="37"/>
        <v/>
      </c>
      <c r="K79" s="2196" t="str">
        <f t="shared" si="38"/>
        <v/>
      </c>
      <c r="L79" s="2190" t="str">
        <f>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IF(OR('[1]Outdoor Lighting'!$D$8="T5", ISNUMBER(FIND("T8", '[1]Outdoor Lighting'!$D$8)), ISNUMBER(FIND("T12", '[1]Outdoor Lighting'!$D$8))), '[1]Outdoor Lighting'!$J$8, "")</f>
        <v/>
      </c>
      <c r="E80" s="2191"/>
      <c r="F80" s="2192"/>
      <c r="G80" s="2193" t="str">
        <f t="shared" si="35"/>
        <v/>
      </c>
      <c r="H80" s="2194" t="str">
        <f t="shared" si="36"/>
        <v/>
      </c>
      <c r="I80" s="2190" t="str">
        <f>IF(OR('[1]Outdoor Lighting'!$D$8="T5", ISNUMBER(FIND("T8", '[1]Outdoor Lighting'!$D$8)), ISNUMBER(FIND("T12", '[1]Outdoor Lighting'!$D$8))), "I", "")</f>
        <v/>
      </c>
      <c r="J80" s="2195" t="str">
        <f t="shared" si="37"/>
        <v/>
      </c>
      <c r="K80" s="2196" t="str">
        <f t="shared" si="38"/>
        <v/>
      </c>
      <c r="L80" s="2190" t="str">
        <f>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IF(OR('[1]Outdoor Lighting'!$D$9="T5", ISNUMBER(FIND("T8", '[1]Outdoor Lighting'!$D$9)), ISNUMBER(FIND("T12", '[1]Outdoor Lighting'!$D$9))), '[1]Outdoor Lighting'!$J$9, "")</f>
        <v/>
      </c>
      <c r="E81" s="2191"/>
      <c r="F81" s="2192"/>
      <c r="G81" s="2193" t="str">
        <f t="shared" si="35"/>
        <v/>
      </c>
      <c r="H81" s="2194" t="str">
        <f t="shared" si="36"/>
        <v/>
      </c>
      <c r="I81" s="2190" t="str">
        <f>IF(OR('[1]Outdoor Lighting'!$D$9="T5", ISNUMBER(FIND("T8", '[1]Outdoor Lighting'!$D$9)), ISNUMBER(FIND("T12", '[1]Outdoor Lighting'!$D$9))), "I", "")</f>
        <v/>
      </c>
      <c r="J81" s="2195" t="str">
        <f t="shared" si="37"/>
        <v/>
      </c>
      <c r="K81" s="2196" t="str">
        <f t="shared" si="38"/>
        <v/>
      </c>
      <c r="L81" s="2190" t="str">
        <f>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IF(OR('[1]Outdoor Lighting'!$D$10="T5", ISNUMBER(FIND("T8", '[1]Outdoor Lighting'!$D$10)), ISNUMBER(FIND("T12", '[1]Outdoor Lighting'!$D$10))), '[1]Outdoor Lighting'!$J$10, "")</f>
        <v/>
      </c>
      <c r="E82" s="2191"/>
      <c r="F82" s="2192" t="s">
        <v>157</v>
      </c>
      <c r="G82" s="2193" t="str">
        <f t="shared" si="35"/>
        <v/>
      </c>
      <c r="H82" s="2194" t="str">
        <f t="shared" si="36"/>
        <v/>
      </c>
      <c r="I82" s="2190" t="str">
        <f>IF(OR('[1]Outdoor Lighting'!$D$10="T5", ISNUMBER(FIND("T8", '[1]Outdoor Lighting'!$D$10)), ISNUMBER(FIND("T12", '[1]Outdoor Lighting'!$D$10))), "I", "")</f>
        <v/>
      </c>
      <c r="J82" s="2195" t="str">
        <f t="shared" si="37"/>
        <v/>
      </c>
      <c r="K82" s="2196" t="str">
        <f t="shared" si="38"/>
        <v/>
      </c>
      <c r="L82" s="2190" t="str">
        <f>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IF(OR('[1]Outdoor Lighting'!$D$11="T5", ISNUMBER(FIND("T8", '[1]Outdoor Lighting'!$D$11)), ISNUMBER(FIND("T12", '[1]Outdoor Lighting'!$D$11))), '[1]Outdoor Lighting'!$J$11, "")</f>
        <v/>
      </c>
      <c r="E83" s="2191"/>
      <c r="F83" s="2192" t="s">
        <v>157</v>
      </c>
      <c r="G83" s="2193" t="str">
        <f t="shared" si="35"/>
        <v/>
      </c>
      <c r="H83" s="2194" t="str">
        <f t="shared" si="36"/>
        <v/>
      </c>
      <c r="I83" s="2190" t="str">
        <f>IF(OR('[1]Outdoor Lighting'!$D$11="T5", ISNUMBER(FIND("T8", '[1]Outdoor Lighting'!$D$11)), ISNUMBER(FIND("T12", '[1]Outdoor Lighting'!$D$11))), "I", "")</f>
        <v/>
      </c>
      <c r="J83" s="2195" t="str">
        <f t="shared" si="37"/>
        <v/>
      </c>
      <c r="K83" s="2196" t="str">
        <f t="shared" si="38"/>
        <v/>
      </c>
      <c r="L83" s="2190" t="str">
        <f>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IF('[1]Indoor Lighting'!$E$2="Metal Halide", '[1]Indoor Lighting'!$L$2, "")</f>
        <v/>
      </c>
      <c r="E98" s="2191"/>
      <c r="F98" s="2192"/>
      <c r="G98" s="2193" t="str">
        <f t="shared" ref="G98:G99" si="51">IF(C98="","",VLOOKUP(C98,lighting,7,FALSE))</f>
        <v/>
      </c>
      <c r="H98" s="2194" t="str">
        <f t="shared" ref="H98:H99" si="52">IF(C98="","",(G98*D98)/1000)</f>
        <v/>
      </c>
      <c r="I98" s="2189" t="str">
        <f>IF('[1]Indoor Lighting'!$E$2="Metal Halide", "A", "")</f>
        <v/>
      </c>
      <c r="J98" s="2195" t="str">
        <f t="shared" ref="J98:J99" si="53">IF(C98="","",VLOOKUP(I98,sched1,3,FALSE))</f>
        <v/>
      </c>
      <c r="K98" s="2196" t="str">
        <f t="shared" ref="K98:K99" si="54">IF(C98="","",J98*H98)</f>
        <v/>
      </c>
      <c r="L98" s="2189" t="str">
        <f>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IF('[1]Indoor Lighting'!$E$3="Metal Halide", '[1]Indoor Lighting'!$L$3, "")</f>
        <v/>
      </c>
      <c r="E99" s="2191"/>
      <c r="F99" s="2192"/>
      <c r="G99" s="2193" t="str">
        <f t="shared" si="51"/>
        <v/>
      </c>
      <c r="H99" s="2194" t="str">
        <f t="shared" si="52"/>
        <v/>
      </c>
      <c r="I99" s="2189" t="str">
        <f>IF('[1]Indoor Lighting'!$E$3="Metal Halide", "A", "")</f>
        <v/>
      </c>
      <c r="J99" s="2195" t="str">
        <f t="shared" si="53"/>
        <v/>
      </c>
      <c r="K99" s="2196" t="str">
        <f t="shared" si="54"/>
        <v/>
      </c>
      <c r="L99" s="2189" t="str">
        <f>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IF('[1]Indoor Lighting'!$E$4="Metal Halide", '[1]Indoor Lighting'!$L$4, "")</f>
        <v/>
      </c>
      <c r="E100" s="2191"/>
      <c r="F100" s="2192"/>
      <c r="G100" s="2193" t="str">
        <f t="shared" ref="G100:G103" si="55">IF(C100="","",VLOOKUP(C100,lighting,7,FALSE))</f>
        <v/>
      </c>
      <c r="H100" s="2194" t="str">
        <f t="shared" ref="H100:H103" si="56">IF(C100="","",(G100*D100)/1000)</f>
        <v/>
      </c>
      <c r="I100" s="2189" t="str">
        <f>IF('[1]Indoor Lighting'!$E$4="Metal Halide", "A", "")</f>
        <v/>
      </c>
      <c r="J100" s="2195" t="str">
        <f t="shared" ref="J100:J103" si="57">IF(C100="","",VLOOKUP(I100,sched1,3,FALSE))</f>
        <v/>
      </c>
      <c r="K100" s="2196" t="str">
        <f t="shared" ref="K100:K103" si="58">IF(C100="","",J100*H100)</f>
        <v/>
      </c>
      <c r="L100" s="2189" t="str">
        <f>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IF('[1]Indoor Lighting'!$E$5="Metal Halide", '[1]Indoor Lighting'!$L$5, "")</f>
        <v/>
      </c>
      <c r="E101" s="2191"/>
      <c r="F101" s="2192"/>
      <c r="G101" s="2193" t="str">
        <f t="shared" si="55"/>
        <v/>
      </c>
      <c r="H101" s="2194" t="str">
        <f t="shared" si="56"/>
        <v/>
      </c>
      <c r="I101" s="2189" t="str">
        <f>IF('[1]Indoor Lighting'!$E$5="Metal Halide", "A", "")</f>
        <v/>
      </c>
      <c r="J101" s="2195" t="str">
        <f t="shared" si="57"/>
        <v/>
      </c>
      <c r="K101" s="2196" t="str">
        <f t="shared" si="58"/>
        <v/>
      </c>
      <c r="L101" s="2189" t="str">
        <f>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IF('[1]Indoor Lighting'!$E$6="Metal Halide", '[1]Indoor Lighting'!$L$6, "")</f>
        <v/>
      </c>
      <c r="E102" s="2191"/>
      <c r="F102" s="2192"/>
      <c r="G102" s="2193" t="str">
        <f t="shared" si="55"/>
        <v/>
      </c>
      <c r="H102" s="2194" t="str">
        <f t="shared" si="56"/>
        <v/>
      </c>
      <c r="I102" s="2189" t="str">
        <f>IF('[1]Indoor Lighting'!$E$6="Metal Halide", "A", "")</f>
        <v/>
      </c>
      <c r="J102" s="2195" t="str">
        <f t="shared" si="57"/>
        <v/>
      </c>
      <c r="K102" s="2196" t="str">
        <f t="shared" si="58"/>
        <v/>
      </c>
      <c r="L102" s="2189" t="str">
        <f>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IF('[1]Indoor Lighting'!$E$7="Metal Halide", '[1]Indoor Lighting'!$L$7, "")</f>
        <v/>
      </c>
      <c r="E103" s="2191"/>
      <c r="F103" s="2192"/>
      <c r="G103" s="2193" t="str">
        <f t="shared" si="55"/>
        <v/>
      </c>
      <c r="H103" s="2194" t="str">
        <f t="shared" si="56"/>
        <v/>
      </c>
      <c r="I103" s="2189" t="str">
        <f>IF('[1]Indoor Lighting'!$E$7="Metal Halide", "A", "")</f>
        <v/>
      </c>
      <c r="J103" s="2195" t="str">
        <f t="shared" si="57"/>
        <v/>
      </c>
      <c r="K103" s="2196" t="str">
        <f t="shared" si="58"/>
        <v/>
      </c>
      <c r="L103" s="2189" t="str">
        <f>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IF('[1]Indoor Lighting'!$E$8="Metal Halide", '[1]Indoor Lighting'!$L$8, "")</f>
        <v/>
      </c>
      <c r="E104" s="2191"/>
      <c r="F104" s="2192"/>
      <c r="G104" s="2193" t="str">
        <f t="shared" ref="G104:G121" si="59">IF(C104="","",VLOOKUP(C104,lighting,7,FALSE))</f>
        <v/>
      </c>
      <c r="H104" s="2194" t="str">
        <f t="shared" ref="H104:H121" si="60">IF(C104="","",(G104*D104)/1000)</f>
        <v/>
      </c>
      <c r="I104" s="2189" t="str">
        <f>IF('[1]Indoor Lighting'!$E$8="Metal Halide", "A", "")</f>
        <v/>
      </c>
      <c r="J104" s="2195" t="str">
        <f t="shared" ref="J104:J121" si="61">IF(C104="","",VLOOKUP(I104,sched1,3,FALSE))</f>
        <v/>
      </c>
      <c r="K104" s="2196" t="str">
        <f t="shared" ref="K104:K121" si="62">IF(C104="","",J104*H104)</f>
        <v/>
      </c>
      <c r="L104" s="2189" t="str">
        <f>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IF('[1]Indoor Lighting'!$E$9="Metal Halide", '[1]Indoor Lighting'!$L$9, "")</f>
        <v/>
      </c>
      <c r="E105" s="2191"/>
      <c r="F105" s="2192"/>
      <c r="G105" s="2193" t="str">
        <f t="shared" si="59"/>
        <v/>
      </c>
      <c r="H105" s="2194" t="str">
        <f t="shared" si="60"/>
        <v/>
      </c>
      <c r="I105" s="2189" t="str">
        <f>IF('[1]Indoor Lighting'!$E$9="Metal Halide", "A", "")</f>
        <v/>
      </c>
      <c r="J105" s="2195" t="str">
        <f t="shared" si="61"/>
        <v/>
      </c>
      <c r="K105" s="2196" t="str">
        <f t="shared" si="62"/>
        <v/>
      </c>
      <c r="L105" s="2189" t="str">
        <f>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IF('[1]Indoor Lighting'!$E$10="Metal Halide", '[1]Indoor Lighting'!$L$10, "")</f>
        <v/>
      </c>
      <c r="E106" s="2191"/>
      <c r="F106" s="2192" t="s">
        <v>157</v>
      </c>
      <c r="G106" s="2193" t="str">
        <f t="shared" si="59"/>
        <v/>
      </c>
      <c r="H106" s="2194" t="str">
        <f t="shared" si="60"/>
        <v/>
      </c>
      <c r="I106" s="2189" t="str">
        <f>IF('[1]Indoor Lighting'!$E$10="Metal Halide", "A", "")</f>
        <v/>
      </c>
      <c r="J106" s="2195" t="str">
        <f t="shared" si="61"/>
        <v/>
      </c>
      <c r="K106" s="2196" t="str">
        <f t="shared" si="62"/>
        <v/>
      </c>
      <c r="L106" s="2189" t="str">
        <f>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IF('[1]Indoor Lighting'!$E$11="Metal Halide", '[1]Indoor Lighting'!$L$11, "")</f>
        <v/>
      </c>
      <c r="E107" s="2191"/>
      <c r="F107" s="2192" t="s">
        <v>157</v>
      </c>
      <c r="G107" s="2193" t="str">
        <f t="shared" si="59"/>
        <v/>
      </c>
      <c r="H107" s="2194" t="str">
        <f t="shared" si="60"/>
        <v/>
      </c>
      <c r="I107" s="2189" t="str">
        <f>IF('[1]Indoor Lighting'!$E$11="Metal Halide", "A", "")</f>
        <v/>
      </c>
      <c r="J107" s="2195" t="str">
        <f t="shared" si="61"/>
        <v/>
      </c>
      <c r="K107" s="2196" t="str">
        <f t="shared" si="62"/>
        <v/>
      </c>
      <c r="L107" s="2189" t="str">
        <f>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IF('[1]Indoor Lighting'!$E$12="Metal Halide", '[1]Indoor Lighting'!$L$12, "")</f>
        <v/>
      </c>
      <c r="E108" s="2191"/>
      <c r="F108" s="2192" t="s">
        <v>157</v>
      </c>
      <c r="G108" s="2193" t="str">
        <f t="shared" si="59"/>
        <v/>
      </c>
      <c r="H108" s="2194" t="str">
        <f t="shared" si="60"/>
        <v/>
      </c>
      <c r="I108" s="2189" t="str">
        <f>IF('[1]Indoor Lighting'!$E$12="Metal Halide", "A", "")</f>
        <v/>
      </c>
      <c r="J108" s="2195" t="str">
        <f t="shared" si="61"/>
        <v/>
      </c>
      <c r="K108" s="2196" t="str">
        <f t="shared" si="62"/>
        <v/>
      </c>
      <c r="L108" s="2189" t="str">
        <f>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IF('[1]Indoor Lighting'!$E$13="Metal Halide", '[1]Indoor Lighting'!$L$13, "")</f>
        <v/>
      </c>
      <c r="E109" s="2191"/>
      <c r="F109" s="2192"/>
      <c r="G109" s="2193" t="str">
        <f t="shared" si="59"/>
        <v/>
      </c>
      <c r="H109" s="2194" t="str">
        <f t="shared" si="60"/>
        <v/>
      </c>
      <c r="I109" s="2189" t="str">
        <f>IF('[1]Indoor Lighting'!$E$13="Metal Halide", "A", "")</f>
        <v/>
      </c>
      <c r="J109" s="2195" t="str">
        <f t="shared" si="61"/>
        <v/>
      </c>
      <c r="K109" s="2196" t="str">
        <f t="shared" si="62"/>
        <v/>
      </c>
      <c r="L109" s="2189" t="str">
        <f>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IF('[1]Indoor Lighting'!$E$14="Metal Halide", '[1]Indoor Lighting'!$L$14, "")</f>
        <v/>
      </c>
      <c r="E110" s="2191"/>
      <c r="F110" s="2192"/>
      <c r="G110" s="2193" t="str">
        <f t="shared" si="59"/>
        <v/>
      </c>
      <c r="H110" s="2194" t="str">
        <f t="shared" si="60"/>
        <v/>
      </c>
      <c r="I110" s="2189" t="str">
        <f>IF('[1]Indoor Lighting'!$E$14="Metal Halide", "A", "")</f>
        <v/>
      </c>
      <c r="J110" s="2195" t="str">
        <f t="shared" si="61"/>
        <v/>
      </c>
      <c r="K110" s="2196" t="str">
        <f t="shared" si="62"/>
        <v/>
      </c>
      <c r="L110" s="2189" t="str">
        <f>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IF('[1]Indoor Lighting'!$E$15="Metal Halide", '[1]Indoor Lighting'!$L$15, "")</f>
        <v/>
      </c>
      <c r="E111" s="2191"/>
      <c r="F111" s="2192"/>
      <c r="G111" s="2193" t="str">
        <f t="shared" ref="G111" si="63">IF(C111="","",VLOOKUP(C111,lighting,7,FALSE))</f>
        <v/>
      </c>
      <c r="H111" s="2194" t="str">
        <f t="shared" ref="H111" si="64">IF(C111="","",(G111*D111)/1000)</f>
        <v/>
      </c>
      <c r="I111" s="2189" t="str">
        <f>IF('[1]Indoor Lighting'!$E$15="Metal Halide", "A", "")</f>
        <v/>
      </c>
      <c r="J111" s="2195" t="str">
        <f t="shared" ref="J111" si="65">IF(C111="","",VLOOKUP(I111,sched1,3,FALSE))</f>
        <v/>
      </c>
      <c r="K111" s="2196" t="str">
        <f t="shared" ref="K111" si="66">IF(C111="","",J111*H111)</f>
        <v/>
      </c>
      <c r="L111" s="2189" t="str">
        <f>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IF('[1]Outdoor Lighting'!$D$2="Metal Halide",  '[1]Outdoor Lighting'!$J$2, "")</f>
        <v/>
      </c>
      <c r="E112" s="2191"/>
      <c r="F112" s="2192"/>
      <c r="G112" s="2193" t="str">
        <f t="shared" si="59"/>
        <v/>
      </c>
      <c r="H112" s="2194" t="str">
        <f t="shared" si="60"/>
        <v/>
      </c>
      <c r="I112" s="2189" t="str">
        <f>IF('[1]Outdoor Lighting'!$D$2="Metal Halide", "I", "")</f>
        <v/>
      </c>
      <c r="J112" s="2195" t="str">
        <f t="shared" si="61"/>
        <v/>
      </c>
      <c r="K112" s="2196" t="str">
        <f t="shared" si="62"/>
        <v/>
      </c>
      <c r="L112" s="2189" t="str">
        <f>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IF('[1]Outdoor Lighting'!$D$3="Metal Halide",  '[1]Outdoor Lighting'!$J$3, "")</f>
        <v/>
      </c>
      <c r="E113" s="2191"/>
      <c r="F113" s="2192"/>
      <c r="G113" s="2193" t="str">
        <f t="shared" si="59"/>
        <v/>
      </c>
      <c r="H113" s="2194" t="str">
        <f t="shared" si="60"/>
        <v/>
      </c>
      <c r="I113" s="2189" t="str">
        <f>IF('[1]Outdoor Lighting'!$D$3="Metal Halide", "I", "")</f>
        <v/>
      </c>
      <c r="J113" s="2195" t="str">
        <f t="shared" si="61"/>
        <v/>
      </c>
      <c r="K113" s="2196" t="str">
        <f t="shared" si="62"/>
        <v/>
      </c>
      <c r="L113" s="2189" t="str">
        <f>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IF('[1]Outdoor Lighting'!$D$4="Metal Halide",  '[1]Outdoor Lighting'!$J$4, "")</f>
        <v/>
      </c>
      <c r="E114" s="2191"/>
      <c r="F114" s="2192"/>
      <c r="G114" s="2193" t="str">
        <f t="shared" si="59"/>
        <v/>
      </c>
      <c r="H114" s="2194" t="str">
        <f t="shared" si="60"/>
        <v/>
      </c>
      <c r="I114" s="2189" t="str">
        <f>IF('[1]Outdoor Lighting'!$D$4="Metal Halide", "I", "")</f>
        <v/>
      </c>
      <c r="J114" s="2195" t="str">
        <f t="shared" si="61"/>
        <v/>
      </c>
      <c r="K114" s="2196" t="str">
        <f t="shared" si="62"/>
        <v/>
      </c>
      <c r="L114" s="2189" t="str">
        <f>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IF('[1]Outdoor Lighting'!$D$5="Metal Halide",  '[1]Outdoor Lighting'!$J$5, "")</f>
        <v/>
      </c>
      <c r="E115" s="2191"/>
      <c r="F115" s="2192"/>
      <c r="G115" s="2193" t="str">
        <f t="shared" si="59"/>
        <v/>
      </c>
      <c r="H115" s="2194" t="str">
        <f t="shared" si="60"/>
        <v/>
      </c>
      <c r="I115" s="2189" t="str">
        <f>IF('[1]Outdoor Lighting'!$D$5="Metal Halide", "I", "")</f>
        <v/>
      </c>
      <c r="J115" s="2195" t="str">
        <f t="shared" si="61"/>
        <v/>
      </c>
      <c r="K115" s="2196" t="str">
        <f t="shared" si="62"/>
        <v/>
      </c>
      <c r="L115" s="2189" t="str">
        <f>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IF('[1]Outdoor Lighting'!$D$6="Metal Halide",  '[1]Outdoor Lighting'!$J$6, "")</f>
        <v/>
      </c>
      <c r="E116" s="2191"/>
      <c r="F116" s="2192"/>
      <c r="G116" s="2193" t="str">
        <f t="shared" si="59"/>
        <v/>
      </c>
      <c r="H116" s="2194" t="str">
        <f t="shared" si="60"/>
        <v/>
      </c>
      <c r="I116" s="2189" t="str">
        <f>IF('[1]Outdoor Lighting'!$D$6="Metal Halide", "I", "")</f>
        <v/>
      </c>
      <c r="J116" s="2195" t="str">
        <f t="shared" si="61"/>
        <v/>
      </c>
      <c r="K116" s="2196" t="str">
        <f t="shared" si="62"/>
        <v/>
      </c>
      <c r="L116" s="2189" t="str">
        <f>IF('[1]Outdoor Lighting'!$D$6="Metal Halide", "Outside "&amp;'[1]Outdoor Lighting'!$B$6, "")</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IF('[1]Outdoor Lighting'!$D$7="Metal Halide",  '[1]Outdoor Lighting'!$J$7, "")</f>
        <v/>
      </c>
      <c r="E117" s="2191"/>
      <c r="F117" s="2192"/>
      <c r="G117" s="2193" t="str">
        <f t="shared" si="59"/>
        <v/>
      </c>
      <c r="H117" s="2194" t="str">
        <f t="shared" si="60"/>
        <v/>
      </c>
      <c r="I117" s="2189" t="str">
        <f>IF('[1]Outdoor Lighting'!$D$7="Metal Halide", "I", "")</f>
        <v/>
      </c>
      <c r="J117" s="2195" t="str">
        <f t="shared" si="61"/>
        <v/>
      </c>
      <c r="K117" s="2196" t="str">
        <f t="shared" si="62"/>
        <v/>
      </c>
      <c r="L117" s="2189" t="str">
        <f>IF('[1]Outdoor Lighting'!$D$7="Metal Halide", "Outside "&amp;'[1]Outdoor Lighting'!$B$7, "")</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IF('[1]Outdoor Lighting'!$D$8="Metal Halide",  '[1]Outdoor Lighting'!$J$8, "")</f>
        <v/>
      </c>
      <c r="E118" s="2191"/>
      <c r="F118" s="2192"/>
      <c r="G118" s="2193" t="str">
        <f t="shared" si="59"/>
        <v/>
      </c>
      <c r="H118" s="2194" t="str">
        <f t="shared" si="60"/>
        <v/>
      </c>
      <c r="I118" s="2189" t="str">
        <f>IF('[1]Outdoor Lighting'!$D$8="Metal Halide", "I", "")</f>
        <v/>
      </c>
      <c r="J118" s="2195" t="str">
        <f t="shared" si="61"/>
        <v/>
      </c>
      <c r="K118" s="2196" t="str">
        <f t="shared" si="62"/>
        <v/>
      </c>
      <c r="L118" s="2189" t="str">
        <f>IF('[1]Outdoor Lighting'!$D$8="Metal Halide", "Outside "&amp;'[1]Outdoor Lighting'!$B$8, "")</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IF('[1]Outdoor Lighting'!$D$9="Metal Halide",  '[1]Outdoor Lighting'!$J$9, "")</f>
        <v/>
      </c>
      <c r="E119" s="2191"/>
      <c r="F119" s="2192"/>
      <c r="G119" s="2193" t="str">
        <f t="shared" si="59"/>
        <v/>
      </c>
      <c r="H119" s="2194" t="str">
        <f t="shared" si="60"/>
        <v/>
      </c>
      <c r="I119" s="2189" t="str">
        <f>IF('[1]Outdoor Lighting'!$D$9="Metal Halide", "I", "")</f>
        <v/>
      </c>
      <c r="J119" s="2195" t="str">
        <f t="shared" si="61"/>
        <v/>
      </c>
      <c r="K119" s="2196" t="str">
        <f t="shared" si="62"/>
        <v/>
      </c>
      <c r="L119" s="2189" t="str">
        <f>IF('[1]Outdoor Lighting'!$D$9="Metal Halide", "Outside "&amp;'[1]Outdoor Lighting'!$B$9, "")</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IF('[1]Outdoor Lighting'!$D$10="Metal Halide",  '[1]Outdoor Lighting'!$J$10, "")</f>
        <v/>
      </c>
      <c r="E120" s="2191"/>
      <c r="F120" s="2192" t="s">
        <v>157</v>
      </c>
      <c r="G120" s="2193" t="str">
        <f t="shared" si="59"/>
        <v/>
      </c>
      <c r="H120" s="2194" t="str">
        <f t="shared" si="60"/>
        <v/>
      </c>
      <c r="I120" s="2189" t="str">
        <f>IF('[1]Outdoor Lighting'!$D$10="Metal Halide", "I", "")</f>
        <v/>
      </c>
      <c r="J120" s="2195" t="str">
        <f t="shared" si="61"/>
        <v/>
      </c>
      <c r="K120" s="2196" t="str">
        <f t="shared" si="62"/>
        <v/>
      </c>
      <c r="L120" s="2189" t="str">
        <f>IF('[1]Outdoor Lighting'!$D$10="Metal Halide", "Outside "&amp;'[1]Outdoor Lighting'!$B$10, "")</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IF('[1]Outdoor Lighting'!$D$11="Metal Halide",  '[1]Outdoor Lighting'!$J$11, "")</f>
        <v/>
      </c>
      <c r="E121" s="2191"/>
      <c r="F121" s="2192" t="s">
        <v>157</v>
      </c>
      <c r="G121" s="2193" t="str">
        <f t="shared" si="59"/>
        <v/>
      </c>
      <c r="H121" s="2194" t="str">
        <f t="shared" si="60"/>
        <v/>
      </c>
      <c r="I121" s="2189" t="str">
        <f>IF('[1]Outdoor Lighting'!$D$11="Metal Halide", "I", "")</f>
        <v/>
      </c>
      <c r="J121" s="2195" t="str">
        <f t="shared" si="61"/>
        <v/>
      </c>
      <c r="K121" s="2196" t="str">
        <f t="shared" si="62"/>
        <v/>
      </c>
      <c r="L121" s="2189" t="str">
        <f>IF('[1]Outdoor Lighting'!$D$11="Metal Halide", "Outside "&amp;'[1]Outdoor Lighting'!$B$11, "")</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78" t="s">
        <v>2380</v>
      </c>
      <c r="C133" s="3379"/>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72"/>
      <c r="R141" s="3072"/>
      <c r="S141" s="3072"/>
      <c r="T141" s="3072"/>
      <c r="U141" s="3072"/>
      <c r="V141" s="3072"/>
      <c r="W141" s="3072"/>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72"/>
      <c r="R143" s="3072"/>
      <c r="S143" s="3072"/>
      <c r="T143" s="3072"/>
      <c r="U143" s="3072"/>
      <c r="V143" s="3072"/>
      <c r="W143" s="3072"/>
      <c r="X143" s="534"/>
      <c r="Y143" s="534"/>
      <c r="Z143" s="87"/>
      <c r="AA143" s="87"/>
      <c r="AB143" s="87"/>
      <c r="AC143" s="87"/>
      <c r="AD143" s="87"/>
      <c r="AE143" s="87"/>
      <c r="AF143" s="87"/>
      <c r="AG143" s="87"/>
      <c r="AH143" s="87"/>
      <c r="AI143" s="87"/>
      <c r="AJ143" s="87"/>
      <c r="AK143" s="87"/>
    </row>
    <row r="144" spans="1:37">
      <c r="A144" s="572"/>
      <c r="B144" s="3378" t="s">
        <v>2377</v>
      </c>
      <c r="C144" s="3379"/>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7"/>
      <c r="N173" s="3377"/>
      <c r="O173" s="3377"/>
      <c r="P173" s="3377"/>
      <c r="Q173" s="3377"/>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7"/>
      <c r="N174" s="3377"/>
      <c r="O174" s="3377"/>
      <c r="P174" s="3377"/>
      <c r="Q174" s="3377"/>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7"/>
      <c r="N175" s="3377"/>
      <c r="O175" s="3377"/>
      <c r="P175" s="3377"/>
      <c r="Q175" s="3377"/>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7" t="s">
        <v>174</v>
      </c>
      <c r="AC180" s="3388"/>
      <c r="AD180" s="3388"/>
      <c r="AE180" s="3387" t="s">
        <v>175</v>
      </c>
      <c r="AF180" s="3388"/>
      <c r="AG180" s="3388"/>
      <c r="AH180" s="3389"/>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kwh'!B1130:B1166</xm:f>
          </x14:formula1>
          <xm:sqref>C92:C96</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 C56</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4" t="s">
        <v>2138</v>
      </c>
      <c r="B4" s="3424"/>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0" t="s">
        <v>2151</v>
      </c>
      <c r="B12" s="3420"/>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19" t="s">
        <v>2366</v>
      </c>
      <c r="B16" s="3419"/>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5" t="s">
        <v>2139</v>
      </c>
      <c r="B32" s="3425"/>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0" t="s">
        <v>2151</v>
      </c>
      <c r="B57" s="3420"/>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1" t="s">
        <v>2152</v>
      </c>
      <c r="B69" s="3421"/>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2" t="s">
        <v>2140</v>
      </c>
      <c r="B77" s="3422"/>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0" t="s">
        <v>2151</v>
      </c>
      <c r="B83" s="3420"/>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19" t="s">
        <v>2366</v>
      </c>
      <c r="B87" s="3419"/>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5" t="s">
        <v>3348</v>
      </c>
      <c r="B97" s="3425"/>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0" t="s">
        <v>2151</v>
      </c>
      <c r="B104" s="3420"/>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0" t="s">
        <v>3459</v>
      </c>
      <c r="B110" s="3420"/>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9" t="s">
        <v>2366</v>
      </c>
      <c r="B119" s="3429"/>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c r="A132" s="3428" t="s">
        <v>109</v>
      </c>
      <c r="B132" s="3428"/>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8" t="s">
        <v>2070</v>
      </c>
      <c r="B140" s="3428"/>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0" t="s">
        <v>2151</v>
      </c>
      <c r="B141" s="3420"/>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5" t="s">
        <v>2377</v>
      </c>
      <c r="B146" s="3425"/>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9" t="s">
        <v>2366</v>
      </c>
      <c r="B147" s="3429"/>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26"/>
      <c r="N148" s="3426"/>
      <c r="O148" s="3426"/>
      <c r="P148" s="3426"/>
      <c r="Q148" s="3426"/>
      <c r="R148" s="3426"/>
      <c r="S148" s="3426"/>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26"/>
      <c r="N149" s="3426"/>
      <c r="O149" s="3426"/>
      <c r="P149" s="3426"/>
      <c r="Q149" s="3426"/>
      <c r="R149" s="3426"/>
      <c r="S149" s="3426"/>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26"/>
      <c r="N150" s="3426"/>
      <c r="O150" s="3426"/>
      <c r="P150" s="3426"/>
      <c r="Q150" s="3426"/>
      <c r="R150" s="3426"/>
      <c r="S150" s="3426"/>
      <c r="T150" s="543"/>
      <c r="U150" s="543"/>
    </row>
    <row r="151" spans="1:22" ht="45" customHeight="1">
      <c r="A151" s="3427" t="s">
        <v>166</v>
      </c>
      <c r="B151" s="3427"/>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26"/>
      <c r="N152" s="3426"/>
      <c r="O152" s="3426"/>
      <c r="P152" s="3426"/>
      <c r="Q152" s="3426"/>
      <c r="R152" s="3426"/>
      <c r="S152" s="3426"/>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42" t="s">
        <v>3535</v>
      </c>
      <c r="P11" s="3142"/>
      <c r="Q11" s="3142"/>
      <c r="R11" s="3142"/>
      <c r="S11" s="3142"/>
      <c r="T11" s="3142"/>
      <c r="U11" s="3142"/>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42"/>
      <c r="P12" s="3142"/>
      <c r="Q12" s="3142"/>
      <c r="R12" s="3142"/>
      <c r="S12" s="3142"/>
      <c r="T12" s="3142"/>
      <c r="U12" s="3142"/>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42"/>
      <c r="P13" s="3142"/>
      <c r="Q13" s="3142"/>
      <c r="R13" s="3142"/>
      <c r="S13" s="3142"/>
      <c r="T13" s="3142"/>
      <c r="U13" s="3142"/>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D14" sqref="D14"/>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4" t="s">
        <v>3770</v>
      </c>
      <c r="C2" s="3054"/>
      <c r="D2" s="3054"/>
      <c r="E2" s="3054"/>
      <c r="F2" s="3054"/>
      <c r="G2" s="3054"/>
      <c r="H2" s="3054"/>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3" t="str">
        <f>Utility_Name_Cap&amp;" provides energy surveys to help inform its customers about energy usage and energy costs."</f>
        <v>PEPCO provides energy surveys to help inform its customers about energy usage and energy costs.</v>
      </c>
      <c r="C4" s="3053"/>
      <c r="D4" s="3053"/>
      <c r="E4" s="3053"/>
      <c r="F4" s="3053"/>
      <c r="G4" s="3053"/>
      <c r="H4" s="3053"/>
      <c r="I4" s="3053"/>
      <c r="K4" s="205"/>
      <c r="L4" s="205"/>
      <c r="M4" s="205"/>
      <c r="N4" s="205"/>
      <c r="O4" s="205"/>
      <c r="P4" s="205"/>
    </row>
    <row r="5" spans="2:38" ht="52.5" customHeight="1">
      <c r="B5" s="3053" t="s">
        <v>3779</v>
      </c>
      <c r="C5" s="3053"/>
      <c r="D5" s="3053"/>
      <c r="E5" s="3053"/>
      <c r="F5" s="3053"/>
      <c r="G5" s="3053"/>
      <c r="H5" s="3053"/>
      <c r="I5" s="3053"/>
      <c r="J5" s="216"/>
      <c r="K5" s="3051" t="s">
        <v>3822</v>
      </c>
      <c r="L5" s="3051"/>
      <c r="M5" s="3051"/>
      <c r="N5" s="3051"/>
      <c r="O5" s="3051"/>
      <c r="P5" s="3051"/>
      <c r="Q5" s="3051"/>
      <c r="R5" s="3051"/>
      <c r="S5" s="3051"/>
      <c r="T5" s="3051"/>
      <c r="U5" s="3051"/>
      <c r="V5" s="3051"/>
      <c r="W5" s="3051"/>
      <c r="X5" s="3051"/>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1" t="s">
        <v>3860</v>
      </c>
      <c r="L9" s="3051"/>
      <c r="M9" s="3051"/>
      <c r="N9" s="3051"/>
      <c r="O9" s="3051"/>
      <c r="P9" s="3051"/>
      <c r="Q9" s="3051"/>
      <c r="R9" s="3051"/>
      <c r="S9" s="3051"/>
      <c r="T9" s="3051"/>
      <c r="U9" s="3051"/>
      <c r="V9" s="3051"/>
      <c r="W9" s="3051"/>
      <c r="X9" s="3051"/>
      <c r="Y9" s="3051"/>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1"/>
      <c r="L10" s="3051"/>
      <c r="M10" s="3051"/>
      <c r="N10" s="3051"/>
      <c r="O10" s="3051"/>
      <c r="P10" s="3051"/>
      <c r="Q10" s="3051"/>
      <c r="R10" s="3051"/>
      <c r="S10" s="3051"/>
      <c r="T10" s="3051"/>
      <c r="U10" s="3051"/>
      <c r="V10" s="3051"/>
      <c r="W10" s="3051"/>
      <c r="X10" s="3051"/>
      <c r="Y10" s="3051"/>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1"/>
      <c r="L11" s="3051"/>
      <c r="M11" s="3051"/>
      <c r="N11" s="3051"/>
      <c r="O11" s="3051"/>
      <c r="P11" s="3051"/>
      <c r="Q11" s="3051"/>
      <c r="R11" s="3051"/>
      <c r="S11" s="3051"/>
      <c r="T11" s="3051"/>
      <c r="U11" s="3051"/>
      <c r="V11" s="3051"/>
      <c r="W11" s="3051"/>
      <c r="X11" s="3051"/>
      <c r="Y11" s="3051"/>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1"/>
      <c r="L12" s="3051"/>
      <c r="M12" s="3051"/>
      <c r="N12" s="3051"/>
      <c r="O12" s="3051"/>
      <c r="P12" s="3051"/>
      <c r="Q12" s="3051"/>
      <c r="R12" s="3051"/>
      <c r="S12" s="3051"/>
      <c r="T12" s="3051"/>
      <c r="U12" s="3051"/>
      <c r="V12" s="3051"/>
      <c r="W12" s="3051"/>
      <c r="X12" s="3051"/>
      <c r="Y12" s="3051"/>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1"/>
      <c r="L13" s="3051"/>
      <c r="M13" s="3051"/>
      <c r="N13" s="3051"/>
      <c r="O13" s="3051"/>
      <c r="P13" s="3051"/>
      <c r="Q13" s="3051"/>
      <c r="R13" s="3051"/>
      <c r="S13" s="3051"/>
      <c r="T13" s="3051"/>
      <c r="U13" s="3051"/>
      <c r="V13" s="3051"/>
      <c r="W13" s="3051"/>
      <c r="X13" s="3051"/>
      <c r="Y13" s="3051"/>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1"/>
      <c r="L14" s="3051"/>
      <c r="M14" s="3051"/>
      <c r="N14" s="3051"/>
      <c r="O14" s="3051"/>
      <c r="P14" s="3051"/>
      <c r="Q14" s="3051"/>
      <c r="R14" s="3051"/>
      <c r="S14" s="3051"/>
      <c r="T14" s="3051"/>
      <c r="U14" s="3051"/>
      <c r="V14" s="3051"/>
      <c r="W14" s="3051"/>
      <c r="X14" s="3051"/>
      <c r="Y14" s="3051"/>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1"/>
      <c r="L15" s="3051"/>
      <c r="M15" s="3051"/>
      <c r="N15" s="3051"/>
      <c r="O15" s="3051"/>
      <c r="P15" s="3051"/>
      <c r="Q15" s="3051"/>
      <c r="R15" s="3051"/>
      <c r="S15" s="3051"/>
      <c r="T15" s="3051"/>
      <c r="U15" s="3051"/>
      <c r="V15" s="3051"/>
      <c r="W15" s="3051"/>
      <c r="X15" s="3051"/>
      <c r="Y15" s="3051"/>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7" t="str">
        <f>IF('[1]Business Type'!$A$2="", "", '[1]Business Type'!$A$2)</f>
        <v/>
      </c>
      <c r="I16" s="3057"/>
      <c r="K16" s="3051"/>
      <c r="L16" s="3051"/>
      <c r="M16" s="3051"/>
      <c r="N16" s="3051"/>
      <c r="O16" s="3051"/>
      <c r="P16" s="3051"/>
      <c r="Q16" s="3051"/>
      <c r="R16" s="3051"/>
      <c r="S16" s="3051"/>
      <c r="T16" s="3051"/>
      <c r="U16" s="3051"/>
      <c r="V16" s="3051"/>
      <c r="W16" s="3051"/>
      <c r="X16" s="3051"/>
      <c r="Y16" s="3051"/>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6" t="str">
        <f>IF('[1]Business Type'!$D$2="", "", '[1]Business Type'!$D$2)</f>
        <v/>
      </c>
      <c r="I17" s="3056"/>
      <c r="K17" s="3051"/>
      <c r="L17" s="3051"/>
      <c r="M17" s="3051"/>
      <c r="N17" s="3051"/>
      <c r="O17" s="3051"/>
      <c r="P17" s="3051"/>
      <c r="Q17" s="3051"/>
      <c r="R17" s="3051"/>
      <c r="S17" s="3051"/>
      <c r="T17" s="3051"/>
      <c r="U17" s="3051"/>
      <c r="V17" s="3051"/>
      <c r="W17" s="3051"/>
      <c r="X17" s="3051"/>
      <c r="Y17" s="3051"/>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8" t="s">
        <v>3354</v>
      </c>
      <c r="G19" s="3058"/>
      <c r="H19" s="3058"/>
      <c r="I19" s="3058"/>
      <c r="K19" s="3051" t="s">
        <v>3821</v>
      </c>
      <c r="L19" s="3051"/>
      <c r="M19" s="3051"/>
      <c r="N19" s="3051"/>
      <c r="O19" s="3051"/>
      <c r="P19" s="3051"/>
      <c r="Q19" s="3051"/>
      <c r="R19" s="3051"/>
      <c r="S19" s="3051"/>
      <c r="T19" s="3051"/>
      <c r="U19" s="3051"/>
      <c r="V19" s="3051"/>
      <c r="W19" s="3051"/>
      <c r="X19" s="3051"/>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0" t="s">
        <v>3694</v>
      </c>
      <c r="G20" s="3050"/>
      <c r="H20" s="3050"/>
      <c r="I20" s="3050"/>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0"/>
      <c r="G21" s="3050"/>
      <c r="H21" s="3050"/>
      <c r="I21" s="3050"/>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0"/>
      <c r="G22" s="3050"/>
      <c r="H22" s="3050"/>
      <c r="I22" s="3050"/>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0"/>
      <c r="G23" s="3050"/>
      <c r="H23" s="3050"/>
      <c r="I23" s="3050"/>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0"/>
      <c r="G24" s="3050"/>
      <c r="H24" s="3050"/>
      <c r="I24" s="3050"/>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0"/>
      <c r="G25" s="3050"/>
      <c r="H25" s="3050"/>
      <c r="I25" s="3050"/>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0"/>
      <c r="G26" s="3050"/>
      <c r="H26" s="3050"/>
      <c r="I26" s="3050"/>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0"/>
      <c r="G27" s="3050"/>
      <c r="H27" s="3050"/>
      <c r="I27" s="3050"/>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0"/>
      <c r="G28" s="3050"/>
      <c r="H28" s="3050"/>
      <c r="I28" s="3050"/>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5"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5"/>
      <c r="D31" s="3055"/>
      <c r="E31" s="3055"/>
      <c r="F31" s="3055"/>
      <c r="G31" s="3055"/>
      <c r="H31" s="3055"/>
      <c r="I31" s="3055"/>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2" t="s">
        <v>3756</v>
      </c>
      <c r="C33" s="3052"/>
      <c r="D33" s="3052"/>
      <c r="E33" s="3052"/>
      <c r="F33" s="3052"/>
      <c r="G33" s="3052"/>
      <c r="H33" s="3052"/>
      <c r="I33" s="3052"/>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2"/>
      <c r="C34" s="3052"/>
      <c r="D34" s="3052"/>
      <c r="E34" s="3052"/>
      <c r="F34" s="3052"/>
      <c r="G34" s="3052"/>
      <c r="H34" s="3052"/>
      <c r="I34" s="3052"/>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hidden="1">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hidden="1">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2" t="s">
        <v>3757</v>
      </c>
      <c r="C45" s="3052" t="s">
        <v>3757</v>
      </c>
      <c r="D45" s="3052"/>
      <c r="E45" s="3052"/>
      <c r="F45" s="3052"/>
      <c r="G45" s="3052"/>
      <c r="H45" s="3052"/>
      <c r="I45" s="3052"/>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2"/>
      <c r="C46" s="3052"/>
      <c r="D46" s="3052"/>
      <c r="E46" s="3052"/>
      <c r="F46" s="3052"/>
      <c r="G46" s="3052"/>
      <c r="H46" s="3052"/>
      <c r="I46" s="3052"/>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8" t="str">
        <f>Utility_Copyrite</f>
        <v>Copyright © 2012 Potomac Electric Power Company</v>
      </c>
      <c r="E53" s="3048"/>
      <c r="F53" s="3048"/>
      <c r="G53" s="3048"/>
      <c r="H53" s="1554"/>
      <c r="I53" s="1554"/>
      <c r="K53" s="205"/>
      <c r="L53" s="205"/>
      <c r="M53" s="205"/>
      <c r="N53" s="205"/>
      <c r="O53" s="205"/>
      <c r="P53" s="205"/>
    </row>
    <row r="54" spans="1:24">
      <c r="B54" s="1555"/>
      <c r="C54" s="1556"/>
      <c r="D54" s="3049" t="str">
        <f>Utility_Rights</f>
        <v>All Rights Reserved</v>
      </c>
      <c r="E54" s="3049"/>
      <c r="F54" s="3049"/>
      <c r="G54" s="3049"/>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41" zoomScale="90" zoomScaleSheetLayoutView="90" workbookViewId="0">
      <selection activeCell="G74" sqref="G74"/>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70" t="s">
        <v>477</v>
      </c>
      <c r="F1" s="3070"/>
      <c r="G1" s="3070"/>
      <c r="H1" s="3070"/>
      <c r="I1" s="1686"/>
      <c r="J1" s="3071" t="s">
        <v>3447</v>
      </c>
      <c r="K1" s="3071"/>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4" t="s">
        <v>3703</v>
      </c>
      <c r="C5" s="3064"/>
      <c r="D5" s="3064"/>
      <c r="E5" s="3064"/>
      <c r="F5" s="3064"/>
      <c r="G5" s="3064"/>
      <c r="H5" s="3064"/>
      <c r="I5" s="3064"/>
      <c r="J5" s="3064"/>
      <c r="K5" s="3064"/>
      <c r="L5" s="1688"/>
      <c r="M5" s="1688"/>
      <c r="N5" s="205"/>
      <c r="O5" s="205"/>
      <c r="P5" s="205"/>
      <c r="Q5" s="205"/>
      <c r="R5" s="205"/>
      <c r="S5" s="205"/>
      <c r="T5" s="205"/>
      <c r="U5" s="205"/>
      <c r="V5" s="205"/>
    </row>
    <row r="6" spans="1:32" ht="18" customHeight="1">
      <c r="A6" s="1685"/>
      <c r="B6" s="3075" t="s">
        <v>3437</v>
      </c>
      <c r="C6" s="3075"/>
      <c r="D6" s="3075"/>
      <c r="E6" s="3075"/>
      <c r="F6" s="3075"/>
      <c r="G6" s="3075"/>
      <c r="H6" s="3075"/>
      <c r="I6" s="3075"/>
      <c r="J6" s="3075"/>
      <c r="K6" s="3075"/>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7"/>
      <c r="C8" s="3077"/>
      <c r="D8" s="3077"/>
      <c r="E8" s="3077"/>
      <c r="F8" s="3077"/>
      <c r="G8" s="3077"/>
      <c r="H8" s="3077"/>
      <c r="I8" s="3077"/>
      <c r="J8" s="3077"/>
      <c r="K8" s="3077"/>
      <c r="L8" s="1688"/>
      <c r="M8" s="1688"/>
      <c r="N8" s="205"/>
      <c r="O8" s="205"/>
      <c r="P8" s="205"/>
    </row>
    <row r="9" spans="1:32" ht="15" customHeight="1">
      <c r="A9" s="1685"/>
      <c r="B9" s="3077"/>
      <c r="C9" s="3077"/>
      <c r="D9" s="3077"/>
      <c r="E9" s="3077"/>
      <c r="F9" s="3077"/>
      <c r="G9" s="3077"/>
      <c r="H9" s="3077"/>
      <c r="I9" s="3077"/>
      <c r="J9" s="3077"/>
      <c r="K9" s="3077"/>
      <c r="L9" s="1685"/>
      <c r="M9" s="1685"/>
      <c r="N9" s="205"/>
      <c r="O9" s="205"/>
      <c r="P9" s="205"/>
    </row>
    <row r="10" spans="1:32" ht="8.25" customHeight="1">
      <c r="A10" s="1685"/>
      <c r="B10" s="3077"/>
      <c r="C10" s="3077"/>
      <c r="D10" s="3077"/>
      <c r="E10" s="3077"/>
      <c r="F10" s="3077"/>
      <c r="G10" s="3077"/>
      <c r="H10" s="3077"/>
      <c r="I10" s="3077"/>
      <c r="J10" s="3077"/>
      <c r="K10" s="3077"/>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4" t="s">
        <v>3823</v>
      </c>
      <c r="C12" s="3064"/>
      <c r="D12" s="3064"/>
      <c r="E12" s="3064"/>
      <c r="F12" s="3064"/>
      <c r="G12" s="3064"/>
      <c r="H12" s="3064"/>
      <c r="I12" s="3064"/>
      <c r="J12" s="3064"/>
      <c r="K12" s="3064"/>
      <c r="L12" s="1685"/>
      <c r="M12" s="1685"/>
      <c r="N12" s="205"/>
      <c r="O12" s="205"/>
      <c r="P12" s="205"/>
      <c r="Q12" s="205"/>
      <c r="R12" s="205"/>
      <c r="S12" s="208" t="s">
        <v>419</v>
      </c>
      <c r="T12" s="205"/>
      <c r="U12" s="205"/>
      <c r="V12" s="205"/>
    </row>
    <row r="13" spans="1:32" ht="15" hidden="1" customHeight="1">
      <c r="A13" s="1685"/>
      <c r="B13" s="1692">
        <v>1</v>
      </c>
      <c r="C13" s="3065" t="str">
        <f>IF('[1]Recommended Measures'!$D$1="", "", '[1]Recommended Measures'!$D$1)</f>
        <v/>
      </c>
      <c r="D13" s="3066"/>
      <c r="E13" s="3066"/>
      <c r="F13" s="3066"/>
      <c r="G13" s="3066"/>
      <c r="H13" s="3066"/>
      <c r="I13" s="3066"/>
      <c r="J13" s="3066"/>
      <c r="K13" s="3066"/>
      <c r="L13" s="1659"/>
      <c r="M13" s="1659"/>
      <c r="N13" s="205"/>
      <c r="O13" s="205"/>
      <c r="P13" s="205"/>
      <c r="Q13" s="205"/>
      <c r="R13" s="130" t="s">
        <v>409</v>
      </c>
      <c r="S13" s="209"/>
      <c r="T13" s="209"/>
      <c r="U13" s="209"/>
      <c r="V13" s="209"/>
      <c r="W13" s="127"/>
      <c r="X13" s="127"/>
      <c r="Y13" s="127"/>
      <c r="Z13" s="140"/>
    </row>
    <row r="14" spans="1:32" ht="15" hidden="1" customHeight="1">
      <c r="A14" s="1685"/>
      <c r="B14" s="1692">
        <v>2</v>
      </c>
      <c r="C14" s="3065" t="str">
        <f>IF('[1]Recommended Measures'!$D$2="", "", '[1]Recommended Measures'!$D$2)</f>
        <v/>
      </c>
      <c r="D14" s="3066"/>
      <c r="E14" s="3066"/>
      <c r="F14" s="3066"/>
      <c r="G14" s="3066"/>
      <c r="H14" s="3066"/>
      <c r="I14" s="3066"/>
      <c r="J14" s="3066"/>
      <c r="K14" s="3066"/>
      <c r="L14" s="1659"/>
      <c r="M14" s="1659"/>
      <c r="N14" s="205"/>
      <c r="O14" s="205"/>
      <c r="P14" s="205"/>
      <c r="Q14" s="205"/>
      <c r="R14" s="132" t="s">
        <v>3250</v>
      </c>
      <c r="S14" s="105"/>
      <c r="T14" s="105"/>
      <c r="U14" s="105"/>
      <c r="V14" s="105"/>
      <c r="W14" s="90"/>
      <c r="X14" s="90"/>
      <c r="Y14" s="90"/>
      <c r="Z14" s="210"/>
    </row>
    <row r="15" spans="1:32" ht="15" hidden="1" customHeight="1">
      <c r="A15" s="1685"/>
      <c r="B15" s="1692">
        <v>3</v>
      </c>
      <c r="C15" s="3065" t="str">
        <f>IF('[1]Recommended Measures'!$D$3="", "", '[1]Recommended Measures'!$D$3)</f>
        <v/>
      </c>
      <c r="D15" s="3066"/>
      <c r="E15" s="3066"/>
      <c r="F15" s="3066"/>
      <c r="G15" s="3066"/>
      <c r="H15" s="3066"/>
      <c r="I15" s="3066"/>
      <c r="J15" s="3066"/>
      <c r="K15" s="3066"/>
      <c r="L15" s="1685"/>
      <c r="M15" s="1685"/>
      <c r="N15" s="205"/>
      <c r="O15" s="205"/>
      <c r="P15" s="205"/>
      <c r="Q15" s="205"/>
      <c r="R15" s="132" t="s">
        <v>3248</v>
      </c>
      <c r="S15" s="105"/>
      <c r="T15" s="105"/>
      <c r="U15" s="105"/>
      <c r="V15" s="105"/>
      <c r="W15" s="90"/>
      <c r="X15" s="90"/>
      <c r="Y15" s="90"/>
      <c r="Z15" s="210"/>
    </row>
    <row r="16" spans="1:32" ht="15" hidden="1" customHeight="1">
      <c r="A16" s="1685"/>
      <c r="B16" s="1692">
        <v>4</v>
      </c>
      <c r="C16" s="3065" t="str">
        <f>IF('[1]Recommended Measures'!$D$4="", "", '[1]Recommended Measures'!$D$4)</f>
        <v/>
      </c>
      <c r="D16" s="3066"/>
      <c r="E16" s="3066"/>
      <c r="F16" s="3066"/>
      <c r="G16" s="3066"/>
      <c r="H16" s="3066"/>
      <c r="I16" s="3066"/>
      <c r="J16" s="3066"/>
      <c r="K16" s="3066"/>
      <c r="L16" s="1685"/>
      <c r="M16" s="1685"/>
      <c r="N16" s="205"/>
      <c r="O16" s="205"/>
      <c r="P16" s="205"/>
      <c r="Q16" s="205"/>
      <c r="R16" s="132" t="s">
        <v>3249</v>
      </c>
      <c r="Z16" s="210"/>
    </row>
    <row r="17" spans="1:26" ht="15" hidden="1" customHeight="1">
      <c r="A17" s="1685"/>
      <c r="B17" s="1692">
        <v>5</v>
      </c>
      <c r="C17" s="3065" t="str">
        <f>IF('[1]Recommended Measures'!$D$5="", "", '[1]Recommended Measures'!$D$5)</f>
        <v/>
      </c>
      <c r="D17" s="3066"/>
      <c r="E17" s="3066"/>
      <c r="F17" s="3066"/>
      <c r="G17" s="3066"/>
      <c r="H17" s="3066"/>
      <c r="I17" s="3066"/>
      <c r="J17" s="3066"/>
      <c r="K17" s="3066"/>
      <c r="L17" s="1685"/>
      <c r="M17" s="1685"/>
      <c r="N17" s="205"/>
      <c r="O17" s="205"/>
      <c r="P17" s="205"/>
      <c r="Q17" s="205"/>
      <c r="R17" s="132" t="s">
        <v>410</v>
      </c>
      <c r="S17" s="105"/>
      <c r="T17" s="105"/>
      <c r="U17" s="105"/>
      <c r="V17" s="105"/>
      <c r="W17" s="90"/>
      <c r="X17" s="90"/>
      <c r="Y17" s="90"/>
      <c r="Z17" s="210"/>
    </row>
    <row r="18" spans="1:26" ht="15" hidden="1" customHeight="1">
      <c r="A18" s="1685"/>
      <c r="B18" s="1692">
        <v>6</v>
      </c>
      <c r="C18" s="3065" t="str">
        <f>IF('[1]Recommended Measures'!$D$6="", "", '[1]Recommended Measures'!$D$6)</f>
        <v/>
      </c>
      <c r="D18" s="3066"/>
      <c r="E18" s="3066"/>
      <c r="F18" s="3066"/>
      <c r="G18" s="3066"/>
      <c r="H18" s="3066"/>
      <c r="I18" s="3066"/>
      <c r="J18" s="3066"/>
      <c r="K18" s="3066"/>
      <c r="L18" s="1685"/>
      <c r="M18" s="1685"/>
      <c r="N18" s="205"/>
      <c r="O18" s="205"/>
      <c r="P18" s="205"/>
      <c r="Q18" s="205"/>
      <c r="R18" s="132" t="s">
        <v>411</v>
      </c>
      <c r="S18" s="105"/>
      <c r="T18" s="105"/>
      <c r="U18" s="105"/>
      <c r="V18" s="105"/>
      <c r="W18" s="90"/>
      <c r="X18" s="90"/>
      <c r="Y18" s="90"/>
      <c r="Z18" s="210"/>
    </row>
    <row r="19" spans="1:26" ht="15" hidden="1" customHeight="1">
      <c r="A19" s="1685"/>
      <c r="B19" s="1692">
        <v>7</v>
      </c>
      <c r="C19" s="3065" t="str">
        <f>IF('[1]Recommended Measures'!$D$7="", "", '[1]Recommended Measures'!$D$7)</f>
        <v/>
      </c>
      <c r="D19" s="3066"/>
      <c r="E19" s="3066"/>
      <c r="F19" s="3066"/>
      <c r="G19" s="3066"/>
      <c r="H19" s="3066"/>
      <c r="I19" s="3066"/>
      <c r="J19" s="3066"/>
      <c r="K19" s="3066"/>
      <c r="L19" s="1685"/>
      <c r="M19" s="1685"/>
      <c r="N19" s="205"/>
      <c r="O19" s="205"/>
      <c r="P19" s="205"/>
      <c r="Q19" s="205"/>
      <c r="R19" s="132" t="s">
        <v>3742</v>
      </c>
      <c r="S19" s="105"/>
      <c r="T19" s="105"/>
      <c r="U19" s="105"/>
      <c r="V19" s="105"/>
      <c r="W19" s="90"/>
      <c r="X19" s="90"/>
      <c r="Y19" s="90"/>
      <c r="Z19" s="210"/>
    </row>
    <row r="20" spans="1:26" ht="15" hidden="1" customHeight="1">
      <c r="A20" s="1685"/>
      <c r="B20" s="1692">
        <v>8</v>
      </c>
      <c r="C20" s="3065" t="str">
        <f>IF('[1]Recommended Measures'!$D$8="", "", '[1]Recommended Measures'!$D$8)</f>
        <v/>
      </c>
      <c r="D20" s="3066"/>
      <c r="E20" s="3066"/>
      <c r="F20" s="3066"/>
      <c r="G20" s="3066"/>
      <c r="H20" s="3066"/>
      <c r="I20" s="3066"/>
      <c r="J20" s="3066"/>
      <c r="K20" s="3066"/>
      <c r="L20" s="1685"/>
      <c r="M20" s="1685"/>
      <c r="N20" s="205"/>
      <c r="O20" s="205"/>
      <c r="P20" s="205"/>
      <c r="Q20" s="205"/>
      <c r="R20" s="132" t="s">
        <v>412</v>
      </c>
      <c r="S20" s="105"/>
      <c r="T20" s="105"/>
      <c r="U20" s="105"/>
      <c r="V20" s="105"/>
      <c r="W20" s="90"/>
      <c r="X20" s="90"/>
      <c r="Y20" s="90"/>
      <c r="Z20" s="210"/>
    </row>
    <row r="21" spans="1:26" ht="15" hidden="1" customHeight="1">
      <c r="A21" s="1685"/>
      <c r="B21" s="1692">
        <v>9</v>
      </c>
      <c r="C21" s="3065" t="str">
        <f>IF('[1]Recommended Measures'!$D$9="", "", '[1]Recommended Measures'!$D$9)</f>
        <v/>
      </c>
      <c r="D21" s="3066"/>
      <c r="E21" s="3066"/>
      <c r="F21" s="3066"/>
      <c r="G21" s="3066"/>
      <c r="H21" s="3066"/>
      <c r="I21" s="3066"/>
      <c r="J21" s="3066"/>
      <c r="K21" s="3066"/>
      <c r="L21" s="1685"/>
      <c r="M21" s="1685"/>
      <c r="N21" s="205"/>
      <c r="O21" s="205"/>
      <c r="P21" s="205"/>
      <c r="Q21" s="205"/>
      <c r="R21" s="132" t="s">
        <v>234</v>
      </c>
      <c r="S21" s="105"/>
      <c r="T21" s="105"/>
      <c r="U21" s="105"/>
      <c r="V21" s="105"/>
      <c r="W21" s="90"/>
      <c r="X21" s="90"/>
      <c r="Y21" s="90"/>
      <c r="Z21" s="210"/>
    </row>
    <row r="22" spans="1:26" ht="15" hidden="1" customHeight="1">
      <c r="A22" s="1685"/>
      <c r="B22" s="1692">
        <v>10</v>
      </c>
      <c r="C22" s="3065" t="str">
        <f>IF('[1]Recommended Measures'!$D$10="", "", '[1]Recommended Measures'!$D$10)</f>
        <v/>
      </c>
      <c r="D22" s="3066"/>
      <c r="E22" s="3066"/>
      <c r="F22" s="3066"/>
      <c r="G22" s="3066"/>
      <c r="H22" s="3066"/>
      <c r="I22" s="3066"/>
      <c r="J22" s="3066"/>
      <c r="K22" s="3066"/>
      <c r="L22" s="1685"/>
      <c r="M22" s="1685"/>
      <c r="N22" s="205"/>
      <c r="O22" s="205"/>
      <c r="P22" s="205"/>
      <c r="Q22" s="205"/>
      <c r="R22" s="132" t="s">
        <v>413</v>
      </c>
      <c r="S22" s="105"/>
      <c r="T22" s="105"/>
      <c r="U22" s="105"/>
      <c r="V22" s="105"/>
      <c r="W22" s="90"/>
      <c r="X22" s="90"/>
      <c r="Y22" s="90"/>
      <c r="Z22" s="210"/>
    </row>
    <row r="23" spans="1:26" ht="15" hidden="1" customHeight="1">
      <c r="A23" s="1685"/>
      <c r="B23" s="1692">
        <v>11</v>
      </c>
      <c r="C23" s="3065" t="str">
        <f>IF('[1]Recommended Measures'!$D$11="", "", '[1]Recommended Measures'!$D$11)</f>
        <v/>
      </c>
      <c r="D23" s="3066"/>
      <c r="E23" s="3066"/>
      <c r="F23" s="3066"/>
      <c r="G23" s="3066"/>
      <c r="H23" s="3066"/>
      <c r="I23" s="3066"/>
      <c r="J23" s="3066"/>
      <c r="K23" s="3066"/>
      <c r="L23" s="1685"/>
      <c r="M23" s="1685"/>
      <c r="N23" s="205"/>
      <c r="O23" s="205"/>
      <c r="P23" s="205"/>
      <c r="Q23" s="205"/>
      <c r="R23" s="132" t="s">
        <v>414</v>
      </c>
      <c r="S23" s="105"/>
      <c r="T23" s="105"/>
      <c r="U23" s="105"/>
      <c r="V23" s="105"/>
      <c r="W23" s="90"/>
      <c r="X23" s="90"/>
      <c r="Y23" s="90"/>
      <c r="Z23" s="210"/>
    </row>
    <row r="24" spans="1:26" ht="15" hidden="1" customHeight="1">
      <c r="A24" s="1685"/>
      <c r="B24" s="1692">
        <v>12</v>
      </c>
      <c r="C24" s="3065" t="str">
        <f>IF('[1]Recommended Measures'!$D$12="", "", '[1]Recommended Measures'!$D$12)</f>
        <v/>
      </c>
      <c r="D24" s="3066"/>
      <c r="E24" s="3066"/>
      <c r="F24" s="3066"/>
      <c r="G24" s="3066"/>
      <c r="H24" s="3066"/>
      <c r="I24" s="3066"/>
      <c r="J24" s="3066"/>
      <c r="K24" s="306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4" t="s">
        <v>3704</v>
      </c>
      <c r="C26" s="3064"/>
      <c r="D26" s="3064"/>
      <c r="E26" s="3064"/>
      <c r="F26" s="3064"/>
      <c r="G26" s="3064"/>
      <c r="H26" s="3064"/>
      <c r="I26" s="3064"/>
      <c r="J26" s="3064"/>
      <c r="K26" s="3064"/>
      <c r="L26" s="1685"/>
      <c r="M26" s="1685"/>
      <c r="N26" s="205"/>
      <c r="O26" s="205"/>
      <c r="P26" s="205"/>
      <c r="Q26" s="205"/>
      <c r="R26" s="211" t="s">
        <v>2519</v>
      </c>
      <c r="S26" s="105"/>
      <c r="T26" s="105"/>
      <c r="U26" s="105"/>
      <c r="V26" s="105"/>
      <c r="W26" s="90"/>
      <c r="X26" s="90"/>
      <c r="Y26" s="90"/>
      <c r="Z26" s="210"/>
    </row>
    <row r="27" spans="1:26" ht="15" hidden="1" customHeight="1">
      <c r="A27" s="1685"/>
      <c r="B27" s="1692">
        <v>1</v>
      </c>
      <c r="C27" s="3067" t="str">
        <f>IFERROR(VLOOKUP('[1]No Cost Low Cost Measures'!$D$1, '[1]No Cost Low Cost Measures'!$I$1:$X$19, 2, FALSE), "")</f>
        <v/>
      </c>
      <c r="D27" s="3067"/>
      <c r="E27" s="3067"/>
      <c r="F27" s="3067"/>
      <c r="G27" s="3067"/>
      <c r="H27" s="3067"/>
      <c r="I27" s="3067"/>
      <c r="J27" s="3067"/>
      <c r="K27" s="306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hidden="1" customHeight="1">
      <c r="A28" s="1685"/>
      <c r="B28" s="1692">
        <v>2</v>
      </c>
      <c r="C28" s="3067" t="str">
        <f>IFERROR(VLOOKUP('[1]No Cost Low Cost Measures'!$D$2, '[1]No Cost Low Cost Measures'!$I$1:$X$19, 2, FALSE), "")</f>
        <v/>
      </c>
      <c r="D28" s="3067"/>
      <c r="E28" s="3067"/>
      <c r="F28" s="3067"/>
      <c r="G28" s="3067"/>
      <c r="H28" s="3067"/>
      <c r="I28" s="3067"/>
      <c r="J28" s="3067"/>
      <c r="K28" s="3067"/>
      <c r="L28" s="1694"/>
      <c r="M28" s="1685" t="str">
        <f t="shared" si="0"/>
        <v/>
      </c>
      <c r="N28" s="205"/>
      <c r="O28" s="205"/>
      <c r="P28" s="205"/>
      <c r="Q28" s="205"/>
      <c r="R28" s="211" t="s">
        <v>417</v>
      </c>
      <c r="S28" s="105"/>
      <c r="T28" s="105"/>
      <c r="U28" s="105"/>
      <c r="V28" s="105"/>
      <c r="W28" s="90"/>
      <c r="X28" s="90"/>
      <c r="Y28" s="90"/>
      <c r="Z28" s="210"/>
    </row>
    <row r="29" spans="1:26" ht="15" hidden="1" customHeight="1">
      <c r="A29" s="1685"/>
      <c r="B29" s="1692">
        <v>3</v>
      </c>
      <c r="C29" s="3067" t="str">
        <f>IFERROR(VLOOKUP('[1]No Cost Low Cost Measures'!$D$3, '[1]No Cost Low Cost Measures'!$I$1:$X$19, 2, FALSE), "")</f>
        <v/>
      </c>
      <c r="D29" s="3067"/>
      <c r="E29" s="3067"/>
      <c r="F29" s="3067"/>
      <c r="G29" s="3067"/>
      <c r="H29" s="3067"/>
      <c r="I29" s="3067"/>
      <c r="J29" s="3067"/>
      <c r="K29" s="3067"/>
      <c r="L29" s="1685"/>
      <c r="M29" s="1685" t="str">
        <f t="shared" si="0"/>
        <v/>
      </c>
      <c r="R29" s="132" t="s">
        <v>2306</v>
      </c>
      <c r="S29" s="105"/>
      <c r="T29" s="105"/>
      <c r="U29" s="105"/>
      <c r="V29" s="105"/>
      <c r="W29" s="90"/>
      <c r="X29" s="90"/>
      <c r="Y29" s="90"/>
      <c r="Z29" s="210"/>
    </row>
    <row r="30" spans="1:26" ht="15" hidden="1" customHeight="1">
      <c r="A30" s="1685"/>
      <c r="B30" s="1692">
        <v>4</v>
      </c>
      <c r="C30" s="3067" t="str">
        <f>IFERROR(VLOOKUP('[1]No Cost Low Cost Measures'!$D$4, '[1]No Cost Low Cost Measures'!$I$1:$X$19, 2, FALSE), "")</f>
        <v/>
      </c>
      <c r="D30" s="3067"/>
      <c r="E30" s="3067"/>
      <c r="F30" s="3067"/>
      <c r="G30" s="3067"/>
      <c r="H30" s="3067"/>
      <c r="I30" s="3067"/>
      <c r="J30" s="3067"/>
      <c r="K30" s="3067"/>
      <c r="L30" s="1685"/>
      <c r="M30" s="1685" t="str">
        <f t="shared" si="0"/>
        <v/>
      </c>
      <c r="R30" s="132" t="s">
        <v>3806</v>
      </c>
      <c r="S30" s="105"/>
      <c r="T30" s="105"/>
      <c r="U30" s="105"/>
      <c r="V30" s="105"/>
      <c r="W30" s="90"/>
      <c r="X30" s="90"/>
      <c r="Y30" s="90"/>
      <c r="Z30" s="210"/>
    </row>
    <row r="31" spans="1:26" ht="15" hidden="1" customHeight="1">
      <c r="A31" s="1685"/>
      <c r="B31" s="1692">
        <v>5</v>
      </c>
      <c r="C31" s="3067" t="str">
        <f>IFERROR(VLOOKUP('[1]No Cost Low Cost Measures'!$D$5, '[1]No Cost Low Cost Measures'!$I$1:$X$19, 2, FALSE), "")</f>
        <v/>
      </c>
      <c r="D31" s="3067"/>
      <c r="E31" s="3067"/>
      <c r="F31" s="3067"/>
      <c r="G31" s="3067"/>
      <c r="H31" s="3067"/>
      <c r="I31" s="3067"/>
      <c r="J31" s="3067"/>
      <c r="K31" s="3067"/>
      <c r="L31" s="1685"/>
      <c r="M31" s="1685" t="str">
        <f t="shared" si="0"/>
        <v/>
      </c>
      <c r="N31" s="205"/>
      <c r="O31" s="205"/>
      <c r="P31" s="205"/>
      <c r="Q31" s="205"/>
      <c r="R31" s="132" t="s">
        <v>416</v>
      </c>
      <c r="S31" s="105"/>
      <c r="T31" s="105"/>
      <c r="U31" s="105"/>
      <c r="V31" s="105"/>
      <c r="W31" s="90"/>
      <c r="X31" s="90"/>
      <c r="Y31" s="90"/>
      <c r="Z31" s="210"/>
    </row>
    <row r="32" spans="1:26" ht="15" hidden="1" customHeight="1">
      <c r="A32" s="1685"/>
      <c r="B32" s="1692">
        <v>6</v>
      </c>
      <c r="C32" s="3067" t="str">
        <f>IFERROR(VLOOKUP('[1]No Cost Low Cost Measures'!$D$6, '[1]No Cost Low Cost Measures'!$I$1:$X$19, 2, FALSE), "")</f>
        <v/>
      </c>
      <c r="D32" s="3067"/>
      <c r="E32" s="3067"/>
      <c r="F32" s="3067"/>
      <c r="G32" s="3067"/>
      <c r="H32" s="3067"/>
      <c r="I32" s="3067"/>
      <c r="J32" s="3067"/>
      <c r="K32" s="3067"/>
      <c r="L32" s="1685"/>
      <c r="M32" s="1685" t="str">
        <f t="shared" si="0"/>
        <v/>
      </c>
      <c r="N32" s="205"/>
      <c r="O32" s="205"/>
      <c r="P32" s="205"/>
      <c r="Q32" s="205"/>
      <c r="R32" s="132" t="s">
        <v>3808</v>
      </c>
      <c r="S32" s="105"/>
      <c r="T32" s="105"/>
      <c r="U32" s="105"/>
      <c r="V32" s="105"/>
      <c r="W32" s="90"/>
      <c r="X32" s="90"/>
      <c r="Y32" s="90"/>
      <c r="Z32" s="210"/>
    </row>
    <row r="33" spans="1:41" ht="15" hidden="1"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hidden="1" customHeight="1">
      <c r="A34" s="1685"/>
      <c r="B34" s="3064" t="s">
        <v>2247</v>
      </c>
      <c r="C34" s="3064"/>
      <c r="D34" s="3064"/>
      <c r="E34" s="3064"/>
      <c r="F34" s="3064"/>
      <c r="G34" s="3064"/>
      <c r="H34" s="3064"/>
      <c r="I34" s="3064"/>
      <c r="J34" s="3064"/>
      <c r="K34" s="3064"/>
      <c r="L34" s="1659"/>
      <c r="M34" s="1659"/>
      <c r="N34" s="205"/>
      <c r="O34" s="205"/>
      <c r="P34" s="205"/>
      <c r="Q34" s="205"/>
      <c r="R34" s="132" t="s">
        <v>3670</v>
      </c>
      <c r="S34" s="105"/>
      <c r="T34" s="105"/>
      <c r="U34" s="105"/>
      <c r="V34" s="105"/>
      <c r="W34" s="90"/>
      <c r="X34" s="90"/>
      <c r="Y34" s="90"/>
      <c r="Z34" s="210"/>
    </row>
    <row r="35" spans="1:41" hidden="1">
      <c r="A35" s="1685"/>
      <c r="B35" s="1692">
        <v>1</v>
      </c>
      <c r="C35" s="3067" t="str">
        <f>IF('[1]No Cost Low Cost Measures'!$A$23="", "", '[1]No Cost Low Cost Measures'!$A$23)</f>
        <v/>
      </c>
      <c r="D35" s="3067"/>
      <c r="E35" s="3067"/>
      <c r="F35" s="3067"/>
      <c r="G35" s="3067"/>
      <c r="H35" s="3067"/>
      <c r="I35" s="3067"/>
      <c r="J35" s="3067"/>
      <c r="K35" s="3067"/>
      <c r="L35" s="1659"/>
      <c r="M35" s="1659"/>
      <c r="N35" s="205"/>
      <c r="O35" s="205"/>
      <c r="P35" s="205"/>
      <c r="Q35" s="205"/>
      <c r="R35" s="211"/>
      <c r="S35" s="105"/>
      <c r="T35" s="105"/>
      <c r="U35" s="105"/>
      <c r="V35" s="105"/>
      <c r="W35" s="90"/>
      <c r="X35" s="90"/>
      <c r="Y35" s="90"/>
      <c r="Z35" s="210"/>
    </row>
    <row r="36" spans="1:41" ht="13.95" hidden="1" customHeight="1">
      <c r="A36" s="1685"/>
      <c r="B36" s="1692">
        <v>2</v>
      </c>
      <c r="C36" s="3067" t="str">
        <f>IF('[1]No Cost Low Cost Measures'!$A$24="", "", '[1]No Cost Low Cost Measures'!$A$24)</f>
        <v/>
      </c>
      <c r="D36" s="3067"/>
      <c r="E36" s="3067"/>
      <c r="F36" s="3067"/>
      <c r="G36" s="3067"/>
      <c r="H36" s="3067"/>
      <c r="I36" s="3067"/>
      <c r="J36" s="3067"/>
      <c r="K36" s="3067"/>
      <c r="L36" s="1685"/>
      <c r="M36" s="1685"/>
      <c r="N36" s="205"/>
      <c r="O36" s="205"/>
      <c r="P36" s="205"/>
      <c r="Q36" s="205"/>
      <c r="R36" s="133" t="s">
        <v>3692</v>
      </c>
      <c r="S36" s="107"/>
      <c r="T36" s="107"/>
      <c r="U36" s="107"/>
      <c r="V36" s="107"/>
      <c r="W36" s="93"/>
      <c r="X36" s="93"/>
      <c r="Y36" s="93"/>
      <c r="Z36" s="189"/>
    </row>
    <row r="37" spans="1:41" hidden="1">
      <c r="A37" s="1685"/>
      <c r="B37" s="1692">
        <v>3</v>
      </c>
      <c r="C37" s="3067" t="str">
        <f>IF('[1]No Cost Low Cost Measures'!$A$25="", "", '[1]No Cost Low Cost Measures'!$A$25)</f>
        <v/>
      </c>
      <c r="D37" s="3067"/>
      <c r="E37" s="3067"/>
      <c r="F37" s="3067"/>
      <c r="G37" s="3067"/>
      <c r="H37" s="3067"/>
      <c r="I37" s="3067"/>
      <c r="J37" s="3067"/>
      <c r="K37" s="3067"/>
      <c r="L37" s="1685"/>
      <c r="M37" s="1685"/>
      <c r="N37" s="205"/>
      <c r="O37" s="205"/>
      <c r="P37" s="205"/>
      <c r="Q37" s="205"/>
      <c r="S37" s="105"/>
      <c r="T37" s="105"/>
      <c r="U37" s="105"/>
      <c r="V37" s="105"/>
      <c r="W37" s="90"/>
      <c r="X37" s="90"/>
      <c r="Y37" s="90"/>
      <c r="Z37" s="90"/>
      <c r="AA37" s="90"/>
    </row>
    <row r="38" spans="1:41">
      <c r="A38" s="1685"/>
      <c r="B38" s="1692"/>
      <c r="C38" s="3064"/>
      <c r="D38" s="3064"/>
      <c r="E38" s="3064"/>
      <c r="F38" s="3064"/>
      <c r="G38" s="3064"/>
      <c r="H38" s="3064"/>
      <c r="I38" s="3064"/>
      <c r="J38" s="3064"/>
      <c r="K38" s="3064"/>
      <c r="L38" s="1685"/>
      <c r="M38" s="1685"/>
      <c r="N38" s="205"/>
      <c r="O38" s="205"/>
      <c r="P38" s="205"/>
      <c r="Q38" s="205"/>
      <c r="S38" s="105"/>
      <c r="T38" s="105"/>
      <c r="U38" s="105"/>
      <c r="V38" s="105"/>
      <c r="W38" s="90"/>
      <c r="X38" s="90"/>
      <c r="Y38" s="90"/>
    </row>
    <row r="39" spans="1:41">
      <c r="A39" s="1685"/>
      <c r="B39" s="1692"/>
      <c r="C39" s="3064"/>
      <c r="D39" s="3064"/>
      <c r="E39" s="3064"/>
      <c r="F39" s="3064"/>
      <c r="G39" s="3064"/>
      <c r="H39" s="3064"/>
      <c r="I39" s="3064"/>
      <c r="J39" s="3064"/>
      <c r="K39" s="306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0" t="s">
        <v>3236</v>
      </c>
      <c r="S46" s="3061"/>
      <c r="T46" s="3061"/>
      <c r="U46" s="3061"/>
      <c r="V46" s="3061"/>
      <c r="W46" s="3061"/>
      <c r="X46" s="3061"/>
      <c r="Y46" s="3061"/>
      <c r="Z46" s="3061"/>
      <c r="AA46" s="3061"/>
      <c r="AB46" s="3061"/>
      <c r="AC46" s="3061"/>
      <c r="AD46" s="3061"/>
      <c r="AE46" s="3061"/>
      <c r="AF46" s="2962">
        <v>10</v>
      </c>
      <c r="AG46" s="3083" t="s">
        <v>3406</v>
      </c>
      <c r="AH46" s="3083"/>
      <c r="AI46" s="3083"/>
      <c r="AJ46" s="3083"/>
      <c r="AK46" s="3083"/>
      <c r="AL46" s="3083"/>
      <c r="AM46" s="3083"/>
      <c r="AN46" s="3083"/>
      <c r="AO46" s="3083"/>
    </row>
    <row r="47" spans="1:41" ht="14.25" customHeight="1">
      <c r="A47" s="1685"/>
      <c r="B47" s="1690"/>
      <c r="C47" s="1690"/>
      <c r="D47" s="1690"/>
      <c r="E47" s="1690"/>
      <c r="F47" s="1690"/>
      <c r="G47" s="1690"/>
      <c r="H47" s="1690"/>
      <c r="I47" s="1690"/>
      <c r="J47" s="1690"/>
      <c r="K47" s="1690"/>
      <c r="L47" s="1685"/>
      <c r="M47" s="1685"/>
      <c r="N47" s="205"/>
      <c r="O47" s="205"/>
      <c r="P47" s="205"/>
      <c r="Q47" s="205"/>
      <c r="R47" s="3060" t="s">
        <v>3237</v>
      </c>
      <c r="S47" s="3061"/>
      <c r="T47" s="3061"/>
      <c r="U47" s="3061"/>
      <c r="V47" s="3061"/>
      <c r="W47" s="3061"/>
      <c r="X47" s="3061"/>
      <c r="Y47" s="3061"/>
      <c r="Z47" s="3061"/>
      <c r="AA47" s="3061"/>
      <c r="AB47" s="3061"/>
      <c r="AC47" s="3061"/>
      <c r="AD47" s="3061"/>
      <c r="AE47" s="3061"/>
      <c r="AF47" s="2962">
        <v>10</v>
      </c>
      <c r="AG47" s="3083" t="s">
        <v>3300</v>
      </c>
      <c r="AH47" s="3083"/>
      <c r="AI47" s="3083"/>
      <c r="AJ47" s="3083"/>
      <c r="AK47" s="3083"/>
      <c r="AL47" s="3083"/>
      <c r="AM47" s="3083"/>
      <c r="AN47" s="3084"/>
      <c r="AO47" s="3084"/>
    </row>
    <row r="48" spans="1:41" ht="15" customHeight="1">
      <c r="A48" s="1685"/>
      <c r="B48" s="1690"/>
      <c r="C48" s="1690"/>
      <c r="D48" s="1690"/>
      <c r="E48" s="1690"/>
      <c r="F48" s="1690"/>
      <c r="G48" s="1690"/>
      <c r="H48" s="1690"/>
      <c r="I48" s="1690"/>
      <c r="J48" s="1690"/>
      <c r="K48" s="1690"/>
      <c r="L48" s="1685"/>
      <c r="M48" s="1685"/>
      <c r="N48" s="205"/>
      <c r="O48" s="205"/>
      <c r="P48" s="205"/>
      <c r="Q48" s="205"/>
      <c r="R48" s="3068" t="s">
        <v>3238</v>
      </c>
      <c r="S48" s="3068"/>
      <c r="T48" s="3068"/>
      <c r="U48" s="3068"/>
      <c r="V48" s="3068"/>
      <c r="W48" s="3068"/>
      <c r="X48" s="3068"/>
      <c r="Y48" s="3068"/>
      <c r="Z48" s="3068"/>
      <c r="AA48" s="3068"/>
      <c r="AB48" s="3068"/>
      <c r="AC48" s="3068"/>
      <c r="AD48" s="3068"/>
      <c r="AE48" s="3068"/>
      <c r="AF48" s="2960">
        <v>10</v>
      </c>
      <c r="AG48" s="3083" t="s">
        <v>3298</v>
      </c>
      <c r="AH48" s="3083"/>
      <c r="AI48" s="3083"/>
      <c r="AJ48" s="3083"/>
      <c r="AK48" s="3083"/>
      <c r="AL48" s="3083"/>
      <c r="AM48" s="3085"/>
      <c r="AN48" s="3085"/>
      <c r="AO48" s="3085"/>
    </row>
    <row r="49" spans="1:41" ht="15" customHeight="1">
      <c r="A49" s="1685"/>
      <c r="B49" s="1690"/>
      <c r="C49" s="1690"/>
      <c r="D49" s="1690"/>
      <c r="E49" s="1690"/>
      <c r="F49" s="1690"/>
      <c r="G49" s="1690"/>
      <c r="H49" s="1690"/>
      <c r="I49" s="1690"/>
      <c r="J49" s="1690"/>
      <c r="K49" s="1690"/>
      <c r="L49" s="1685"/>
      <c r="M49" s="1685"/>
      <c r="N49" s="205"/>
      <c r="O49" s="205"/>
      <c r="P49" s="205"/>
      <c r="Q49" s="205"/>
      <c r="R49" s="3080" t="s">
        <v>3239</v>
      </c>
      <c r="S49" s="3081"/>
      <c r="T49" s="3081"/>
      <c r="U49" s="3081"/>
      <c r="V49" s="3081"/>
      <c r="W49" s="3081"/>
      <c r="X49" s="3081"/>
      <c r="Y49" s="3081"/>
      <c r="Z49" s="3081"/>
      <c r="AA49" s="3081"/>
      <c r="AB49" s="3081"/>
      <c r="AC49" s="3081"/>
      <c r="AD49" s="3081"/>
      <c r="AE49" s="3082"/>
      <c r="AF49" s="2960">
        <v>10</v>
      </c>
      <c r="AG49" s="3083" t="s">
        <v>3404</v>
      </c>
      <c r="AH49" s="3083"/>
      <c r="AI49" s="3083"/>
      <c r="AJ49" s="3083"/>
      <c r="AK49" s="3083"/>
      <c r="AL49" s="3083"/>
      <c r="AM49" s="3083"/>
      <c r="AN49" s="3083"/>
      <c r="AO49" s="3083"/>
    </row>
    <row r="50" spans="1:41" ht="15" customHeight="1">
      <c r="A50" s="1685"/>
      <c r="B50" s="1690"/>
      <c r="C50" s="1690"/>
      <c r="D50" s="1690"/>
      <c r="E50" s="1690"/>
      <c r="F50" s="1690"/>
      <c r="G50" s="1690"/>
      <c r="H50" s="1690"/>
      <c r="I50" s="1690"/>
      <c r="J50" s="1690"/>
      <c r="K50" s="1690"/>
      <c r="L50" s="1685"/>
      <c r="M50" s="1685"/>
      <c r="N50" s="205"/>
      <c r="O50" s="205"/>
      <c r="P50" s="205"/>
      <c r="Q50" s="205"/>
      <c r="R50" s="3080" t="s">
        <v>3240</v>
      </c>
      <c r="S50" s="3081"/>
      <c r="T50" s="3081"/>
      <c r="U50" s="3081"/>
      <c r="V50" s="3081"/>
      <c r="W50" s="3081"/>
      <c r="X50" s="3081"/>
      <c r="Y50" s="3081"/>
      <c r="Z50" s="3081"/>
      <c r="AA50" s="3081"/>
      <c r="AB50" s="3081"/>
      <c r="AC50" s="3081"/>
      <c r="AD50" s="3081"/>
      <c r="AE50" s="3082"/>
      <c r="AF50" s="2960">
        <v>10</v>
      </c>
      <c r="AG50" s="3083" t="s">
        <v>3405</v>
      </c>
      <c r="AH50" s="3083"/>
      <c r="AI50" s="3083"/>
      <c r="AJ50" s="3083"/>
      <c r="AK50" s="3083"/>
      <c r="AL50" s="3083"/>
      <c r="AM50" s="3083"/>
      <c r="AN50" s="3083"/>
      <c r="AO50" s="3083"/>
    </row>
    <row r="51" spans="1:41" ht="9" customHeight="1">
      <c r="A51" s="1685"/>
      <c r="B51" s="1690"/>
      <c r="C51" s="1690"/>
      <c r="D51" s="1695"/>
      <c r="E51" s="1690"/>
      <c r="F51" s="1690"/>
      <c r="G51" s="1690"/>
      <c r="H51" s="1690"/>
      <c r="I51" s="1690"/>
      <c r="J51" s="1690"/>
      <c r="K51" s="1690"/>
      <c r="L51" s="1685"/>
      <c r="M51" s="1685"/>
      <c r="N51" s="205"/>
      <c r="O51" s="205"/>
      <c r="P51" s="205"/>
      <c r="Q51" s="205"/>
      <c r="R51" s="3078" t="s">
        <v>3726</v>
      </c>
      <c r="S51" s="3079"/>
      <c r="T51" s="3079"/>
      <c r="U51" s="3079"/>
      <c r="V51" s="3079"/>
      <c r="W51" s="3079"/>
      <c r="X51" s="3079"/>
      <c r="Y51" s="3079"/>
      <c r="Z51" s="3079"/>
      <c r="AA51" s="3079"/>
      <c r="AB51" s="3079"/>
      <c r="AC51" s="3079"/>
      <c r="AD51" s="3079"/>
      <c r="AE51" s="3079"/>
      <c r="AF51" s="2960">
        <v>10</v>
      </c>
      <c r="AG51" s="3083" t="s">
        <v>3760</v>
      </c>
      <c r="AH51" s="3083"/>
      <c r="AI51" s="3083"/>
      <c r="AJ51" s="3083"/>
      <c r="AK51" s="3083"/>
      <c r="AL51" s="3083"/>
      <c r="AM51" s="3083"/>
      <c r="AN51" s="3083"/>
      <c r="AO51" s="3083"/>
    </row>
    <row r="52" spans="1:41" ht="15.75" customHeight="1">
      <c r="A52" s="1685"/>
      <c r="B52" s="3076" t="s">
        <v>3438</v>
      </c>
      <c r="C52" s="3076"/>
      <c r="D52" s="3076"/>
      <c r="E52" s="3076"/>
      <c r="F52" s="3076"/>
      <c r="G52" s="3076"/>
      <c r="H52" s="3076"/>
      <c r="I52" s="3076"/>
      <c r="J52" s="3076"/>
      <c r="K52" s="3076"/>
      <c r="L52" s="1685"/>
      <c r="M52" s="1685"/>
      <c r="N52" s="205"/>
      <c r="O52" s="205"/>
      <c r="P52" s="205"/>
      <c r="Q52" s="205"/>
      <c r="R52" s="3068" t="s">
        <v>3724</v>
      </c>
      <c r="S52" s="3068"/>
      <c r="T52" s="3068"/>
      <c r="U52" s="3068"/>
      <c r="V52" s="3068"/>
      <c r="W52" s="3068"/>
      <c r="X52" s="3068"/>
      <c r="Y52" s="3068"/>
      <c r="Z52" s="3068"/>
      <c r="AA52" s="3068"/>
      <c r="AB52" s="3068"/>
      <c r="AC52" s="3068"/>
      <c r="AD52" s="3068"/>
      <c r="AE52" s="3068"/>
      <c r="AF52" s="2960">
        <v>10</v>
      </c>
      <c r="AG52" s="3083" t="s">
        <v>3407</v>
      </c>
      <c r="AH52" s="3083"/>
      <c r="AI52" s="3083"/>
      <c r="AJ52" s="3083"/>
      <c r="AK52" s="3083"/>
      <c r="AL52" s="3083"/>
      <c r="AM52" s="3083"/>
      <c r="AN52" s="3083"/>
      <c r="AO52" s="3083"/>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8" t="s">
        <v>3723</v>
      </c>
      <c r="S54" s="3068"/>
      <c r="T54" s="3068"/>
      <c r="U54" s="3068"/>
      <c r="V54" s="3068"/>
      <c r="W54" s="3068"/>
      <c r="X54" s="3068"/>
      <c r="Y54" s="3068"/>
      <c r="Z54" s="3068"/>
      <c r="AA54" s="3068"/>
      <c r="AB54" s="3068"/>
      <c r="AC54" s="3068"/>
      <c r="AD54" s="3068"/>
      <c r="AE54" s="3068"/>
      <c r="AF54" s="2960">
        <v>10</v>
      </c>
      <c r="AG54" s="3083" t="s">
        <v>3752</v>
      </c>
      <c r="AH54" s="3083"/>
      <c r="AI54" s="3083"/>
      <c r="AJ54" s="3083"/>
      <c r="AK54" s="3083"/>
      <c r="AL54" s="3083"/>
      <c r="AM54" s="3083"/>
      <c r="AN54" s="3083"/>
      <c r="AO54" s="3083"/>
    </row>
    <row r="55" spans="1:41" ht="15" hidden="1"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68" t="s">
        <v>3725</v>
      </c>
      <c r="S55" s="3068"/>
      <c r="T55" s="3068"/>
      <c r="U55" s="3068"/>
      <c r="V55" s="3068"/>
      <c r="W55" s="3068"/>
      <c r="X55" s="3068"/>
      <c r="Y55" s="3068"/>
      <c r="Z55" s="3068"/>
      <c r="AA55" s="3068"/>
      <c r="AB55" s="3068"/>
      <c r="AC55" s="3068"/>
      <c r="AD55" s="3068"/>
      <c r="AE55" s="3068"/>
      <c r="AF55" s="2962">
        <v>10</v>
      </c>
      <c r="AG55" s="3083" t="s">
        <v>3408</v>
      </c>
      <c r="AH55" s="3083"/>
      <c r="AI55" s="3083"/>
      <c r="AJ55" s="3083"/>
      <c r="AK55" s="3083"/>
      <c r="AL55" s="3083"/>
      <c r="AM55" s="3083"/>
      <c r="AN55" s="3083"/>
      <c r="AO55" s="3083"/>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0" t="s">
        <v>3244</v>
      </c>
      <c r="S56" s="3061"/>
      <c r="T56" s="3061"/>
      <c r="U56" s="3061"/>
      <c r="V56" s="3061"/>
      <c r="W56" s="3061"/>
      <c r="X56" s="3061"/>
      <c r="Y56" s="3061"/>
      <c r="Z56" s="3061"/>
      <c r="AA56" s="3061"/>
      <c r="AB56" s="3061"/>
      <c r="AC56" s="3061"/>
      <c r="AD56" s="3061"/>
      <c r="AE56" s="3061"/>
      <c r="AF56" s="2962">
        <v>147</v>
      </c>
      <c r="AG56" s="3083"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3"/>
      <c r="AI56" s="3083"/>
      <c r="AJ56" s="3083"/>
      <c r="AK56" s="3083"/>
      <c r="AL56" s="3083"/>
      <c r="AM56" s="3083"/>
      <c r="AN56" s="3083"/>
      <c r="AO56" s="3083"/>
    </row>
    <row r="57" spans="1:41" ht="15" hidden="1"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0" t="s">
        <v>3737</v>
      </c>
      <c r="S57" s="3061"/>
      <c r="T57" s="3061"/>
      <c r="U57" s="3061"/>
      <c r="V57" s="3061"/>
      <c r="W57" s="3061"/>
      <c r="X57" s="3061"/>
      <c r="Y57" s="3061"/>
      <c r="Z57" s="3061"/>
      <c r="AA57" s="3061"/>
      <c r="AB57" s="3061"/>
      <c r="AC57" s="3061"/>
      <c r="AD57" s="3061"/>
      <c r="AE57" s="3061"/>
      <c r="AF57" s="2963">
        <v>21</v>
      </c>
      <c r="AG57" s="3083"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3"/>
      <c r="AI57" s="3083"/>
      <c r="AJ57" s="3083"/>
      <c r="AK57" s="3083"/>
      <c r="AL57" s="3083"/>
      <c r="AM57" s="3083"/>
      <c r="AN57" s="3083"/>
      <c r="AO57" s="3083"/>
    </row>
    <row r="58" spans="1:41" ht="15" hidden="1"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0" t="s">
        <v>2249</v>
      </c>
      <c r="S58" s="3062"/>
      <c r="T58" s="3062"/>
      <c r="U58" s="3062"/>
      <c r="V58" s="3062"/>
      <c r="W58" s="3062"/>
      <c r="X58" s="3062"/>
      <c r="Y58" s="3062"/>
      <c r="Z58" s="3062"/>
      <c r="AA58" s="3062"/>
      <c r="AB58" s="3062"/>
      <c r="AC58" s="3062"/>
      <c r="AD58" s="3062"/>
      <c r="AE58" s="3062"/>
      <c r="AF58" s="2960">
        <v>10</v>
      </c>
      <c r="AG58" s="3083" t="s">
        <v>3299</v>
      </c>
      <c r="AH58" s="3083"/>
      <c r="AI58" s="3083"/>
      <c r="AJ58" s="3083"/>
      <c r="AK58" s="3083"/>
      <c r="AL58" s="3083"/>
      <c r="AM58" s="3083"/>
      <c r="AN58" s="3083"/>
      <c r="AO58" s="3083"/>
    </row>
    <row r="59" spans="1:41" ht="15" hidden="1"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8" t="s">
        <v>3243</v>
      </c>
      <c r="S59" s="3068"/>
      <c r="T59" s="3068"/>
      <c r="U59" s="3068"/>
      <c r="V59" s="3068"/>
      <c r="W59" s="3068"/>
      <c r="X59" s="3068"/>
      <c r="Y59" s="3068"/>
      <c r="Z59" s="3068"/>
      <c r="AA59" s="3068"/>
      <c r="AB59" s="3068"/>
      <c r="AC59" s="3068"/>
      <c r="AD59" s="3068"/>
      <c r="AE59" s="3068"/>
      <c r="AF59" s="2962">
        <v>24</v>
      </c>
      <c r="AG59" s="3083" t="s">
        <v>3722</v>
      </c>
      <c r="AH59" s="3083"/>
      <c r="AI59" s="3083"/>
      <c r="AJ59" s="3083"/>
      <c r="AK59" s="3083"/>
      <c r="AL59" s="3083"/>
      <c r="AM59" s="3083"/>
      <c r="AN59" s="3083"/>
      <c r="AO59" s="3083"/>
    </row>
    <row r="60" spans="1:41" ht="15" hidden="1"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0" t="s">
        <v>3245</v>
      </c>
      <c r="S60" s="3061"/>
      <c r="T60" s="3061"/>
      <c r="U60" s="3061"/>
      <c r="V60" s="3061"/>
      <c r="W60" s="3061"/>
      <c r="X60" s="3061"/>
      <c r="Y60" s="3061"/>
      <c r="Z60" s="3061"/>
      <c r="AA60" s="3061"/>
      <c r="AB60" s="3061"/>
      <c r="AC60" s="3061"/>
      <c r="AD60" s="3061"/>
      <c r="AE60" s="3061"/>
      <c r="AF60" s="2961">
        <v>60</v>
      </c>
      <c r="AG60" s="3083" t="s">
        <v>3727</v>
      </c>
      <c r="AH60" s="3083"/>
      <c r="AI60" s="3083"/>
      <c r="AJ60" s="3083"/>
      <c r="AK60" s="3083"/>
      <c r="AL60" s="3083"/>
      <c r="AM60" s="3083"/>
      <c r="AN60" s="3083"/>
      <c r="AO60" s="3083"/>
    </row>
    <row r="61" spans="1:41" ht="15" hidden="1"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9" t="s">
        <v>3246</v>
      </c>
      <c r="S61" s="3059"/>
      <c r="T61" s="3059"/>
      <c r="U61" s="3059"/>
      <c r="V61" s="3059"/>
      <c r="W61" s="3059"/>
      <c r="X61" s="3059"/>
      <c r="Y61" s="3059"/>
      <c r="Z61" s="3059"/>
      <c r="AA61" s="3059"/>
      <c r="AB61" s="3059"/>
      <c r="AC61" s="3059"/>
      <c r="AD61" s="3059"/>
      <c r="AE61" s="3059"/>
      <c r="AF61" s="2960">
        <v>150</v>
      </c>
      <c r="AG61" s="3083" t="s">
        <v>3728</v>
      </c>
      <c r="AH61" s="3083"/>
      <c r="AI61" s="3083"/>
      <c r="AJ61" s="3083"/>
      <c r="AK61" s="3083"/>
      <c r="AL61" s="3083"/>
      <c r="AM61" s="3083"/>
      <c r="AN61" s="3084"/>
      <c r="AO61" s="3084"/>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8" t="s">
        <v>3739</v>
      </c>
      <c r="S62" s="3068"/>
      <c r="T62" s="3068"/>
      <c r="U62" s="3068"/>
      <c r="V62" s="3068"/>
      <c r="W62" s="3068"/>
      <c r="X62" s="3068"/>
      <c r="Y62" s="3068"/>
      <c r="Z62" s="3068"/>
      <c r="AA62" s="3068"/>
      <c r="AB62" s="3068"/>
      <c r="AC62" s="3068"/>
      <c r="AD62" s="3068"/>
      <c r="AE62" s="3068"/>
      <c r="AF62" s="2960">
        <v>10</v>
      </c>
      <c r="AG62" s="3083" t="s">
        <v>3875</v>
      </c>
      <c r="AH62" s="3083"/>
      <c r="AI62" s="3083"/>
      <c r="AJ62" s="3083"/>
      <c r="AK62" s="3083"/>
      <c r="AL62" s="3083"/>
    </row>
    <row r="63" spans="1:41" ht="15" hidden="1"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8" t="s">
        <v>3738</v>
      </c>
      <c r="S63" s="3068"/>
      <c r="T63" s="3068"/>
      <c r="U63" s="3068"/>
      <c r="V63" s="3068"/>
      <c r="W63" s="3068"/>
      <c r="X63" s="3068"/>
      <c r="Y63" s="3068"/>
      <c r="Z63" s="3068"/>
      <c r="AA63" s="3068"/>
      <c r="AB63" s="3068"/>
      <c r="AC63" s="3068"/>
      <c r="AD63" s="3068"/>
      <c r="AE63" s="3068"/>
      <c r="AF63" s="2961">
        <v>10</v>
      </c>
      <c r="AG63" s="3083" t="s">
        <v>3740</v>
      </c>
      <c r="AH63" s="3083"/>
      <c r="AI63" s="3083"/>
      <c r="AJ63" s="3083"/>
      <c r="AK63" s="3083"/>
      <c r="AL63" s="3083"/>
      <c r="AM63" s="3083"/>
      <c r="AN63" s="3083"/>
      <c r="AO63" s="3083"/>
    </row>
    <row r="64" spans="1:41" ht="15" hidden="1"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9" t="s">
        <v>3247</v>
      </c>
      <c r="S64" s="3059"/>
      <c r="T64" s="3059"/>
      <c r="U64" s="3059"/>
      <c r="V64" s="3059"/>
      <c r="W64" s="3059"/>
      <c r="X64" s="3059"/>
      <c r="Y64" s="3059"/>
      <c r="Z64" s="3059"/>
      <c r="AA64" s="3059"/>
      <c r="AB64" s="3059"/>
      <c r="AC64" s="3059"/>
      <c r="AD64" s="3059"/>
      <c r="AE64" s="3059"/>
      <c r="AF64" s="2960">
        <v>10</v>
      </c>
      <c r="AG64" s="3083" t="s">
        <v>3410</v>
      </c>
      <c r="AH64" s="3083"/>
      <c r="AI64" s="3083"/>
      <c r="AJ64" s="3083"/>
      <c r="AK64" s="3083"/>
      <c r="AL64" s="3083"/>
      <c r="AM64" s="3083"/>
      <c r="AN64" s="3083"/>
      <c r="AO64" s="3083"/>
    </row>
    <row r="65" spans="1:41" ht="15" hidden="1"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8" t="s">
        <v>3241</v>
      </c>
      <c r="S65" s="3068"/>
      <c r="T65" s="3068"/>
      <c r="U65" s="3068"/>
      <c r="V65" s="3068"/>
      <c r="W65" s="3068"/>
      <c r="X65" s="3068"/>
      <c r="Y65" s="3068"/>
      <c r="Z65" s="3068"/>
      <c r="AA65" s="3068"/>
      <c r="AB65" s="3068"/>
      <c r="AC65" s="3068"/>
      <c r="AD65" s="3068"/>
      <c r="AE65" s="3068"/>
      <c r="AF65" s="2944">
        <v>10</v>
      </c>
      <c r="AG65" s="3083" t="s">
        <v>3409</v>
      </c>
      <c r="AH65" s="3083"/>
      <c r="AI65" s="3083"/>
      <c r="AJ65" s="3083"/>
      <c r="AK65" s="3083"/>
      <c r="AL65" s="3083"/>
      <c r="AM65" s="3083"/>
      <c r="AN65" s="3083"/>
      <c r="AO65" s="3083"/>
    </row>
    <row r="66" spans="1:41" ht="15" customHeight="1" thickBot="1">
      <c r="A66" s="1685"/>
      <c r="B66" s="1697" t="s">
        <v>473</v>
      </c>
      <c r="C66" s="1697"/>
      <c r="D66" s="1659"/>
      <c r="E66" s="1659"/>
      <c r="F66" s="1659"/>
      <c r="G66" s="1684"/>
      <c r="H66" s="1684"/>
      <c r="I66" s="1684"/>
      <c r="J66" s="1684"/>
      <c r="K66" s="1699" t="str">
        <f t="shared" si="2"/>
        <v/>
      </c>
      <c r="L66" s="1685"/>
      <c r="M66" s="1685"/>
      <c r="N66" s="1537"/>
      <c r="O66" s="1537"/>
      <c r="P66" s="1537"/>
      <c r="Q66" s="1538"/>
      <c r="R66" s="3086"/>
      <c r="S66" s="3087"/>
      <c r="T66" s="3087"/>
      <c r="U66" s="3087"/>
      <c r="V66" s="3087"/>
      <c r="W66" s="3087"/>
      <c r="X66" s="3087"/>
      <c r="Y66" s="3087"/>
      <c r="Z66" s="3087"/>
      <c r="AA66" s="3087"/>
      <c r="AB66" s="3087"/>
      <c r="AC66" s="3087"/>
      <c r="AD66" s="3087"/>
      <c r="AE66" s="3088"/>
      <c r="AF66" s="131"/>
      <c r="AG66" s="3083"/>
      <c r="AH66" s="3083"/>
      <c r="AI66" s="3083"/>
      <c r="AJ66" s="3083"/>
      <c r="AK66" s="3083"/>
      <c r="AL66" s="3083"/>
      <c r="AM66" s="3083"/>
      <c r="AN66" s="3083"/>
      <c r="AO66" s="3083"/>
    </row>
    <row r="67" spans="1:41" ht="15" hidden="1"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hidden="1"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hidden="1"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8" t="s">
        <v>3242</v>
      </c>
      <c r="S69" s="3068"/>
      <c r="T69" s="3068"/>
      <c r="U69" s="3068"/>
      <c r="V69" s="3068"/>
      <c r="W69" s="3068"/>
      <c r="X69" s="3068"/>
      <c r="Y69" s="3068"/>
      <c r="Z69" s="3068"/>
      <c r="AA69" s="3068"/>
      <c r="AB69" s="3068"/>
      <c r="AC69" s="3068"/>
      <c r="AD69" s="3068"/>
      <c r="AE69" s="3068"/>
      <c r="AF69" s="2960">
        <v>10</v>
      </c>
      <c r="AG69" s="3083"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3"/>
      <c r="AI69" s="3083"/>
      <c r="AJ69" s="3083"/>
      <c r="AK69" s="3083"/>
      <c r="AL69" s="3083"/>
      <c r="AM69" s="3083"/>
      <c r="AN69" s="3083"/>
      <c r="AO69" s="3083"/>
    </row>
    <row r="70" spans="1:41" ht="15" hidden="1"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hidden="1"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hidden="1"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hidden="1"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4" t="s">
        <v>3832</v>
      </c>
      <c r="D80" s="3064"/>
      <c r="E80" s="3064"/>
      <c r="F80" s="3064"/>
      <c r="G80" s="3064"/>
      <c r="H80" s="3064"/>
      <c r="I80" s="3064"/>
      <c r="J80" s="3064"/>
      <c r="K80" s="3064"/>
      <c r="L80" s="1685"/>
      <c r="M80" s="1685"/>
      <c r="N80" s="205"/>
      <c r="O80" s="205"/>
      <c r="P80" s="205"/>
      <c r="Q80" s="205"/>
      <c r="R80" s="211" t="s">
        <v>233</v>
      </c>
      <c r="S80" s="105"/>
      <c r="T80" s="105"/>
      <c r="U80" s="105"/>
      <c r="V80" s="105"/>
      <c r="W80" s="90"/>
      <c r="X80" s="90"/>
      <c r="Y80" s="90"/>
      <c r="Z80" s="210"/>
    </row>
    <row r="81" spans="1:26" ht="45.75" customHeight="1">
      <c r="A81" s="1685"/>
      <c r="B81" s="1690"/>
      <c r="C81" s="3064" t="s">
        <v>54</v>
      </c>
      <c r="D81" s="3064"/>
      <c r="E81" s="3064"/>
      <c r="F81" s="3064"/>
      <c r="G81" s="3064"/>
      <c r="H81" s="3064"/>
      <c r="I81" s="3064"/>
      <c r="J81" s="3064"/>
      <c r="K81" s="306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4"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4"/>
      <c r="F103" s="3074"/>
      <c r="G103" s="3074"/>
      <c r="H103" s="3074"/>
      <c r="I103" s="3074"/>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2"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2"/>
      <c r="F105" s="3072"/>
      <c r="G105" s="3072"/>
      <c r="H105" s="3072"/>
      <c r="I105" s="3072"/>
      <c r="J105" s="3072"/>
      <c r="K105" s="3073"/>
      <c r="L105" s="3073"/>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9"/>
      <c r="D123" s="3069"/>
      <c r="E123" s="3069"/>
      <c r="F123" s="3069"/>
      <c r="G123" s="3069"/>
      <c r="H123" s="3069"/>
      <c r="I123" s="3069"/>
      <c r="J123" s="3069"/>
      <c r="K123" s="3069"/>
    </row>
    <row r="124" spans="2:26" ht="78.75" customHeight="1">
      <c r="C124" s="3069"/>
      <c r="D124" s="3069"/>
      <c r="E124" s="3069"/>
      <c r="F124" s="3069"/>
      <c r="G124" s="3069"/>
      <c r="H124" s="3069"/>
      <c r="I124" s="3069"/>
      <c r="J124" s="3069"/>
      <c r="K124" s="3069"/>
      <c r="P124" s="90"/>
    </row>
    <row r="125" spans="2:26">
      <c r="C125" s="1421"/>
      <c r="P125" s="90"/>
      <c r="Q125" s="90"/>
    </row>
    <row r="126" spans="2:26">
      <c r="B126" s="208"/>
    </row>
    <row r="127" spans="2:26">
      <c r="C127" s="3069"/>
      <c r="D127" s="3069"/>
      <c r="E127" s="3069"/>
      <c r="F127" s="3069"/>
      <c r="G127" s="3069"/>
      <c r="H127" s="3069"/>
      <c r="I127" s="3069"/>
      <c r="J127" s="3069"/>
      <c r="K127" s="3069"/>
    </row>
    <row r="128" spans="2:26" ht="72" customHeight="1">
      <c r="C128" s="3069"/>
      <c r="D128" s="3069"/>
      <c r="E128" s="3069"/>
      <c r="F128" s="3069"/>
      <c r="G128" s="3069"/>
      <c r="H128" s="3069"/>
      <c r="I128" s="3069"/>
      <c r="J128" s="3069"/>
      <c r="K128" s="3069"/>
      <c r="L128" s="100"/>
      <c r="M128" s="100"/>
      <c r="N128" s="100"/>
      <c r="O128" s="100"/>
      <c r="P128" s="100"/>
      <c r="Q128" s="100"/>
    </row>
    <row r="129" spans="2:25" ht="48" customHeight="1">
      <c r="C129" s="3069"/>
      <c r="D129" s="3069"/>
      <c r="E129" s="3069"/>
      <c r="F129" s="3069"/>
      <c r="G129" s="3069"/>
      <c r="H129" s="3069"/>
      <c r="I129" s="3069"/>
      <c r="J129" s="3069"/>
      <c r="K129" s="3069"/>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3"/>
      <c r="W133" s="3063"/>
      <c r="X133" s="3063"/>
      <c r="Y133" s="3063"/>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28" sqref="B28:J28"/>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9" t="s">
        <v>2248</v>
      </c>
      <c r="C1" s="3089"/>
      <c r="D1" s="3089"/>
      <c r="E1" s="3089"/>
      <c r="F1" s="3089"/>
      <c r="G1" s="3089"/>
      <c r="H1" s="3089"/>
      <c r="I1" s="3089"/>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0" t="s">
        <v>3721</v>
      </c>
      <c r="C4" s="3090"/>
      <c r="D4" s="3090"/>
      <c r="E4" s="3090"/>
      <c r="F4" s="3090"/>
      <c r="G4" s="3090"/>
      <c r="H4" s="3090"/>
      <c r="I4" s="3090"/>
      <c r="J4" s="3090"/>
      <c r="K4" s="2025"/>
      <c r="M4" s="55"/>
    </row>
    <row r="5" spans="1:26" ht="6.75" customHeight="1">
      <c r="A5" s="2025"/>
      <c r="B5" s="3090"/>
      <c r="C5" s="3090"/>
      <c r="D5" s="3090"/>
      <c r="E5" s="3090"/>
      <c r="F5" s="3090"/>
      <c r="G5" s="3090"/>
      <c r="H5" s="3090"/>
      <c r="I5" s="3090"/>
      <c r="J5" s="3090"/>
      <c r="K5" s="2025"/>
    </row>
    <row r="6" spans="1:26" ht="3.75" customHeight="1">
      <c r="A6" s="2025"/>
      <c r="B6" s="3090"/>
      <c r="C6" s="3090"/>
      <c r="D6" s="3090"/>
      <c r="E6" s="3090"/>
      <c r="F6" s="3090"/>
      <c r="G6" s="3090"/>
      <c r="H6" s="3090"/>
      <c r="I6" s="3090"/>
      <c r="J6" s="3090"/>
      <c r="K6" s="2025"/>
    </row>
    <row r="7" spans="1:26">
      <c r="A7" s="2025"/>
      <c r="B7" s="3090"/>
      <c r="C7" s="3090"/>
      <c r="D7" s="3090"/>
      <c r="E7" s="3090"/>
      <c r="F7" s="3090"/>
      <c r="G7" s="3090"/>
      <c r="H7" s="3090"/>
      <c r="I7" s="3090"/>
      <c r="J7" s="3090"/>
      <c r="K7" s="2025"/>
    </row>
    <row r="8" spans="1:26" ht="9.75" customHeight="1">
      <c r="A8" s="2025"/>
      <c r="B8" s="3090"/>
      <c r="C8" s="3090"/>
      <c r="D8" s="3090"/>
      <c r="E8" s="3090"/>
      <c r="F8" s="3090"/>
      <c r="G8" s="3090"/>
      <c r="H8" s="3090"/>
      <c r="I8" s="3090"/>
      <c r="J8" s="3090"/>
      <c r="K8" s="2025"/>
    </row>
    <row r="9" spans="1:26" ht="4.5" customHeight="1">
      <c r="A9" s="2025"/>
      <c r="B9" s="2025"/>
      <c r="C9" s="2025"/>
      <c r="D9" s="2025"/>
      <c r="E9" s="2025"/>
      <c r="F9" s="2025"/>
      <c r="G9" s="2025"/>
      <c r="H9" s="2025"/>
      <c r="I9" s="2025"/>
      <c r="J9" s="2025"/>
      <c r="K9" s="2025"/>
    </row>
    <row r="10" spans="1:26" ht="15.9" hidden="1" customHeight="1">
      <c r="A10" s="2025"/>
      <c r="B10" s="3091" t="str">
        <f>IF('R2 Rec'!C27="","",'R2 Rec'!C27)</f>
        <v/>
      </c>
      <c r="C10" s="3091"/>
      <c r="D10" s="3091"/>
      <c r="E10" s="3091"/>
      <c r="F10" s="3091"/>
      <c r="G10" s="3091"/>
      <c r="H10" s="3091"/>
      <c r="I10" s="3091"/>
      <c r="J10" s="3091"/>
      <c r="K10" s="2025"/>
    </row>
    <row r="11" spans="1:26" ht="5.0999999999999996" hidden="1" customHeight="1">
      <c r="A11" s="2025"/>
      <c r="B11" s="2026"/>
      <c r="C11" s="2026"/>
      <c r="D11" s="2026"/>
      <c r="E11" s="2026"/>
      <c r="F11" s="2026"/>
      <c r="G11" s="2026"/>
      <c r="H11" s="2026"/>
      <c r="I11" s="2026"/>
      <c r="J11" s="2026"/>
      <c r="K11" s="2025"/>
    </row>
    <row r="12" spans="1:26" ht="69.900000000000006" hidden="1" customHeight="1">
      <c r="A12" s="2025"/>
      <c r="B12" s="3092" t="str">
        <f>IF(ISERROR(VLOOKUP(B10,NCLC,16,FALSE)),"",VLOOKUP(B10,NCLC,16,FALSE))</f>
        <v/>
      </c>
      <c r="C12" s="3092"/>
      <c r="D12" s="3092"/>
      <c r="E12" s="3092"/>
      <c r="F12" s="3092"/>
      <c r="G12" s="3092"/>
      <c r="H12" s="3093"/>
      <c r="I12" s="3093"/>
      <c r="J12" s="3093"/>
      <c r="K12" s="2025"/>
      <c r="M12" s="3096" t="s">
        <v>3777</v>
      </c>
      <c r="N12" s="3096"/>
      <c r="O12" s="3096"/>
      <c r="P12" s="3096"/>
      <c r="Q12" s="3096"/>
      <c r="R12" s="3096"/>
      <c r="S12" s="3096"/>
      <c r="T12" s="3096"/>
      <c r="U12" s="3096"/>
    </row>
    <row r="13" spans="1:26" ht="15.9" hidden="1" customHeight="1">
      <c r="A13" s="2025"/>
      <c r="B13" s="3091" t="str">
        <f>IF('R2 Rec'!C28="","",'R2 Rec'!C28)</f>
        <v/>
      </c>
      <c r="C13" s="3091"/>
      <c r="D13" s="3091"/>
      <c r="E13" s="3091"/>
      <c r="F13" s="3091"/>
      <c r="G13" s="3091"/>
      <c r="H13" s="3091"/>
      <c r="I13" s="3091"/>
      <c r="J13" s="3091"/>
      <c r="K13" s="2027"/>
      <c r="M13" s="1379"/>
      <c r="N13" s="1379"/>
      <c r="O13" s="1379"/>
      <c r="P13" s="1379"/>
      <c r="Q13" s="1379"/>
      <c r="R13" s="1379"/>
      <c r="S13" s="1379"/>
      <c r="T13" s="1379"/>
      <c r="U13" s="1379"/>
      <c r="V13" s="1379"/>
      <c r="W13" s="1379"/>
      <c r="X13" s="1379"/>
      <c r="Y13" s="1379"/>
      <c r="Z13" s="1379"/>
    </row>
    <row r="14" spans="1:26" ht="5.0999999999999996" hidden="1"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hidden="1" customHeight="1">
      <c r="A15" s="2025"/>
      <c r="B15" s="3092" t="str">
        <f>IF(ISERROR(VLOOKUP(B13,NCLC,16,FALSE)),"",VLOOKUP(B13,NCLC,16,FALSE))</f>
        <v/>
      </c>
      <c r="C15" s="3092"/>
      <c r="D15" s="3092"/>
      <c r="E15" s="3092"/>
      <c r="F15" s="3092"/>
      <c r="G15" s="3092"/>
      <c r="H15" s="3093"/>
      <c r="I15" s="3093"/>
      <c r="J15" s="3093"/>
      <c r="K15" s="2027"/>
      <c r="M15" s="1379"/>
      <c r="N15" s="1379"/>
      <c r="O15" s="1379"/>
      <c r="P15" s="1379"/>
      <c r="Q15" s="1379"/>
      <c r="R15" s="1379"/>
      <c r="S15" s="1379"/>
      <c r="T15" s="1379"/>
      <c r="U15" s="1379"/>
      <c r="V15" s="1379"/>
      <c r="W15" s="1379"/>
      <c r="X15" s="1379"/>
      <c r="Y15" s="1379"/>
      <c r="Z15" s="1379"/>
    </row>
    <row r="16" spans="1:26" ht="15.9" hidden="1" customHeight="1">
      <c r="A16" s="2025"/>
      <c r="B16" s="3091" t="str">
        <f>IF('R2 Rec'!C29="","",'R2 Rec'!C29)</f>
        <v/>
      </c>
      <c r="C16" s="3091"/>
      <c r="D16" s="3091"/>
      <c r="E16" s="3091"/>
      <c r="F16" s="3091"/>
      <c r="G16" s="3091"/>
      <c r="H16" s="3091"/>
      <c r="I16" s="3091"/>
      <c r="J16" s="3091"/>
      <c r="K16" s="2027"/>
      <c r="M16" s="1379"/>
      <c r="N16" s="1379"/>
      <c r="O16" s="1379"/>
      <c r="P16" s="1379"/>
      <c r="Q16" s="1379"/>
      <c r="R16" s="1379"/>
      <c r="S16" s="1379"/>
      <c r="T16" s="1379"/>
      <c r="U16" s="1379"/>
      <c r="V16" s="1379"/>
      <c r="W16" s="1379"/>
      <c r="X16" s="1379"/>
      <c r="Y16" s="1379"/>
      <c r="Z16" s="1379"/>
    </row>
    <row r="17" spans="1:26" ht="5.0999999999999996" hidden="1"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hidden="1" customHeight="1">
      <c r="A18" s="2025"/>
      <c r="B18" s="3092" t="str">
        <f>IF(ISERROR(VLOOKUP(B16,NCLC,16,FALSE)),"",VLOOKUP(B16,NCLC,16,FALSE))</f>
        <v/>
      </c>
      <c r="C18" s="3092"/>
      <c r="D18" s="3092"/>
      <c r="E18" s="3092"/>
      <c r="F18" s="3092"/>
      <c r="G18" s="3092"/>
      <c r="H18" s="3093"/>
      <c r="I18" s="3093"/>
      <c r="J18" s="3093"/>
      <c r="K18" s="2027"/>
      <c r="M18" s="1379"/>
      <c r="N18" s="1379"/>
      <c r="O18" s="1379"/>
      <c r="P18" s="1379"/>
      <c r="Q18" s="1379"/>
      <c r="R18" s="1379"/>
      <c r="S18" s="1379"/>
      <c r="T18" s="1379"/>
      <c r="U18" s="1379"/>
      <c r="V18" s="1379"/>
      <c r="W18" s="1379"/>
      <c r="X18" s="1379"/>
      <c r="Y18" s="1379"/>
      <c r="Z18" s="1379"/>
    </row>
    <row r="19" spans="1:26" ht="15.9" hidden="1" customHeight="1">
      <c r="A19" s="2025"/>
      <c r="B19" s="3091" t="str">
        <f>IF('R2 Rec'!C30="","",'R2 Rec'!C30)</f>
        <v/>
      </c>
      <c r="C19" s="3091"/>
      <c r="D19" s="3091"/>
      <c r="E19" s="3091"/>
      <c r="F19" s="3091"/>
      <c r="G19" s="3091"/>
      <c r="H19" s="3091"/>
      <c r="I19" s="3091"/>
      <c r="J19" s="3091"/>
      <c r="K19" s="2027"/>
      <c r="M19" s="1379"/>
      <c r="N19" s="1379"/>
      <c r="O19" s="1379"/>
      <c r="P19" s="1379"/>
      <c r="Q19" s="1379"/>
      <c r="R19" s="1379"/>
      <c r="S19" s="1379"/>
      <c r="T19" s="1379"/>
      <c r="U19" s="1379"/>
      <c r="V19" s="1379"/>
      <c r="W19" s="1379"/>
      <c r="X19" s="1379"/>
      <c r="Y19" s="1379"/>
      <c r="Z19" s="1379"/>
    </row>
    <row r="20" spans="1:26" ht="5.0999999999999996" hidden="1"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hidden="1" customHeight="1">
      <c r="A21" s="2025"/>
      <c r="B21" s="3092" t="str">
        <f>IF(ISERROR(VLOOKUP(B19,NCLC,16,FALSE)),"",VLOOKUP(B19,NCLC,16,FALSE))</f>
        <v/>
      </c>
      <c r="C21" s="3092"/>
      <c r="D21" s="3092"/>
      <c r="E21" s="3092"/>
      <c r="F21" s="3092"/>
      <c r="G21" s="3092"/>
      <c r="H21" s="3093"/>
      <c r="I21" s="3093"/>
      <c r="J21" s="3093"/>
      <c r="K21" s="2027"/>
      <c r="M21" s="1379"/>
      <c r="N21" s="1379"/>
      <c r="O21" s="1379"/>
      <c r="P21" s="1379"/>
      <c r="Q21" s="1379"/>
      <c r="R21" s="1379"/>
      <c r="S21" s="1379"/>
      <c r="T21" s="1379"/>
      <c r="U21" s="1379"/>
      <c r="V21" s="1379"/>
      <c r="W21" s="1379"/>
      <c r="X21" s="1379"/>
      <c r="Y21" s="1379"/>
      <c r="Z21" s="1379"/>
    </row>
    <row r="22" spans="1:26" ht="15.9" hidden="1" customHeight="1">
      <c r="A22" s="2025"/>
      <c r="B22" s="3091" t="str">
        <f>IF('R2 Rec'!C31="","",'R2 Rec'!C31)</f>
        <v/>
      </c>
      <c r="C22" s="3091"/>
      <c r="D22" s="3091"/>
      <c r="E22" s="3091"/>
      <c r="F22" s="3091"/>
      <c r="G22" s="3091"/>
      <c r="H22" s="3091"/>
      <c r="I22" s="3091"/>
      <c r="J22" s="3091"/>
      <c r="K22" s="2027"/>
      <c r="M22" s="1379"/>
      <c r="N22" s="1379"/>
      <c r="O22" s="1379"/>
      <c r="P22" s="1379"/>
      <c r="Q22" s="1379"/>
      <c r="R22" s="1379"/>
      <c r="S22" s="1379"/>
      <c r="T22" s="1379"/>
      <c r="U22" s="1379"/>
      <c r="V22" s="1379"/>
      <c r="W22" s="1379"/>
      <c r="X22" s="1379"/>
      <c r="Y22" s="1379"/>
      <c r="Z22" s="1379"/>
    </row>
    <row r="23" spans="1:26" ht="5.0999999999999996" hidden="1"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hidden="1" customHeight="1">
      <c r="A24" s="2025"/>
      <c r="B24" s="3092" t="str">
        <f>IF(ISERROR(VLOOKUP(B22,NCLC,16,FALSE)),"",VLOOKUP(B22,NCLC,16,FALSE))</f>
        <v/>
      </c>
      <c r="C24" s="3092"/>
      <c r="D24" s="3092"/>
      <c r="E24" s="3092"/>
      <c r="F24" s="3092"/>
      <c r="G24" s="3092"/>
      <c r="H24" s="3093"/>
      <c r="I24" s="3093"/>
      <c r="J24" s="3093"/>
      <c r="K24" s="2027"/>
      <c r="M24" s="1380"/>
      <c r="N24" s="1381"/>
      <c r="O24" s="1381"/>
      <c r="P24" s="1381"/>
      <c r="Q24" s="1381"/>
      <c r="R24" s="1381"/>
      <c r="S24" s="1381"/>
      <c r="T24" s="1381"/>
      <c r="U24" s="1381"/>
      <c r="V24" s="1381"/>
      <c r="W24" s="1381"/>
      <c r="X24" s="1381"/>
      <c r="Y24" s="1381"/>
      <c r="Z24" s="1381"/>
    </row>
    <row r="25" spans="1:26" ht="15.9" hidden="1" customHeight="1">
      <c r="A25" s="2025"/>
      <c r="B25" s="3091" t="str">
        <f>IF('R2 Rec'!C32="","",'R2 Rec'!C32)</f>
        <v/>
      </c>
      <c r="C25" s="3091"/>
      <c r="D25" s="3091"/>
      <c r="E25" s="3091"/>
      <c r="F25" s="3091"/>
      <c r="G25" s="3091"/>
      <c r="H25" s="3091"/>
      <c r="I25" s="3091"/>
      <c r="J25" s="3091"/>
      <c r="K25" s="2027"/>
      <c r="M25" s="1379"/>
      <c r="N25" s="1379"/>
      <c r="O25" s="1379"/>
      <c r="P25" s="1379"/>
      <c r="Q25" s="1379"/>
      <c r="R25" s="1379"/>
      <c r="S25" s="1379"/>
      <c r="T25" s="1379"/>
      <c r="U25" s="1379"/>
      <c r="V25" s="1379"/>
      <c r="W25" s="1379"/>
      <c r="X25" s="1379"/>
      <c r="Y25" s="1379"/>
      <c r="Z25" s="1379"/>
    </row>
    <row r="26" spans="1:26" ht="5.0999999999999996" hidden="1"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hidden="1" customHeight="1">
      <c r="A27" s="2025"/>
      <c r="B27" s="3092" t="str">
        <f>IF(ISERROR(VLOOKUP(B25,NCLC,16,FALSE)),"",VLOOKUP(B25,NCLC,16,FALSE))</f>
        <v/>
      </c>
      <c r="C27" s="3092"/>
      <c r="D27" s="3092"/>
      <c r="E27" s="3092"/>
      <c r="F27" s="3092"/>
      <c r="G27" s="3092"/>
      <c r="H27" s="3093"/>
      <c r="I27" s="3093"/>
      <c r="J27" s="3093"/>
      <c r="K27" s="2027"/>
      <c r="M27" s="1379"/>
      <c r="N27" s="1379"/>
      <c r="O27" s="1379"/>
      <c r="P27" s="1379"/>
      <c r="Q27" s="1379"/>
      <c r="R27" s="1379"/>
      <c r="S27" s="1379"/>
      <c r="T27" s="1379"/>
      <c r="U27" s="1379"/>
      <c r="V27" s="1379"/>
      <c r="W27" s="1379"/>
      <c r="X27" s="1379"/>
      <c r="Y27" s="1379"/>
      <c r="Z27" s="1379"/>
    </row>
    <row r="28" spans="1:26" ht="15.9" customHeight="1">
      <c r="A28" s="2025"/>
      <c r="B28" s="3095"/>
      <c r="C28" s="3095"/>
      <c r="D28" s="3095"/>
      <c r="E28" s="3095"/>
      <c r="F28" s="3095"/>
      <c r="G28" s="3095"/>
      <c r="H28" s="3095"/>
      <c r="I28" s="3095"/>
      <c r="J28" s="3095"/>
      <c r="K28" s="2027"/>
      <c r="M28" s="3097" t="s">
        <v>3411</v>
      </c>
      <c r="N28" s="3097"/>
      <c r="O28" s="3097"/>
      <c r="P28" s="3097"/>
      <c r="Q28" s="3097"/>
      <c r="R28" s="3097"/>
      <c r="S28" s="3097"/>
      <c r="T28" s="3097"/>
      <c r="U28" s="3097"/>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4"/>
      <c r="C30" s="3094"/>
      <c r="D30" s="3094"/>
      <c r="E30" s="3094"/>
      <c r="F30" s="3094"/>
      <c r="G30" s="3094"/>
      <c r="H30" s="3094"/>
      <c r="I30" s="3094"/>
      <c r="J30" s="3094"/>
      <c r="K30" s="2027"/>
      <c r="M30" s="3098" t="s">
        <v>3412</v>
      </c>
      <c r="N30" s="3098"/>
      <c r="O30" s="3098"/>
      <c r="P30" s="3098"/>
      <c r="Q30" s="3098"/>
      <c r="R30" s="3098"/>
      <c r="S30" s="3098"/>
      <c r="T30" s="3099"/>
      <c r="U30" s="3099"/>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1" t="s">
        <v>3870</v>
      </c>
      <c r="X5" s="3051"/>
      <c r="Y5" s="3051"/>
      <c r="Z5" s="3051"/>
      <c r="AA5" s="3051"/>
      <c r="AB5" s="3051"/>
      <c r="AC5" s="3051"/>
    </row>
    <row r="6" spans="1:32" ht="15.75" customHeight="1">
      <c r="A6" s="1685"/>
      <c r="B6" s="3076" t="s">
        <v>246</v>
      </c>
      <c r="C6" s="3076"/>
      <c r="D6" s="3076"/>
      <c r="E6" s="3076"/>
      <c r="F6" s="3076"/>
      <c r="G6" s="3076"/>
      <c r="H6" s="3076"/>
      <c r="I6" s="3076"/>
      <c r="J6" s="1709"/>
      <c r="K6" s="1685"/>
      <c r="L6" s="1685"/>
      <c r="O6" s="572"/>
      <c r="W6" s="3051"/>
      <c r="X6" s="3051"/>
      <c r="Y6" s="3051"/>
      <c r="Z6" s="3051"/>
      <c r="AA6" s="3051"/>
      <c r="AB6" s="3051"/>
      <c r="AC6" s="3051"/>
    </row>
    <row r="7" spans="1:32" ht="55.5" customHeight="1">
      <c r="A7" s="1685"/>
      <c r="B7" s="3114" t="s">
        <v>3210</v>
      </c>
      <c r="C7" s="3114"/>
      <c r="D7" s="3114"/>
      <c r="E7" s="3114"/>
      <c r="F7" s="3114"/>
      <c r="G7" s="3114"/>
      <c r="H7" s="3114"/>
      <c r="I7" s="3114"/>
      <c r="J7" s="3114"/>
      <c r="K7" s="1685"/>
      <c r="O7" s="2082" t="b">
        <v>0</v>
      </c>
      <c r="W7" s="3100" t="s">
        <v>3831</v>
      </c>
      <c r="X7" s="3100"/>
      <c r="Y7" s="3100"/>
      <c r="Z7" s="3100"/>
      <c r="AA7" s="3100"/>
      <c r="AB7" s="3100"/>
      <c r="AC7" s="3100"/>
      <c r="AD7" s="3100"/>
      <c r="AE7" s="2811"/>
      <c r="AF7" s="2811"/>
    </row>
    <row r="8" spans="1:32" ht="56.25" customHeight="1">
      <c r="A8" s="1685"/>
      <c r="B8" s="3114" t="s">
        <v>3856</v>
      </c>
      <c r="C8" s="3114"/>
      <c r="D8" s="3114"/>
      <c r="E8" s="3114"/>
      <c r="F8" s="3114"/>
      <c r="G8" s="3114"/>
      <c r="H8" s="3114"/>
      <c r="I8" s="3114"/>
      <c r="J8" s="3114"/>
      <c r="K8" s="1685"/>
      <c r="L8" s="1685"/>
      <c r="W8" s="3100"/>
      <c r="X8" s="3100"/>
      <c r="Y8" s="3100"/>
      <c r="Z8" s="3100"/>
      <c r="AA8" s="3100"/>
      <c r="AB8" s="3100"/>
      <c r="AC8" s="3100"/>
      <c r="AD8" s="3100"/>
      <c r="AE8" s="2811"/>
      <c r="AF8" s="2811"/>
    </row>
    <row r="9" spans="1:32" ht="15.75" customHeight="1">
      <c r="A9" s="1685"/>
      <c r="B9" s="3076" t="s">
        <v>599</v>
      </c>
      <c r="C9" s="3076"/>
      <c r="D9" s="3076"/>
      <c r="E9" s="3076"/>
      <c r="F9" s="3076"/>
      <c r="G9" s="3076"/>
      <c r="H9" s="3076"/>
      <c r="I9" s="3076"/>
      <c r="J9" s="1709"/>
      <c r="K9" s="1685"/>
      <c r="L9" s="1685"/>
      <c r="W9" s="2811"/>
      <c r="X9" s="2811"/>
      <c r="Y9" s="2811"/>
      <c r="Z9" s="2811"/>
      <c r="AA9" s="2811"/>
      <c r="AB9" s="2811"/>
      <c r="AC9" s="2811"/>
      <c r="AD9" s="2811"/>
      <c r="AE9" s="2811"/>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17" t="s">
        <v>219</v>
      </c>
      <c r="P10" s="3118"/>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3" t="str">
        <f>O11</f>
        <v/>
      </c>
      <c r="D11" s="3113"/>
      <c r="E11" s="3113"/>
      <c r="F11" s="3113"/>
      <c r="G11" s="3113"/>
      <c r="H11" s="3113"/>
      <c r="I11" s="3113"/>
      <c r="J11" s="1711"/>
      <c r="K11" s="1685"/>
      <c r="L11" s="2082"/>
      <c r="N11">
        <v>1</v>
      </c>
      <c r="O11" s="3109" t="str">
        <f>IF(ISERROR(VLOOKUP(N11,T5T8lookup,4,FALSE)),"",VLOOKUP(N11,T5T8lookup,4,FALSE))</f>
        <v/>
      </c>
      <c r="P11" s="3110"/>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3">
        <f>IF(O11="",0,VLOOKUP(N11,T5T8lookup,32,FALSE))</f>
        <v>0</v>
      </c>
      <c r="Q12" s="3103"/>
      <c r="R12" s="3103"/>
      <c r="S12" s="3103"/>
      <c r="T12" s="3103"/>
      <c r="U12" s="3103"/>
      <c r="V12" s="670"/>
      <c r="W12" s="2809" t="str">
        <f>IF(C11="","",IF($O$7=TRUE,"Enter Cost",""))</f>
        <v/>
      </c>
    </row>
    <row r="13" spans="1:32" ht="14.1" customHeight="1">
      <c r="A13" s="1662"/>
      <c r="B13" s="3101" t="s">
        <v>479</v>
      </c>
      <c r="C13" s="3101"/>
      <c r="D13" s="3102">
        <f>P13</f>
        <v>0</v>
      </c>
      <c r="E13" s="3102"/>
      <c r="F13" s="3102"/>
      <c r="G13" s="3102"/>
      <c r="H13" s="3102"/>
      <c r="I13" s="3102"/>
      <c r="J13" s="1717"/>
      <c r="K13" s="1685"/>
      <c r="L13" s="2082"/>
      <c r="O13" s="626" t="s">
        <v>2646</v>
      </c>
      <c r="P13" s="3103">
        <f>IF(O11="",0,VLOOKUP(N11,T5T8lookup,30,FALSE))</f>
        <v>0</v>
      </c>
      <c r="Q13" s="3103"/>
      <c r="R13" s="3103"/>
      <c r="S13" s="3103"/>
      <c r="T13" s="3103"/>
      <c r="U13" s="3103"/>
      <c r="V13" s="670"/>
      <c r="W13" s="2810"/>
    </row>
    <row r="14" spans="1:32" ht="14.1" customHeight="1">
      <c r="A14" s="1662"/>
      <c r="B14" s="3104" t="s">
        <v>214</v>
      </c>
      <c r="C14" s="3104"/>
      <c r="D14" s="3105">
        <f>P14</f>
        <v>0</v>
      </c>
      <c r="E14" s="3105"/>
      <c r="F14" s="3105"/>
      <c r="G14" s="3105"/>
      <c r="H14" s="3105"/>
      <c r="I14" s="3105"/>
      <c r="J14" s="3107"/>
      <c r="K14" s="1685"/>
      <c r="L14" s="2082"/>
      <c r="O14" s="627" t="s">
        <v>2647</v>
      </c>
      <c r="P14" s="3106">
        <f>IF(O11="",0,VLOOKUP(N11,T5T8lookup,31,FALSE))</f>
        <v>0</v>
      </c>
      <c r="Q14" s="3106"/>
      <c r="R14" s="3106"/>
      <c r="S14" s="3106"/>
      <c r="T14" s="3106"/>
      <c r="U14" s="3106"/>
      <c r="V14" s="671"/>
      <c r="W14" s="2810"/>
    </row>
    <row r="15" spans="1:32" ht="14.1" customHeight="1">
      <c r="A15" s="1702"/>
      <c r="B15" s="1710" t="s">
        <v>334</v>
      </c>
      <c r="C15" s="3108" t="str">
        <f>O15</f>
        <v/>
      </c>
      <c r="D15" s="3108"/>
      <c r="E15" s="3108"/>
      <c r="F15" s="3108"/>
      <c r="G15" s="3108"/>
      <c r="H15" s="3108"/>
      <c r="I15" s="3108"/>
      <c r="J15" s="1711"/>
      <c r="K15" s="1685"/>
      <c r="L15" s="2082"/>
      <c r="N15" s="572">
        <v>2</v>
      </c>
      <c r="O15" s="3109" t="str">
        <f>IF(ISERROR(VLOOKUP(N15,T5T8lookup,4,FALSE)),"",VLOOKUP(N15,T5T8lookup,4,FALSE))</f>
        <v/>
      </c>
      <c r="P15" s="3110"/>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3">
        <f>IF(O15="",0,VLOOKUP(N15,T5T8lookup,32,FALSE))</f>
        <v>0</v>
      </c>
      <c r="Q16" s="3103"/>
      <c r="R16" s="3103"/>
      <c r="S16" s="3103"/>
      <c r="T16" s="3103"/>
      <c r="U16" s="3103"/>
      <c r="V16" s="670"/>
      <c r="W16" s="2809" t="str">
        <f>IF(C15="","",IF($O$7=TRUE,"Enter Cost",""))</f>
        <v/>
      </c>
    </row>
    <row r="17" spans="1:23" ht="14.1" customHeight="1">
      <c r="A17" s="1662"/>
      <c r="B17" s="3101" t="str">
        <f>B13</f>
        <v>Existing:</v>
      </c>
      <c r="C17" s="3101"/>
      <c r="D17" s="3102">
        <f>P17</f>
        <v>0</v>
      </c>
      <c r="E17" s="3102"/>
      <c r="F17" s="3102"/>
      <c r="G17" s="3102"/>
      <c r="H17" s="3102"/>
      <c r="I17" s="3102"/>
      <c r="J17" s="1717"/>
      <c r="K17" s="1685"/>
      <c r="L17" s="2082"/>
      <c r="O17" s="626" t="s">
        <v>2646</v>
      </c>
      <c r="P17" s="3103">
        <f>IF(O15="",0,VLOOKUP(N15,T5T8lookup,30,FALSE))</f>
        <v>0</v>
      </c>
      <c r="Q17" s="3103"/>
      <c r="R17" s="3103"/>
      <c r="S17" s="3103"/>
      <c r="T17" s="3103"/>
      <c r="U17" s="3103"/>
      <c r="V17" s="670"/>
      <c r="W17" s="2810"/>
    </row>
    <row r="18" spans="1:23" ht="14.1" customHeight="1">
      <c r="A18" s="1662"/>
      <c r="B18" s="3104" t="str">
        <f>B14</f>
        <v>Proposed retrofit:</v>
      </c>
      <c r="C18" s="3104"/>
      <c r="D18" s="3105">
        <f>P18</f>
        <v>0</v>
      </c>
      <c r="E18" s="3105"/>
      <c r="F18" s="3105"/>
      <c r="G18" s="3105"/>
      <c r="H18" s="3105"/>
      <c r="I18" s="3105"/>
      <c r="J18" s="1718"/>
      <c r="K18" s="1685"/>
      <c r="L18" s="2082"/>
      <c r="O18" s="627" t="s">
        <v>2647</v>
      </c>
      <c r="P18" s="3106">
        <f>IF(O15="",0,VLOOKUP(N15,T5T8lookup,31,FALSE))</f>
        <v>0</v>
      </c>
      <c r="Q18" s="3106"/>
      <c r="R18" s="3106"/>
      <c r="S18" s="3106"/>
      <c r="T18" s="3106"/>
      <c r="U18" s="3106"/>
      <c r="V18" s="671"/>
      <c r="W18" s="2810"/>
    </row>
    <row r="19" spans="1:23" ht="14.1" customHeight="1">
      <c r="A19" s="1702"/>
      <c r="B19" s="1710" t="s">
        <v>335</v>
      </c>
      <c r="C19" s="3108" t="str">
        <f>O19</f>
        <v/>
      </c>
      <c r="D19" s="3108"/>
      <c r="E19" s="3108"/>
      <c r="F19" s="3108"/>
      <c r="G19" s="3108"/>
      <c r="H19" s="3108"/>
      <c r="I19" s="3108"/>
      <c r="J19" s="1711"/>
      <c r="K19" s="1685"/>
      <c r="L19" s="2082"/>
      <c r="N19">
        <v>3</v>
      </c>
      <c r="O19" s="3109" t="str">
        <f>IF(ISERROR(VLOOKUP(N19,T5T8lookup,4,FALSE)),"",VLOOKUP(N19,T5T8lookup,4,FALSE))</f>
        <v/>
      </c>
      <c r="P19" s="3110"/>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3">
        <f>IF(O19="",0,VLOOKUP(N19,T5T8lookup,32,FALSE))</f>
        <v>0</v>
      </c>
      <c r="Q20" s="3103"/>
      <c r="R20" s="3103"/>
      <c r="S20" s="3103"/>
      <c r="T20" s="3103"/>
      <c r="U20" s="3103"/>
      <c r="V20" s="670"/>
      <c r="W20" s="2809" t="str">
        <f>IF(C19="","",IF($O$7=TRUE,"Enter Cost",""))</f>
        <v/>
      </c>
    </row>
    <row r="21" spans="1:23" ht="14.1" customHeight="1">
      <c r="A21" s="1662"/>
      <c r="B21" s="3101" t="s">
        <v>479</v>
      </c>
      <c r="C21" s="3101"/>
      <c r="D21" s="3102">
        <f>P21</f>
        <v>0</v>
      </c>
      <c r="E21" s="3102"/>
      <c r="F21" s="3102"/>
      <c r="G21" s="3102"/>
      <c r="H21" s="3102"/>
      <c r="I21" s="3102"/>
      <c r="J21" s="1717"/>
      <c r="K21" s="1685"/>
      <c r="L21" s="2082"/>
      <c r="O21" s="626" t="s">
        <v>2646</v>
      </c>
      <c r="P21" s="3103">
        <f>IF(O19="",0,VLOOKUP(N19,T5T8lookup,30,FALSE))</f>
        <v>0</v>
      </c>
      <c r="Q21" s="3103"/>
      <c r="R21" s="3103"/>
      <c r="S21" s="3103"/>
      <c r="T21" s="3103"/>
      <c r="U21" s="3103"/>
      <c r="V21" s="670"/>
      <c r="W21" s="2810"/>
    </row>
    <row r="22" spans="1:23" ht="14.1" customHeight="1">
      <c r="A22" s="1662"/>
      <c r="B22" s="3104" t="s">
        <v>214</v>
      </c>
      <c r="C22" s="3104"/>
      <c r="D22" s="3105">
        <f>P22</f>
        <v>0</v>
      </c>
      <c r="E22" s="3105"/>
      <c r="F22" s="3105"/>
      <c r="G22" s="3105"/>
      <c r="H22" s="3105"/>
      <c r="I22" s="3105"/>
      <c r="J22" s="3107"/>
      <c r="K22" s="1685"/>
      <c r="L22" s="2082"/>
      <c r="O22" s="627" t="s">
        <v>2647</v>
      </c>
      <c r="P22" s="3106">
        <f>IF(O19="",0,VLOOKUP(N19,T5T8lookup,31,FALSE))</f>
        <v>0</v>
      </c>
      <c r="Q22" s="3106"/>
      <c r="R22" s="3106"/>
      <c r="S22" s="3106"/>
      <c r="T22" s="3106"/>
      <c r="U22" s="3106"/>
      <c r="V22" s="671"/>
      <c r="W22" s="2810"/>
    </row>
    <row r="23" spans="1:23" ht="14.1" customHeight="1">
      <c r="A23" s="1702"/>
      <c r="B23" s="1710" t="s">
        <v>582</v>
      </c>
      <c r="C23" s="3108" t="str">
        <f>O23</f>
        <v/>
      </c>
      <c r="D23" s="3108"/>
      <c r="E23" s="3108"/>
      <c r="F23" s="3108"/>
      <c r="G23" s="3108"/>
      <c r="H23" s="3108"/>
      <c r="I23" s="3108"/>
      <c r="J23" s="1711"/>
      <c r="K23" s="1685"/>
      <c r="L23" s="2082"/>
      <c r="N23">
        <v>4</v>
      </c>
      <c r="O23" s="3109" t="str">
        <f>IF(ISERROR(VLOOKUP(N23,T5T8lookup,4,FALSE)),"",VLOOKUP(N23,T5T8lookup,4,FALSE))</f>
        <v/>
      </c>
      <c r="P23" s="3110"/>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3">
        <f>IF(O23="",0,VLOOKUP(N23,T5T8lookup,32,FALSE))</f>
        <v>0</v>
      </c>
      <c r="Q24" s="3103"/>
      <c r="R24" s="3103"/>
      <c r="S24" s="3103"/>
      <c r="T24" s="3103"/>
      <c r="U24" s="3103"/>
      <c r="V24" s="670"/>
      <c r="W24" s="2809" t="str">
        <f>IF(C23="","",IF($O$7=TRUE,"Enter Cost",""))</f>
        <v/>
      </c>
    </row>
    <row r="25" spans="1:23" ht="14.1" customHeight="1">
      <c r="A25" s="1662"/>
      <c r="B25" s="3101" t="str">
        <f>B21</f>
        <v>Existing:</v>
      </c>
      <c r="C25" s="3101"/>
      <c r="D25" s="3102">
        <f>P25</f>
        <v>0</v>
      </c>
      <c r="E25" s="3102"/>
      <c r="F25" s="3102"/>
      <c r="G25" s="3102"/>
      <c r="H25" s="3102"/>
      <c r="I25" s="3102"/>
      <c r="J25" s="1717"/>
      <c r="K25" s="1685"/>
      <c r="L25" s="2082"/>
      <c r="O25" s="626" t="s">
        <v>2646</v>
      </c>
      <c r="P25" s="3103">
        <f>IF(O23="",0,VLOOKUP(N23,T5T8lookup,30,FALSE))</f>
        <v>0</v>
      </c>
      <c r="Q25" s="3103"/>
      <c r="R25" s="3103"/>
      <c r="S25" s="3103"/>
      <c r="T25" s="3103"/>
      <c r="U25" s="3103"/>
      <c r="V25" s="670"/>
      <c r="W25" s="2810"/>
    </row>
    <row r="26" spans="1:23" ht="14.1" customHeight="1">
      <c r="A26" s="1662"/>
      <c r="B26" s="3104" t="str">
        <f>B22</f>
        <v>Proposed retrofit:</v>
      </c>
      <c r="C26" s="3104"/>
      <c r="D26" s="3105">
        <f>P26</f>
        <v>0</v>
      </c>
      <c r="E26" s="3105"/>
      <c r="F26" s="3105"/>
      <c r="G26" s="3105"/>
      <c r="H26" s="3105"/>
      <c r="I26" s="3105"/>
      <c r="J26" s="1718"/>
      <c r="K26" s="1685"/>
      <c r="L26" s="2082"/>
      <c r="O26" s="627" t="s">
        <v>2647</v>
      </c>
      <c r="P26" s="3106">
        <f>IF(O23="",0,VLOOKUP(N23,T5T8lookup,31,FALSE))</f>
        <v>0</v>
      </c>
      <c r="Q26" s="3106"/>
      <c r="R26" s="3106"/>
      <c r="S26" s="3106"/>
      <c r="T26" s="3106"/>
      <c r="U26" s="3106"/>
      <c r="V26" s="671"/>
      <c r="W26" s="2810"/>
    </row>
    <row r="27" spans="1:23" ht="14.1" customHeight="1">
      <c r="A27" s="1702"/>
      <c r="B27" s="1710" t="s">
        <v>336</v>
      </c>
      <c r="C27" s="3108" t="str">
        <f>O27</f>
        <v/>
      </c>
      <c r="D27" s="3108"/>
      <c r="E27" s="3108"/>
      <c r="F27" s="3108"/>
      <c r="G27" s="3108"/>
      <c r="H27" s="3108"/>
      <c r="I27" s="3108"/>
      <c r="J27" s="1711"/>
      <c r="K27" s="1685"/>
      <c r="L27" s="2082"/>
      <c r="N27">
        <v>5</v>
      </c>
      <c r="O27" s="3109" t="str">
        <f>IF(ISERROR(VLOOKUP(N27,T5T8lookup,4,FALSE)),"",VLOOKUP(N27,T5T8lookup,4,FALSE))</f>
        <v/>
      </c>
      <c r="P27" s="3110"/>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3">
        <f>IF(O27="",0,VLOOKUP(N27,T5T8lookup,32,FALSE))</f>
        <v>0</v>
      </c>
      <c r="Q28" s="3103"/>
      <c r="R28" s="3103"/>
      <c r="S28" s="3103"/>
      <c r="T28" s="3103"/>
      <c r="U28" s="3103"/>
      <c r="V28" s="670"/>
      <c r="W28" s="2809" t="str">
        <f>IF(C27="","",IF($O$7=TRUE,"Enter Cost",""))</f>
        <v/>
      </c>
    </row>
    <row r="29" spans="1:23" ht="14.1" customHeight="1">
      <c r="A29" s="1662"/>
      <c r="B29" s="3101" t="s">
        <v>479</v>
      </c>
      <c r="C29" s="3101"/>
      <c r="D29" s="3102">
        <f>P29</f>
        <v>0</v>
      </c>
      <c r="E29" s="3102"/>
      <c r="F29" s="3102"/>
      <c r="G29" s="3102"/>
      <c r="H29" s="3102"/>
      <c r="I29" s="3102"/>
      <c r="J29" s="1717"/>
      <c r="K29" s="1685"/>
      <c r="L29" s="2082"/>
      <c r="O29" s="626" t="s">
        <v>2646</v>
      </c>
      <c r="P29" s="3103">
        <f>IF(O27="",0,VLOOKUP(N27,T5T8lookup,30,FALSE))</f>
        <v>0</v>
      </c>
      <c r="Q29" s="3103"/>
      <c r="R29" s="3103"/>
      <c r="S29" s="3103"/>
      <c r="T29" s="3103"/>
      <c r="U29" s="3103"/>
      <c r="V29" s="670"/>
      <c r="W29" s="2810"/>
    </row>
    <row r="30" spans="1:23" ht="14.1" customHeight="1">
      <c r="A30" s="1662"/>
      <c r="B30" s="3104" t="s">
        <v>214</v>
      </c>
      <c r="C30" s="3104"/>
      <c r="D30" s="3105">
        <f>P30</f>
        <v>0</v>
      </c>
      <c r="E30" s="3105"/>
      <c r="F30" s="3105"/>
      <c r="G30" s="3105"/>
      <c r="H30" s="3105"/>
      <c r="I30" s="3105"/>
      <c r="J30" s="3107"/>
      <c r="K30" s="1685"/>
      <c r="L30" s="2082"/>
      <c r="O30" s="627" t="s">
        <v>2647</v>
      </c>
      <c r="P30" s="3106">
        <f>IF(O27="",0,VLOOKUP(N27,T5T8lookup,31,FALSE))</f>
        <v>0</v>
      </c>
      <c r="Q30" s="3106"/>
      <c r="R30" s="3106"/>
      <c r="S30" s="3106"/>
      <c r="T30" s="3106"/>
      <c r="U30" s="3106"/>
      <c r="V30" s="671"/>
      <c r="W30" s="2810"/>
    </row>
    <row r="31" spans="1:23" ht="14.1" customHeight="1">
      <c r="A31" s="1702"/>
      <c r="B31" s="1710" t="s">
        <v>583</v>
      </c>
      <c r="C31" s="3108" t="str">
        <f>O31</f>
        <v/>
      </c>
      <c r="D31" s="3108"/>
      <c r="E31" s="3108"/>
      <c r="F31" s="3108"/>
      <c r="G31" s="3108"/>
      <c r="H31" s="3108"/>
      <c r="I31" s="3108"/>
      <c r="J31" s="1711"/>
      <c r="K31" s="1685"/>
      <c r="L31" s="2082"/>
      <c r="N31">
        <v>6</v>
      </c>
      <c r="O31" s="3109" t="str">
        <f>IF(ISERROR(VLOOKUP(N31,T5T8lookup,4,FALSE)),"",VLOOKUP(N31,T5T8lookup,4,FALSE))</f>
        <v/>
      </c>
      <c r="P31" s="3110"/>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3">
        <f>IF(O31="",0,VLOOKUP(N31,T5T8lookup,32,FALSE))</f>
        <v>0</v>
      </c>
      <c r="Q32" s="3103"/>
      <c r="R32" s="3103"/>
      <c r="S32" s="3103"/>
      <c r="T32" s="3103"/>
      <c r="U32" s="3103"/>
      <c r="V32" s="670"/>
      <c r="W32" s="2809" t="str">
        <f>IF(C31="","",IF($O$7=TRUE,"Enter Cost",""))</f>
        <v/>
      </c>
    </row>
    <row r="33" spans="1:23" ht="14.1" customHeight="1">
      <c r="A33" s="1662"/>
      <c r="B33" s="3101" t="str">
        <f>B29</f>
        <v>Existing:</v>
      </c>
      <c r="C33" s="3101"/>
      <c r="D33" s="3102">
        <f>P33</f>
        <v>0</v>
      </c>
      <c r="E33" s="3102"/>
      <c r="F33" s="3102"/>
      <c r="G33" s="3102"/>
      <c r="H33" s="3102"/>
      <c r="I33" s="3102"/>
      <c r="J33" s="1717"/>
      <c r="K33" s="1719"/>
      <c r="L33" s="2815"/>
      <c r="O33" s="626" t="s">
        <v>2646</v>
      </c>
      <c r="P33" s="3103">
        <f>IF(O31="",0,VLOOKUP(N31,T5T8lookup,30,FALSE))</f>
        <v>0</v>
      </c>
      <c r="Q33" s="3103"/>
      <c r="R33" s="3103"/>
      <c r="S33" s="3103"/>
      <c r="T33" s="3103"/>
      <c r="U33" s="3103"/>
      <c r="V33" s="670"/>
      <c r="W33" s="2810"/>
    </row>
    <row r="34" spans="1:23" ht="14.1" customHeight="1">
      <c r="A34" s="1662"/>
      <c r="B34" s="3104" t="str">
        <f>B30</f>
        <v>Proposed retrofit:</v>
      </c>
      <c r="C34" s="3104"/>
      <c r="D34" s="3105">
        <f>P34</f>
        <v>0</v>
      </c>
      <c r="E34" s="3105"/>
      <c r="F34" s="3105"/>
      <c r="G34" s="3105"/>
      <c r="H34" s="3105"/>
      <c r="I34" s="3105"/>
      <c r="J34" s="3107"/>
      <c r="K34" s="1719"/>
      <c r="L34" s="2815"/>
      <c r="O34" s="627" t="s">
        <v>2647</v>
      </c>
      <c r="P34" s="3106">
        <f>IF(O31="",0,VLOOKUP(N31,T5T8lookup,31,FALSE))</f>
        <v>0</v>
      </c>
      <c r="Q34" s="3106"/>
      <c r="R34" s="3106"/>
      <c r="S34" s="3106"/>
      <c r="T34" s="3106"/>
      <c r="U34" s="3106"/>
      <c r="V34" s="671"/>
      <c r="W34" s="2810"/>
    </row>
    <row r="35" spans="1:23" ht="14.1" customHeight="1">
      <c r="A35" s="1702"/>
      <c r="B35" s="1710" t="s">
        <v>584</v>
      </c>
      <c r="C35" s="3108" t="str">
        <f>O35</f>
        <v/>
      </c>
      <c r="D35" s="3108"/>
      <c r="E35" s="3108"/>
      <c r="F35" s="3108"/>
      <c r="G35" s="3108"/>
      <c r="H35" s="3108"/>
      <c r="I35" s="3108"/>
      <c r="J35" s="1711"/>
      <c r="K35" s="1685"/>
      <c r="L35" s="2082"/>
      <c r="N35">
        <v>7</v>
      </c>
      <c r="O35" s="3109" t="str">
        <f>IF(ISERROR(VLOOKUP(N35,T5T8lookup,4,FALSE)),"",VLOOKUP(N35,T5T8lookup,4,FALSE))</f>
        <v/>
      </c>
      <c r="P35" s="3110"/>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3">
        <f>IF(O35="",0,VLOOKUP(N35,T5T8lookup,32,FALSE))</f>
        <v>0</v>
      </c>
      <c r="Q36" s="3103"/>
      <c r="R36" s="3103"/>
      <c r="S36" s="3103"/>
      <c r="T36" s="3103"/>
      <c r="U36" s="3103"/>
      <c r="V36" s="670"/>
      <c r="W36" s="2809" t="str">
        <f>IF(C35="","",IF($O$7=TRUE,"Enter Cost",""))</f>
        <v/>
      </c>
    </row>
    <row r="37" spans="1:23" ht="14.1" customHeight="1">
      <c r="A37" s="1662"/>
      <c r="B37" s="3101" t="str">
        <f>B33</f>
        <v>Existing:</v>
      </c>
      <c r="C37" s="3101"/>
      <c r="D37" s="3102">
        <f>P37</f>
        <v>0</v>
      </c>
      <c r="E37" s="3102"/>
      <c r="F37" s="3102"/>
      <c r="G37" s="3102"/>
      <c r="H37" s="3102"/>
      <c r="I37" s="3102"/>
      <c r="J37" s="1717"/>
      <c r="K37" s="1719"/>
      <c r="L37" s="2815"/>
      <c r="O37" s="626" t="s">
        <v>2646</v>
      </c>
      <c r="P37" s="3103">
        <f>IF(O35="",0,VLOOKUP(N35,T5T8lookup,30,FALSE))</f>
        <v>0</v>
      </c>
      <c r="Q37" s="3103"/>
      <c r="R37" s="3103"/>
      <c r="S37" s="3103"/>
      <c r="T37" s="3103"/>
      <c r="U37" s="3103"/>
      <c r="V37" s="670"/>
      <c r="W37" s="2810"/>
    </row>
    <row r="38" spans="1:23" ht="14.1" customHeight="1">
      <c r="A38" s="1662"/>
      <c r="B38" s="3104" t="str">
        <f>B34</f>
        <v>Proposed retrofit:</v>
      </c>
      <c r="C38" s="3104"/>
      <c r="D38" s="3105">
        <f>P38</f>
        <v>0</v>
      </c>
      <c r="E38" s="3105"/>
      <c r="F38" s="3105"/>
      <c r="G38" s="3105"/>
      <c r="H38" s="3105"/>
      <c r="I38" s="3105"/>
      <c r="J38" s="3107"/>
      <c r="K38" s="1719"/>
      <c r="L38" s="2815"/>
      <c r="O38" s="627" t="s">
        <v>2647</v>
      </c>
      <c r="P38" s="3106">
        <f>IF(O35="",0,VLOOKUP(N35,T5T8lookup,31,FALSE))</f>
        <v>0</v>
      </c>
      <c r="Q38" s="3106"/>
      <c r="R38" s="3106"/>
      <c r="S38" s="3106"/>
      <c r="T38" s="3106"/>
      <c r="U38" s="3106"/>
      <c r="V38" s="671"/>
      <c r="W38" s="2810"/>
    </row>
    <row r="39" spans="1:23" ht="14.1" customHeight="1">
      <c r="A39" s="1702"/>
      <c r="B39" s="1710" t="s">
        <v>585</v>
      </c>
      <c r="C39" s="3108" t="str">
        <f>O39</f>
        <v/>
      </c>
      <c r="D39" s="3108"/>
      <c r="E39" s="3108"/>
      <c r="F39" s="3108"/>
      <c r="G39" s="3108"/>
      <c r="H39" s="3108"/>
      <c r="I39" s="3108"/>
      <c r="J39" s="1711"/>
      <c r="K39" s="1685"/>
      <c r="L39" s="2082"/>
      <c r="N39">
        <v>8</v>
      </c>
      <c r="O39" s="3109" t="str">
        <f>IF(ISERROR(VLOOKUP(N39,T5T8lookup,4,FALSE)),"",VLOOKUP(N39,T5T8lookup,4,FALSE))</f>
        <v/>
      </c>
      <c r="P39" s="3110"/>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3">
        <f>IF(O39="",0,VLOOKUP(N39,T5T8lookup,32,FALSE))</f>
        <v>0</v>
      </c>
      <c r="Q40" s="3103"/>
      <c r="R40" s="3103"/>
      <c r="S40" s="3103"/>
      <c r="T40" s="3103"/>
      <c r="U40" s="3103"/>
      <c r="V40" s="670"/>
      <c r="W40" s="2809" t="str">
        <f>IF(C39="","",IF($O$7=TRUE,"Enter Cost",""))</f>
        <v/>
      </c>
    </row>
    <row r="41" spans="1:23" ht="14.1" customHeight="1">
      <c r="A41" s="1662"/>
      <c r="B41" s="3101" t="str">
        <f>B37</f>
        <v>Existing:</v>
      </c>
      <c r="C41" s="3101"/>
      <c r="D41" s="3102">
        <f>P41</f>
        <v>0</v>
      </c>
      <c r="E41" s="3102"/>
      <c r="F41" s="3102"/>
      <c r="G41" s="3102"/>
      <c r="H41" s="3102"/>
      <c r="I41" s="3102"/>
      <c r="J41" s="1717"/>
      <c r="K41" s="1719"/>
      <c r="L41" s="2815"/>
      <c r="O41" s="626" t="s">
        <v>2646</v>
      </c>
      <c r="P41" s="3103">
        <f>IF(O39="",0,VLOOKUP(N39,T5T8lookup,30,FALSE))</f>
        <v>0</v>
      </c>
      <c r="Q41" s="3103"/>
      <c r="R41" s="3103"/>
      <c r="S41" s="3103"/>
      <c r="T41" s="3103"/>
      <c r="U41" s="3103"/>
      <c r="V41" s="670"/>
      <c r="W41" s="2810"/>
    </row>
    <row r="42" spans="1:23" ht="14.1" customHeight="1">
      <c r="A42" s="1662"/>
      <c r="B42" s="3104" t="str">
        <f>B38</f>
        <v>Proposed retrofit:</v>
      </c>
      <c r="C42" s="3104"/>
      <c r="D42" s="3105">
        <f>P42</f>
        <v>0</v>
      </c>
      <c r="E42" s="3105"/>
      <c r="F42" s="3105"/>
      <c r="G42" s="3105"/>
      <c r="H42" s="3105"/>
      <c r="I42" s="3105"/>
      <c r="J42" s="3107"/>
      <c r="K42" s="1719"/>
      <c r="L42" s="2815"/>
      <c r="O42" s="627" t="s">
        <v>2647</v>
      </c>
      <c r="P42" s="3106">
        <f>IF(O39="",0,VLOOKUP(N39,T5T8lookup,31,FALSE))</f>
        <v>0</v>
      </c>
      <c r="Q42" s="3106"/>
      <c r="R42" s="3106"/>
      <c r="S42" s="3106"/>
      <c r="T42" s="3106"/>
      <c r="U42" s="3106"/>
      <c r="V42" s="671"/>
      <c r="W42" s="2810"/>
    </row>
    <row r="43" spans="1:23" ht="14.25" customHeight="1">
      <c r="A43" s="1702"/>
      <c r="B43" s="2881" t="s">
        <v>62</v>
      </c>
      <c r="C43" s="3108" t="str">
        <f>O43</f>
        <v/>
      </c>
      <c r="D43" s="3108"/>
      <c r="E43" s="3108"/>
      <c r="F43" s="3108"/>
      <c r="G43" s="3108"/>
      <c r="H43" s="3108"/>
      <c r="I43" s="3108"/>
      <c r="J43" s="2839"/>
      <c r="K43" s="1685"/>
      <c r="L43" s="2082"/>
      <c r="N43">
        <v>9</v>
      </c>
      <c r="O43" s="3109" t="str">
        <f>IF(ISERROR(VLOOKUP(N43,T5T8lookup,4,FALSE)),"",VLOOKUP(N43,T5T8lookup,4,FALSE))</f>
        <v/>
      </c>
      <c r="P43" s="3110"/>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3">
        <f>IF(O43="",0,VLOOKUP(N43,T5T8lookup,32,FALSE))</f>
        <v>0</v>
      </c>
      <c r="Q44" s="3103"/>
      <c r="R44" s="3103"/>
      <c r="S44" s="3103"/>
      <c r="T44" s="3103"/>
      <c r="U44" s="3103"/>
      <c r="V44" s="670"/>
      <c r="W44" s="2809" t="str">
        <f>IF(C43="","",IF($O$7=TRUE,"Enter Cost",""))</f>
        <v/>
      </c>
    </row>
    <row r="45" spans="1:23" ht="14.25" customHeight="1">
      <c r="A45" s="1662"/>
      <c r="B45" s="3101" t="str">
        <f>B41</f>
        <v>Existing:</v>
      </c>
      <c r="C45" s="3101"/>
      <c r="D45" s="3102">
        <f>P45</f>
        <v>0</v>
      </c>
      <c r="E45" s="3102"/>
      <c r="F45" s="3102"/>
      <c r="G45" s="3102"/>
      <c r="H45" s="3102"/>
      <c r="I45" s="3102"/>
      <c r="J45" s="1717"/>
      <c r="K45" s="1719"/>
      <c r="L45" s="2815"/>
      <c r="O45" s="626" t="s">
        <v>2646</v>
      </c>
      <c r="P45" s="3103">
        <f>IF(O43="",0,VLOOKUP(N43,T5T8lookup,30,FALSE))</f>
        <v>0</v>
      </c>
      <c r="Q45" s="3103"/>
      <c r="R45" s="3103"/>
      <c r="S45" s="3103"/>
      <c r="T45" s="3103"/>
      <c r="U45" s="3103"/>
      <c r="V45" s="670"/>
      <c r="W45" s="2810"/>
    </row>
    <row r="46" spans="1:23" ht="14.25" customHeight="1">
      <c r="A46" s="1662"/>
      <c r="B46" s="3104" t="str">
        <f>B42</f>
        <v>Proposed retrofit:</v>
      </c>
      <c r="C46" s="3104"/>
      <c r="D46" s="3105">
        <f>P46</f>
        <v>0</v>
      </c>
      <c r="E46" s="3105"/>
      <c r="F46" s="3105"/>
      <c r="G46" s="3105"/>
      <c r="H46" s="3105"/>
      <c r="I46" s="3105"/>
      <c r="J46" s="2755"/>
      <c r="K46" s="1719"/>
      <c r="L46" s="2815"/>
      <c r="O46" s="627" t="s">
        <v>2647</v>
      </c>
      <c r="P46" s="3106">
        <f>IF(O43="",0,VLOOKUP(N43,T5T8lookup,31,FALSE))</f>
        <v>0</v>
      </c>
      <c r="Q46" s="3106"/>
      <c r="R46" s="3106"/>
      <c r="S46" s="3106"/>
      <c r="T46" s="3106"/>
      <c r="U46" s="3106"/>
      <c r="V46" s="671"/>
      <c r="W46" s="2810"/>
    </row>
    <row r="47" spans="1:23" ht="14.25" customHeight="1">
      <c r="A47" s="1702"/>
      <c r="B47" s="1710" t="s">
        <v>63</v>
      </c>
      <c r="C47" s="3108" t="str">
        <f>O47</f>
        <v/>
      </c>
      <c r="D47" s="3108"/>
      <c r="E47" s="3108"/>
      <c r="F47" s="3108"/>
      <c r="G47" s="3108"/>
      <c r="H47" s="3108"/>
      <c r="I47" s="3108"/>
      <c r="J47" s="2841"/>
      <c r="K47" s="1685"/>
      <c r="L47" s="2082"/>
      <c r="N47">
        <v>10</v>
      </c>
      <c r="O47" s="3109" t="str">
        <f>IF(ISERROR(VLOOKUP(N47,T5T8lookup,4,FALSE)),"",VLOOKUP(N47,T5T8lookup,4,FALSE))</f>
        <v/>
      </c>
      <c r="P47" s="3110"/>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3">
        <f>IF(O47="",0,VLOOKUP(N47,T5T8lookup,32,FALSE))</f>
        <v>0</v>
      </c>
      <c r="Q48" s="3103"/>
      <c r="R48" s="3103"/>
      <c r="S48" s="3103"/>
      <c r="T48" s="3103"/>
      <c r="U48" s="3103"/>
      <c r="V48" s="670"/>
      <c r="W48" s="2809" t="str">
        <f>IF(C47="","",IF($O$7=TRUE,"Enter Cost",""))</f>
        <v/>
      </c>
    </row>
    <row r="49" spans="1:23" ht="14.25" customHeight="1">
      <c r="A49" s="1662"/>
      <c r="B49" s="3101" t="s">
        <v>479</v>
      </c>
      <c r="C49" s="3101"/>
      <c r="D49" s="3102">
        <f>P49</f>
        <v>0</v>
      </c>
      <c r="E49" s="3102"/>
      <c r="F49" s="3102"/>
      <c r="G49" s="3102"/>
      <c r="H49" s="3102"/>
      <c r="I49" s="3102"/>
      <c r="J49" s="2840"/>
      <c r="K49" s="1685"/>
      <c r="L49" s="2082"/>
      <c r="O49" s="626" t="s">
        <v>2646</v>
      </c>
      <c r="P49" s="3103">
        <f>IF(O47="",0,VLOOKUP(N47,T5T8lookup,30,FALSE))</f>
        <v>0</v>
      </c>
      <c r="Q49" s="3103"/>
      <c r="R49" s="3103"/>
      <c r="S49" s="3103"/>
      <c r="T49" s="3103"/>
      <c r="U49" s="3103"/>
      <c r="V49" s="670"/>
      <c r="W49" s="2810"/>
    </row>
    <row r="50" spans="1:23" ht="14.25" customHeight="1">
      <c r="A50" s="1662"/>
      <c r="B50" s="3104" t="s">
        <v>214</v>
      </c>
      <c r="C50" s="3104"/>
      <c r="D50" s="3105">
        <f>P50</f>
        <v>0</v>
      </c>
      <c r="E50" s="3105"/>
      <c r="F50" s="3105"/>
      <c r="G50" s="3105"/>
      <c r="H50" s="3105"/>
      <c r="I50" s="3105"/>
      <c r="J50" s="3107"/>
      <c r="K50" s="1685"/>
      <c r="L50" s="2082"/>
      <c r="O50" s="627" t="s">
        <v>2647</v>
      </c>
      <c r="P50" s="3106">
        <f>IF(O47="",0,VLOOKUP(N47,T5T8lookup,31,FALSE))</f>
        <v>0</v>
      </c>
      <c r="Q50" s="3106"/>
      <c r="R50" s="3106"/>
      <c r="S50" s="3106"/>
      <c r="T50" s="3106"/>
      <c r="U50" s="3106"/>
      <c r="V50" s="671"/>
      <c r="W50" s="2810"/>
    </row>
    <row r="51" spans="1:23" ht="14.25" customHeight="1">
      <c r="A51" s="1702"/>
      <c r="B51" s="1710" t="s">
        <v>3843</v>
      </c>
      <c r="C51" s="3108" t="str">
        <f>O51</f>
        <v/>
      </c>
      <c r="D51" s="3108"/>
      <c r="E51" s="3108"/>
      <c r="F51" s="3108"/>
      <c r="G51" s="3108"/>
      <c r="H51" s="3108"/>
      <c r="I51" s="3108"/>
      <c r="J51" s="2841"/>
      <c r="K51" s="1685"/>
      <c r="L51" s="2082"/>
      <c r="N51">
        <v>11</v>
      </c>
      <c r="O51" s="3109" t="str">
        <f>IF(ISERROR(VLOOKUP(N51,T5T8lookup,4,FALSE)),"",VLOOKUP(N51,T5T8lookup,4,FALSE))</f>
        <v/>
      </c>
      <c r="P51" s="3110"/>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3">
        <f>IF(O51="",0,VLOOKUP(N51,T5T8lookup,32,FALSE))</f>
        <v>0</v>
      </c>
      <c r="Q52" s="3103"/>
      <c r="R52" s="3103"/>
      <c r="S52" s="3103"/>
      <c r="T52" s="3103"/>
      <c r="U52" s="3103"/>
      <c r="V52" s="670"/>
      <c r="W52" s="2809" t="str">
        <f>IF(C51="","",IF($O$7=TRUE,"Enter Cost",""))</f>
        <v/>
      </c>
    </row>
    <row r="53" spans="1:23" ht="14.25" customHeight="1">
      <c r="A53" s="1662"/>
      <c r="B53" s="3101" t="str">
        <f>B49</f>
        <v>Existing:</v>
      </c>
      <c r="C53" s="3101"/>
      <c r="D53" s="3102">
        <f>P53</f>
        <v>0</v>
      </c>
      <c r="E53" s="3102"/>
      <c r="F53" s="3102"/>
      <c r="G53" s="3102"/>
      <c r="H53" s="3102"/>
      <c r="I53" s="3102"/>
      <c r="J53" s="2840"/>
      <c r="K53" s="1719"/>
      <c r="L53" s="2815"/>
      <c r="O53" s="626" t="s">
        <v>2646</v>
      </c>
      <c r="P53" s="3103">
        <f>IF(O51="",0,VLOOKUP(N51,T5T8lookup,30,FALSE))</f>
        <v>0</v>
      </c>
      <c r="Q53" s="3103"/>
      <c r="R53" s="3103"/>
      <c r="S53" s="3103"/>
      <c r="T53" s="3103"/>
      <c r="U53" s="3103"/>
      <c r="V53" s="670"/>
      <c r="W53" s="2810"/>
    </row>
    <row r="54" spans="1:23" ht="14.25" customHeight="1">
      <c r="A54" s="1662"/>
      <c r="B54" s="3104" t="str">
        <f>B50</f>
        <v>Proposed retrofit:</v>
      </c>
      <c r="C54" s="3104"/>
      <c r="D54" s="3105">
        <f>P54</f>
        <v>0</v>
      </c>
      <c r="E54" s="3105"/>
      <c r="F54" s="3105"/>
      <c r="G54" s="3105"/>
      <c r="H54" s="3105"/>
      <c r="I54" s="3105"/>
      <c r="J54" s="3107"/>
      <c r="K54" s="1719"/>
      <c r="L54" s="2815"/>
      <c r="O54" s="627" t="s">
        <v>2647</v>
      </c>
      <c r="P54" s="3106">
        <f>IF(O51="",0,VLOOKUP(N51,T5T8lookup,31,FALSE))</f>
        <v>0</v>
      </c>
      <c r="Q54" s="3106"/>
      <c r="R54" s="3106"/>
      <c r="S54" s="3106"/>
      <c r="T54" s="3106"/>
      <c r="U54" s="3106"/>
      <c r="V54" s="671"/>
      <c r="W54" s="2810"/>
    </row>
    <row r="55" spans="1:23" ht="14.25" customHeight="1">
      <c r="A55" s="1702"/>
      <c r="B55" s="1710" t="s">
        <v>3844</v>
      </c>
      <c r="C55" s="3108" t="str">
        <f>O55</f>
        <v/>
      </c>
      <c r="D55" s="3108"/>
      <c r="E55" s="3108"/>
      <c r="F55" s="3108"/>
      <c r="G55" s="3108"/>
      <c r="H55" s="3108"/>
      <c r="I55" s="3108"/>
      <c r="J55" s="2841"/>
      <c r="K55" s="1685"/>
      <c r="L55" s="2082"/>
      <c r="N55">
        <v>12</v>
      </c>
      <c r="O55" s="3109" t="str">
        <f>IF(ISERROR(VLOOKUP(N55,T5T8lookup,4,FALSE)),"",VLOOKUP(N55,T5T8lookup,4,FALSE))</f>
        <v/>
      </c>
      <c r="P55" s="3110"/>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3">
        <f>IF(O55="",0,VLOOKUP(N55,T5T8lookup,32,FALSE))</f>
        <v>0</v>
      </c>
      <c r="Q56" s="3103"/>
      <c r="R56" s="3103"/>
      <c r="S56" s="3103"/>
      <c r="T56" s="3103"/>
      <c r="U56" s="3103"/>
      <c r="V56" s="670"/>
      <c r="W56" s="2809" t="str">
        <f>IF(C55="","",IF($O$7=TRUE,"Enter Cost",""))</f>
        <v/>
      </c>
    </row>
    <row r="57" spans="1:23" ht="14.25" customHeight="1">
      <c r="A57" s="1662"/>
      <c r="B57" s="3101" t="str">
        <f>B53</f>
        <v>Existing:</v>
      </c>
      <c r="C57" s="3101"/>
      <c r="D57" s="3102">
        <f>P57</f>
        <v>0</v>
      </c>
      <c r="E57" s="3102"/>
      <c r="F57" s="3102"/>
      <c r="G57" s="3102"/>
      <c r="H57" s="3102"/>
      <c r="I57" s="3102"/>
      <c r="J57" s="2840"/>
      <c r="K57" s="1719"/>
      <c r="L57" s="2815"/>
      <c r="O57" s="626" t="s">
        <v>2646</v>
      </c>
      <c r="P57" s="3103">
        <f>IF(O55="",0,VLOOKUP(N55,T5T8lookup,30,FALSE))</f>
        <v>0</v>
      </c>
      <c r="Q57" s="3103"/>
      <c r="R57" s="3103"/>
      <c r="S57" s="3103"/>
      <c r="T57" s="3103"/>
      <c r="U57" s="3103"/>
      <c r="V57" s="670"/>
      <c r="W57" s="2810"/>
    </row>
    <row r="58" spans="1:23" ht="14.25" customHeight="1">
      <c r="A58" s="1662"/>
      <c r="B58" s="3104" t="str">
        <f>B54</f>
        <v>Proposed retrofit:</v>
      </c>
      <c r="C58" s="3104"/>
      <c r="D58" s="3105">
        <f>P58</f>
        <v>0</v>
      </c>
      <c r="E58" s="3105"/>
      <c r="F58" s="3105"/>
      <c r="G58" s="3105"/>
      <c r="H58" s="3105"/>
      <c r="I58" s="3105"/>
      <c r="J58" s="3107"/>
      <c r="K58" s="1719"/>
      <c r="L58" s="2815"/>
      <c r="O58" s="627" t="s">
        <v>2647</v>
      </c>
      <c r="P58" s="3106">
        <f>IF(O55="",0,VLOOKUP(N55,T5T8lookup,31,FALSE))</f>
        <v>0</v>
      </c>
      <c r="Q58" s="3106"/>
      <c r="R58" s="3106"/>
      <c r="S58" s="3106"/>
      <c r="T58" s="3106"/>
      <c r="U58" s="3106"/>
      <c r="V58" s="671"/>
      <c r="W58" s="2810"/>
    </row>
    <row r="59" spans="1:23" ht="14.25" customHeight="1">
      <c r="A59" s="1702"/>
      <c r="B59" s="1710" t="s">
        <v>3845</v>
      </c>
      <c r="C59" s="3108" t="str">
        <f>O59</f>
        <v/>
      </c>
      <c r="D59" s="3108"/>
      <c r="E59" s="3108"/>
      <c r="F59" s="3108"/>
      <c r="G59" s="3108"/>
      <c r="H59" s="3108"/>
      <c r="I59" s="3108"/>
      <c r="J59" s="2841"/>
      <c r="K59" s="1685"/>
      <c r="L59" s="2082"/>
      <c r="N59">
        <v>13</v>
      </c>
      <c r="O59" s="3109" t="str">
        <f>IF(ISERROR(VLOOKUP(N59,T5T8lookup,4,FALSE)),"",VLOOKUP(N59,T5T8lookup,4,FALSE))</f>
        <v/>
      </c>
      <c r="P59" s="3110"/>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3">
        <f>IF(O59="",0,VLOOKUP(N59,T5T8lookup,32,FALSE))</f>
        <v>0</v>
      </c>
      <c r="Q60" s="3103"/>
      <c r="R60" s="3103"/>
      <c r="S60" s="3103"/>
      <c r="T60" s="3103"/>
      <c r="U60" s="3103"/>
      <c r="V60" s="670"/>
      <c r="W60" s="2809" t="str">
        <f>IF(C59="","",IF($O$7=TRUE,"Enter Cost",""))</f>
        <v/>
      </c>
    </row>
    <row r="61" spans="1:23" ht="14.25" customHeight="1">
      <c r="A61" s="1662"/>
      <c r="B61" s="3101" t="str">
        <f>B57</f>
        <v>Existing:</v>
      </c>
      <c r="C61" s="3101"/>
      <c r="D61" s="3102">
        <f>P61</f>
        <v>0</v>
      </c>
      <c r="E61" s="3102"/>
      <c r="F61" s="3102"/>
      <c r="G61" s="3102"/>
      <c r="H61" s="3102"/>
      <c r="I61" s="3102"/>
      <c r="J61" s="2840"/>
      <c r="K61" s="1719"/>
      <c r="L61" s="2815"/>
      <c r="O61" s="626" t="s">
        <v>2646</v>
      </c>
      <c r="P61" s="3103">
        <f>IF(O59="",0,VLOOKUP(N59,T5T8lookup,30,FALSE))</f>
        <v>0</v>
      </c>
      <c r="Q61" s="3103"/>
      <c r="R61" s="3103"/>
      <c r="S61" s="3103"/>
      <c r="T61" s="3103"/>
      <c r="U61" s="3103"/>
      <c r="V61" s="670"/>
      <c r="W61" s="2810"/>
    </row>
    <row r="62" spans="1:23" ht="14.25" customHeight="1">
      <c r="A62" s="1662"/>
      <c r="B62" s="3104" t="str">
        <f>B58</f>
        <v>Proposed retrofit:</v>
      </c>
      <c r="C62" s="3104"/>
      <c r="D62" s="3105">
        <f>P62</f>
        <v>0</v>
      </c>
      <c r="E62" s="3105"/>
      <c r="F62" s="3105"/>
      <c r="G62" s="3105"/>
      <c r="H62" s="3105"/>
      <c r="I62" s="3105"/>
      <c r="J62" s="3107"/>
      <c r="K62" s="1719"/>
      <c r="L62" s="2815"/>
      <c r="O62" s="627" t="s">
        <v>2647</v>
      </c>
      <c r="P62" s="3106">
        <f>IF(O59="",0,VLOOKUP(N59,T5T8lookup,31,FALSE))</f>
        <v>0</v>
      </c>
      <c r="Q62" s="3106"/>
      <c r="R62" s="3106"/>
      <c r="S62" s="3106"/>
      <c r="T62" s="3106"/>
      <c r="U62" s="3106"/>
      <c r="V62" s="671"/>
      <c r="W62" s="2810"/>
    </row>
    <row r="63" spans="1:23" ht="14.25" customHeight="1">
      <c r="A63" s="1702"/>
      <c r="B63" s="1710" t="s">
        <v>3846</v>
      </c>
      <c r="C63" s="3108" t="str">
        <f>O63</f>
        <v/>
      </c>
      <c r="D63" s="3108"/>
      <c r="E63" s="3108"/>
      <c r="F63" s="3108"/>
      <c r="G63" s="3108"/>
      <c r="H63" s="3108"/>
      <c r="I63" s="3108"/>
      <c r="J63" s="2841"/>
      <c r="K63" s="1685"/>
      <c r="L63" s="2082"/>
      <c r="N63">
        <v>14</v>
      </c>
      <c r="O63" s="3109" t="str">
        <f>IF(ISERROR(VLOOKUP(N63,T5T8lookup,4,FALSE)),"",VLOOKUP(N63,T5T8lookup,4,FALSE))</f>
        <v/>
      </c>
      <c r="P63" s="3110"/>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3">
        <f>IF(O63="",0,VLOOKUP(N63,T5T8lookup,32,FALSE))</f>
        <v>0</v>
      </c>
      <c r="Q64" s="3103"/>
      <c r="R64" s="3103"/>
      <c r="S64" s="3103"/>
      <c r="T64" s="3103"/>
      <c r="U64" s="3103"/>
      <c r="V64" s="670"/>
      <c r="W64" s="2809" t="str">
        <f>IF(C63="","",IF($O$7=TRUE,"Enter Cost",""))</f>
        <v/>
      </c>
    </row>
    <row r="65" spans="1:23" ht="14.25" customHeight="1">
      <c r="A65" s="1662"/>
      <c r="B65" s="3101" t="str">
        <f>B61</f>
        <v>Existing:</v>
      </c>
      <c r="C65" s="3101"/>
      <c r="D65" s="3102">
        <f>P65</f>
        <v>0</v>
      </c>
      <c r="E65" s="3102"/>
      <c r="F65" s="3102"/>
      <c r="G65" s="3102"/>
      <c r="H65" s="3102"/>
      <c r="I65" s="3102"/>
      <c r="J65" s="2840"/>
      <c r="K65" s="1719"/>
      <c r="L65" s="2815"/>
      <c r="O65" s="626" t="s">
        <v>2646</v>
      </c>
      <c r="P65" s="3103">
        <f>IF(O63="",0,VLOOKUP(N63,T5T8lookup,30,FALSE))</f>
        <v>0</v>
      </c>
      <c r="Q65" s="3103"/>
      <c r="R65" s="3103"/>
      <c r="S65" s="3103"/>
      <c r="T65" s="3103"/>
      <c r="U65" s="3103"/>
      <c r="V65" s="670"/>
      <c r="W65" s="2810"/>
    </row>
    <row r="66" spans="1:23" ht="14.25" customHeight="1">
      <c r="A66" s="1662"/>
      <c r="B66" s="3104" t="str">
        <f>B62</f>
        <v>Proposed retrofit:</v>
      </c>
      <c r="C66" s="3104"/>
      <c r="D66" s="3105">
        <f>P66</f>
        <v>0</v>
      </c>
      <c r="E66" s="3105"/>
      <c r="F66" s="3105"/>
      <c r="G66" s="3105"/>
      <c r="H66" s="3105"/>
      <c r="I66" s="3105"/>
      <c r="J66" s="2838"/>
      <c r="K66" s="1719"/>
      <c r="L66" s="2815"/>
      <c r="O66" s="627" t="s">
        <v>2647</v>
      </c>
      <c r="P66" s="3106">
        <f>IF(O63="",0,VLOOKUP(N63,T5T8lookup,31,FALSE))</f>
        <v>0</v>
      </c>
      <c r="Q66" s="3106"/>
      <c r="R66" s="3106"/>
      <c r="S66" s="3106"/>
      <c r="T66" s="3106"/>
      <c r="U66" s="3106"/>
      <c r="V66" s="671"/>
      <c r="W66" s="2810"/>
    </row>
    <row r="67" spans="1:23" ht="14.25" customHeight="1">
      <c r="A67" s="1702"/>
      <c r="B67" s="1710" t="s">
        <v>3847</v>
      </c>
      <c r="C67" s="3108" t="str">
        <f>O67</f>
        <v/>
      </c>
      <c r="D67" s="3108"/>
      <c r="E67" s="3108"/>
      <c r="F67" s="3108"/>
      <c r="G67" s="3108"/>
      <c r="H67" s="3108"/>
      <c r="I67" s="3108"/>
      <c r="J67" s="2841"/>
      <c r="K67" s="1685"/>
      <c r="L67" s="2082"/>
      <c r="N67">
        <v>15</v>
      </c>
      <c r="O67" s="3109" t="str">
        <f>IF(ISERROR(VLOOKUP(N67,T5T8lookup,4,FALSE)),"",VLOOKUP(N67,T5T8lookup,4,FALSE))</f>
        <v/>
      </c>
      <c r="P67" s="3110"/>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3">
        <f>IF(O67="",0,VLOOKUP(N67,T5T8lookup,32,FALSE))</f>
        <v>0</v>
      </c>
      <c r="Q68" s="3103"/>
      <c r="R68" s="3103"/>
      <c r="S68" s="3103"/>
      <c r="T68" s="3103"/>
      <c r="U68" s="3103"/>
      <c r="V68" s="670"/>
      <c r="W68" s="2809" t="str">
        <f>IF(C67="","",IF($O$7=TRUE,"Enter Cost",""))</f>
        <v/>
      </c>
    </row>
    <row r="69" spans="1:23" ht="14.25" customHeight="1">
      <c r="A69" s="1662"/>
      <c r="B69" s="3101" t="str">
        <f>B65</f>
        <v>Existing:</v>
      </c>
      <c r="C69" s="3101"/>
      <c r="D69" s="3102">
        <f>P69</f>
        <v>0</v>
      </c>
      <c r="E69" s="3102"/>
      <c r="F69" s="3102"/>
      <c r="G69" s="3102"/>
      <c r="H69" s="3102"/>
      <c r="I69" s="3102"/>
      <c r="J69" s="2840"/>
      <c r="K69" s="1719"/>
      <c r="L69" s="2815"/>
      <c r="O69" s="626" t="s">
        <v>2646</v>
      </c>
      <c r="P69" s="3103">
        <f>IF(O67="",0,VLOOKUP(N67,T5T8lookup,30,FALSE))</f>
        <v>0</v>
      </c>
      <c r="Q69" s="3103"/>
      <c r="R69" s="3103"/>
      <c r="S69" s="3103"/>
      <c r="T69" s="3103"/>
      <c r="U69" s="3103"/>
      <c r="V69" s="670"/>
      <c r="W69" s="2810"/>
    </row>
    <row r="70" spans="1:23" ht="14.25" customHeight="1">
      <c r="A70" s="1662"/>
      <c r="B70" s="3104" t="str">
        <f>B66</f>
        <v>Proposed retrofit:</v>
      </c>
      <c r="C70" s="3104"/>
      <c r="D70" s="3105">
        <f>P70</f>
        <v>0</v>
      </c>
      <c r="E70" s="3105"/>
      <c r="F70" s="3105"/>
      <c r="G70" s="3105"/>
      <c r="H70" s="3105"/>
      <c r="I70" s="3105"/>
      <c r="J70" s="3107"/>
      <c r="K70" s="1719"/>
      <c r="L70" s="2815"/>
      <c r="O70" s="627" t="s">
        <v>2647</v>
      </c>
      <c r="P70" s="3106">
        <f>IF(O67="",0,VLOOKUP(N67,T5T8lookup,31,FALSE))</f>
        <v>0</v>
      </c>
      <c r="Q70" s="3106"/>
      <c r="R70" s="3106"/>
      <c r="S70" s="3106"/>
      <c r="T70" s="3106"/>
      <c r="U70" s="3106"/>
      <c r="V70" s="671"/>
      <c r="W70" s="2810"/>
    </row>
    <row r="71" spans="1:23" ht="14.25" customHeight="1">
      <c r="A71" s="1702"/>
      <c r="B71" s="1710" t="s">
        <v>3848</v>
      </c>
      <c r="C71" s="3108" t="str">
        <f>O71</f>
        <v/>
      </c>
      <c r="D71" s="3108"/>
      <c r="E71" s="3108"/>
      <c r="F71" s="3108"/>
      <c r="G71" s="3108"/>
      <c r="H71" s="3108"/>
      <c r="I71" s="3108"/>
      <c r="J71" s="2841"/>
      <c r="K71" s="1685"/>
      <c r="L71" s="2082"/>
      <c r="N71">
        <v>16</v>
      </c>
      <c r="O71" s="3109" t="str">
        <f>IF(ISERROR(VLOOKUP(N71,T5T8lookup,4,FALSE)),"",VLOOKUP(N71,T5T8lookup,4,FALSE))</f>
        <v/>
      </c>
      <c r="P71" s="3110"/>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3">
        <f>IF(O71="",0,VLOOKUP(N71,T5T8lookup,32,FALSE))</f>
        <v>0</v>
      </c>
      <c r="Q72" s="3103"/>
      <c r="R72" s="3103"/>
      <c r="S72" s="3103"/>
      <c r="T72" s="3103"/>
      <c r="U72" s="3103"/>
      <c r="V72" s="670"/>
      <c r="W72" s="2809" t="str">
        <f>IF(C71="","",IF($O$7=TRUE,"Enter Cost",""))</f>
        <v/>
      </c>
    </row>
    <row r="73" spans="1:23" ht="14.25" customHeight="1">
      <c r="A73" s="1662"/>
      <c r="B73" s="3101" t="str">
        <f>B69</f>
        <v>Existing:</v>
      </c>
      <c r="C73" s="3101"/>
      <c r="D73" s="3102">
        <f>P73</f>
        <v>0</v>
      </c>
      <c r="E73" s="3102"/>
      <c r="F73" s="3102"/>
      <c r="G73" s="3102"/>
      <c r="H73" s="3102"/>
      <c r="I73" s="3102"/>
      <c r="J73" s="2840"/>
      <c r="K73" s="1719"/>
      <c r="L73" s="2815"/>
      <c r="O73" s="626" t="s">
        <v>2646</v>
      </c>
      <c r="P73" s="3103">
        <f>IF(O71="",0,VLOOKUP(N71,T5T8lookup,30,FALSE))</f>
        <v>0</v>
      </c>
      <c r="Q73" s="3103"/>
      <c r="R73" s="3103"/>
      <c r="S73" s="3103"/>
      <c r="T73" s="3103"/>
      <c r="U73" s="3103"/>
      <c r="V73" s="670"/>
      <c r="W73" s="2810"/>
    </row>
    <row r="74" spans="1:23" ht="14.25" customHeight="1">
      <c r="A74" s="1662"/>
      <c r="B74" s="3104" t="str">
        <f>B70</f>
        <v>Proposed retrofit:</v>
      </c>
      <c r="C74" s="3104"/>
      <c r="D74" s="3105">
        <f>P74</f>
        <v>0</v>
      </c>
      <c r="E74" s="3105"/>
      <c r="F74" s="3105"/>
      <c r="G74" s="3105"/>
      <c r="H74" s="3105"/>
      <c r="I74" s="3105"/>
      <c r="J74" s="3107"/>
      <c r="K74" s="1719"/>
      <c r="L74" s="2815"/>
      <c r="O74" s="627" t="s">
        <v>2647</v>
      </c>
      <c r="P74" s="3106">
        <f>IF(O71="",0,VLOOKUP(N71,T5T8lookup,31,FALSE))</f>
        <v>0</v>
      </c>
      <c r="Q74" s="3106"/>
      <c r="R74" s="3106"/>
      <c r="S74" s="3106"/>
      <c r="T74" s="3106"/>
      <c r="U74" s="3106"/>
      <c r="V74" s="671"/>
      <c r="W74" s="2810"/>
    </row>
    <row r="75" spans="1:23" ht="14.25" customHeight="1">
      <c r="A75" s="1702"/>
      <c r="B75" s="1710" t="s">
        <v>3849</v>
      </c>
      <c r="C75" s="3108" t="str">
        <f>O75</f>
        <v/>
      </c>
      <c r="D75" s="3108"/>
      <c r="E75" s="3108"/>
      <c r="F75" s="3108"/>
      <c r="G75" s="3108"/>
      <c r="H75" s="3108"/>
      <c r="I75" s="3108"/>
      <c r="J75" s="2841"/>
      <c r="K75" s="1685"/>
      <c r="L75" s="2082"/>
      <c r="N75">
        <v>17</v>
      </c>
      <c r="O75" s="3109" t="str">
        <f>IF(ISERROR(VLOOKUP(N75,T5T8lookup,4,FALSE)),"",VLOOKUP(N75,T5T8lookup,4,FALSE))</f>
        <v/>
      </c>
      <c r="P75" s="3110"/>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3">
        <f>IF(O75="",0,VLOOKUP(N75,T5T8lookup,32,FALSE))</f>
        <v>0</v>
      </c>
      <c r="Q76" s="3103"/>
      <c r="R76" s="3103"/>
      <c r="S76" s="3103"/>
      <c r="T76" s="3103"/>
      <c r="U76" s="3103"/>
      <c r="V76" s="670"/>
      <c r="W76" s="2809" t="str">
        <f>IF(C75="","",IF($O$7=TRUE,"Enter Cost",""))</f>
        <v/>
      </c>
    </row>
    <row r="77" spans="1:23" ht="14.25" customHeight="1">
      <c r="A77" s="1662"/>
      <c r="B77" s="3101" t="str">
        <f>B73</f>
        <v>Existing:</v>
      </c>
      <c r="C77" s="3101"/>
      <c r="D77" s="3102">
        <f>P77</f>
        <v>0</v>
      </c>
      <c r="E77" s="3102"/>
      <c r="F77" s="3102"/>
      <c r="G77" s="3102"/>
      <c r="H77" s="3102"/>
      <c r="I77" s="3102"/>
      <c r="J77" s="2840"/>
      <c r="K77" s="1719"/>
      <c r="L77" s="2815"/>
      <c r="O77" s="626" t="s">
        <v>2646</v>
      </c>
      <c r="P77" s="3103">
        <f>IF(O75="",0,VLOOKUP(N75,T5T8lookup,30,FALSE))</f>
        <v>0</v>
      </c>
      <c r="Q77" s="3103"/>
      <c r="R77" s="3103"/>
      <c r="S77" s="3103"/>
      <c r="T77" s="3103"/>
      <c r="U77" s="3103"/>
      <c r="V77" s="670"/>
      <c r="W77" s="2810"/>
    </row>
    <row r="78" spans="1:23" ht="14.25" customHeight="1">
      <c r="A78" s="1662"/>
      <c r="B78" s="3104" t="str">
        <f>B74</f>
        <v>Proposed retrofit:</v>
      </c>
      <c r="C78" s="3104"/>
      <c r="D78" s="3105">
        <f>P78</f>
        <v>0</v>
      </c>
      <c r="E78" s="3105"/>
      <c r="F78" s="3105"/>
      <c r="G78" s="3105"/>
      <c r="H78" s="3105"/>
      <c r="I78" s="3105"/>
      <c r="J78" s="2838"/>
      <c r="K78" s="1719"/>
      <c r="L78" s="2815"/>
      <c r="O78" s="627" t="s">
        <v>2647</v>
      </c>
      <c r="P78" s="3106">
        <f>IF(O75="",0,VLOOKUP(N75,T5T8lookup,31,FALSE))</f>
        <v>0</v>
      </c>
      <c r="Q78" s="3106"/>
      <c r="R78" s="3106"/>
      <c r="S78" s="3106"/>
      <c r="T78" s="3106"/>
      <c r="U78" s="3106"/>
      <c r="V78" s="671"/>
      <c r="W78" s="2810"/>
    </row>
    <row r="79" spans="1:23" ht="14.25" customHeight="1">
      <c r="A79" s="1702"/>
      <c r="B79" s="1710" t="s">
        <v>3855</v>
      </c>
      <c r="C79" s="3108" t="str">
        <f>O79</f>
        <v/>
      </c>
      <c r="D79" s="3108"/>
      <c r="E79" s="3108"/>
      <c r="F79" s="3108"/>
      <c r="G79" s="3108"/>
      <c r="H79" s="3108"/>
      <c r="I79" s="3108"/>
      <c r="J79" s="1711"/>
      <c r="K79" s="1685"/>
      <c r="L79" s="2082"/>
      <c r="N79">
        <v>18</v>
      </c>
      <c r="O79" s="3109" t="str">
        <f>IF(ISERROR(VLOOKUP(N79,T5T8lookup,4,FALSE)),"",VLOOKUP(N79,T5T8lookup,4,FALSE))</f>
        <v/>
      </c>
      <c r="P79" s="3110"/>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3">
        <f>IF(O79="",0,VLOOKUP(N79,T5T8lookup,32,FALSE))</f>
        <v>0</v>
      </c>
      <c r="Q80" s="3103"/>
      <c r="R80" s="3103"/>
      <c r="S80" s="3103"/>
      <c r="T80" s="3103"/>
      <c r="U80" s="3103"/>
      <c r="V80" s="670"/>
      <c r="W80" s="2809" t="str">
        <f>IF(C79="","",IF($O$7=TRUE,"Enter Cost",""))</f>
        <v/>
      </c>
    </row>
    <row r="81" spans="1:23" ht="14.25" customHeight="1">
      <c r="A81" s="1662"/>
      <c r="B81" s="3101" t="str">
        <f>B45</f>
        <v>Existing:</v>
      </c>
      <c r="C81" s="3101"/>
      <c r="D81" s="3102">
        <f>P81</f>
        <v>0</v>
      </c>
      <c r="E81" s="3102"/>
      <c r="F81" s="3102"/>
      <c r="G81" s="3102"/>
      <c r="H81" s="3102"/>
      <c r="I81" s="3102"/>
      <c r="J81" s="1717"/>
      <c r="K81" s="1719"/>
      <c r="L81" s="2815"/>
      <c r="O81" s="626" t="s">
        <v>2646</v>
      </c>
      <c r="P81" s="3103">
        <f>IF(O79="",0,VLOOKUP(N79,T5T8lookup,30,FALSE))</f>
        <v>0</v>
      </c>
      <c r="Q81" s="3103"/>
      <c r="R81" s="3103"/>
      <c r="S81" s="3103"/>
      <c r="T81" s="3103"/>
      <c r="U81" s="3103"/>
      <c r="V81" s="670"/>
      <c r="W81" s="2810"/>
    </row>
    <row r="82" spans="1:23" ht="14.25" customHeight="1" thickBot="1">
      <c r="A82" s="1662"/>
      <c r="B82" s="3116" t="str">
        <f>B46</f>
        <v>Proposed retrofit:</v>
      </c>
      <c r="C82" s="3116"/>
      <c r="D82" s="3115">
        <f>P82</f>
        <v>0</v>
      </c>
      <c r="E82" s="3115"/>
      <c r="F82" s="3115"/>
      <c r="G82" s="3115"/>
      <c r="H82" s="3115"/>
      <c r="I82" s="3115"/>
      <c r="J82" s="2756"/>
      <c r="K82" s="1719"/>
      <c r="L82" s="2815"/>
      <c r="O82" s="627" t="s">
        <v>2647</v>
      </c>
      <c r="P82" s="3106">
        <f>IF(O79="",0,VLOOKUP(N79,T5T8lookup,31,FALSE))</f>
        <v>0</v>
      </c>
      <c r="Q82" s="3106"/>
      <c r="R82" s="3106"/>
      <c r="S82" s="3106"/>
      <c r="T82" s="3106"/>
      <c r="U82" s="3106"/>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2"/>
      <c r="T120" s="3072"/>
      <c r="U120" s="3072"/>
      <c r="V120" s="3072"/>
      <c r="W120" s="3072"/>
      <c r="X120" s="3072"/>
      <c r="Y120" s="3072"/>
      <c r="Z120" s="534"/>
      <c r="AA120" s="534"/>
    </row>
    <row r="121" spans="19:27">
      <c r="S121" s="534"/>
      <c r="T121" s="534"/>
      <c r="U121" s="534"/>
      <c r="V121" s="534"/>
      <c r="W121" s="534"/>
      <c r="X121" s="534"/>
      <c r="Y121" s="534"/>
      <c r="Z121" s="534"/>
      <c r="AA121" s="534"/>
    </row>
    <row r="122" spans="19:27" ht="42.75" customHeight="1">
      <c r="S122" s="3072"/>
      <c r="T122" s="3072"/>
      <c r="U122" s="3072"/>
      <c r="V122" s="3072"/>
      <c r="W122" s="3072"/>
      <c r="X122" s="3072"/>
      <c r="Y122" s="3072"/>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HVAC Repl</vt:lpstr>
      <vt:lpstr>R2 Kitchen</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2012-11-09T01:00:13Z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