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esktop\"/>
    </mc:Choice>
  </mc:AlternateContent>
  <bookViews>
    <workbookView xWindow="0" yWindow="0" windowWidth="23040" windowHeight="8184"/>
  </bookViews>
  <sheets>
    <sheet name="Audit Master" sheetId="1" r:id="rId1"/>
    <sheet name="LightToParts" sheetId="4" state="hidden" r:id="rId2"/>
    <sheet name="Materials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LightToParts!$A$1:$M$53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_xlnm.Print_Area" localSheetId="2">Materials!$A$1:$D$19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  <fileRecoveryPr repairLoad="1"/>
</workbook>
</file>

<file path=xl/calcChain.xml><?xml version="1.0" encoding="utf-8"?>
<calcChain xmlns="http://schemas.openxmlformats.org/spreadsheetml/2006/main">
  <c r="A14" i="3" l="1"/>
  <c r="B14" i="3" s="1"/>
  <c r="A13" i="3"/>
  <c r="B13" i="3" s="1"/>
  <c r="A12" i="3"/>
  <c r="B12" i="3" s="1"/>
  <c r="A11" i="3"/>
  <c r="B11" i="3" s="1"/>
  <c r="A10" i="3"/>
  <c r="B10" i="3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R57" i="1"/>
  <c r="S57" i="1"/>
  <c r="T57" i="1"/>
  <c r="U57" i="1"/>
  <c r="V57" i="1"/>
  <c r="W57" i="1"/>
  <c r="L58" i="1"/>
  <c r="M58" i="1"/>
  <c r="N58" i="1"/>
  <c r="O58" i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R61" i="1"/>
  <c r="S61" i="1"/>
  <c r="T61" i="1"/>
  <c r="U61" i="1"/>
  <c r="V61" i="1"/>
  <c r="W61" i="1"/>
  <c r="L62" i="1"/>
  <c r="M62" i="1"/>
  <c r="N62" i="1"/>
  <c r="O62" i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R65" i="1"/>
  <c r="S65" i="1"/>
  <c r="T65" i="1"/>
  <c r="U65" i="1"/>
  <c r="V65" i="1"/>
  <c r="W65" i="1"/>
  <c r="L66" i="1"/>
  <c r="M66" i="1"/>
  <c r="N66" i="1"/>
  <c r="O66" i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R69" i="1"/>
  <c r="S69" i="1"/>
  <c r="T69" i="1"/>
  <c r="U69" i="1"/>
  <c r="V69" i="1"/>
  <c r="W69" i="1"/>
  <c r="L70" i="1"/>
  <c r="M70" i="1"/>
  <c r="N70" i="1"/>
  <c r="O70" i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R71" i="1"/>
  <c r="S71" i="1"/>
  <c r="T71" i="1"/>
  <c r="U71" i="1"/>
  <c r="V71" i="1"/>
  <c r="W71" i="1"/>
  <c r="L72" i="1"/>
  <c r="M72" i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R73" i="1"/>
  <c r="S73" i="1"/>
  <c r="T73" i="1"/>
  <c r="U73" i="1"/>
  <c r="V73" i="1"/>
  <c r="W73" i="1"/>
  <c r="L74" i="1"/>
  <c r="M74" i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R75" i="1"/>
  <c r="S75" i="1"/>
  <c r="T75" i="1"/>
  <c r="U75" i="1"/>
  <c r="V75" i="1"/>
  <c r="W75" i="1"/>
  <c r="L76" i="1"/>
  <c r="M76" i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R77" i="1"/>
  <c r="S77" i="1"/>
  <c r="T77" i="1"/>
  <c r="U77" i="1"/>
  <c r="V77" i="1"/>
  <c r="W77" i="1"/>
  <c r="L78" i="1"/>
  <c r="M78" i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R79" i="1"/>
  <c r="S79" i="1"/>
  <c r="T79" i="1"/>
  <c r="U79" i="1"/>
  <c r="V79" i="1"/>
  <c r="W79" i="1"/>
  <c r="W14" i="1"/>
  <c r="V14" i="1"/>
  <c r="U14" i="1"/>
  <c r="T14" i="1"/>
  <c r="S14" i="1"/>
  <c r="R14" i="1"/>
  <c r="Q14" i="1"/>
  <c r="P14" i="1"/>
  <c r="O14" i="1"/>
  <c r="N14" i="1"/>
  <c r="M14" i="1"/>
  <c r="L14" i="1"/>
  <c r="C33" i="4" l="1"/>
  <c r="C53" i="4" l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8" i="1" l="1"/>
  <c r="R80" i="1" l="1"/>
  <c r="S80" i="1"/>
  <c r="T80" i="1"/>
  <c r="V80" i="1"/>
  <c r="U80" i="1"/>
  <c r="W80" i="1"/>
  <c r="Q80" i="1"/>
  <c r="P80" i="1"/>
  <c r="N80" i="1"/>
  <c r="M80" i="1"/>
  <c r="L80" i="1"/>
  <c r="O80" i="1"/>
</calcChain>
</file>

<file path=xl/sharedStrings.xml><?xml version="1.0" encoding="utf-8"?>
<sst xmlns="http://schemas.openxmlformats.org/spreadsheetml/2006/main" count="319" uniqueCount="141">
  <si>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</si>
  <si>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</si>
  <si>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</si>
  <si>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</si>
  <si>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</si>
  <si>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</si>
  <si>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</si>
  <si>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</si>
  <si>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</si>
  <si>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</si>
  <si>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</si>
  <si>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</si>
  <si>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</si>
  <si>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</si>
  <si>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</si>
  <si>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</si>
  <si>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</si>
  <si>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</si>
  <si>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</si>
  <si>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</si>
  <si>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</si>
  <si>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</si>
  <si>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</si>
  <si>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</si>
  <si>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</si>
  <si>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</si>
  <si>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</si>
  <si>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</si>
  <si>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</si>
  <si>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</si>
  <si>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</si>
  <si>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</si>
  <si>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</si>
  <si>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</si>
  <si>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</si>
  <si>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</si>
  <si>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</si>
  <si>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</si>
  <si>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</si>
  <si>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</si>
  <si>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</si>
  <si>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</si>
  <si>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</si>
  <si>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</si>
  <si>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>Qty</t>
  </si>
  <si>
    <t>Item(s)</t>
  </si>
  <si>
    <t>Equipment  Description</t>
  </si>
  <si>
    <t>Description</t>
  </si>
  <si>
    <t>Lamp Manufacturer        &amp; Model</t>
  </si>
  <si>
    <t>Lamp Quantity</t>
  </si>
  <si>
    <t>Ballast Quantity</t>
  </si>
  <si>
    <t>Interior CF 1L 13W Quad</t>
  </si>
  <si>
    <t xml:space="preserve">PAR 20 Integral LED Lamp </t>
  </si>
  <si>
    <t>Interior CF 1L 23W Quad</t>
  </si>
  <si>
    <t>EXIT Incandescent, (1) 20W lamp</t>
  </si>
  <si>
    <t>EXIT Sign, LED, (1) 2W lamp, Single Sided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</si>
  <si>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</si>
  <si>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</si>
  <si>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</si>
  <si>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</si>
  <si>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Fluorescent, (1) 48", ES lamp</t>
  </si>
  <si>
    <t>Fluorescent, (1) 48", HPT8 28W lamp, Instant or Program Start Ballast, (0.85 &lt; BF &lt; 0.95)</t>
  </si>
  <si>
    <t>Fluorescent, (2) 48", ES lamp</t>
  </si>
  <si>
    <t>Fluorescent, (1) 48", HPT8 28W lamp, Instant or Program Start Ballast, (&gt;/= 0.95)</t>
  </si>
  <si>
    <t>Fluorescent, (3) 48", ES lamps</t>
  </si>
  <si>
    <t>Fluorescent, (2) 48", HPT8 28W lamp, Instant or Program Start Ballast, (&gt;/= 0.95)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</si>
  <si>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</si>
  <si>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</si>
  <si>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</si>
  <si>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</si>
  <si>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</si>
  <si>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</si>
  <si>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</si>
  <si>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Fluorescent, (6) 48", HPT8 32W lamp, Instant or Program Start Ballast, (&gt;/= 0.95)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</si>
  <si>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</si>
  <si>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</si>
  <si>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</si>
  <si>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</si>
  <si>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</si>
  <si>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</si>
  <si>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</si>
  <si>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</si>
  <si>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</si>
  <si>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</si>
  <si>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</si>
  <si>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</si>
  <si>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</si>
  <si>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</si>
  <si>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Halogen Incandescent, (1) 100W lamp</t>
  </si>
  <si>
    <t>Halogen Incandescent, (1) 35W lamp</t>
  </si>
  <si>
    <t>Halogen Incandescent, (1) 50W lamp</t>
  </si>
  <si>
    <t>Halogen Incandescent, (1) 60W lamp</t>
  </si>
  <si>
    <t>Halogen Incandescent, (1) 75W lamp</t>
  </si>
  <si>
    <t>Halogen, (1) Low Voltage MR16 lamp</t>
  </si>
  <si>
    <t>MR 16 Integral LED Lamp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</si>
  <si>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</si>
  <si>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</si>
  <si>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</si>
  <si>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</si>
  <si>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</si>
  <si>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</si>
  <si>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</si>
  <si>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</si>
  <si>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</si>
  <si>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</si>
  <si>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</si>
  <si>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Metal Halide, (1) 400W lamp, Magnetic ballast</t>
  </si>
  <si>
    <t>Combo</t>
  </si>
  <si>
    <t>Phone Number:</t>
  </si>
  <si>
    <t>Fluorescent, (3) 48", HPT8 32W lamp, Instant or Program Start Ballast, (0.85 &lt; BF &lt; 0.95)</t>
  </si>
  <si>
    <t>Visual Electric</t>
  </si>
  <si>
    <t>301-662-2444</t>
  </si>
  <si>
    <t>Eco Electric</t>
  </si>
  <si>
    <t xml:space="preserve">301-927-4900 </t>
  </si>
  <si>
    <t>Mona Electric</t>
  </si>
  <si>
    <t>American Energy Services</t>
  </si>
  <si>
    <t>301-868-8400</t>
  </si>
  <si>
    <t>301-482-0025</t>
  </si>
  <si>
    <t>2foot 17W lamp</t>
  </si>
  <si>
    <t>4foot 28W lamp</t>
  </si>
  <si>
    <t>4foot 32W lamp</t>
  </si>
  <si>
    <t>33113SP - GU24base 13W Spring</t>
  </si>
  <si>
    <t>33123SP - GU24base 23W Spring</t>
  </si>
  <si>
    <t>LED exit sign retro kit</t>
  </si>
  <si>
    <t>2-lamp electronic instant start ballast LBF</t>
  </si>
  <si>
    <t>4-lamp electronic instant start ballast LBF</t>
  </si>
  <si>
    <t>4-lamp electronic instant start ballast NBF</t>
  </si>
  <si>
    <t>4-lamp electronic instant start ballast HBF</t>
  </si>
  <si>
    <t>WAGO 873-902</t>
  </si>
  <si>
    <t>IDEAL 73B orange</t>
  </si>
  <si>
    <t>Ballast</t>
  </si>
  <si>
    <t>Quick Disconnect</t>
  </si>
  <si>
    <t>QD Quantity</t>
  </si>
  <si>
    <t>Wirenut</t>
  </si>
  <si>
    <t>Wirenut Quantity</t>
  </si>
  <si>
    <t>Socket Lock It</t>
  </si>
  <si>
    <t>Socket Lock It Quantity</t>
  </si>
  <si>
    <t>331SKTLKT</t>
  </si>
  <si>
    <t>Fluorescent, (1) 24", STD lampFluorescent, (1) 24", T-8 lamp, Instant Start Ballast, NLO (0.85 &lt; BF &lt; 0.95)</t>
  </si>
  <si>
    <t>Fluorescent, (1) 24"&amp;CHAR(34)&amp;", T-8 lamp, Standard BallastFluorescent, (1) 24"&amp;CHAR(34)&amp;", T-8 lamp, Instant Start Ballast, NLO (0.85 &lt; BF &lt; 0.95)</t>
  </si>
  <si>
    <t xml:space="preserve">   Bill of Materials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</si>
</sst>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</borders>
  <cellStyleXfs count="2060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  <xf numFmtId="0" fontId="62" fillId="35" borderId="0"/>
  </cellStyleXfs>
  <cellXfs count="159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0" fillId="0" borderId="0" xfId="0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59" fillId="34" borderId="58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left" wrapText="1"/>
    </xf>
    <xf numFmtId="0" fontId="60" fillId="0" borderId="3" xfId="0" applyFont="1" applyBorder="1" applyAlignment="1">
      <alignment horizontal="left" wrapText="1"/>
    </xf>
    <xf numFmtId="0" fontId="60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1" fillId="34" borderId="0" xfId="0" applyFont="1" applyFill="1" applyBorder="1" applyAlignment="1">
      <alignment wrapText="1"/>
    </xf>
    <xf numFmtId="0" fontId="60" fillId="0" borderId="1" xfId="0" applyFont="1" applyBorder="1" applyAlignment="1">
      <alignment horizontal="left"/>
    </xf>
    <xf numFmtId="0" fontId="60" fillId="0" borderId="3" xfId="0" applyFont="1" applyBorder="1" applyAlignment="1">
      <alignment horizontal="left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2" fillId="0" borderId="10" xfId="0" applyFont="1" applyBorder="1"/>
    <xf numFmtId="0" fontId="62" fillId="0" borderId="0" xfId="0" applyFont="1" applyBorder="1"/>
    <xf numFmtId="0" fontId="62" fillId="0" borderId="33" xfId="0" applyFont="1" applyBorder="1"/>
    <xf numFmtId="0" fontId="63" fillId="0" borderId="0" xfId="0" applyFont="1" applyBorder="1"/>
    <xf numFmtId="0" fontId="64" fillId="0" borderId="30" xfId="0" applyFont="1" applyBorder="1"/>
    <xf numFmtId="0" fontId="64" fillId="0" borderId="0" xfId="0" applyFont="1" applyBorder="1"/>
    <xf numFmtId="0" fontId="64" fillId="0" borderId="10" xfId="0" applyFont="1" applyBorder="1"/>
    <xf numFmtId="0" fontId="62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4" fillId="0" borderId="44" xfId="0" applyFont="1" applyBorder="1"/>
    <xf numFmtId="0" fontId="62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3" fillId="0" borderId="9" xfId="0" applyFont="1" applyBorder="1"/>
    <xf numFmtId="0" fontId="62" fillId="0" borderId="9" xfId="0" applyFont="1" applyBorder="1"/>
    <xf numFmtId="0" fontId="62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2" fillId="0" borderId="35" xfId="0" applyFont="1" applyBorder="1"/>
    <xf numFmtId="0" fontId="62" fillId="0" borderId="8" xfId="0" applyFont="1" applyBorder="1"/>
    <xf numFmtId="0" fontId="64" fillId="0" borderId="8" xfId="0" applyFont="1" applyBorder="1"/>
    <xf numFmtId="0" fontId="62" fillId="0" borderId="46" xfId="0" applyFont="1" applyBorder="1"/>
    <xf numFmtId="0" fontId="62" fillId="0" borderId="36" xfId="0" applyFont="1" applyBorder="1"/>
    <xf numFmtId="0" fontId="56" fillId="33" borderId="1" xfId="0" applyFont="1" applyFill="1" applyBorder="1" applyAlignment="1" applyProtection="1">
      <alignment horizontal="center" vertical="center" wrapText="1"/>
      <protection hidden="1"/>
    </xf>
    <xf numFmtId="0" fontId="62" fillId="0" borderId="1" xfId="0" applyFont="1" applyBorder="1"/>
    <xf numFmtId="0" fontId="62" fillId="0" borderId="54" xfId="0" applyFont="1" applyBorder="1" applyAlignment="1">
      <alignment wrapText="1"/>
    </xf>
    <xf numFmtId="0" fontId="62" fillId="0" borderId="56" xfId="0" applyFont="1" applyBorder="1" applyAlignment="1">
      <alignment wrapText="1"/>
    </xf>
    <xf numFmtId="0" fontId="62" fillId="0" borderId="54" xfId="0" applyFont="1" applyBorder="1"/>
    <xf numFmtId="0" fontId="58" fillId="0" borderId="0" xfId="0" applyFont="1" applyBorder="1"/>
    <xf numFmtId="0" fontId="5" fillId="6" borderId="59" xfId="0" applyFont="1" applyFill="1" applyBorder="1"/>
    <xf numFmtId="0" fontId="58" fillId="0" borderId="1" xfId="0" applyFont="1" applyBorder="1"/>
    <xf numFmtId="0" fontId="65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57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66" fillId="0" borderId="1" xfId="0" applyFont="1" applyBorder="1"/>
    <xf numFmtId="0" fontId="22" fillId="6" borderId="1" xfId="0" applyFont="1" applyFill="1" applyBorder="1" applyAlignment="1">
      <alignment horizontal="center" textRotation="90" wrapText="1"/>
    </xf>
    <xf numFmtId="0" fontId="62" fillId="0" borderId="1" xfId="0" applyFont="1" applyBorder="1" applyAlignment="1">
      <alignment wrapText="1"/>
    </xf>
    <xf numFmtId="0" fontId="62" fillId="0" borderId="57" xfId="0" applyFont="1" applyBorder="1" applyAlignment="1">
      <alignment wrapText="1"/>
    </xf>
    <xf numFmtId="0" fontId="60" fillId="0" borderId="3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3" fillId="0" borderId="42" xfId="0" applyFont="1" applyBorder="1" applyAlignment="1">
      <alignment horizontal="left"/>
    </xf>
    <xf numFmtId="0" fontId="62" fillId="0" borderId="32" xfId="0" applyFont="1" applyBorder="1" applyAlignment="1">
      <alignment horizontal="left"/>
    </xf>
    <xf numFmtId="0" fontId="62" fillId="0" borderId="38" xfId="0" applyFont="1" applyBorder="1" applyAlignment="1">
      <alignment horizontal="left"/>
    </xf>
    <xf numFmtId="0" fontId="62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57" fillId="6" borderId="1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 vertical="center"/>
    </xf>
    <xf numFmtId="0" fontId="22" fillId="6" borderId="43" xfId="0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3" fillId="0" borderId="49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4" fillId="0" borderId="44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55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1" xfId="2059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7"/>
  <sheetViews>
    <sheetView tabSelected="1" view="pageBreakPreview" zoomScale="70" zoomScaleNormal="85" zoomScaleSheetLayoutView="70" zoomScalePageLayoutView="40" workbookViewId="0"/>
  </sheetViews>
  <sheetFormatPr defaultColWidth="8.88671875" defaultRowHeight="14.4"/>
  <cols>
    <col min="1" max="1" width="5.5546875" style="2" customWidth="1"/>
    <col min="2" max="2" width="22.6640625" style="2" customWidth="1"/>
    <col min="3" max="3" width="8.44140625" style="2" customWidth="1"/>
    <col min="4" max="4" width="31" style="31" bestFit="1" customWidth="1"/>
    <col min="5" max="5" width="41.6640625" style="31" hidden="1" customWidth="1"/>
    <col min="6" max="6" width="31" style="2" bestFit="1" customWidth="1"/>
    <col min="7" max="7" width="20.33203125" style="33" customWidth="1"/>
    <col min="8" max="8" width="13.5546875" style="1" customWidth="1"/>
    <col min="9" max="9" width="19.5546875" style="1" bestFit="1" customWidth="1"/>
    <col min="10" max="10" width="12.6640625" style="1" customWidth="1"/>
    <col min="11" max="11" width="36.109375" style="1" customWidth="1"/>
    <col min="12" max="12" width="15.88671875" style="1" customWidth="1"/>
    <col min="13" max="22" width="9.109375" style="1" customWidth="1"/>
    <col min="23" max="23" width="17.6640625" style="1" customWidth="1"/>
    <col min="24" max="25" width="9.109375" style="1" customWidth="1"/>
    <col min="26" max="26" width="13.88671875" style="1" customWidth="1"/>
    <col min="27" max="27" width="10.109375" style="1" customWidth="1"/>
    <col min="28" max="247" width="9.109375" style="1" customWidth="1"/>
    <col min="248" max="16384" width="8.88671875" style="20"/>
  </cols>
  <sheetData>
    <row r="1" spans="1:27" ht="21.6" customHeight="1">
      <c r="A1" s="23" t="s">
        <v>14</v>
      </c>
      <c r="B1" s="24"/>
      <c r="C1" s="25"/>
      <c r="D1" s="26"/>
      <c r="E1" s="26"/>
      <c r="F1" s="25"/>
      <c r="G1" s="27"/>
      <c r="H1" s="8"/>
      <c r="I1" s="28"/>
      <c r="J1" s="28"/>
      <c r="K1" s="9"/>
    </row>
    <row r="2" spans="1:27" ht="24" customHeight="1">
      <c r="A2" s="29" t="s">
        <v>27</v>
      </c>
      <c r="B2" s="30"/>
      <c r="C2" s="30"/>
      <c r="F2" s="32"/>
      <c r="K2" s="141" t="s">
        <v>16</v>
      </c>
      <c r="L2" s="21"/>
    </row>
    <row r="3" spans="1:27" ht="19.2" customHeight="1">
      <c r="A3" s="29" t="s">
        <v>15</v>
      </c>
      <c r="B3" s="30"/>
      <c r="C3" s="30"/>
      <c r="F3" s="32"/>
      <c r="K3" s="141"/>
      <c r="R3" s="113"/>
    </row>
    <row r="4" spans="1:27" ht="24" customHeight="1">
      <c r="A4" s="13" t="s">
        <v>40</v>
      </c>
      <c r="B4" s="34"/>
      <c r="C4" s="34"/>
      <c r="D4" s="35"/>
      <c r="E4" s="35"/>
      <c r="F4" s="35"/>
      <c r="K4" s="6"/>
      <c r="R4" s="113"/>
    </row>
    <row r="5" spans="1:27" ht="24.45" customHeight="1">
      <c r="A5" s="147" t="s">
        <v>0</v>
      </c>
      <c r="B5" s="148"/>
      <c r="C5" s="137"/>
      <c r="D5" s="137"/>
      <c r="E5" s="137"/>
      <c r="F5" s="137"/>
      <c r="G5" s="36" t="s">
        <v>108</v>
      </c>
      <c r="H5" s="37"/>
      <c r="I5" s="37"/>
      <c r="J5" s="37"/>
      <c r="K5" s="38"/>
      <c r="L5" s="39"/>
      <c r="R5" s="116"/>
    </row>
    <row r="6" spans="1:27" ht="24.45" customHeight="1">
      <c r="A6" s="147" t="s">
        <v>1</v>
      </c>
      <c r="B6" s="148"/>
      <c r="C6" s="137"/>
      <c r="D6" s="137"/>
      <c r="E6" s="137"/>
      <c r="F6" s="137"/>
      <c r="G6" s="36"/>
      <c r="H6" s="37"/>
      <c r="I6" s="37"/>
      <c r="J6" s="37"/>
      <c r="K6" s="38"/>
      <c r="L6" s="39"/>
      <c r="R6" s="116"/>
    </row>
    <row r="7" spans="1:27" ht="24.45" customHeight="1">
      <c r="A7" s="147" t="s">
        <v>2</v>
      </c>
      <c r="B7" s="148"/>
      <c r="C7" s="137" t="s">
        <v>28</v>
      </c>
      <c r="D7" s="137"/>
      <c r="E7" s="137"/>
      <c r="F7" s="137"/>
      <c r="G7" s="36" t="s">
        <v>39</v>
      </c>
      <c r="H7" s="40"/>
      <c r="I7" s="40"/>
      <c r="J7" s="40"/>
      <c r="K7" s="41"/>
      <c r="L7" s="42"/>
      <c r="R7" s="116"/>
      <c r="AA7" s="113"/>
    </row>
    <row r="8" spans="1:27" ht="24.45" customHeight="1">
      <c r="A8" s="147" t="s">
        <v>3</v>
      </c>
      <c r="B8" s="148"/>
      <c r="C8" s="138" t="s">
        <v>29</v>
      </c>
      <c r="D8" s="138"/>
      <c r="E8" s="138"/>
      <c r="F8" s="138"/>
      <c r="G8" s="43" t="s">
        <v>43</v>
      </c>
      <c r="H8" s="40" t="str">
        <f>IF(H7="","",VLOOKUP(H7,Z85:AA88,2,FALSE))</f>
        <v/>
      </c>
      <c r="I8" s="40"/>
      <c r="J8" s="40"/>
      <c r="K8" s="41"/>
      <c r="L8" s="42"/>
      <c r="R8" s="113"/>
      <c r="AA8" s="113"/>
    </row>
    <row r="9" spans="1:27" ht="24.45" hidden="1" customHeight="1">
      <c r="A9" s="117"/>
      <c r="B9" s="118"/>
      <c r="C9" s="119"/>
      <c r="D9" s="119"/>
      <c r="E9" s="119"/>
      <c r="F9" s="119"/>
      <c r="G9" s="120"/>
      <c r="H9" s="42"/>
      <c r="I9" s="42"/>
      <c r="J9" s="42"/>
      <c r="K9" s="121"/>
      <c r="L9" s="42"/>
      <c r="R9" s="113"/>
      <c r="AA9" s="113"/>
    </row>
    <row r="10" spans="1:27" ht="24.45" customHeight="1">
      <c r="A10" s="44"/>
      <c r="B10" s="45"/>
      <c r="C10" s="45"/>
      <c r="D10" s="46"/>
      <c r="E10" s="46"/>
      <c r="F10" s="47"/>
      <c r="G10" s="47"/>
      <c r="H10" s="47"/>
      <c r="K10" s="6"/>
      <c r="R10" s="113"/>
      <c r="AA10" s="113"/>
    </row>
    <row r="11" spans="1:27" ht="10.199999999999999" customHeight="1" thickBot="1">
      <c r="A11" s="48"/>
      <c r="B11" s="30"/>
      <c r="D11" s="49"/>
      <c r="E11" s="49"/>
      <c r="G11" s="2"/>
      <c r="K11" s="6"/>
      <c r="R11" s="113"/>
      <c r="AA11" s="113"/>
    </row>
    <row r="12" spans="1:27" s="3" customFormat="1" ht="15" thickTop="1">
      <c r="A12" s="50"/>
      <c r="B12" s="51"/>
      <c r="C12" s="14"/>
      <c r="D12" s="52" t="s">
        <v>4</v>
      </c>
      <c r="E12" s="53"/>
      <c r="F12" s="139" t="s">
        <v>5</v>
      </c>
      <c r="G12" s="144"/>
      <c r="H12" s="144"/>
      <c r="I12" s="54" t="s">
        <v>19</v>
      </c>
      <c r="J12" s="139" t="s">
        <v>30</v>
      </c>
      <c r="K12" s="140"/>
      <c r="L12" s="55"/>
      <c r="AA12" s="113"/>
    </row>
    <row r="13" spans="1:27" s="3" customFormat="1" ht="52.8">
      <c r="A13" s="123" t="s">
        <v>6</v>
      </c>
      <c r="B13" s="56" t="s">
        <v>26</v>
      </c>
      <c r="C13" s="57" t="s">
        <v>23</v>
      </c>
      <c r="D13" s="58" t="s">
        <v>7</v>
      </c>
      <c r="E13" s="58"/>
      <c r="F13" s="59" t="s">
        <v>7</v>
      </c>
      <c r="G13" s="56" t="s">
        <v>25</v>
      </c>
      <c r="H13" s="60" t="s">
        <v>8</v>
      </c>
      <c r="I13" s="61" t="s">
        <v>9</v>
      </c>
      <c r="J13" s="62" t="s">
        <v>32</v>
      </c>
      <c r="K13" s="15" t="s">
        <v>31</v>
      </c>
      <c r="L13" s="109" t="s">
        <v>118</v>
      </c>
      <c r="M13" s="109" t="s">
        <v>119</v>
      </c>
      <c r="N13" s="109" t="s">
        <v>120</v>
      </c>
      <c r="O13" s="109" t="s">
        <v>121</v>
      </c>
      <c r="P13" s="109" t="s">
        <v>122</v>
      </c>
      <c r="Q13" s="109" t="s">
        <v>123</v>
      </c>
      <c r="R13" s="109" t="s">
        <v>124</v>
      </c>
      <c r="S13" s="109" t="s">
        <v>125</v>
      </c>
      <c r="T13" s="109" t="s">
        <v>126</v>
      </c>
      <c r="U13" s="109" t="s">
        <v>127</v>
      </c>
      <c r="V13" s="109" t="s">
        <v>128</v>
      </c>
      <c r="W13" s="115" t="s">
        <v>129</v>
      </c>
      <c r="X13" s="116"/>
      <c r="Y13" s="116"/>
      <c r="Z13" s="113"/>
      <c r="AA13" s="113"/>
    </row>
    <row r="14" spans="1:27" ht="29.4" customHeight="1">
      <c r="A14" s="63">
        <v>1</v>
      </c>
      <c r="B14" s="64"/>
      <c r="C14" s="65"/>
      <c r="D14" s="124"/>
      <c r="E14" s="124"/>
      <c r="F14" s="124"/>
      <c r="G14" s="66"/>
      <c r="H14" s="67"/>
      <c r="I14" s="68"/>
      <c r="J14" s="69"/>
      <c r="K14" s="4"/>
      <c r="L14" s="70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1*G14, 0)</f>
        <v>0</v>
      </c>
      <c r="M14" s="71">
        <f>IF(OR(D14&amp;F14="Fluorescent,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(1) 48"&amp;CHAR(34)&amp;", T-8 lampFluorescent, (1) 48"&amp;CHAR(34)&amp;", HPT8 28W lamp, Instant or Program Start Ballast,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0.95)",D14&amp;F14="Fluorescent, (4) 48"&amp;CHAR(34)&amp;", ES lampsFluorescent, (2) 48"&amp;CHAR(34)&amp;", HPT8 28W lamp, Instant or Program Start Ballast, (&gt;/= 0.95)",D14&amp;F14="Fluorescent, (1) 96"&amp;CHAR(34)&amp;" ES lampFluorescent, (2) 48"&amp;CHAR(34)&amp;", HPT8 28W lamp, Instant or Program Start Ballast, (&gt;/= 0.95)",D14&amp;F14="Fluorescent, (2) 96"&amp;CHAR(34)&amp;", ES lampsFluorescent, (2) 48"&amp;CHAR(34)&amp;", HPT8 28W lamp, Instant or Program Start Ballast, (&gt;/= 0.95)",D14&amp;F14="Fluorescent, (3) 48"&amp;CHAR(34)&amp;", T-8 lampFluorescent, (2) 48"&amp;CHAR(34)&amp;", HPT8 28W lamp, Instant or Program Start Ballast, (&gt;/= 0.95)",D14&amp;F14="Fluorescent, (4) 48"&amp;CHAR(34)&amp;", T-8 lamps, Instant Start Ballast, NLO (0.85 &lt; BF &lt; 0.95)Fluorescent, (2) 48"&amp;CHAR(34)&amp;", HPT8 28W lamp, Instant or Program Start Ballast, (&gt;/= 0.95)",D14&amp;F14="Fluorescent,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0.95)",D14&amp;F14="Fluorescent, (4) 48"&amp;CHAR(34)&amp;", T-8 lamps, Instant Start Ballast, NLO (0.85 &lt; BF &lt; 0.95)Fluorescent, (3) 48"&amp;CHAR(34)&amp;", HPT8 32W lamp, Instant or Program Start Ballast, (0.85 &lt; BF &lt; 0.95)",D14&amp;F14="Fluorescent, (4) 48"&amp;CHAR(34)&amp;", T-8 lampsFluorescent, (3) 48"&amp;CHAR(34)&amp;", HPT8 28W lamp, Instant or Program Start Ballast, (&gt;/= 0.95)"), 3*G14,
IF(OR(D14&amp;F14="Fluorescent, (4) 48"&amp;CHAR(34)&amp;", ES lampsFluorescent, (4) 48"&amp;CHAR(34)&amp;", HPT8 28W lamp, Instant or Program Start Ballast, (0.85 &lt; BF &lt;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 4*G14,
IF(D14&amp;E14="Fluorescent, (4) 96"&amp;CHAR(34)&amp;", ES lampsFluorescent, (6) 48"&amp;CHAR(34)&amp;", HPT8 32W lamp, Instant or Program Start Ballast, (&gt;/= 0.95)", 6*G14, 0)))))</f>
        <v>0</v>
      </c>
      <c r="N14" s="1">
        <f>IF(D14&amp;F14="Fluorescent, (4) 96"&amp;CHAR(34)&amp;", T-8 lamps, Instant Start Ballast, NLO (0.85 &lt; BF &lt; 0.95)Fluorescent, (6) 48"&amp;CHAR(34)&amp;", HPT8 32W lamp, Instant or Program Start Ballast, (0.85 &lt; BF &lt; 0.95)", 6*G14, 0)</f>
        <v>0</v>
      </c>
      <c r="O14" s="1">
        <f>IF(OR(D14&amp;F14="Incandescent, (1) 30W lampInterior CF 1L 13W Quad", D14&amp;F14="Incandescent, (1) 60W lampInterior CF 1L 13W Quad", D14&amp;F14="Incandescent, (1) 40W lampInterior CF 1L 13W Quad", D14&amp;F14="Incandescent, (1) 65W lampInterior CF 1L 13W Quad", D14&amp;F14="Incandescent, (1) 75W lampInterior CF 1L 13W Quad"), 1*G14, 0)</f>
        <v>0</v>
      </c>
      <c r="P14" s="1">
        <f>IF(OR(D14&amp;F14="Incandescent, (1) 100W lampInterior CF 1L 23W Quad", D14&amp;F14="Incandescent, (1) 90W lampInterior CF 1L 23W Quad"), 1*G14, 0)</f>
        <v>0</v>
      </c>
      <c r="Q14" s="1">
        <f>IF(D14&amp;F14="EXIT Incandescent, (1) 20W lampEXIT Sign, LED, (1) 2W lamp, Single Sided",1,IF(D14&amp;F14="EXIT Incandescent, (2) 20W lampsEXIT Sign, LED, (2) 2W lamps, Dual Sided",2*G14,0))</f>
        <v>0</v>
      </c>
      <c r="R14" s="1">
        <f>IF(OR(D14&amp;E14="Fluorescent, (1) 24"&amp;CHAR(34)&amp;", STD lampFluorescent, (1) 24"&amp;CHAR(34)&amp;", T-8 lamp, Instant Start Ballast, NLO (0.85 &lt; BF &lt; 0.95)", D14&amp;E14="Fluorescent, (1) 48"&amp;CHAR(34)&amp;", ES lampFluorescent, (1) 48"&amp;CHAR(34)&amp;", HPT8 28W lamp, Instant or Program Start Ballast, (0.85 &lt; BF &lt; 0.95)", D14&amp;E14="Fluorescent, (1) 24"&amp;CHAR(34)&amp;", T-8 lamp, Standard BallastFluorescent, (1) 24"&amp;CHAR(34)&amp;", T-8 lamp, Instant Start Ballast, NLO (0.85 &lt; BF &lt; 0.95)", D14&amp;E14="Fluorescent, (1) 48"&amp;CHAR(34)&amp;", T-8 lamp, Instant Start Ballast, NLO (0.85 &lt; BF &lt; 0.95)Fluorescent, (1) 48"&amp;CHAR(34)&amp;", HPT8 28W lamp, Instant or Program Start Ballast, (0.85 &lt; BF &lt; 0.95)", D14&amp;E14="Fluorescent, (1) 48"&amp;CHAR(34)&amp;", T-8 lampFluorescent, (1) 48"&amp;CHAR(34)&amp;", HPT8 28W lamp, Instant or Program Start Ballast, (0.85 &lt; BF &lt; 0.95)"), 1*G14, 0)</f>
        <v>0</v>
      </c>
      <c r="S14" s="1">
        <f>IF(OR(D14&amp;E14="Fluorescent, (2) 48"&amp;CHAR(34)&amp;", ES lampFluorescent, (1) 48"&amp;CHAR(34)&amp;", HPT8 28W lamp, Instant or Program Start Ballast, (&gt;/= 0.95)", D14&amp;E14="Fluorescent, (2) 48"&amp;CHAR(34)&amp;", T-8 lamps, Instant Start Ballast, NLO (0.85 &lt; BF &lt; 0.95)Fluorescent, (1) 48"&amp;CHAR(34)&amp;", HPT8 28W lamp, Instant or Program Start Ballast, (&gt;/= 0.95)", D14&amp;E14="Fluorescent, (2) 48"&amp;CHAR(34)&amp;", T-8 lampFluorescent, (1) 48"&amp;CHAR(34)&amp;", HPT8 28W lamp, Instant or Program Start Ballast, (&gt;/= 0.95)", D14&amp;E14="Fluorescent, (4) 48"&amp;CHAR(34)&amp;", T-8 lamps, Instant Start Ballast, NLO (0.85 &lt; BF &lt; 0.95)Fluorescent, (3) 48"&amp;CHAR(34)&amp;", HPT8 32W lamp, Instant or Program Start Ballast, (0.85 &lt; BF &lt; 0.95)", D14&amp;E14="Fluorescent, (4) 48"&amp;CHAR(34)&amp;", T-8 lamps, Instant Start Ballast, NLO (0.85 &lt; BF &lt; 0.95)Fluorescent, (4) 48"&amp;CHAR(34)&amp;", HPT8 28W lamp, Instant or Program Start Ballast, (&lt; 0.85)"), 1*G14,
IF(D14&amp;E14="Fluorescent, (4) 96"&amp;CHAR(34)&amp;", T-8 lamps, Instant Start Ballast, NLO (0.85 &lt; BF &lt; 0.95)Fluorescent, (6) 48"&amp;CHAR(34)&amp;", HPT8 32W lamp, Instant or Program Start Ballast, (0.85 &lt; BF &lt; 0.95)", 2*G14, 0))</f>
        <v>0</v>
      </c>
      <c r="T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D14&amp;E14="Fluorescent, (2) 96"&amp;CHAR(34)&amp;", T-8 lamps, Instant Start Ballast, NLO (0.85 &lt; BF &lt; 0.95)Fluorescent, (2) 48"&amp;CHAR(34)&amp;", HPT8 28W lamp, Instant or Program Start Ballast, (&gt;/= 0.95)", D14&amp;E14="Fluorescent, (2) 96"&amp;CHAR(34)&amp;", T-8 lamps, Instant Start Ballast, NLO (0.85 &lt; BF &lt; 0.95)Fluorescent, (4) 48"&amp;CHAR(34)&amp;", HPT8 28W lamp, Instant or Program Start Ballast, (0.85 &lt; BF &lt; 0.95)"), 1*G14,
IF(D14&amp;F14="Fluorescent, (4) 96"&amp;CHAR(34)&amp;", ES lampsFluorescent, (6) 48"&amp;CHAR(34)&amp;", HPT8 32W lamp, Instant or Program Start Ballast, (&gt;/= 0.95)", 2*G14, 0))</f>
        <v>0</v>
      </c>
      <c r="U14" s="1">
        <f>IF(OR(D14&amp;E14="Fluorescent, (4) 96"&amp;CHAR(34)&amp;", ES lampsFluorescent, (4) 48"&amp;CHAR(34)&amp;", HPT8 28W lamp, Instant or Program Start Ballast, (&gt;/= 0.95)",D14&amp;E14="Fluorescent, (4) 96"&amp;CHAR(34)&amp;", T-8 lamps, Instant Start Ballast, NLO (0.85 &lt; BF &lt; 0.95)Fluorescent, (4) 48"&amp;CHAR(34)&amp;", HPT8 28W lamp, Instant or Program Start Ballast, (&gt;/= 0.95)"), 1*G14, 0)</f>
        <v>0</v>
      </c>
      <c r="V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1*G14, 0)</f>
        <v>0</v>
      </c>
      <c r="W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10*G14, 0)</f>
        <v>0</v>
      </c>
      <c r="AA14" s="113"/>
    </row>
    <row r="15" spans="1:27" ht="29.4" customHeight="1">
      <c r="A15" s="63">
        <v>2</v>
      </c>
      <c r="B15" s="64"/>
      <c r="C15" s="65"/>
      <c r="D15" s="124"/>
      <c r="E15" s="124"/>
      <c r="F15" s="124"/>
      <c r="G15" s="66"/>
      <c r="H15" s="67"/>
      <c r="I15" s="68"/>
      <c r="J15" s="69"/>
      <c r="K15" s="4"/>
      <c r="L15" s="70">
        <f t="shared" ref="L15:L78" si="0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1*G15, 0)</f>
        <v>0</v>
      </c>
      <c r="M15" s="71">
        <f t="shared" ref="M15:M78" si="1">IF(OR(D15&amp;F15="Fluorescent,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(1) 48"&amp;CHAR(34)&amp;", T-8 lampFluorescent, (1) 48"&amp;CHAR(34)&amp;", HPT8 28W lamp, Instant or Program Start Ballast,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0.95)",D15&amp;F15="Fluorescent, (4) 48"&amp;CHAR(34)&amp;", ES lampsFluorescent, (2) 48"&amp;CHAR(34)&amp;", HPT8 28W lamp, Instant or Program Start Ballast, (&gt;/= 0.95)",D15&amp;F15="Fluorescent, (1) 96"&amp;CHAR(34)&amp;" ES lampFluorescent, (2) 48"&amp;CHAR(34)&amp;", HPT8 28W lamp, Instant or Program Start Ballast, (&gt;/= 0.95)",D15&amp;F15="Fluorescent, (2) 96"&amp;CHAR(34)&amp;", ES lampsFluorescent, (2) 48"&amp;CHAR(34)&amp;", HPT8 28W lamp, Instant or Program Start Ballast, (&gt;/= 0.95)",D15&amp;F15="Fluorescent, (3) 48"&amp;CHAR(34)&amp;", T-8 lampFluorescent, (2) 48"&amp;CHAR(34)&amp;", HPT8 28W lamp, Instant or Program Start Ballast, (&gt;/= 0.95)",D15&amp;F15="Fluorescent, (4) 48"&amp;CHAR(34)&amp;", T-8 lamps, Instant Start Ballast, NLO (0.85 &lt; BF &lt; 0.95)Fluorescent, (2) 48"&amp;CHAR(34)&amp;", HPT8 28W lamp, Instant or Program Start Ballast, (&gt;/= 0.95)",D15&amp;F15="Fluorescent,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0.95)",D15&amp;F15="Fluorescent, (4) 48"&amp;CHAR(34)&amp;", T-8 lamps, Instant Start Ballast, NLO (0.85 &lt; BF &lt; 0.95)Fluorescent, (3) 48"&amp;CHAR(34)&amp;", HPT8 32W lamp, Instant or Program Start Ballast, (0.85 &lt; BF &lt; 0.95)",D15&amp;F15="Fluorescent, (4) 48"&amp;CHAR(34)&amp;", T-8 lampsFluorescent, (3) 48"&amp;CHAR(34)&amp;", HPT8 28W lamp, Instant or Program Start Ballast, (&gt;/= 0.95)"), 3*G15,
IF(OR(D15&amp;F15="Fluorescent, (4) 48"&amp;CHAR(34)&amp;", ES lampsFluorescent, (4) 48"&amp;CHAR(34)&amp;", HPT8 28W lamp, Instant or Program Start Ballast, (0.85 &lt; BF &lt;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 4*G15,
IF(D15&amp;E15="Fluorescent, (4) 96"&amp;CHAR(34)&amp;", ES lampsFluorescent, (6) 48"&amp;CHAR(34)&amp;", HPT8 32W lamp, Instant or Program Start Ballast, (&gt;/= 0.95)", 6*G15, 0)))))</f>
        <v>0</v>
      </c>
      <c r="N15" s="1">
        <f t="shared" ref="N15:N78" si="2">IF(D15&amp;F15="Fluorescent, (4) 96"&amp;CHAR(34)&amp;", T-8 lamps, Instant Start Ballast, NLO (0.85 &lt; BF &lt; 0.95)Fluorescent, (6) 48"&amp;CHAR(34)&amp;", HPT8 32W lamp, Instant or Program Start Ballast, (0.85 &lt; BF &lt; 0.95)", 6*G15, 0)</f>
        <v>0</v>
      </c>
      <c r="O15" s="1">
        <f t="shared" ref="O15:O78" si="3">IF(OR(D15&amp;F15="Incandescent, (1) 30W lampInterior CF 1L 13W Quad", D15&amp;F15="Incandescent, (1) 60W lampInterior CF 1L 13W Quad", D15&amp;F15="Incandescent, (1) 40W lampInterior CF 1L 13W Quad", D15&amp;F15="Incandescent, (1) 65W lampInterior CF 1L 13W Quad", D15&amp;F15="Incandescent, (1) 75W lampInterior CF 1L 13W Quad"), 1*G15, 0)</f>
        <v>0</v>
      </c>
      <c r="P15" s="1">
        <f t="shared" ref="P15:P78" si="4">IF(OR(D15&amp;F15="Incandescent, (1) 100W lampInterior CF 1L 23W Quad", D15&amp;F15="Incandescent, (1) 90W lampInterior CF 1L 23W Quad"), 1*G15, 0)</f>
        <v>0</v>
      </c>
      <c r="Q15" s="1">
        <f t="shared" ref="Q15:Q78" si="5">IF(D15&amp;F15="EXIT Incandescent, (1) 20W lampEXIT Sign, LED, (1) 2W lamp, Single Sided",1,IF(D15&amp;F15="EXIT Incandescent, (2) 20W lampsEXIT Sign, LED, (2) 2W lamps, Dual Sided",2*G15,0))</f>
        <v>0</v>
      </c>
      <c r="R15" s="1">
        <f t="shared" ref="R15:R78" si="6">IF(OR(D15&amp;E15="Fluorescent, (1) 24"&amp;CHAR(34)&amp;", STD lampFluorescent, (1) 24"&amp;CHAR(34)&amp;", T-8 lamp, Instant Start Ballast, NLO (0.85 &lt; BF &lt; 0.95)", D15&amp;E15="Fluorescent, (1) 48"&amp;CHAR(34)&amp;", ES lampFluorescent, (1) 48"&amp;CHAR(34)&amp;", HPT8 28W lamp, Instant or Program Start Ballast, (0.85 &lt; BF &lt; 0.95)", D15&amp;E15="Fluorescent, (1) 24"&amp;CHAR(34)&amp;", T-8 lamp, Standard BallastFluorescent, (1) 24"&amp;CHAR(34)&amp;", T-8 lamp, Instant Start Ballast, NLO (0.85 &lt; BF &lt; 0.95)", D15&amp;E15="Fluorescent, (1) 48"&amp;CHAR(34)&amp;", T-8 lamp, Instant Start Ballast, NLO (0.85 &lt; BF &lt; 0.95)Fluorescent, (1) 48"&amp;CHAR(34)&amp;", HPT8 28W lamp, Instant or Program Start Ballast, (0.85 &lt; BF &lt; 0.95)", D15&amp;E15="Fluorescent, (1) 48"&amp;CHAR(34)&amp;", T-8 lampFluorescent, (1) 48"&amp;CHAR(34)&amp;", HPT8 28W lamp, Instant or Program Start Ballast, (0.85 &lt; BF &lt; 0.95)"), 1*G15, 0)</f>
        <v>0</v>
      </c>
      <c r="S15" s="1">
        <f t="shared" ref="S15:S78" si="7">IF(OR(D15&amp;E15="Fluorescent, (2) 48"&amp;CHAR(34)&amp;", ES lampFluorescent, (1) 48"&amp;CHAR(34)&amp;", HPT8 28W lamp, Instant or Program Start Ballast, (&gt;/= 0.95)", D15&amp;E15="Fluorescent, (2) 48"&amp;CHAR(34)&amp;", T-8 lamps, Instant Start Ballast, NLO (0.85 &lt; BF &lt; 0.95)Fluorescent, (1) 48"&amp;CHAR(34)&amp;", HPT8 28W lamp, Instant or Program Start Ballast, (&gt;/= 0.95)", D15&amp;E15="Fluorescent, (2) 48"&amp;CHAR(34)&amp;", T-8 lampFluorescent, (1) 48"&amp;CHAR(34)&amp;", HPT8 28W lamp, Instant or Program Start Ballast, (&gt;/= 0.95)", D15&amp;E15="Fluorescent, (4) 48"&amp;CHAR(34)&amp;", T-8 lamps, Instant Start Ballast, NLO (0.85 &lt; BF &lt; 0.95)Fluorescent, (3) 48"&amp;CHAR(34)&amp;", HPT8 32W lamp, Instant or Program Start Ballast, (0.85 &lt; BF &lt; 0.95)", D15&amp;E15="Fluorescent, (4) 48"&amp;CHAR(34)&amp;", T-8 lamps, Instant Start Ballast, NLO (0.85 &lt; BF &lt; 0.95)Fluorescent, (4) 48"&amp;CHAR(34)&amp;", HPT8 28W lamp, Instant or Program Start Ballast, (&lt; 0.85)"), 1*G15,
IF(D15&amp;E15="Fluorescent, (4) 96"&amp;CHAR(34)&amp;", T-8 lamps, Instant Start Ballast, NLO (0.85 &lt; BF &lt; 0.95)Fluorescent, (6) 48"&amp;CHAR(34)&amp;", HPT8 32W lamp, Instant or Program Start Ballast, (0.85 &lt; BF &lt; 0.95)", 2*G15, 0))</f>
        <v>0</v>
      </c>
      <c r="T15" s="1">
        <f t="shared" ref="T15:T78" si="8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D15&amp;E15="Fluorescent, (2) 96"&amp;CHAR(34)&amp;", T-8 lamps, Instant Start Ballast, NLO (0.85 &lt; BF &lt; 0.95)Fluorescent, (2) 48"&amp;CHAR(34)&amp;", HPT8 28W lamp, Instant or Program Start Ballast, (&gt;/= 0.95)", D15&amp;E15="Fluorescent, (2) 96"&amp;CHAR(34)&amp;", T-8 lamps, Instant Start Ballast, NLO (0.85 &lt; BF &lt; 0.95)Fluorescent, (4) 48"&amp;CHAR(34)&amp;", HPT8 28W lamp, Instant or Program Start Ballast, (0.85 &lt; BF &lt; 0.95)"), 1*G15,
IF(D15&amp;F15="Fluorescent, (4) 96"&amp;CHAR(34)&amp;", ES lampsFluorescent, (6) 48"&amp;CHAR(34)&amp;", HPT8 32W lamp, Instant or Program Start Ballast, (&gt;/= 0.95)", 2*G15, 0))</f>
        <v>0</v>
      </c>
      <c r="U15" s="1">
        <f t="shared" ref="U15:U78" si="9">IF(OR(D15&amp;E15="Fluorescent, (4) 96"&amp;CHAR(34)&amp;", ES lampsFluorescent, (4) 48"&amp;CHAR(34)&amp;", HPT8 28W lamp, Instant or Program Start Ballast, (&gt;/= 0.95)",D15&amp;E15="Fluorescent, (4) 96"&amp;CHAR(34)&amp;", T-8 lamps, Instant Start Ballast, NLO (0.85 &lt; BF &lt; 0.95)Fluorescent, (4) 48"&amp;CHAR(34)&amp;", HPT8 28W lamp, Instant or Program Start Ballast, (&gt;/= 0.95)"), 1*G15, 0)</f>
        <v>0</v>
      </c>
      <c r="V15" s="1">
        <f t="shared" ref="V15:V78" si="10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1*G15, 0)</f>
        <v>0</v>
      </c>
      <c r="W15" s="1">
        <f t="shared" ref="W15:W78" si="11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10*G15, 0)</f>
        <v>0</v>
      </c>
      <c r="AA15" s="113"/>
    </row>
    <row r="16" spans="1:27" ht="29.4" customHeight="1">
      <c r="A16" s="63">
        <v>3</v>
      </c>
      <c r="B16" s="64"/>
      <c r="C16" s="65"/>
      <c r="D16" s="124"/>
      <c r="E16" s="124"/>
      <c r="F16" s="124"/>
      <c r="G16" s="66"/>
      <c r="H16" s="67"/>
      <c r="I16" s="68"/>
      <c r="J16" s="69"/>
      <c r="K16" s="4"/>
      <c r="L16" s="70">
        <f t="shared" si="0"/>
        <v>0</v>
      </c>
      <c r="M16" s="71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AA16" s="113"/>
    </row>
    <row r="17" spans="1:27" ht="29.4" customHeight="1">
      <c r="A17" s="63">
        <v>4</v>
      </c>
      <c r="B17" s="64"/>
      <c r="C17" s="65"/>
      <c r="D17" s="124"/>
      <c r="E17" s="124"/>
      <c r="F17" s="124"/>
      <c r="G17" s="66"/>
      <c r="H17" s="67"/>
      <c r="I17" s="68"/>
      <c r="J17" s="69"/>
      <c r="K17" s="4"/>
      <c r="L17" s="70">
        <f t="shared" si="0"/>
        <v>0</v>
      </c>
      <c r="M17" s="7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AA17" s="113"/>
    </row>
    <row r="18" spans="1:27" ht="29.4" customHeight="1">
      <c r="A18" s="63">
        <v>5</v>
      </c>
      <c r="B18" s="64"/>
      <c r="C18" s="65"/>
      <c r="D18" s="124"/>
      <c r="E18" s="124"/>
      <c r="F18" s="124"/>
      <c r="G18" s="66"/>
      <c r="H18" s="67"/>
      <c r="I18" s="68"/>
      <c r="J18" s="69"/>
      <c r="K18" s="4"/>
      <c r="L18" s="70">
        <f t="shared" si="0"/>
        <v>0</v>
      </c>
      <c r="M18" s="71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AA18" s="113"/>
    </row>
    <row r="19" spans="1:27" ht="29.4" customHeight="1">
      <c r="A19" s="63">
        <v>6</v>
      </c>
      <c r="B19" s="64"/>
      <c r="C19" s="65"/>
      <c r="D19" s="124"/>
      <c r="E19" s="124"/>
      <c r="F19" s="124"/>
      <c r="G19" s="66"/>
      <c r="H19" s="67"/>
      <c r="I19" s="68"/>
      <c r="J19" s="69"/>
      <c r="K19" s="4"/>
      <c r="L19" s="70">
        <f t="shared" si="0"/>
        <v>0</v>
      </c>
      <c r="M19" s="71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AA19" s="113"/>
    </row>
    <row r="20" spans="1:27" ht="29.4" customHeight="1">
      <c r="A20" s="63">
        <v>7</v>
      </c>
      <c r="B20" s="64"/>
      <c r="C20" s="65"/>
      <c r="D20" s="124"/>
      <c r="E20" s="124"/>
      <c r="F20" s="124"/>
      <c r="G20" s="66"/>
      <c r="H20" s="67"/>
      <c r="I20" s="68"/>
      <c r="J20" s="69"/>
      <c r="K20" s="4"/>
      <c r="L20" s="70">
        <f t="shared" si="0"/>
        <v>0</v>
      </c>
      <c r="M20" s="71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AA20" s="113"/>
    </row>
    <row r="21" spans="1:27" ht="29.4" customHeight="1">
      <c r="A21" s="63">
        <v>8</v>
      </c>
      <c r="B21" s="64"/>
      <c r="C21" s="65"/>
      <c r="D21" s="124"/>
      <c r="E21" s="124"/>
      <c r="F21" s="124"/>
      <c r="G21" s="66"/>
      <c r="H21" s="67"/>
      <c r="I21" s="68"/>
      <c r="J21" s="69"/>
      <c r="K21" s="4"/>
      <c r="L21" s="70">
        <f t="shared" si="0"/>
        <v>0</v>
      </c>
      <c r="M21" s="71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AA21" s="113"/>
    </row>
    <row r="22" spans="1:27" ht="29.4" customHeight="1">
      <c r="A22" s="63">
        <v>9</v>
      </c>
      <c r="B22" s="64"/>
      <c r="C22" s="65"/>
      <c r="D22" s="124"/>
      <c r="E22" s="124"/>
      <c r="F22" s="124"/>
      <c r="G22" s="66"/>
      <c r="H22" s="67"/>
      <c r="I22" s="68"/>
      <c r="J22" s="69"/>
      <c r="K22" s="4"/>
      <c r="L22" s="70">
        <f t="shared" si="0"/>
        <v>0</v>
      </c>
      <c r="M22" s="71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AA22" s="113"/>
    </row>
    <row r="23" spans="1:27" ht="29.4" customHeight="1">
      <c r="A23" s="63">
        <v>10</v>
      </c>
      <c r="B23" s="64"/>
      <c r="C23" s="65"/>
      <c r="D23" s="124"/>
      <c r="E23" s="124"/>
      <c r="F23" s="124"/>
      <c r="G23" s="66"/>
      <c r="H23" s="67"/>
      <c r="I23" s="68"/>
      <c r="J23" s="69"/>
      <c r="K23" s="4"/>
      <c r="L23" s="70">
        <f t="shared" si="0"/>
        <v>0</v>
      </c>
      <c r="M23" s="7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AA23" s="113"/>
    </row>
    <row r="24" spans="1:27" ht="29.4" customHeight="1">
      <c r="A24" s="63">
        <v>11</v>
      </c>
      <c r="B24" s="64"/>
      <c r="C24" s="65"/>
      <c r="D24" s="124"/>
      <c r="E24" s="124"/>
      <c r="F24" s="124"/>
      <c r="G24" s="66"/>
      <c r="H24" s="67"/>
      <c r="I24" s="68"/>
      <c r="J24" s="69"/>
      <c r="K24" s="4"/>
      <c r="L24" s="70">
        <f t="shared" si="0"/>
        <v>0</v>
      </c>
      <c r="M24" s="71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AA24" s="113"/>
    </row>
    <row r="25" spans="1:27" ht="29.4" customHeight="1">
      <c r="A25" s="63">
        <v>12</v>
      </c>
      <c r="B25" s="64"/>
      <c r="C25" s="65"/>
      <c r="D25" s="124"/>
      <c r="E25" s="124"/>
      <c r="F25" s="124"/>
      <c r="G25" s="66"/>
      <c r="H25" s="67"/>
      <c r="I25" s="68"/>
      <c r="J25" s="69"/>
      <c r="K25" s="4"/>
      <c r="L25" s="70">
        <f t="shared" si="0"/>
        <v>0</v>
      </c>
      <c r="M25" s="7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AA25" s="113"/>
    </row>
    <row r="26" spans="1:27" ht="29.4" customHeight="1" thickBot="1">
      <c r="A26" s="63">
        <v>13</v>
      </c>
      <c r="B26" s="64"/>
      <c r="C26" s="65"/>
      <c r="D26" s="124"/>
      <c r="E26" s="124"/>
      <c r="F26" s="124"/>
      <c r="G26" s="66"/>
      <c r="H26" s="67"/>
      <c r="I26" s="68"/>
      <c r="J26" s="69"/>
      <c r="K26" s="4"/>
      <c r="L26" s="70">
        <f t="shared" si="0"/>
        <v>0</v>
      </c>
      <c r="M26" s="7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AA26" s="113"/>
    </row>
    <row r="27" spans="1:27" ht="29.4" hidden="1" customHeight="1" thickBot="1">
      <c r="A27" s="63">
        <v>14</v>
      </c>
      <c r="B27" s="64"/>
      <c r="C27" s="65"/>
      <c r="D27" s="124"/>
      <c r="E27" s="124"/>
      <c r="F27" s="124"/>
      <c r="G27" s="66"/>
      <c r="H27" s="67"/>
      <c r="I27" s="68"/>
      <c r="J27" s="69"/>
      <c r="K27" s="4"/>
      <c r="L27" s="70">
        <f t="shared" si="0"/>
        <v>0</v>
      </c>
      <c r="M27" s="71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AA27" s="113"/>
    </row>
    <row r="28" spans="1:27" ht="29.4" hidden="1" customHeight="1">
      <c r="A28" s="63">
        <v>15</v>
      </c>
      <c r="B28" s="64"/>
      <c r="C28" s="65"/>
      <c r="D28" s="124"/>
      <c r="E28" s="124"/>
      <c r="F28" s="124"/>
      <c r="G28" s="66"/>
      <c r="H28" s="67"/>
      <c r="I28" s="68"/>
      <c r="J28" s="69"/>
      <c r="K28" s="4"/>
      <c r="L28" s="70">
        <f t="shared" si="0"/>
        <v>0</v>
      </c>
      <c r="M28" s="71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AA28" s="113"/>
    </row>
    <row r="29" spans="1:27" ht="29.4" hidden="1" customHeight="1">
      <c r="A29" s="63">
        <v>16</v>
      </c>
      <c r="B29" s="64"/>
      <c r="C29" s="65"/>
      <c r="D29" s="124"/>
      <c r="E29" s="124"/>
      <c r="F29" s="124"/>
      <c r="G29" s="66"/>
      <c r="H29" s="67"/>
      <c r="I29" s="68"/>
      <c r="J29" s="69"/>
      <c r="K29" s="4"/>
      <c r="L29" s="70">
        <f t="shared" si="0"/>
        <v>0</v>
      </c>
      <c r="M29" s="71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AA29" s="113"/>
    </row>
    <row r="30" spans="1:27" ht="29.4" hidden="1" customHeight="1">
      <c r="A30" s="63">
        <v>17</v>
      </c>
      <c r="B30" s="64"/>
      <c r="C30" s="65"/>
      <c r="D30" s="124"/>
      <c r="E30" s="124"/>
      <c r="F30" s="124"/>
      <c r="G30" s="66"/>
      <c r="H30" s="67"/>
      <c r="I30" s="68"/>
      <c r="J30" s="69"/>
      <c r="K30" s="4"/>
      <c r="L30" s="70">
        <f t="shared" si="0"/>
        <v>0</v>
      </c>
      <c r="M30" s="71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AA30" s="113"/>
    </row>
    <row r="31" spans="1:27" ht="29.4" hidden="1" customHeight="1">
      <c r="A31" s="63">
        <v>18</v>
      </c>
      <c r="B31" s="64"/>
      <c r="C31" s="65"/>
      <c r="D31" s="124"/>
      <c r="E31" s="124"/>
      <c r="F31" s="124"/>
      <c r="G31" s="66"/>
      <c r="H31" s="67"/>
      <c r="I31" s="68"/>
      <c r="J31" s="69"/>
      <c r="K31" s="4"/>
      <c r="L31" s="70">
        <f t="shared" si="0"/>
        <v>0</v>
      </c>
      <c r="M31" s="7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AA31" s="113"/>
    </row>
    <row r="32" spans="1:27" ht="29.4" hidden="1" customHeight="1">
      <c r="A32" s="63">
        <v>19</v>
      </c>
      <c r="B32" s="64"/>
      <c r="C32" s="65"/>
      <c r="D32" s="124"/>
      <c r="E32" s="124"/>
      <c r="F32" s="124"/>
      <c r="G32" s="66"/>
      <c r="H32" s="67"/>
      <c r="I32" s="68"/>
      <c r="J32" s="69"/>
      <c r="K32" s="4"/>
      <c r="L32" s="70">
        <f t="shared" si="0"/>
        <v>0</v>
      </c>
      <c r="M32" s="71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AA32" s="113"/>
    </row>
    <row r="33" spans="1:27" ht="29.4" hidden="1" customHeight="1">
      <c r="A33" s="63">
        <v>20</v>
      </c>
      <c r="B33" s="72"/>
      <c r="C33" s="73"/>
      <c r="D33" s="124"/>
      <c r="E33" s="124"/>
      <c r="F33" s="124"/>
      <c r="G33" s="66"/>
      <c r="H33" s="67"/>
      <c r="I33" s="75"/>
      <c r="J33" s="76"/>
      <c r="K33" s="4"/>
      <c r="L33" s="70">
        <f t="shared" si="0"/>
        <v>0</v>
      </c>
      <c r="M33" s="71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AA33" s="113"/>
    </row>
    <row r="34" spans="1:27" ht="29.4" hidden="1" customHeight="1">
      <c r="A34" s="63">
        <v>21</v>
      </c>
      <c r="B34" s="72"/>
      <c r="C34" s="73"/>
      <c r="D34" s="124"/>
      <c r="E34" s="124"/>
      <c r="F34" s="124"/>
      <c r="G34" s="66"/>
      <c r="H34" s="67"/>
      <c r="I34" s="77"/>
      <c r="J34" s="78"/>
      <c r="K34" s="5"/>
      <c r="L34" s="70">
        <f t="shared" si="0"/>
        <v>0</v>
      </c>
      <c r="M34" s="71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AA34" s="113"/>
    </row>
    <row r="35" spans="1:27" ht="29.4" hidden="1" customHeight="1">
      <c r="A35" s="63">
        <v>22</v>
      </c>
      <c r="B35" s="72"/>
      <c r="C35" s="73"/>
      <c r="D35" s="124"/>
      <c r="E35" s="124"/>
      <c r="F35" s="124"/>
      <c r="G35" s="66"/>
      <c r="H35" s="67"/>
      <c r="I35" s="77"/>
      <c r="J35" s="78"/>
      <c r="K35" s="5"/>
      <c r="L35" s="70">
        <f t="shared" si="0"/>
        <v>0</v>
      </c>
      <c r="M35" s="71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AA35" s="113"/>
    </row>
    <row r="36" spans="1:27" ht="29.4" hidden="1" customHeight="1">
      <c r="A36" s="63">
        <v>23</v>
      </c>
      <c r="B36" s="72"/>
      <c r="C36" s="73"/>
      <c r="D36" s="125"/>
      <c r="E36" s="125"/>
      <c r="F36" s="125"/>
      <c r="G36" s="66"/>
      <c r="H36" s="67"/>
      <c r="I36" s="77"/>
      <c r="J36" s="78"/>
      <c r="K36" s="5"/>
      <c r="L36" s="70">
        <f t="shared" si="0"/>
        <v>0</v>
      </c>
      <c r="M36" s="71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AA36" s="113"/>
    </row>
    <row r="37" spans="1:27" ht="29.4" hidden="1" customHeight="1">
      <c r="A37" s="63">
        <v>24</v>
      </c>
      <c r="B37" s="72"/>
      <c r="C37" s="73"/>
      <c r="D37" s="124"/>
      <c r="E37" s="124"/>
      <c r="F37" s="124"/>
      <c r="G37" s="66"/>
      <c r="H37" s="67"/>
      <c r="I37" s="79"/>
      <c r="J37" s="78"/>
      <c r="K37" s="5"/>
      <c r="L37" s="70">
        <f t="shared" si="0"/>
        <v>0</v>
      </c>
      <c r="M37" s="71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AA37" s="113"/>
    </row>
    <row r="38" spans="1:27" ht="29.4" hidden="1" customHeight="1">
      <c r="A38" s="63">
        <v>25</v>
      </c>
      <c r="B38" s="72"/>
      <c r="C38" s="73"/>
      <c r="D38" s="125"/>
      <c r="E38" s="125"/>
      <c r="F38" s="124"/>
      <c r="G38" s="66"/>
      <c r="H38" s="80"/>
      <c r="I38" s="79"/>
      <c r="J38" s="78"/>
      <c r="K38" s="5"/>
      <c r="L38" s="70">
        <f t="shared" si="0"/>
        <v>0</v>
      </c>
      <c r="M38" s="71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AA38" s="113"/>
    </row>
    <row r="39" spans="1:27" ht="29.4" hidden="1" customHeight="1">
      <c r="A39" s="63">
        <v>26</v>
      </c>
      <c r="B39" s="72"/>
      <c r="C39" s="73"/>
      <c r="D39" s="124"/>
      <c r="E39" s="124"/>
      <c r="F39" s="124"/>
      <c r="G39" s="66"/>
      <c r="H39" s="80"/>
      <c r="I39" s="79"/>
      <c r="J39" s="78"/>
      <c r="K39" s="5"/>
      <c r="L39" s="70">
        <f t="shared" si="0"/>
        <v>0</v>
      </c>
      <c r="M39" s="7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AA39" s="113"/>
    </row>
    <row r="40" spans="1:27" ht="29.4" hidden="1" customHeight="1">
      <c r="A40" s="63">
        <v>27</v>
      </c>
      <c r="B40" s="72"/>
      <c r="C40" s="73"/>
      <c r="D40" s="125"/>
      <c r="E40" s="125"/>
      <c r="F40" s="124"/>
      <c r="G40" s="66"/>
      <c r="H40" s="80"/>
      <c r="I40" s="79"/>
      <c r="J40" s="78"/>
      <c r="K40" s="5"/>
      <c r="L40" s="70">
        <f t="shared" si="0"/>
        <v>0</v>
      </c>
      <c r="M40" s="71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AA40" s="113"/>
    </row>
    <row r="41" spans="1:27" ht="29.4" hidden="1" customHeight="1">
      <c r="A41" s="63">
        <v>28</v>
      </c>
      <c r="B41" s="64"/>
      <c r="C41" s="65"/>
      <c r="D41" s="124"/>
      <c r="E41" s="124"/>
      <c r="F41" s="124"/>
      <c r="G41" s="66"/>
      <c r="H41" s="80"/>
      <c r="I41" s="79"/>
      <c r="J41" s="78"/>
      <c r="K41" s="5"/>
      <c r="L41" s="70">
        <f t="shared" si="0"/>
        <v>0</v>
      </c>
      <c r="M41" s="71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AA41" s="113"/>
    </row>
    <row r="42" spans="1:27" ht="29.4" hidden="1" customHeight="1">
      <c r="A42" s="63">
        <v>29</v>
      </c>
      <c r="B42" s="72"/>
      <c r="C42" s="73"/>
      <c r="D42" s="124"/>
      <c r="E42" s="124"/>
      <c r="F42" s="124"/>
      <c r="G42" s="66"/>
      <c r="H42" s="67"/>
      <c r="I42" s="75"/>
      <c r="J42" s="76"/>
      <c r="K42" s="4"/>
      <c r="L42" s="70">
        <f t="shared" si="0"/>
        <v>0</v>
      </c>
      <c r="M42" s="71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AA42" s="113"/>
    </row>
    <row r="43" spans="1:27" ht="29.4" hidden="1" customHeight="1">
      <c r="A43" s="63">
        <v>30</v>
      </c>
      <c r="B43" s="72"/>
      <c r="C43" s="73"/>
      <c r="D43" s="124"/>
      <c r="E43" s="124"/>
      <c r="F43" s="124"/>
      <c r="G43" s="66"/>
      <c r="H43" s="67"/>
      <c r="I43" s="77"/>
      <c r="J43" s="78"/>
      <c r="K43" s="5"/>
      <c r="L43" s="70">
        <f t="shared" si="0"/>
        <v>0</v>
      </c>
      <c r="M43" s="71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AA43" s="113"/>
    </row>
    <row r="44" spans="1:27" ht="29.4" hidden="1" customHeight="1">
      <c r="A44" s="63">
        <v>31</v>
      </c>
      <c r="B44" s="72"/>
      <c r="C44" s="73"/>
      <c r="D44" s="124"/>
      <c r="E44" s="124"/>
      <c r="F44" s="124"/>
      <c r="G44" s="66"/>
      <c r="H44" s="67"/>
      <c r="I44" s="77"/>
      <c r="J44" s="78"/>
      <c r="K44" s="5"/>
      <c r="L44" s="70">
        <f t="shared" si="0"/>
        <v>0</v>
      </c>
      <c r="M44" s="71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AA44" s="113"/>
    </row>
    <row r="45" spans="1:27" ht="29.4" hidden="1" customHeight="1">
      <c r="A45" s="63">
        <v>32</v>
      </c>
      <c r="B45" s="72"/>
      <c r="C45" s="73"/>
      <c r="D45" s="124"/>
      <c r="E45" s="124"/>
      <c r="F45" s="124"/>
      <c r="G45" s="66"/>
      <c r="H45" s="67"/>
      <c r="I45" s="77"/>
      <c r="J45" s="78"/>
      <c r="K45" s="5"/>
      <c r="L45" s="70">
        <f t="shared" si="0"/>
        <v>0</v>
      </c>
      <c r="M45" s="71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AA45" s="113"/>
    </row>
    <row r="46" spans="1:27" ht="29.4" hidden="1" customHeight="1">
      <c r="A46" s="63">
        <v>33</v>
      </c>
      <c r="B46" s="72"/>
      <c r="C46" s="73"/>
      <c r="D46" s="124"/>
      <c r="E46" s="124"/>
      <c r="F46" s="124"/>
      <c r="G46" s="66"/>
      <c r="H46" s="67"/>
      <c r="I46" s="79"/>
      <c r="J46" s="78"/>
      <c r="K46" s="5"/>
      <c r="L46" s="70">
        <f t="shared" si="0"/>
        <v>0</v>
      </c>
      <c r="M46" s="71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AA46" s="113"/>
    </row>
    <row r="47" spans="1:27" ht="29.4" hidden="1" customHeight="1">
      <c r="A47" s="63">
        <v>34</v>
      </c>
      <c r="B47" s="72"/>
      <c r="C47" s="73"/>
      <c r="D47" s="124"/>
      <c r="E47" s="124"/>
      <c r="F47" s="124"/>
      <c r="G47" s="66"/>
      <c r="H47" s="80"/>
      <c r="I47" s="79"/>
      <c r="J47" s="78"/>
      <c r="K47" s="5"/>
      <c r="L47" s="70">
        <f t="shared" si="0"/>
        <v>0</v>
      </c>
      <c r="M47" s="7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AA47" s="113"/>
    </row>
    <row r="48" spans="1:27" ht="29.4" hidden="1" customHeight="1">
      <c r="A48" s="63">
        <v>35</v>
      </c>
      <c r="B48" s="72"/>
      <c r="C48" s="73"/>
      <c r="D48" s="124"/>
      <c r="E48" s="124"/>
      <c r="F48" s="124"/>
      <c r="G48" s="66"/>
      <c r="H48" s="80"/>
      <c r="I48" s="79"/>
      <c r="J48" s="78"/>
      <c r="K48" s="5"/>
      <c r="L48" s="70">
        <f t="shared" si="0"/>
        <v>0</v>
      </c>
      <c r="M48" s="71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AA48" s="113"/>
    </row>
    <row r="49" spans="1:27" ht="29.4" hidden="1" customHeight="1">
      <c r="A49" s="63">
        <v>36</v>
      </c>
      <c r="B49" s="72"/>
      <c r="C49" s="73"/>
      <c r="D49" s="124"/>
      <c r="E49" s="124"/>
      <c r="F49" s="124"/>
      <c r="G49" s="66"/>
      <c r="H49" s="80"/>
      <c r="I49" s="79"/>
      <c r="J49" s="78"/>
      <c r="K49" s="5"/>
      <c r="L49" s="70">
        <f t="shared" si="0"/>
        <v>0</v>
      </c>
      <c r="M49" s="71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AA49" s="113"/>
    </row>
    <row r="50" spans="1:27" ht="29.4" hidden="1" customHeight="1">
      <c r="A50" s="63">
        <v>37</v>
      </c>
      <c r="B50" s="64"/>
      <c r="C50" s="65"/>
      <c r="D50" s="124"/>
      <c r="E50" s="124"/>
      <c r="F50" s="124"/>
      <c r="G50" s="66"/>
      <c r="H50" s="80"/>
      <c r="I50" s="79"/>
      <c r="J50" s="78"/>
      <c r="K50" s="5"/>
      <c r="L50" s="70">
        <f t="shared" si="0"/>
        <v>0</v>
      </c>
      <c r="M50" s="71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AA50" s="113"/>
    </row>
    <row r="51" spans="1:27" ht="29.4" hidden="1" customHeight="1">
      <c r="A51" s="63">
        <v>38</v>
      </c>
      <c r="B51" s="64"/>
      <c r="C51" s="65"/>
      <c r="D51" s="124"/>
      <c r="E51" s="124"/>
      <c r="F51" s="124"/>
      <c r="G51" s="66"/>
      <c r="H51" s="67"/>
      <c r="I51" s="68"/>
      <c r="J51" s="69"/>
      <c r="K51" s="4"/>
      <c r="L51" s="70">
        <f t="shared" si="0"/>
        <v>0</v>
      </c>
      <c r="M51" s="71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AA51" s="113"/>
    </row>
    <row r="52" spans="1:27" ht="29.4" hidden="1" customHeight="1">
      <c r="A52" s="63">
        <v>39</v>
      </c>
      <c r="B52" s="64"/>
      <c r="C52" s="65"/>
      <c r="D52" s="124"/>
      <c r="E52" s="124"/>
      <c r="F52" s="124"/>
      <c r="G52" s="66"/>
      <c r="H52" s="67"/>
      <c r="I52" s="68"/>
      <c r="J52" s="69"/>
      <c r="K52" s="4"/>
      <c r="L52" s="70">
        <f t="shared" si="0"/>
        <v>0</v>
      </c>
      <c r="M52" s="71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AA52" s="113"/>
    </row>
    <row r="53" spans="1:27" ht="29.4" hidden="1" customHeight="1">
      <c r="A53" s="63">
        <v>40</v>
      </c>
      <c r="B53" s="64"/>
      <c r="C53" s="65"/>
      <c r="D53" s="124"/>
      <c r="E53" s="124"/>
      <c r="F53" s="124"/>
      <c r="G53" s="66"/>
      <c r="H53" s="67"/>
      <c r="I53" s="68"/>
      <c r="J53" s="69"/>
      <c r="K53" s="4"/>
      <c r="L53" s="70">
        <f t="shared" si="0"/>
        <v>0</v>
      </c>
      <c r="M53" s="71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AA53" s="113"/>
    </row>
    <row r="54" spans="1:27" ht="29.4" hidden="1" customHeight="1">
      <c r="A54" s="63">
        <v>41</v>
      </c>
      <c r="B54" s="64"/>
      <c r="C54" s="65"/>
      <c r="D54" s="124"/>
      <c r="E54" s="124"/>
      <c r="F54" s="124"/>
      <c r="G54" s="66"/>
      <c r="H54" s="67"/>
      <c r="I54" s="68"/>
      <c r="J54" s="69"/>
      <c r="K54" s="4"/>
      <c r="L54" s="70">
        <f t="shared" si="0"/>
        <v>0</v>
      </c>
      <c r="M54" s="71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AA54" s="113"/>
    </row>
    <row r="55" spans="1:27" ht="29.4" hidden="1" customHeight="1">
      <c r="A55" s="63">
        <v>42</v>
      </c>
      <c r="B55" s="64"/>
      <c r="C55" s="65"/>
      <c r="D55" s="124"/>
      <c r="E55" s="124"/>
      <c r="F55" s="124"/>
      <c r="G55" s="66"/>
      <c r="H55" s="67"/>
      <c r="I55" s="68"/>
      <c r="J55" s="69"/>
      <c r="K55" s="4"/>
      <c r="L55" s="70">
        <f t="shared" si="0"/>
        <v>0</v>
      </c>
      <c r="M55" s="71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AA55" s="113"/>
    </row>
    <row r="56" spans="1:27" ht="29.4" hidden="1" customHeight="1">
      <c r="A56" s="63">
        <v>43</v>
      </c>
      <c r="B56" s="64"/>
      <c r="C56" s="65"/>
      <c r="D56" s="124"/>
      <c r="E56" s="124"/>
      <c r="F56" s="124"/>
      <c r="G56" s="66"/>
      <c r="H56" s="67"/>
      <c r="I56" s="68"/>
      <c r="J56" s="69"/>
      <c r="K56" s="4"/>
      <c r="L56" s="70">
        <f t="shared" si="0"/>
        <v>0</v>
      </c>
      <c r="M56" s="71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AA56" s="113"/>
    </row>
    <row r="57" spans="1:27" ht="29.4" hidden="1" customHeight="1">
      <c r="A57" s="63">
        <v>44</v>
      </c>
      <c r="B57" s="64"/>
      <c r="C57" s="65"/>
      <c r="D57" s="124"/>
      <c r="E57" s="124"/>
      <c r="F57" s="124"/>
      <c r="G57" s="66"/>
      <c r="H57" s="67"/>
      <c r="I57" s="68"/>
      <c r="J57" s="69"/>
      <c r="K57" s="4"/>
      <c r="L57" s="70">
        <f t="shared" si="0"/>
        <v>0</v>
      </c>
      <c r="M57" s="71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AA57" s="113"/>
    </row>
    <row r="58" spans="1:27" ht="29.4" hidden="1" customHeight="1">
      <c r="A58" s="63">
        <v>45</v>
      </c>
      <c r="B58" s="64"/>
      <c r="C58" s="65"/>
      <c r="D58" s="124"/>
      <c r="E58" s="124"/>
      <c r="F58" s="124"/>
      <c r="G58" s="66"/>
      <c r="H58" s="67"/>
      <c r="I58" s="68"/>
      <c r="J58" s="69"/>
      <c r="K58" s="4"/>
      <c r="L58" s="70">
        <f t="shared" si="0"/>
        <v>0</v>
      </c>
      <c r="M58" s="71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AA58" s="113"/>
    </row>
    <row r="59" spans="1:27" ht="29.4" hidden="1" customHeight="1">
      <c r="A59" s="63">
        <v>46</v>
      </c>
      <c r="B59" s="64"/>
      <c r="C59" s="65"/>
      <c r="D59" s="124"/>
      <c r="E59" s="124"/>
      <c r="F59" s="124"/>
      <c r="G59" s="66"/>
      <c r="H59" s="67"/>
      <c r="I59" s="68"/>
      <c r="J59" s="69"/>
      <c r="K59" s="4"/>
      <c r="L59" s="70">
        <f t="shared" si="0"/>
        <v>0</v>
      </c>
      <c r="M59" s="71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AA59" s="113"/>
    </row>
    <row r="60" spans="1:27" ht="29.4" hidden="1" customHeight="1">
      <c r="A60" s="63">
        <v>47</v>
      </c>
      <c r="B60" s="64"/>
      <c r="C60" s="65"/>
      <c r="D60" s="124"/>
      <c r="E60" s="124"/>
      <c r="F60" s="124"/>
      <c r="G60" s="66"/>
      <c r="H60" s="67"/>
      <c r="I60" s="68"/>
      <c r="J60" s="69"/>
      <c r="K60" s="4"/>
      <c r="L60" s="70">
        <f t="shared" si="0"/>
        <v>0</v>
      </c>
      <c r="M60" s="71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AA60" s="113"/>
    </row>
    <row r="61" spans="1:27" ht="29.4" hidden="1" customHeight="1">
      <c r="A61" s="63">
        <v>48</v>
      </c>
      <c r="B61" s="64"/>
      <c r="C61" s="65"/>
      <c r="D61" s="124"/>
      <c r="E61" s="124"/>
      <c r="F61" s="124"/>
      <c r="G61" s="66"/>
      <c r="H61" s="67"/>
      <c r="I61" s="68"/>
      <c r="J61" s="69"/>
      <c r="K61" s="4"/>
      <c r="L61" s="70">
        <f t="shared" si="0"/>
        <v>0</v>
      </c>
      <c r="M61" s="71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AA61" s="113"/>
    </row>
    <row r="62" spans="1:27" ht="29.4" hidden="1" customHeight="1">
      <c r="A62" s="63">
        <v>49</v>
      </c>
      <c r="B62" s="72"/>
      <c r="C62" s="73"/>
      <c r="D62" s="124"/>
      <c r="E62" s="124"/>
      <c r="F62" s="124"/>
      <c r="G62" s="66"/>
      <c r="H62" s="67"/>
      <c r="I62" s="75"/>
      <c r="J62" s="76"/>
      <c r="K62" s="4"/>
      <c r="L62" s="70">
        <f t="shared" si="0"/>
        <v>0</v>
      </c>
      <c r="M62" s="71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AA62" s="113"/>
    </row>
    <row r="63" spans="1:27" ht="29.4" hidden="1" customHeight="1">
      <c r="A63" s="63">
        <v>50</v>
      </c>
      <c r="B63" s="72"/>
      <c r="C63" s="73"/>
      <c r="D63" s="124"/>
      <c r="E63" s="124"/>
      <c r="F63" s="124"/>
      <c r="G63" s="66"/>
      <c r="H63" s="67"/>
      <c r="I63" s="77"/>
      <c r="J63" s="78"/>
      <c r="K63" s="5"/>
      <c r="L63" s="70">
        <f t="shared" si="0"/>
        <v>0</v>
      </c>
      <c r="M63" s="71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AA63" s="113"/>
    </row>
    <row r="64" spans="1:27" ht="29.4" hidden="1" customHeight="1">
      <c r="A64" s="63">
        <v>51</v>
      </c>
      <c r="B64" s="72"/>
      <c r="C64" s="73"/>
      <c r="D64" s="124"/>
      <c r="E64" s="124"/>
      <c r="F64" s="124"/>
      <c r="G64" s="66"/>
      <c r="H64" s="67"/>
      <c r="I64" s="77"/>
      <c r="J64" s="78"/>
      <c r="K64" s="5"/>
      <c r="L64" s="70">
        <f t="shared" si="0"/>
        <v>0</v>
      </c>
      <c r="M64" s="71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AA64" s="113"/>
    </row>
    <row r="65" spans="1:27" ht="29.4" hidden="1" customHeight="1">
      <c r="A65" s="63">
        <v>52</v>
      </c>
      <c r="B65" s="72"/>
      <c r="C65" s="73"/>
      <c r="D65" s="124"/>
      <c r="E65" s="124"/>
      <c r="F65" s="124"/>
      <c r="G65" s="66"/>
      <c r="H65" s="67"/>
      <c r="I65" s="77"/>
      <c r="J65" s="78"/>
      <c r="K65" s="5"/>
      <c r="L65" s="70">
        <f t="shared" si="0"/>
        <v>0</v>
      </c>
      <c r="M65" s="71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AA65" s="113"/>
    </row>
    <row r="66" spans="1:27" ht="29.4" hidden="1" customHeight="1">
      <c r="A66" s="63">
        <v>53</v>
      </c>
      <c r="B66" s="72"/>
      <c r="C66" s="73"/>
      <c r="D66" s="124"/>
      <c r="E66" s="124"/>
      <c r="F66" s="124"/>
      <c r="G66" s="66"/>
      <c r="H66" s="67"/>
      <c r="I66" s="79"/>
      <c r="J66" s="78"/>
      <c r="K66" s="5"/>
      <c r="L66" s="70">
        <f t="shared" si="0"/>
        <v>0</v>
      </c>
      <c r="M66" s="71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AA66" s="113"/>
    </row>
    <row r="67" spans="1:27" ht="29.4" hidden="1" customHeight="1">
      <c r="A67" s="63">
        <v>54</v>
      </c>
      <c r="B67" s="72"/>
      <c r="C67" s="73"/>
      <c r="D67" s="126"/>
      <c r="E67" s="126"/>
      <c r="F67" s="74"/>
      <c r="G67" s="66"/>
      <c r="H67" s="80"/>
      <c r="I67" s="79"/>
      <c r="J67" s="78"/>
      <c r="K67" s="5"/>
      <c r="L67" s="70">
        <f t="shared" si="0"/>
        <v>0</v>
      </c>
      <c r="M67" s="71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AA67" s="113"/>
    </row>
    <row r="68" spans="1:27" ht="29.4" hidden="1" customHeight="1">
      <c r="A68" s="63">
        <v>55</v>
      </c>
      <c r="B68" s="72"/>
      <c r="C68" s="73"/>
      <c r="D68" s="126"/>
      <c r="E68" s="126"/>
      <c r="F68" s="74"/>
      <c r="G68" s="66"/>
      <c r="H68" s="80"/>
      <c r="I68" s="79"/>
      <c r="J68" s="78"/>
      <c r="K68" s="5"/>
      <c r="L68" s="70">
        <f t="shared" si="0"/>
        <v>0</v>
      </c>
      <c r="M68" s="71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AA68" s="113"/>
    </row>
    <row r="69" spans="1:27" ht="29.4" hidden="1" customHeight="1">
      <c r="A69" s="63">
        <v>56</v>
      </c>
      <c r="B69" s="72"/>
      <c r="C69" s="73"/>
      <c r="D69" s="126"/>
      <c r="E69" s="126"/>
      <c r="F69" s="74"/>
      <c r="G69" s="66"/>
      <c r="H69" s="80"/>
      <c r="I69" s="79"/>
      <c r="J69" s="78"/>
      <c r="K69" s="5"/>
      <c r="L69" s="70">
        <f t="shared" si="0"/>
        <v>0</v>
      </c>
      <c r="M69" s="71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AA69" s="113"/>
    </row>
    <row r="70" spans="1:27" ht="29.4" hidden="1" customHeight="1">
      <c r="A70" s="63">
        <v>57</v>
      </c>
      <c r="B70" s="64"/>
      <c r="C70" s="65"/>
      <c r="D70" s="126"/>
      <c r="E70" s="126"/>
      <c r="F70" s="74"/>
      <c r="G70" s="66"/>
      <c r="H70" s="80"/>
      <c r="I70" s="79"/>
      <c r="J70" s="78"/>
      <c r="K70" s="5"/>
      <c r="L70" s="70">
        <f t="shared" si="0"/>
        <v>0</v>
      </c>
      <c r="M70" s="71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AA70" s="113"/>
    </row>
    <row r="71" spans="1:27" ht="29.4" hidden="1" customHeight="1">
      <c r="A71" s="63">
        <v>58</v>
      </c>
      <c r="B71" s="72"/>
      <c r="C71" s="73"/>
      <c r="D71" s="126"/>
      <c r="E71" s="126"/>
      <c r="F71" s="74"/>
      <c r="G71" s="66"/>
      <c r="H71" s="67"/>
      <c r="I71" s="75"/>
      <c r="J71" s="76"/>
      <c r="K71" s="4"/>
      <c r="L71" s="70">
        <f t="shared" si="0"/>
        <v>0</v>
      </c>
      <c r="M71" s="71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AA71" s="113"/>
    </row>
    <row r="72" spans="1:27" ht="29.4" hidden="1" customHeight="1">
      <c r="A72" s="63">
        <v>59</v>
      </c>
      <c r="B72" s="72"/>
      <c r="C72" s="73"/>
      <c r="D72" s="126"/>
      <c r="E72" s="126"/>
      <c r="F72" s="74"/>
      <c r="G72" s="66"/>
      <c r="H72" s="67"/>
      <c r="I72" s="77"/>
      <c r="J72" s="78"/>
      <c r="K72" s="5"/>
      <c r="L72" s="70">
        <f t="shared" si="0"/>
        <v>0</v>
      </c>
      <c r="M72" s="71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AA72" s="113"/>
    </row>
    <row r="73" spans="1:27" ht="29.4" hidden="1" customHeight="1">
      <c r="A73" s="63">
        <v>60</v>
      </c>
      <c r="B73" s="72"/>
      <c r="C73" s="73"/>
      <c r="D73" s="126"/>
      <c r="E73" s="126"/>
      <c r="F73" s="74"/>
      <c r="G73" s="66"/>
      <c r="H73" s="67"/>
      <c r="I73" s="77"/>
      <c r="J73" s="78"/>
      <c r="K73" s="5"/>
      <c r="L73" s="70">
        <f t="shared" si="0"/>
        <v>0</v>
      </c>
      <c r="M73" s="71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AA73" s="113"/>
    </row>
    <row r="74" spans="1:27" ht="29.4" hidden="1" customHeight="1">
      <c r="A74" s="63">
        <v>61</v>
      </c>
      <c r="B74" s="72"/>
      <c r="C74" s="73"/>
      <c r="D74" s="126"/>
      <c r="E74" s="126"/>
      <c r="F74" s="74"/>
      <c r="G74" s="66"/>
      <c r="H74" s="67"/>
      <c r="I74" s="77"/>
      <c r="J74" s="78"/>
      <c r="K74" s="5"/>
      <c r="L74" s="70">
        <f t="shared" si="0"/>
        <v>0</v>
      </c>
      <c r="M74" s="71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AA74" s="113"/>
    </row>
    <row r="75" spans="1:27" ht="29.4" hidden="1" customHeight="1">
      <c r="A75" s="63">
        <v>62</v>
      </c>
      <c r="B75" s="72"/>
      <c r="C75" s="73"/>
      <c r="D75" s="126"/>
      <c r="E75" s="126"/>
      <c r="F75" s="74"/>
      <c r="G75" s="66"/>
      <c r="H75" s="67"/>
      <c r="I75" s="79"/>
      <c r="J75" s="78"/>
      <c r="K75" s="5"/>
      <c r="L75" s="70">
        <f t="shared" si="0"/>
        <v>0</v>
      </c>
      <c r="M75" s="71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AA75" s="113"/>
    </row>
    <row r="76" spans="1:27" ht="29.4" hidden="1" customHeight="1">
      <c r="A76" s="63">
        <v>63</v>
      </c>
      <c r="B76" s="72"/>
      <c r="C76" s="73"/>
      <c r="D76" s="126"/>
      <c r="E76" s="126"/>
      <c r="F76" s="74"/>
      <c r="G76" s="66"/>
      <c r="H76" s="80"/>
      <c r="I76" s="79"/>
      <c r="J76" s="78"/>
      <c r="K76" s="5"/>
      <c r="L76" s="70">
        <f t="shared" si="0"/>
        <v>0</v>
      </c>
      <c r="M76" s="71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AA76" s="113"/>
    </row>
    <row r="77" spans="1:27" ht="29.4" hidden="1" customHeight="1">
      <c r="A77" s="63">
        <v>64</v>
      </c>
      <c r="B77" s="72"/>
      <c r="C77" s="73"/>
      <c r="D77" s="126"/>
      <c r="E77" s="126"/>
      <c r="F77" s="74"/>
      <c r="G77" s="66"/>
      <c r="H77" s="80"/>
      <c r="I77" s="79"/>
      <c r="J77" s="78"/>
      <c r="K77" s="5"/>
      <c r="L77" s="70">
        <f t="shared" si="0"/>
        <v>0</v>
      </c>
      <c r="M77" s="71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AA77" s="113"/>
    </row>
    <row r="78" spans="1:27" ht="29.4" hidden="1" customHeight="1">
      <c r="A78" s="63">
        <v>65</v>
      </c>
      <c r="B78" s="72"/>
      <c r="C78" s="73"/>
      <c r="D78" s="126"/>
      <c r="E78" s="126"/>
      <c r="F78" s="74"/>
      <c r="G78" s="66"/>
      <c r="H78" s="80"/>
      <c r="I78" s="79"/>
      <c r="J78" s="78"/>
      <c r="K78" s="5"/>
      <c r="L78" s="70">
        <f t="shared" si="0"/>
        <v>0</v>
      </c>
      <c r="M78" s="71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AA78" s="113"/>
    </row>
    <row r="79" spans="1:27" ht="29.4" hidden="1" customHeight="1" thickBot="1">
      <c r="A79" s="63">
        <v>66</v>
      </c>
      <c r="B79" s="64"/>
      <c r="C79" s="65"/>
      <c r="D79" s="126"/>
      <c r="E79" s="126"/>
      <c r="F79" s="74"/>
      <c r="G79" s="66"/>
      <c r="H79" s="80"/>
      <c r="I79" s="79"/>
      <c r="J79" s="78"/>
      <c r="K79" s="5"/>
      <c r="L79" s="70">
        <f t="shared" ref="L79" si="12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1*G79, 0)</f>
        <v>0</v>
      </c>
      <c r="M79" s="71">
        <f t="shared" ref="M79" si="13">IF(OR(D79&amp;F79="Fluorescent,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(1) 48"&amp;CHAR(34)&amp;", T-8 lampFluorescent, (1) 48"&amp;CHAR(34)&amp;", HPT8 28W lamp, Instant or Program Start Ballast,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0.95)",D79&amp;F79="Fluorescent, (4) 48"&amp;CHAR(34)&amp;", ES lampsFluorescent, (2) 48"&amp;CHAR(34)&amp;", HPT8 28W lamp, Instant or Program Start Ballast, (&gt;/= 0.95)",D79&amp;F79="Fluorescent, (1) 96"&amp;CHAR(34)&amp;" ES lampFluorescent, (2) 48"&amp;CHAR(34)&amp;", HPT8 28W lamp, Instant or Program Start Ballast, (&gt;/= 0.95)",D79&amp;F79="Fluorescent, (2) 96"&amp;CHAR(34)&amp;", ES lampsFluorescent, (2) 48"&amp;CHAR(34)&amp;", HPT8 28W lamp, Instant or Program Start Ballast, (&gt;/= 0.95)",D79&amp;F79="Fluorescent, (3) 48"&amp;CHAR(34)&amp;", T-8 lampFluorescent, (2) 48"&amp;CHAR(34)&amp;", HPT8 28W lamp, Instant or Program Start Ballast, (&gt;/= 0.95)",D79&amp;F79="Fluorescent, (4) 48"&amp;CHAR(34)&amp;", T-8 lamps, Instant Start Ballast, NLO (0.85 &lt; BF &lt; 0.95)Fluorescent, (2) 48"&amp;CHAR(34)&amp;", HPT8 28W lamp, Instant or Program Start Ballast, (&gt;/= 0.95)",D79&amp;F79="Fluorescent,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0.95)",D79&amp;F79="Fluorescent, (4) 48"&amp;CHAR(34)&amp;", T-8 lamps, Instant Start Ballast, NLO (0.85 &lt; BF &lt; 0.95)Fluorescent, (3) 48"&amp;CHAR(34)&amp;", HPT8 32W lamp, Instant or Program Start Ballast, (0.85 &lt; BF &lt; 0.95)",D79&amp;F79="Fluorescent, (4) 48"&amp;CHAR(34)&amp;", T-8 lampsFluorescent, (3) 48"&amp;CHAR(34)&amp;", HPT8 28W lamp, Instant or Program Start Ballast, (&gt;/= 0.95)"), 3*G79,
IF(OR(D79&amp;F79="Fluorescent, (4) 48"&amp;CHAR(34)&amp;", ES lampsFluorescent, (4) 48"&amp;CHAR(34)&amp;", HPT8 28W lamp, Instant or Program Start Ballast, (0.85 &lt; BF &lt;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 4*G79,
IF(D79&amp;E79="Fluorescent, (4) 96"&amp;CHAR(34)&amp;", ES lampsFluorescent, (6) 48"&amp;CHAR(34)&amp;", HPT8 32W lamp, Instant or Program Start Ballast, (&gt;/= 0.95)", 6*G79, 0)))))</f>
        <v>0</v>
      </c>
      <c r="N79" s="1">
        <f t="shared" ref="N79" si="14">IF(D79&amp;F79="Fluorescent, (4) 96"&amp;CHAR(34)&amp;", T-8 lamps, Instant Start Ballast, NLO (0.85 &lt; BF &lt; 0.95)Fluorescent, (6) 48"&amp;CHAR(34)&amp;", HPT8 32W lamp, Instant or Program Start Ballast, (0.85 &lt; BF &lt; 0.95)", 6*G79, 0)</f>
        <v>0</v>
      </c>
      <c r="O79" s="1">
        <f t="shared" ref="O79" si="15">IF(OR(D79&amp;F79="Incandescent, (1) 30W lampInterior CF 1L 13W Quad", D79&amp;F79="Incandescent, (1) 60W lampInterior CF 1L 13W Quad", D79&amp;F79="Incandescent, (1) 40W lampInterior CF 1L 13W Quad", D79&amp;F79="Incandescent, (1) 65W lampInterior CF 1L 13W Quad", D79&amp;F79="Incandescent, (1) 75W lampInterior CF 1L 13W Quad"), 1*G79, 0)</f>
        <v>0</v>
      </c>
      <c r="P79" s="1">
        <f t="shared" ref="P79" si="16">IF(OR(D79&amp;F79="Incandescent, (1) 100W lampInterior CF 1L 23W Quad", D79&amp;F79="Incandescent, (1) 90W lampInterior CF 1L 23W Quad"), 1*G79, 0)</f>
        <v>0</v>
      </c>
      <c r="Q79" s="1">
        <f t="shared" ref="Q79" si="17">IF(D79&amp;F79="EXIT Incandescent, (1) 20W lampEXIT Sign, LED, (1) 2W lamp, Single Sided",1,IF(D79&amp;F79="EXIT Incandescent, (2) 20W lampsEXIT Sign, LED, (2) 2W lamps, Dual Sided",2*G79,0))</f>
        <v>0</v>
      </c>
      <c r="R79" s="1">
        <f t="shared" ref="R79" si="18">IF(OR(D79&amp;E79="Fluorescent, (1) 24"&amp;CHAR(34)&amp;", STD lampFluorescent, (1) 24"&amp;CHAR(34)&amp;", T-8 lamp, Instant Start Ballast, NLO (0.85 &lt; BF &lt; 0.95)", D79&amp;E79="Fluorescent, (1) 48"&amp;CHAR(34)&amp;", ES lampFluorescent, (1) 48"&amp;CHAR(34)&amp;", HPT8 28W lamp, Instant or Program Start Ballast, (0.85 &lt; BF &lt; 0.95)", D79&amp;E79="Fluorescent, (1) 24"&amp;CHAR(34)&amp;", T-8 lamp, Standard BallastFluorescent, (1) 24"&amp;CHAR(34)&amp;", T-8 lamp, Instant Start Ballast, NLO (0.85 &lt; BF &lt; 0.95)", D79&amp;E79="Fluorescent, (1) 48"&amp;CHAR(34)&amp;", T-8 lamp, Instant Start Ballast, NLO (0.85 &lt; BF &lt; 0.95)Fluorescent, (1) 48"&amp;CHAR(34)&amp;", HPT8 28W lamp, Instant or Program Start Ballast, (0.85 &lt; BF &lt; 0.95)", D79&amp;E79="Fluorescent, (1) 48"&amp;CHAR(34)&amp;", T-8 lampFluorescent, (1) 48"&amp;CHAR(34)&amp;", HPT8 28W lamp, Instant or Program Start Ballast, (0.85 &lt; BF &lt; 0.95)"), 1*G79, 0)</f>
        <v>0</v>
      </c>
      <c r="S79" s="1">
        <f t="shared" ref="S79" si="19">IF(OR(D79&amp;E79="Fluorescent, (2) 48"&amp;CHAR(34)&amp;", ES lampFluorescent, (1) 48"&amp;CHAR(34)&amp;", HPT8 28W lamp, Instant or Program Start Ballast, (&gt;/= 0.95)", D79&amp;E79="Fluorescent, (2) 48"&amp;CHAR(34)&amp;", T-8 lamps, Instant Start Ballast, NLO (0.85 &lt; BF &lt; 0.95)Fluorescent, (1) 48"&amp;CHAR(34)&amp;", HPT8 28W lamp, Instant or Program Start Ballast, (&gt;/= 0.95)", D79&amp;E79="Fluorescent, (2) 48"&amp;CHAR(34)&amp;", T-8 lampFluorescent, (1) 48"&amp;CHAR(34)&amp;", HPT8 28W lamp, Instant or Program Start Ballast, (&gt;/= 0.95)", D79&amp;E79="Fluorescent, (4) 48"&amp;CHAR(34)&amp;", T-8 lamps, Instant Start Ballast, NLO (0.85 &lt; BF &lt; 0.95)Fluorescent, (3) 48"&amp;CHAR(34)&amp;", HPT8 32W lamp, Instant or Program Start Ballast, (0.85 &lt; BF &lt; 0.95)", D79&amp;E79="Fluorescent, (4) 48"&amp;CHAR(34)&amp;", T-8 lamps, Instant Start Ballast, NLO (0.85 &lt; BF &lt; 0.95)Fluorescent, (4) 48"&amp;CHAR(34)&amp;", HPT8 28W lamp, Instant or Program Start Ballast, (&lt; 0.85)"), 1*G79,
IF(D79&amp;E79="Fluorescent, (4) 96"&amp;CHAR(34)&amp;", T-8 lamps, Instant Start Ballast, NLO (0.85 &lt; BF &lt; 0.95)Fluorescent, (6) 48"&amp;CHAR(34)&amp;", HPT8 32W lamp, Instant or Program Start Ballast, (0.85 &lt; BF &lt; 0.95)", 2*G79, 0))</f>
        <v>0</v>
      </c>
      <c r="T79" s="1">
        <f t="shared" ref="T79" si="20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D79&amp;E79="Fluorescent, (2) 96"&amp;CHAR(34)&amp;", T-8 lamps, Instant Start Ballast, NLO (0.85 &lt; BF &lt; 0.95)Fluorescent, (2) 48"&amp;CHAR(34)&amp;", HPT8 28W lamp, Instant or Program Start Ballast, (&gt;/= 0.95)", D79&amp;E79="Fluorescent, (2) 96"&amp;CHAR(34)&amp;", T-8 lamps, Instant Start Ballast, NLO (0.85 &lt; BF &lt; 0.95)Fluorescent, (4) 48"&amp;CHAR(34)&amp;", HPT8 28W lamp, Instant or Program Start Ballast, (0.85 &lt; BF &lt; 0.95)"), 1*G79,
IF(D79&amp;F79="Fluorescent, (4) 96"&amp;CHAR(34)&amp;", ES lampsFluorescent, (6) 48"&amp;CHAR(34)&amp;", HPT8 32W lamp, Instant or Program Start Ballast, (&gt;/= 0.95)", 2*G79, 0))</f>
        <v>0</v>
      </c>
      <c r="U79" s="1">
        <f t="shared" ref="U79" si="21">IF(OR(D79&amp;E79="Fluorescent, (4) 96"&amp;CHAR(34)&amp;", ES lampsFluorescent, (4) 48"&amp;CHAR(34)&amp;", HPT8 28W lamp, Instant or Program Start Ballast, (&gt;/= 0.95)",D79&amp;E79="Fluorescent, (4) 96"&amp;CHAR(34)&amp;", T-8 lamps, Instant Start Ballast, NLO (0.85 &lt; BF &lt; 0.95)Fluorescent, (4) 48"&amp;CHAR(34)&amp;", HPT8 28W lamp, Instant or Program Start Ballast, (&gt;/= 0.95)"), 1*G79, 0)</f>
        <v>0</v>
      </c>
      <c r="V79" s="1">
        <f t="shared" ref="V79" si="22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1*G79, 0)</f>
        <v>0</v>
      </c>
      <c r="W79" s="1">
        <f t="shared" ref="W79" si="23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10*G79, 0)</f>
        <v>0</v>
      </c>
      <c r="AA79" s="113"/>
    </row>
    <row r="80" spans="1:27" ht="19.2" customHeight="1" thickTop="1">
      <c r="A80" s="81"/>
      <c r="B80" s="82" t="s">
        <v>17</v>
      </c>
      <c r="C80" s="83" t="s">
        <v>18</v>
      </c>
      <c r="D80" s="83"/>
      <c r="E80" s="82"/>
      <c r="G80" s="82" t="s">
        <v>24</v>
      </c>
      <c r="H80" s="83"/>
      <c r="I80" s="83"/>
      <c r="L80" s="114">
        <f>SUM(L14:L79)</f>
        <v>0</v>
      </c>
      <c r="M80" s="114">
        <f>SUM(M14:M79)</f>
        <v>0</v>
      </c>
      <c r="N80" s="114">
        <f>SUM(N14:N79)</f>
        <v>0</v>
      </c>
      <c r="O80" s="114">
        <f t="shared" ref="O80:AA80" si="24">SUM(O14:O79)</f>
        <v>0</v>
      </c>
      <c r="P80" s="114">
        <f t="shared" si="24"/>
        <v>0</v>
      </c>
      <c r="Q80" s="114">
        <f t="shared" si="24"/>
        <v>0</v>
      </c>
      <c r="R80" s="114">
        <f t="shared" si="24"/>
        <v>0</v>
      </c>
      <c r="S80" s="114">
        <f t="shared" si="24"/>
        <v>0</v>
      </c>
      <c r="T80" s="114">
        <f t="shared" si="24"/>
        <v>0</v>
      </c>
      <c r="U80" s="114">
        <f t="shared" si="24"/>
        <v>0</v>
      </c>
      <c r="V80" s="114">
        <f t="shared" si="24"/>
        <v>0</v>
      </c>
      <c r="W80" s="114">
        <f t="shared" si="24"/>
        <v>0</v>
      </c>
    </row>
    <row r="81" spans="1:27" ht="19.2" customHeight="1">
      <c r="A81" s="81"/>
      <c r="B81" s="84"/>
      <c r="C81" s="82" t="s">
        <v>22</v>
      </c>
      <c r="D81" s="82"/>
      <c r="E81" s="82"/>
      <c r="G81" s="82" t="s">
        <v>21</v>
      </c>
      <c r="H81" s="82"/>
      <c r="I81" s="82"/>
      <c r="K81" s="6"/>
    </row>
    <row r="82" spans="1:27" ht="19.2" customHeight="1">
      <c r="A82" s="81"/>
      <c r="B82" s="84"/>
      <c r="C82" s="82" t="s">
        <v>20</v>
      </c>
      <c r="D82" s="82"/>
      <c r="E82" s="82"/>
      <c r="G82" s="82" t="s">
        <v>41</v>
      </c>
      <c r="H82" s="82"/>
      <c r="I82" s="82"/>
      <c r="K82" s="6"/>
    </row>
    <row r="83" spans="1:27" ht="19.2" customHeight="1">
      <c r="A83" s="81"/>
      <c r="B83" s="84"/>
      <c r="D83" s="82"/>
      <c r="E83" s="82"/>
      <c r="G83" s="82" t="s">
        <v>42</v>
      </c>
      <c r="H83" s="82"/>
      <c r="I83" s="82"/>
      <c r="K83" s="6"/>
    </row>
    <row r="84" spans="1:27" s="86" customFormat="1" ht="25.2" customHeight="1" thickBot="1">
      <c r="A84" s="151"/>
      <c r="B84" s="152"/>
      <c r="C84" s="85"/>
      <c r="D84" s="85"/>
      <c r="E84" s="85"/>
      <c r="F84" s="152"/>
      <c r="G84" s="152"/>
      <c r="H84" s="85"/>
      <c r="I84" s="85"/>
      <c r="K84" s="87"/>
    </row>
    <row r="85" spans="1:27" s="86" customFormat="1" ht="15" customHeight="1">
      <c r="A85" s="142" t="s">
        <v>10</v>
      </c>
      <c r="B85" s="143"/>
      <c r="C85" s="88"/>
      <c r="D85" s="88"/>
      <c r="E85" s="88"/>
      <c r="F85" s="143" t="s">
        <v>11</v>
      </c>
      <c r="G85" s="143"/>
      <c r="J85" s="7" t="s">
        <v>35</v>
      </c>
      <c r="K85" s="10"/>
      <c r="L85" s="1"/>
      <c r="Z85" s="20" t="s">
        <v>110</v>
      </c>
      <c r="AA85" s="20" t="s">
        <v>111</v>
      </c>
    </row>
    <row r="86" spans="1:27" s="86" customFormat="1" ht="15" customHeight="1">
      <c r="A86" s="89"/>
      <c r="B86" s="90"/>
      <c r="C86" s="90"/>
      <c r="D86" s="90"/>
      <c r="E86" s="90"/>
      <c r="F86" s="90"/>
      <c r="G86" s="90"/>
      <c r="J86" s="129" t="s">
        <v>33</v>
      </c>
      <c r="K86" s="130"/>
      <c r="L86" s="22"/>
      <c r="Z86" s="20" t="s">
        <v>112</v>
      </c>
      <c r="AA86" s="20" t="s">
        <v>113</v>
      </c>
    </row>
    <row r="87" spans="1:27" s="86" customFormat="1" ht="15" customHeight="1">
      <c r="A87" s="89"/>
      <c r="B87" s="90"/>
      <c r="C87" s="90"/>
      <c r="D87" s="90"/>
      <c r="E87" s="90"/>
      <c r="F87" s="90"/>
      <c r="G87" s="90"/>
      <c r="J87" s="131"/>
      <c r="K87" s="132"/>
      <c r="L87" s="22"/>
      <c r="Z87" s="20" t="s">
        <v>114</v>
      </c>
      <c r="AA87" s="20" t="s">
        <v>116</v>
      </c>
    </row>
    <row r="88" spans="1:27" s="86" customFormat="1" ht="22.95" customHeight="1" thickBot="1">
      <c r="A88" s="149"/>
      <c r="B88" s="150"/>
      <c r="C88" s="91"/>
      <c r="D88" s="91"/>
      <c r="E88" s="91"/>
      <c r="F88" s="150"/>
      <c r="G88" s="150"/>
      <c r="H88" s="85"/>
      <c r="I88" s="85"/>
      <c r="J88" s="133" t="s">
        <v>34</v>
      </c>
      <c r="K88" s="134"/>
      <c r="L88" s="92"/>
      <c r="Z88" s="20" t="s">
        <v>115</v>
      </c>
      <c r="AA88" s="20" t="s">
        <v>117</v>
      </c>
    </row>
    <row r="89" spans="1:27" s="86" customFormat="1" ht="17.399999999999999" customHeight="1">
      <c r="A89" s="142" t="s">
        <v>12</v>
      </c>
      <c r="B89" s="143"/>
      <c r="C89" s="88"/>
      <c r="D89" s="88"/>
      <c r="E89" s="88"/>
      <c r="F89" s="143" t="s">
        <v>12</v>
      </c>
      <c r="G89" s="143"/>
      <c r="J89" s="135"/>
      <c r="K89" s="136"/>
      <c r="L89" s="92"/>
    </row>
    <row r="90" spans="1:27" s="86" customFormat="1" ht="25.2" customHeight="1">
      <c r="A90" s="89"/>
      <c r="B90" s="90"/>
      <c r="C90" s="90"/>
      <c r="D90" s="90"/>
      <c r="E90" s="90"/>
      <c r="F90" s="90"/>
      <c r="G90" s="90"/>
      <c r="J90" s="12" t="s">
        <v>36</v>
      </c>
      <c r="K90" s="93"/>
      <c r="L90" s="84"/>
    </row>
    <row r="91" spans="1:27" s="86" customFormat="1" ht="18.600000000000001" customHeight="1" thickBot="1">
      <c r="A91" s="94"/>
      <c r="B91" s="91"/>
      <c r="C91" s="91"/>
      <c r="D91" s="91"/>
      <c r="E91" s="91"/>
      <c r="F91" s="91"/>
      <c r="G91" s="91"/>
      <c r="H91" s="85"/>
      <c r="I91" s="95"/>
      <c r="J91" s="96" t="s">
        <v>37</v>
      </c>
      <c r="K91" s="97"/>
      <c r="L91" s="98"/>
    </row>
    <row r="92" spans="1:27" s="86" customFormat="1" ht="25.2" customHeight="1" thickBot="1">
      <c r="A92" s="145" t="s">
        <v>13</v>
      </c>
      <c r="B92" s="146"/>
      <c r="C92" s="99"/>
      <c r="D92" s="99"/>
      <c r="E92" s="99"/>
      <c r="F92" s="146" t="s">
        <v>13</v>
      </c>
      <c r="G92" s="146"/>
      <c r="H92" s="100"/>
      <c r="I92" s="101"/>
      <c r="J92" s="102" t="s">
        <v>38</v>
      </c>
      <c r="K92" s="11"/>
      <c r="L92" s="1"/>
    </row>
    <row r="93" spans="1:27" s="86" customFormat="1" ht="12.6" customHeight="1">
      <c r="A93" s="103"/>
      <c r="B93" s="104"/>
      <c r="C93" s="105"/>
      <c r="D93" s="105"/>
      <c r="E93" s="105"/>
      <c r="F93" s="104"/>
      <c r="G93" s="104"/>
      <c r="H93" s="104"/>
      <c r="I93" s="104"/>
      <c r="J93" s="106"/>
      <c r="K93" s="107"/>
    </row>
    <row r="96" spans="1:27">
      <c r="M96" s="1" t="s">
        <v>138</v>
      </c>
    </row>
    <row r="97" spans="13:13">
      <c r="M97" s="1" t="s">
        <v>139</v>
      </c>
    </row>
  </sheetData>
  <mergeCells count="23">
    <mergeCell ref="K2:K3"/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  <mergeCell ref="J86:K87"/>
    <mergeCell ref="J88:K89"/>
    <mergeCell ref="C5:F5"/>
    <mergeCell ref="C6:F6"/>
    <mergeCell ref="C7:F7"/>
    <mergeCell ref="C8:F8"/>
    <mergeCell ref="J12:K12"/>
  </mergeCells>
  <dataValidations count="1">
    <dataValidation type="list" allowBlank="1" showInputMessage="1" showErrorMessage="1" sqref="H7">
      <formula1>$Z$84:$Z$88</formula1>
    </dataValidation>
  </dataValidations>
  <hyperlinks>
    <hyperlink ref="C8" r:id="rId1"/>
  </hyperlinks>
  <printOptions horizontalCentered="1"/>
  <pageMargins left="0.25" right="0.25" top="0.5" bottom="0.5" header="0.3" footer="0.3"/>
  <pageSetup scale="56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8"/>
  <sheetViews>
    <sheetView topLeftCell="A46" workbookViewId="0">
      <selection activeCell="D58" sqref="B58:D71"/>
    </sheetView>
  </sheetViews>
  <sheetFormatPr defaultColWidth="9.109375" defaultRowHeight="14.4"/>
  <cols>
    <col min="1" max="1" width="42.88671875" style="20" customWidth="1"/>
    <col min="2" max="2" width="33" style="20" customWidth="1"/>
    <col min="3" max="3" width="72.6640625" style="20" customWidth="1"/>
    <col min="4" max="4" width="39" style="20" customWidth="1"/>
    <col min="5" max="5" width="9.109375" style="20"/>
    <col min="6" max="6" width="38.6640625" style="20" bestFit="1" customWidth="1"/>
    <col min="7" max="7" width="9.109375" style="20"/>
    <col min="8" max="8" width="14.109375" style="20" bestFit="1" customWidth="1"/>
    <col min="9" max="9" width="9.109375" style="20"/>
    <col min="10" max="10" width="16.33203125" style="20" bestFit="1" customWidth="1"/>
    <col min="11" max="16384" width="9.109375" style="20"/>
  </cols>
  <sheetData>
    <row r="1" spans="1:13" ht="25.5" customHeight="1">
      <c r="A1" s="108" t="s">
        <v>46</v>
      </c>
      <c r="B1" s="108" t="s">
        <v>47</v>
      </c>
      <c r="C1" s="108" t="s">
        <v>107</v>
      </c>
      <c r="D1" s="108" t="s">
        <v>48</v>
      </c>
      <c r="E1" s="108" t="s">
        <v>49</v>
      </c>
      <c r="F1" s="108" t="s">
        <v>130</v>
      </c>
      <c r="G1" s="108" t="s">
        <v>50</v>
      </c>
      <c r="H1" s="108" t="s">
        <v>131</v>
      </c>
      <c r="I1" s="108" t="s">
        <v>132</v>
      </c>
      <c r="J1" s="108" t="s">
        <v>133</v>
      </c>
      <c r="K1" s="108" t="s">
        <v>134</v>
      </c>
      <c r="L1" s="108" t="s">
        <v>135</v>
      </c>
      <c r="M1" s="108" t="s">
        <v>136</v>
      </c>
    </row>
    <row r="2" spans="1:13" ht="14.4" customHeight="1">
      <c r="A2" s="109" t="s">
        <v>51</v>
      </c>
      <c r="B2" s="109" t="s">
        <v>52</v>
      </c>
      <c r="C2" s="115" t="str">
        <f t="shared" ref="C2:C53" si="0">A2&amp;B2</f>
        <v xml:space="preserve">Interior CF 1L 13W QuadPAR 20 Integral LED Lamp </v>
      </c>
      <c r="D2" s="109"/>
      <c r="E2" s="109"/>
      <c r="F2" s="109"/>
      <c r="G2" s="109"/>
      <c r="H2" s="109"/>
      <c r="I2" s="127"/>
      <c r="J2" s="127"/>
      <c r="K2" s="127"/>
      <c r="L2" s="127"/>
      <c r="M2" s="127"/>
    </row>
    <row r="3" spans="1:13" ht="14.4" customHeight="1">
      <c r="A3" s="109" t="s">
        <v>53</v>
      </c>
      <c r="B3" s="109" t="s">
        <v>52</v>
      </c>
      <c r="C3" s="115" t="str">
        <f t="shared" si="0"/>
        <v xml:space="preserve">Interior CF 1L 23W QuadPAR 20 Integral LED Lamp </v>
      </c>
      <c r="D3" s="109"/>
      <c r="E3" s="109"/>
      <c r="F3" s="109"/>
      <c r="G3" s="109"/>
      <c r="H3" s="109"/>
      <c r="I3" s="127"/>
      <c r="J3" s="127"/>
      <c r="K3" s="127"/>
      <c r="L3" s="127"/>
      <c r="M3" s="127"/>
    </row>
    <row r="4" spans="1:13" ht="14.4" customHeight="1">
      <c r="A4" s="109" t="s">
        <v>54</v>
      </c>
      <c r="B4" s="109" t="s">
        <v>55</v>
      </c>
      <c r="C4" s="115" t="str">
        <f t="shared" si="0"/>
        <v>EXIT Incandescent, (1) 20W lampEXIT Sign, LED, (1) 2W lamp, Single Sided</v>
      </c>
      <c r="D4" s="109" t="s">
        <v>123</v>
      </c>
      <c r="E4" s="109">
        <v>1</v>
      </c>
      <c r="F4" s="109"/>
      <c r="G4" s="109"/>
      <c r="H4" s="109"/>
      <c r="I4" s="127"/>
      <c r="J4" s="127"/>
      <c r="K4" s="127"/>
      <c r="L4" s="127"/>
      <c r="M4" s="127"/>
    </row>
    <row r="5" spans="1:13" ht="14.4" customHeight="1">
      <c r="A5" s="109" t="s">
        <v>56</v>
      </c>
      <c r="B5" s="109" t="s">
        <v>57</v>
      </c>
      <c r="C5" s="115" t="str">
        <f t="shared" si="0"/>
        <v>EXIT Incandescent, (2) 20W lampsEXIT Sign, LED, (2) 2W lamps, Dual Sided</v>
      </c>
      <c r="D5" s="109" t="s">
        <v>123</v>
      </c>
      <c r="E5" s="109">
        <v>2</v>
      </c>
      <c r="F5" s="109"/>
      <c r="G5" s="109"/>
      <c r="H5" s="109"/>
      <c r="I5" s="127"/>
      <c r="J5" s="127"/>
      <c r="K5" s="127"/>
      <c r="L5" s="127"/>
      <c r="M5" s="127"/>
    </row>
    <row r="6" spans="1:13" ht="14.4" customHeight="1">
      <c r="A6" s="109" t="s">
        <v>58</v>
      </c>
      <c r="B6" s="109" t="s">
        <v>59</v>
      </c>
      <c r="C6" s="115" t="str">
        <f t="shared" si="0"/>
        <v>Fluorescent, (1) 24", STD lampFluorescent, (1) 24", T-8 lamp, Instant Start Ballast, NLO (0.85 &lt; BF &lt; 0.95)</v>
      </c>
      <c r="D6" s="109" t="s">
        <v>118</v>
      </c>
      <c r="E6" s="109">
        <v>1</v>
      </c>
      <c r="F6" s="109" t="s">
        <v>124</v>
      </c>
      <c r="G6" s="109">
        <v>1</v>
      </c>
      <c r="H6" s="109" t="s">
        <v>128</v>
      </c>
      <c r="I6" s="127">
        <v>1</v>
      </c>
      <c r="J6" s="115" t="s">
        <v>129</v>
      </c>
      <c r="K6" s="127">
        <v>10</v>
      </c>
      <c r="L6" s="128"/>
      <c r="M6" s="128"/>
    </row>
    <row r="7" spans="1:13" ht="14.4" customHeight="1">
      <c r="A7" s="109" t="s">
        <v>60</v>
      </c>
      <c r="B7" s="109" t="s">
        <v>61</v>
      </c>
      <c r="C7" s="115" t="str">
        <f t="shared" si="0"/>
        <v>Fluorescent, (1) 48", ES lampFluorescent, (1) 48", HPT8 28W lamp, Instant or Program Start Ballast, (0.85 &lt; BF &lt; 0.95)</v>
      </c>
      <c r="D7" s="109" t="s">
        <v>119</v>
      </c>
      <c r="E7" s="109">
        <v>1</v>
      </c>
      <c r="F7" s="109">
        <v>1</v>
      </c>
      <c r="G7" s="109">
        <v>1</v>
      </c>
      <c r="H7" s="109" t="s">
        <v>128</v>
      </c>
      <c r="I7" s="127">
        <v>1</v>
      </c>
      <c r="J7" s="115" t="s">
        <v>129</v>
      </c>
      <c r="K7" s="127">
        <v>10</v>
      </c>
      <c r="L7" s="127"/>
      <c r="M7" s="127"/>
    </row>
    <row r="8" spans="1:13" ht="14.4" customHeight="1">
      <c r="A8" s="109" t="s">
        <v>62</v>
      </c>
      <c r="B8" s="109" t="s">
        <v>63</v>
      </c>
      <c r="C8" s="115" t="str">
        <f t="shared" si="0"/>
        <v>Fluorescent, (2) 48", ES lampFluorescent, (1) 48", HPT8 28W lamp, Instant or Program Start Ballast, (&gt;/= 0.95)</v>
      </c>
      <c r="D8" s="109" t="s">
        <v>119</v>
      </c>
      <c r="E8" s="109">
        <v>1</v>
      </c>
      <c r="F8" s="109" t="s">
        <v>125</v>
      </c>
      <c r="G8" s="109">
        <v>1</v>
      </c>
      <c r="H8" s="109" t="s">
        <v>128</v>
      </c>
      <c r="I8" s="127">
        <v>1</v>
      </c>
      <c r="J8" s="115" t="s">
        <v>129</v>
      </c>
      <c r="K8" s="127">
        <v>10</v>
      </c>
      <c r="L8" s="127"/>
      <c r="M8" s="127"/>
    </row>
    <row r="9" spans="1:13" ht="14.4" customHeight="1">
      <c r="A9" s="109" t="s">
        <v>64</v>
      </c>
      <c r="B9" s="109" t="s">
        <v>65</v>
      </c>
      <c r="C9" s="115" t="str">
        <f t="shared" si="0"/>
        <v>Fluorescent, (3) 48", ES lampsFluorescent, (2) 48", HPT8 28W lamp, Instant or Program Start Ballast, (&gt;/= 0.95)</v>
      </c>
      <c r="D9" s="109" t="s">
        <v>119</v>
      </c>
      <c r="E9" s="109">
        <v>2</v>
      </c>
      <c r="F9" s="109" t="s">
        <v>126</v>
      </c>
      <c r="G9" s="109">
        <v>1</v>
      </c>
      <c r="H9" s="109" t="s">
        <v>128</v>
      </c>
      <c r="I9" s="127">
        <v>1</v>
      </c>
      <c r="J9" s="115" t="s">
        <v>129</v>
      </c>
      <c r="K9" s="127">
        <v>10</v>
      </c>
      <c r="L9" s="127"/>
      <c r="M9" s="127"/>
    </row>
    <row r="10" spans="1:13" ht="14.4" customHeight="1">
      <c r="A10" s="109" t="s">
        <v>66</v>
      </c>
      <c r="B10" s="109" t="s">
        <v>65</v>
      </c>
      <c r="C10" s="115" t="str">
        <f t="shared" si="0"/>
        <v>Fluorescent, (4) 48", ES lampsFluorescent, (2) 48", HPT8 28W lamp, Instant or Program Start Ballast, (&gt;/= 0.95)</v>
      </c>
      <c r="D10" s="109" t="s">
        <v>119</v>
      </c>
      <c r="E10" s="109">
        <v>2</v>
      </c>
      <c r="F10" s="109" t="s">
        <v>126</v>
      </c>
      <c r="G10" s="109">
        <v>1</v>
      </c>
      <c r="H10" s="109" t="s">
        <v>128</v>
      </c>
      <c r="I10" s="127">
        <v>1</v>
      </c>
      <c r="J10" s="115" t="s">
        <v>129</v>
      </c>
      <c r="K10" s="127">
        <v>10</v>
      </c>
      <c r="L10" s="127"/>
      <c r="M10" s="127"/>
    </row>
    <row r="11" spans="1:13" ht="14.4" customHeight="1">
      <c r="A11" s="109" t="s">
        <v>66</v>
      </c>
      <c r="B11" s="109" t="s">
        <v>67</v>
      </c>
      <c r="C11" s="115" t="str">
        <f t="shared" si="0"/>
        <v>Fluorescent, (4) 48", ES lampsFluorescent, (3) 48", HPT8 28W lamp, Instant or Program Start Ballast, (&gt;/= 0.95)</v>
      </c>
      <c r="D11" s="109" t="s">
        <v>119</v>
      </c>
      <c r="E11" s="109">
        <v>3</v>
      </c>
      <c r="F11" s="109" t="s">
        <v>126</v>
      </c>
      <c r="G11" s="109">
        <v>1</v>
      </c>
      <c r="H11" s="109" t="s">
        <v>128</v>
      </c>
      <c r="I11" s="127">
        <v>1</v>
      </c>
      <c r="J11" s="115" t="s">
        <v>129</v>
      </c>
      <c r="K11" s="127">
        <v>10</v>
      </c>
      <c r="L11" s="127"/>
      <c r="M11" s="127"/>
    </row>
    <row r="12" spans="1:13">
      <c r="A12" s="109" t="s">
        <v>66</v>
      </c>
      <c r="B12" s="109" t="s">
        <v>68</v>
      </c>
      <c r="C12" s="115" t="str">
        <f t="shared" si="0"/>
        <v>Fluorescent, (4) 48", ES lampsFluorescent, (4) 48", HPT8 28W lamp, Instant or Program Start Ballast, (0.85 &lt; BF &lt; 0.95)</v>
      </c>
      <c r="D12" s="109" t="s">
        <v>119</v>
      </c>
      <c r="E12" s="109">
        <v>4</v>
      </c>
      <c r="F12" s="109" t="s">
        <v>126</v>
      </c>
      <c r="G12" s="109">
        <v>1</v>
      </c>
      <c r="H12" s="109" t="s">
        <v>128</v>
      </c>
      <c r="I12" s="127">
        <v>1</v>
      </c>
      <c r="J12" s="115" t="s">
        <v>129</v>
      </c>
      <c r="K12" s="127">
        <v>10</v>
      </c>
      <c r="L12" s="127"/>
      <c r="M12" s="127"/>
    </row>
    <row r="13" spans="1:13" ht="14.4" customHeight="1">
      <c r="A13" s="109" t="s">
        <v>69</v>
      </c>
      <c r="B13" s="109" t="s">
        <v>65</v>
      </c>
      <c r="C13" s="115" t="str">
        <f t="shared" si="0"/>
        <v>Fluorescent, (1) 96" ES lampFluorescent, (2) 48", HPT8 28W lamp, Instant or Program Start Ballast, (&gt;/= 0.95)</v>
      </c>
      <c r="D13" s="109" t="s">
        <v>119</v>
      </c>
      <c r="E13" s="109">
        <v>2</v>
      </c>
      <c r="F13" s="109" t="s">
        <v>126</v>
      </c>
      <c r="G13" s="109">
        <v>1</v>
      </c>
      <c r="H13" s="109" t="s">
        <v>128</v>
      </c>
      <c r="I13" s="127">
        <v>1</v>
      </c>
      <c r="J13" s="115" t="s">
        <v>129</v>
      </c>
      <c r="K13" s="127">
        <v>10</v>
      </c>
      <c r="L13" s="127"/>
      <c r="M13" s="127"/>
    </row>
    <row r="14" spans="1:13" ht="14.4" customHeight="1">
      <c r="A14" s="109" t="s">
        <v>70</v>
      </c>
      <c r="B14" s="109" t="s">
        <v>65</v>
      </c>
      <c r="C14" s="115" t="str">
        <f t="shared" si="0"/>
        <v>Fluorescent, (2) 96", ES lampsFluorescent, (2) 48", HPT8 28W lamp, Instant or Program Start Ballast, (&gt;/= 0.95)</v>
      </c>
      <c r="D14" s="109" t="s">
        <v>119</v>
      </c>
      <c r="E14" s="109">
        <v>2</v>
      </c>
      <c r="F14" s="109" t="s">
        <v>126</v>
      </c>
      <c r="G14" s="109">
        <v>1</v>
      </c>
      <c r="H14" s="109" t="s">
        <v>128</v>
      </c>
      <c r="I14" s="127">
        <v>1</v>
      </c>
      <c r="J14" s="115" t="s">
        <v>129</v>
      </c>
      <c r="K14" s="127">
        <v>10</v>
      </c>
      <c r="L14" s="127"/>
      <c r="M14" s="127"/>
    </row>
    <row r="15" spans="1:13">
      <c r="A15" s="109" t="s">
        <v>70</v>
      </c>
      <c r="B15" s="109" t="s">
        <v>68</v>
      </c>
      <c r="C15" s="115" t="str">
        <f t="shared" si="0"/>
        <v>Fluorescent, (2) 96", ES lampsFluorescent, (4) 48", HPT8 28W lamp, Instant or Program Start Ballast, (0.85 &lt; BF &lt; 0.95)</v>
      </c>
      <c r="D15" s="109" t="s">
        <v>119</v>
      </c>
      <c r="E15" s="109">
        <v>4</v>
      </c>
      <c r="F15" s="109" t="s">
        <v>126</v>
      </c>
      <c r="G15" s="109">
        <v>1</v>
      </c>
      <c r="H15" s="109" t="s">
        <v>128</v>
      </c>
      <c r="I15" s="127">
        <v>1</v>
      </c>
      <c r="J15" s="115" t="s">
        <v>129</v>
      </c>
      <c r="K15" s="127">
        <v>10</v>
      </c>
      <c r="L15" s="127"/>
      <c r="M15" s="127"/>
    </row>
    <row r="16" spans="1:13">
      <c r="A16" s="109" t="s">
        <v>71</v>
      </c>
      <c r="B16" s="109" t="s">
        <v>72</v>
      </c>
      <c r="C16" s="115" t="str">
        <f t="shared" si="0"/>
        <v>Fluorescent, (4) 96", ES lampsFluorescent, (4) 48", HPT8 28W lamp, Instant or Program Start Ballast, (&gt;/= 0.95)</v>
      </c>
      <c r="D16" s="109" t="s">
        <v>119</v>
      </c>
      <c r="E16" s="109">
        <v>4</v>
      </c>
      <c r="F16" s="109" t="s">
        <v>127</v>
      </c>
      <c r="G16" s="109">
        <v>1</v>
      </c>
      <c r="H16" s="109" t="s">
        <v>128</v>
      </c>
      <c r="I16" s="127">
        <v>1</v>
      </c>
      <c r="J16" s="115" t="s">
        <v>129</v>
      </c>
      <c r="K16" s="127">
        <v>10</v>
      </c>
      <c r="L16" s="127"/>
      <c r="M16" s="127"/>
    </row>
    <row r="17" spans="1:13" ht="14.4" customHeight="1">
      <c r="A17" s="109" t="s">
        <v>71</v>
      </c>
      <c r="B17" s="109" t="s">
        <v>73</v>
      </c>
      <c r="C17" s="115" t="str">
        <f t="shared" si="0"/>
        <v>Fluorescent, (4) 96", ES lampsFluorescent, (6) 48", HPT8 32W lamp, Instant or Program Start Ballast, (&gt;/= 0.95)</v>
      </c>
      <c r="D17" s="109" t="s">
        <v>119</v>
      </c>
      <c r="E17" s="109">
        <v>6</v>
      </c>
      <c r="F17" s="109" t="s">
        <v>126</v>
      </c>
      <c r="G17" s="109">
        <v>2</v>
      </c>
      <c r="H17" s="109" t="s">
        <v>128</v>
      </c>
      <c r="I17" s="127">
        <v>1</v>
      </c>
      <c r="J17" s="115" t="s">
        <v>129</v>
      </c>
      <c r="K17" s="127">
        <v>10</v>
      </c>
      <c r="L17" s="127"/>
      <c r="M17" s="127"/>
    </row>
    <row r="18" spans="1:13" ht="14.4" customHeight="1">
      <c r="A18" s="109" t="s">
        <v>74</v>
      </c>
      <c r="B18" s="109" t="s">
        <v>59</v>
      </c>
      <c r="C18" s="115" t="str">
        <f t="shared" si="0"/>
        <v>Fluorescent, (1) 24", T-8 lamp, Standard BallastFluorescent, (1) 24", T-8 lamp, Instant Start Ballast, NLO (0.85 &lt; BF &lt; 0.95)</v>
      </c>
      <c r="D18" s="109" t="s">
        <v>118</v>
      </c>
      <c r="E18" s="109">
        <v>1</v>
      </c>
      <c r="F18" s="109" t="s">
        <v>124</v>
      </c>
      <c r="G18" s="109">
        <v>1</v>
      </c>
      <c r="H18" s="109" t="s">
        <v>128</v>
      </c>
      <c r="I18" s="127">
        <v>1</v>
      </c>
      <c r="J18" s="115" t="s">
        <v>129</v>
      </c>
      <c r="K18" s="127">
        <v>10</v>
      </c>
      <c r="L18" s="127"/>
      <c r="M18" s="127"/>
    </row>
    <row r="19" spans="1:13" ht="14.4" customHeight="1">
      <c r="A19" s="109" t="s">
        <v>75</v>
      </c>
      <c r="B19" s="109" t="s">
        <v>61</v>
      </c>
      <c r="C19" s="115" t="str">
        <f t="shared" si="0"/>
        <v>Fluorescent, (1) 48", T-8 lamp, Instant Start Ballast, NLO (0.85 &lt; BF &lt; 0.95)Fluorescent, (1) 48", HPT8 28W lamp, Instant or Program Start Ballast, (0.85 &lt; BF &lt; 0.95)</v>
      </c>
      <c r="D19" s="109" t="s">
        <v>119</v>
      </c>
      <c r="E19" s="109">
        <v>1</v>
      </c>
      <c r="F19" s="109" t="s">
        <v>124</v>
      </c>
      <c r="G19" s="109">
        <v>1</v>
      </c>
      <c r="H19" s="109" t="s">
        <v>128</v>
      </c>
      <c r="I19" s="127">
        <v>1</v>
      </c>
      <c r="J19" s="115" t="s">
        <v>129</v>
      </c>
      <c r="K19" s="127">
        <v>10</v>
      </c>
      <c r="L19" s="127"/>
      <c r="M19" s="127"/>
    </row>
    <row r="20" spans="1:13" ht="14.4" customHeight="1">
      <c r="A20" s="109" t="s">
        <v>76</v>
      </c>
      <c r="B20" s="109" t="s">
        <v>61</v>
      </c>
      <c r="C20" s="115" t="str">
        <f t="shared" si="0"/>
        <v>Fluorescent, (1) 48", T-8 lampFluorescent, (1) 48", HPT8 28W lamp, Instant or Program Start Ballast, (0.85 &lt; BF &lt; 0.95)</v>
      </c>
      <c r="D20" s="109" t="s">
        <v>119</v>
      </c>
      <c r="E20" s="109">
        <v>1</v>
      </c>
      <c r="F20" s="109" t="s">
        <v>124</v>
      </c>
      <c r="G20" s="109">
        <v>1</v>
      </c>
      <c r="H20" s="109" t="s">
        <v>128</v>
      </c>
      <c r="I20" s="127">
        <v>1</v>
      </c>
      <c r="J20" s="115" t="s">
        <v>129</v>
      </c>
      <c r="K20" s="127">
        <v>10</v>
      </c>
      <c r="L20" s="115"/>
      <c r="M20" s="109"/>
    </row>
    <row r="21" spans="1:13" ht="14.4" customHeight="1">
      <c r="A21" s="109" t="s">
        <v>77</v>
      </c>
      <c r="B21" s="109" t="s">
        <v>63</v>
      </c>
      <c r="C21" s="115" t="str">
        <f t="shared" si="0"/>
        <v>Fluorescent, (2) 48", T-8 lamps, Instant Start Ballast, NLO (0.85 &lt; BF &lt; 0.95)Fluorescent, (1) 48", HPT8 28W lamp, Instant or Program Start Ballast, (&gt;/= 0.95)</v>
      </c>
      <c r="D21" s="109" t="s">
        <v>119</v>
      </c>
      <c r="E21" s="109">
        <v>1</v>
      </c>
      <c r="F21" s="109" t="s">
        <v>125</v>
      </c>
      <c r="G21" s="109">
        <v>1</v>
      </c>
      <c r="H21" s="109" t="s">
        <v>128</v>
      </c>
      <c r="I21" s="127">
        <v>1</v>
      </c>
      <c r="J21" s="115" t="s">
        <v>129</v>
      </c>
      <c r="K21" s="127">
        <v>10</v>
      </c>
      <c r="L21" s="127"/>
      <c r="M21" s="127"/>
    </row>
    <row r="22" spans="1:13" ht="14.4" customHeight="1">
      <c r="A22" s="109" t="s">
        <v>78</v>
      </c>
      <c r="B22" s="109" t="s">
        <v>63</v>
      </c>
      <c r="C22" s="115" t="str">
        <f t="shared" si="0"/>
        <v>Fluorescent, (2) 48", T-8 lampFluorescent, (1) 48", HPT8 28W lamp, Instant or Program Start Ballast, (&gt;/= 0.95)</v>
      </c>
      <c r="D22" s="109" t="s">
        <v>119</v>
      </c>
      <c r="E22" s="109">
        <v>1</v>
      </c>
      <c r="F22" s="109" t="s">
        <v>125</v>
      </c>
      <c r="G22" s="109">
        <v>1</v>
      </c>
      <c r="H22" s="109" t="s">
        <v>128</v>
      </c>
      <c r="I22" s="127">
        <v>1</v>
      </c>
      <c r="J22" s="115" t="s">
        <v>129</v>
      </c>
      <c r="K22" s="127">
        <v>10</v>
      </c>
      <c r="L22" s="127"/>
      <c r="M22" s="127"/>
    </row>
    <row r="23" spans="1:13" ht="14.4" customHeight="1">
      <c r="A23" s="109" t="s">
        <v>79</v>
      </c>
      <c r="B23" s="109" t="s">
        <v>65</v>
      </c>
      <c r="C23" s="115" t="str">
        <f t="shared" si="0"/>
        <v>Fluorescent, (3) 48", T-8 lampFluorescent, (2) 48", HPT8 28W lamp, Instant or Program Start Ballast, (&gt;/= 0.95)</v>
      </c>
      <c r="D23" s="109" t="s">
        <v>119</v>
      </c>
      <c r="E23" s="109">
        <v>2</v>
      </c>
      <c r="F23" s="109" t="s">
        <v>126</v>
      </c>
      <c r="G23" s="109">
        <v>1</v>
      </c>
      <c r="H23" s="109" t="s">
        <v>128</v>
      </c>
      <c r="I23" s="127">
        <v>1</v>
      </c>
      <c r="J23" s="115" t="s">
        <v>129</v>
      </c>
      <c r="K23" s="127">
        <v>10</v>
      </c>
      <c r="L23" s="127"/>
      <c r="M23" s="127"/>
    </row>
    <row r="24" spans="1:13" ht="14.4" customHeight="1">
      <c r="A24" s="109" t="s">
        <v>80</v>
      </c>
      <c r="B24" s="109" t="s">
        <v>65</v>
      </c>
      <c r="C24" s="115" t="str">
        <f t="shared" si="0"/>
        <v>Fluorescent, (4) 48", T-8 lamps, Instant Start Ballast, NLO (0.85 &lt; BF &lt; 0.95)Fluorescent, (2) 48", HPT8 28W lamp, Instant or Program Start Ballast, (&gt;/= 0.95)</v>
      </c>
      <c r="D24" s="109" t="s">
        <v>119</v>
      </c>
      <c r="E24" s="109">
        <v>2</v>
      </c>
      <c r="F24" s="109" t="s">
        <v>126</v>
      </c>
      <c r="G24" s="109">
        <v>1</v>
      </c>
      <c r="H24" s="109" t="s">
        <v>128</v>
      </c>
      <c r="I24" s="127">
        <v>1</v>
      </c>
      <c r="J24" s="115" t="s">
        <v>129</v>
      </c>
      <c r="K24" s="127">
        <v>10</v>
      </c>
      <c r="L24" s="127"/>
      <c r="M24" s="127"/>
    </row>
    <row r="25" spans="1:13" ht="14.4" customHeight="1">
      <c r="A25" s="109" t="s">
        <v>81</v>
      </c>
      <c r="B25" s="109" t="s">
        <v>65</v>
      </c>
      <c r="C25" s="115" t="str">
        <f t="shared" si="0"/>
        <v>Fluorescent, (4) 48", T-8 lampsFluorescent, (2) 48", HPT8 28W lamp, Instant or Program Start Ballast, (&gt;/= 0.95)</v>
      </c>
      <c r="D25" s="109" t="s">
        <v>119</v>
      </c>
      <c r="E25" s="109">
        <v>2</v>
      </c>
      <c r="F25" s="109" t="s">
        <v>126</v>
      </c>
      <c r="G25" s="109">
        <v>1</v>
      </c>
      <c r="H25" s="109" t="s">
        <v>128</v>
      </c>
      <c r="I25" s="127">
        <v>1</v>
      </c>
      <c r="J25" s="115" t="s">
        <v>129</v>
      </c>
      <c r="K25" s="127">
        <v>10</v>
      </c>
      <c r="L25" s="127"/>
      <c r="M25" s="127"/>
    </row>
    <row r="26" spans="1:13" ht="14.4" customHeight="1">
      <c r="A26" s="109" t="s">
        <v>80</v>
      </c>
      <c r="B26" s="122" t="s">
        <v>109</v>
      </c>
      <c r="C26" s="115" t="str">
        <f t="shared" si="0"/>
        <v>Fluorescent, (4) 48", T-8 lamps, Instant Start Ballast, NLO (0.85 &lt; BF &lt; 0.95)Fluorescent, (3) 48", HPT8 32W lamp, Instant or Program Start Ballast, (0.85 &lt; BF &lt; 0.95)</v>
      </c>
      <c r="D26" s="109" t="s">
        <v>119</v>
      </c>
      <c r="E26" s="109">
        <v>3</v>
      </c>
      <c r="F26" s="109" t="s">
        <v>125</v>
      </c>
      <c r="G26" s="109">
        <v>1</v>
      </c>
      <c r="H26" s="109" t="s">
        <v>128</v>
      </c>
      <c r="I26" s="127">
        <v>1</v>
      </c>
      <c r="J26" s="115" t="s">
        <v>129</v>
      </c>
      <c r="K26" s="127">
        <v>10</v>
      </c>
      <c r="L26" s="127"/>
      <c r="M26" s="127"/>
    </row>
    <row r="27" spans="1:13" ht="14.4" customHeight="1">
      <c r="A27" s="109" t="s">
        <v>81</v>
      </c>
      <c r="B27" s="109" t="s">
        <v>67</v>
      </c>
      <c r="C27" s="115" t="str">
        <f t="shared" si="0"/>
        <v>Fluorescent, (4) 48", T-8 lampsFluorescent, (3) 48", HPT8 28W lamp, Instant or Program Start Ballast, (&gt;/= 0.95)</v>
      </c>
      <c r="D27" s="109" t="s">
        <v>119</v>
      </c>
      <c r="E27" s="109">
        <v>3</v>
      </c>
      <c r="F27" s="109" t="s">
        <v>126</v>
      </c>
      <c r="G27" s="109">
        <v>1</v>
      </c>
      <c r="H27" s="109" t="s">
        <v>128</v>
      </c>
      <c r="I27" s="127">
        <v>1</v>
      </c>
      <c r="J27" s="115" t="s">
        <v>129</v>
      </c>
      <c r="K27" s="127">
        <v>10</v>
      </c>
      <c r="L27" s="127"/>
      <c r="M27" s="127"/>
    </row>
    <row r="28" spans="1:13">
      <c r="A28" s="109" t="s">
        <v>80</v>
      </c>
      <c r="B28" s="109" t="s">
        <v>82</v>
      </c>
      <c r="C28" s="115" t="str">
        <f t="shared" si="0"/>
        <v>Fluorescent, (4) 48", T-8 lamps, Instant Start Ballast, NLO (0.85 &lt; BF &lt; 0.95)Fluorescent, (4) 48", HPT8 28W lamp, Instant or Program Start Ballast, (&lt; 0.85)</v>
      </c>
      <c r="D28" s="109" t="s">
        <v>119</v>
      </c>
      <c r="E28" s="109">
        <v>4</v>
      </c>
      <c r="F28" s="109" t="s">
        <v>125</v>
      </c>
      <c r="G28" s="109">
        <v>1</v>
      </c>
      <c r="H28" s="109" t="s">
        <v>128</v>
      </c>
      <c r="I28" s="127">
        <v>1</v>
      </c>
      <c r="J28" s="115" t="s">
        <v>129</v>
      </c>
      <c r="K28" s="127">
        <v>10</v>
      </c>
      <c r="L28" s="127"/>
      <c r="M28" s="127"/>
    </row>
    <row r="29" spans="1:13">
      <c r="A29" s="109" t="s">
        <v>81</v>
      </c>
      <c r="B29" s="109" t="s">
        <v>68</v>
      </c>
      <c r="C29" s="115" t="str">
        <f t="shared" si="0"/>
        <v>Fluorescent, (4) 48", T-8 lampsFluorescent, (4) 48", HPT8 28W lamp, Instant or Program Start Ballast, (0.85 &lt; BF &lt; 0.95)</v>
      </c>
      <c r="D29" s="109" t="s">
        <v>119</v>
      </c>
      <c r="E29" s="109">
        <v>4</v>
      </c>
      <c r="F29" s="109" t="s">
        <v>126</v>
      </c>
      <c r="G29" s="109">
        <v>1</v>
      </c>
      <c r="H29" s="109" t="s">
        <v>128</v>
      </c>
      <c r="I29" s="127">
        <v>1</v>
      </c>
      <c r="J29" s="115" t="s">
        <v>129</v>
      </c>
      <c r="K29" s="127">
        <v>10</v>
      </c>
      <c r="L29" s="127"/>
      <c r="M29" s="127"/>
    </row>
    <row r="30" spans="1:13" ht="14.4" customHeight="1">
      <c r="A30" s="109" t="s">
        <v>83</v>
      </c>
      <c r="B30" s="109" t="s">
        <v>65</v>
      </c>
      <c r="C30" s="115" t="str">
        <f t="shared" si="0"/>
        <v>Fluorescent, (2) 96", T-8 lamps, Instant Start Ballast, NLO (0.85 &lt; BF &lt; 0.95)Fluorescent, (2) 48", HPT8 28W lamp, Instant or Program Start Ballast, (&gt;/= 0.95)</v>
      </c>
      <c r="D30" s="109" t="s">
        <v>119</v>
      </c>
      <c r="E30" s="109">
        <v>2</v>
      </c>
      <c r="F30" s="109" t="s">
        <v>126</v>
      </c>
      <c r="G30" s="109">
        <v>1</v>
      </c>
      <c r="H30" s="109" t="s">
        <v>128</v>
      </c>
      <c r="I30" s="127">
        <v>1</v>
      </c>
      <c r="J30" s="115" t="s">
        <v>129</v>
      </c>
      <c r="K30" s="127">
        <v>10</v>
      </c>
      <c r="L30" s="127"/>
      <c r="M30" s="127"/>
    </row>
    <row r="31" spans="1:13">
      <c r="A31" s="109" t="s">
        <v>83</v>
      </c>
      <c r="B31" s="109" t="s">
        <v>68</v>
      </c>
      <c r="C31" s="115" t="str">
        <f t="shared" si="0"/>
        <v>Fluorescent, (2) 96", T-8 lamps, Instant Start Ballast, NLO (0.85 &lt; BF &lt; 0.95)Fluorescent, (4) 48", HPT8 28W lamp, Instant or Program Start Ballast, (0.85 &lt; BF &lt; 0.95)</v>
      </c>
      <c r="D31" s="109" t="s">
        <v>119</v>
      </c>
      <c r="E31" s="109">
        <v>4</v>
      </c>
      <c r="F31" s="109" t="s">
        <v>126</v>
      </c>
      <c r="G31" s="109">
        <v>1</v>
      </c>
      <c r="H31" s="109" t="s">
        <v>128</v>
      </c>
      <c r="I31" s="127">
        <v>1</v>
      </c>
      <c r="J31" s="115" t="s">
        <v>129</v>
      </c>
      <c r="K31" s="127">
        <v>10</v>
      </c>
      <c r="L31" s="127"/>
      <c r="M31" s="127"/>
    </row>
    <row r="32" spans="1:13">
      <c r="A32" s="109" t="s">
        <v>84</v>
      </c>
      <c r="B32" s="109" t="s">
        <v>72</v>
      </c>
      <c r="C32" s="115" t="str">
        <f t="shared" si="0"/>
        <v>Fluorescent, (4) 96", T-8 lamps, Instant Start Ballast, NLO (0.85 &lt; BF &lt; 0.95)Fluorescent, (4) 48", HPT8 28W lamp, Instant or Program Start Ballast, (&gt;/= 0.95)</v>
      </c>
      <c r="D32" s="109" t="s">
        <v>119</v>
      </c>
      <c r="E32" s="109">
        <v>4</v>
      </c>
      <c r="F32" s="109" t="s">
        <v>127</v>
      </c>
      <c r="G32" s="109">
        <v>1</v>
      </c>
      <c r="H32" s="109" t="s">
        <v>128</v>
      </c>
      <c r="I32" s="127">
        <v>1</v>
      </c>
      <c r="J32" s="115" t="s">
        <v>129</v>
      </c>
      <c r="K32" s="127">
        <v>10</v>
      </c>
      <c r="L32" s="127"/>
      <c r="M32" s="127"/>
    </row>
    <row r="33" spans="1:13" ht="14.4" customHeight="1">
      <c r="A33" s="109" t="s">
        <v>84</v>
      </c>
      <c r="B33" s="109" t="s">
        <v>85</v>
      </c>
      <c r="C33" s="115" t="str">
        <f>A33&amp;B33</f>
        <v>Fluorescent, (4) 96", T-8 lamps, Instant Start Ballast, NLO (0.85 &lt; BF &lt; 0.95)Fluorescent, (6) 48", HPT8 32W lamp, Instant or Program Start Ballast, (0.85 &lt; BF &lt; 0.95)</v>
      </c>
      <c r="D33" s="109" t="s">
        <v>120</v>
      </c>
      <c r="E33" s="109">
        <v>6</v>
      </c>
      <c r="F33" s="109" t="s">
        <v>125</v>
      </c>
      <c r="G33" s="109">
        <v>2</v>
      </c>
      <c r="H33" s="109" t="s">
        <v>128</v>
      </c>
      <c r="I33" s="127">
        <v>1</v>
      </c>
      <c r="J33" s="115" t="s">
        <v>129</v>
      </c>
      <c r="K33" s="127">
        <v>10</v>
      </c>
      <c r="L33" s="127"/>
      <c r="M33" s="127"/>
    </row>
    <row r="34" spans="1:13" ht="14.4" customHeight="1">
      <c r="A34" s="109" t="s">
        <v>86</v>
      </c>
      <c r="B34" s="109" t="s">
        <v>87</v>
      </c>
      <c r="C34" s="115" t="str">
        <f t="shared" si="0"/>
        <v>Fluorescent, (2) U-Tube, ES lampsFluorescent, (2) 6" spacing U-Tube, T-8 lamps, IS Ballast, NLO (0.85 &lt; BF &lt; 0.95)</v>
      </c>
      <c r="D34" s="109"/>
      <c r="E34" s="109"/>
      <c r="F34" s="109"/>
      <c r="G34" s="109"/>
      <c r="H34" s="109"/>
      <c r="I34" s="127"/>
      <c r="J34" s="127"/>
      <c r="K34" s="127"/>
      <c r="L34" s="127"/>
      <c r="M34" s="127"/>
    </row>
    <row r="35" spans="1:13" ht="14.4" customHeight="1">
      <c r="A35" s="109" t="s">
        <v>88</v>
      </c>
      <c r="B35" s="109" t="s">
        <v>53</v>
      </c>
      <c r="C35" s="115" t="str">
        <f t="shared" si="0"/>
        <v>Halogen Incandescent, (1) 100W lampInterior CF 1L 23W Quad</v>
      </c>
      <c r="D35" s="109"/>
      <c r="E35" s="109"/>
      <c r="F35" s="109"/>
      <c r="G35" s="109"/>
      <c r="H35" s="109"/>
      <c r="I35" s="127"/>
      <c r="J35" s="127"/>
      <c r="K35" s="127"/>
      <c r="L35" s="127"/>
      <c r="M35" s="127"/>
    </row>
    <row r="36" spans="1:13" ht="14.4" customHeight="1">
      <c r="A36" s="109" t="s">
        <v>89</v>
      </c>
      <c r="B36" s="109" t="s">
        <v>52</v>
      </c>
      <c r="C36" s="115" t="str">
        <f t="shared" si="0"/>
        <v xml:space="preserve">Halogen Incandescent, (1) 35W lampPAR 20 Integral LED Lamp </v>
      </c>
      <c r="D36" s="109"/>
      <c r="E36" s="109"/>
      <c r="F36" s="109"/>
      <c r="G36" s="109"/>
      <c r="H36" s="109"/>
      <c r="I36" s="127"/>
      <c r="J36" s="127"/>
      <c r="K36" s="127"/>
      <c r="L36" s="127"/>
      <c r="M36" s="127"/>
    </row>
    <row r="37" spans="1:13" ht="14.4" customHeight="1">
      <c r="A37" s="109" t="s">
        <v>90</v>
      </c>
      <c r="B37" s="109" t="s">
        <v>51</v>
      </c>
      <c r="C37" s="115" t="str">
        <f t="shared" si="0"/>
        <v>Halogen Incandescent, (1) 50W lampInterior CF 1L 13W Quad</v>
      </c>
      <c r="D37" s="109"/>
      <c r="E37" s="109"/>
      <c r="F37" s="109"/>
      <c r="G37" s="109"/>
      <c r="H37" s="109"/>
      <c r="I37" s="127"/>
      <c r="J37" s="127"/>
      <c r="K37" s="127"/>
      <c r="L37" s="127"/>
      <c r="M37" s="127"/>
    </row>
    <row r="38" spans="1:13" ht="14.4" customHeight="1">
      <c r="A38" s="109" t="s">
        <v>91</v>
      </c>
      <c r="B38" s="109" t="s">
        <v>51</v>
      </c>
      <c r="C38" s="115" t="str">
        <f t="shared" si="0"/>
        <v>Halogen Incandescent, (1) 60W lampInterior CF 1L 13W Quad</v>
      </c>
      <c r="D38" s="109"/>
      <c r="E38" s="109"/>
      <c r="F38" s="109"/>
      <c r="G38" s="109"/>
      <c r="H38" s="109"/>
      <c r="I38" s="127"/>
      <c r="J38" s="127"/>
      <c r="K38" s="127"/>
      <c r="L38" s="127"/>
      <c r="M38" s="127"/>
    </row>
    <row r="39" spans="1:13" ht="14.4" customHeight="1">
      <c r="A39" s="109" t="s">
        <v>92</v>
      </c>
      <c r="B39" s="109" t="s">
        <v>53</v>
      </c>
      <c r="C39" s="115" t="str">
        <f t="shared" si="0"/>
        <v>Halogen Incandescent, (1) 75W lampInterior CF 1L 23W Quad</v>
      </c>
      <c r="D39" s="109"/>
      <c r="E39" s="109"/>
      <c r="F39" s="109"/>
      <c r="G39" s="109"/>
      <c r="H39" s="109"/>
      <c r="I39" s="127"/>
      <c r="J39" s="127"/>
      <c r="K39" s="127"/>
      <c r="L39" s="127"/>
      <c r="M39" s="127"/>
    </row>
    <row r="40" spans="1:13" ht="14.4" customHeight="1">
      <c r="A40" s="109" t="s">
        <v>92</v>
      </c>
      <c r="B40" s="109" t="s">
        <v>52</v>
      </c>
      <c r="C40" s="115" t="str">
        <f t="shared" si="0"/>
        <v xml:space="preserve">Halogen Incandescent, (1) 75W lampPAR 20 Integral LED Lamp </v>
      </c>
      <c r="D40" s="109"/>
      <c r="E40" s="109"/>
      <c r="F40" s="109"/>
      <c r="G40" s="109"/>
      <c r="H40" s="109"/>
      <c r="I40" s="127"/>
      <c r="J40" s="127"/>
      <c r="K40" s="127"/>
      <c r="L40" s="127"/>
      <c r="M40" s="127"/>
    </row>
    <row r="41" spans="1:13" ht="14.4" customHeight="1">
      <c r="A41" s="109" t="s">
        <v>93</v>
      </c>
      <c r="B41" s="109" t="s">
        <v>94</v>
      </c>
      <c r="C41" s="115" t="str">
        <f t="shared" si="0"/>
        <v>Halogen, (1) Low Voltage MR16 lampMR 16 Integral LED Lamp</v>
      </c>
      <c r="D41" s="109"/>
      <c r="E41" s="109"/>
      <c r="F41" s="109"/>
      <c r="G41" s="109"/>
      <c r="H41" s="109"/>
      <c r="I41" s="127"/>
      <c r="J41" s="127"/>
      <c r="K41" s="127"/>
      <c r="L41" s="127"/>
      <c r="M41" s="127"/>
    </row>
    <row r="42" spans="1:13" ht="14.4" customHeight="1">
      <c r="A42" s="109" t="s">
        <v>95</v>
      </c>
      <c r="B42" s="109" t="s">
        <v>53</v>
      </c>
      <c r="C42" s="115" t="str">
        <f t="shared" si="0"/>
        <v>Incandescent, (1) 100W lampInterior CF 1L 23W Quad</v>
      </c>
      <c r="D42" s="109" t="s">
        <v>122</v>
      </c>
      <c r="E42" s="109">
        <v>1</v>
      </c>
      <c r="F42" s="109"/>
      <c r="G42" s="109"/>
      <c r="H42" s="109"/>
      <c r="I42" s="127"/>
      <c r="J42" s="127"/>
      <c r="K42" s="127"/>
      <c r="L42" s="127" t="s">
        <v>137</v>
      </c>
      <c r="M42" s="127">
        <v>1</v>
      </c>
    </row>
    <row r="43" spans="1:13" ht="14.4" customHeight="1">
      <c r="A43" s="109" t="s">
        <v>96</v>
      </c>
      <c r="B43" s="109" t="s">
        <v>52</v>
      </c>
      <c r="C43" s="115" t="str">
        <f t="shared" si="0"/>
        <v xml:space="preserve">Incandescent, (1) 20W lampPAR 20 Integral LED Lamp </v>
      </c>
      <c r="D43" s="86"/>
      <c r="E43" s="109"/>
      <c r="F43" s="109"/>
      <c r="G43" s="109"/>
      <c r="H43" s="109"/>
      <c r="I43" s="127"/>
      <c r="J43" s="127"/>
      <c r="K43" s="127"/>
      <c r="L43" s="127"/>
      <c r="M43" s="127"/>
    </row>
    <row r="44" spans="1:13" ht="14.4" customHeight="1">
      <c r="A44" s="109" t="s">
        <v>97</v>
      </c>
      <c r="B44" s="109" t="s">
        <v>94</v>
      </c>
      <c r="C44" s="115" t="str">
        <f t="shared" si="0"/>
        <v>Incandescent, (1) 25W lampMR 16 Integral LED Lamp</v>
      </c>
      <c r="D44" s="109"/>
      <c r="E44" s="109"/>
      <c r="F44" s="109"/>
      <c r="G44" s="109"/>
      <c r="H44" s="109"/>
      <c r="I44" s="127"/>
      <c r="J44" s="127"/>
      <c r="K44" s="127"/>
      <c r="L44" s="127"/>
      <c r="M44" s="127"/>
    </row>
    <row r="45" spans="1:13" ht="14.4" customHeight="1">
      <c r="A45" s="109" t="s">
        <v>98</v>
      </c>
      <c r="B45" s="109" t="s">
        <v>51</v>
      </c>
      <c r="C45" s="115" t="str">
        <f t="shared" si="0"/>
        <v>Incandescent, (1) 30W lampInterior CF 1L 13W Quad</v>
      </c>
      <c r="D45" s="109" t="s">
        <v>121</v>
      </c>
      <c r="E45" s="109">
        <v>1</v>
      </c>
      <c r="F45" s="109"/>
      <c r="G45" s="109"/>
      <c r="H45" s="109"/>
      <c r="I45" s="127"/>
      <c r="J45" s="127"/>
      <c r="K45" s="127"/>
      <c r="L45" s="127" t="s">
        <v>137</v>
      </c>
      <c r="M45" s="127">
        <v>1</v>
      </c>
    </row>
    <row r="46" spans="1:13" ht="14.4" customHeight="1">
      <c r="A46" s="109" t="s">
        <v>99</v>
      </c>
      <c r="B46" s="109" t="s">
        <v>51</v>
      </c>
      <c r="C46" s="115" t="str">
        <f t="shared" si="0"/>
        <v>Incandescent, (1) 40W lampInterior CF 1L 13W Quad</v>
      </c>
      <c r="D46" s="109" t="s">
        <v>121</v>
      </c>
      <c r="E46" s="109">
        <v>1</v>
      </c>
      <c r="F46" s="109"/>
      <c r="G46" s="109"/>
      <c r="H46" s="109"/>
      <c r="I46" s="127"/>
      <c r="J46" s="127"/>
      <c r="K46" s="127"/>
      <c r="L46" s="127" t="s">
        <v>137</v>
      </c>
      <c r="M46" s="127">
        <v>1</v>
      </c>
    </row>
    <row r="47" spans="1:13" ht="14.4" customHeight="1">
      <c r="A47" s="109" t="s">
        <v>100</v>
      </c>
      <c r="B47" s="109" t="s">
        <v>51</v>
      </c>
      <c r="C47" s="115" t="str">
        <f t="shared" si="0"/>
        <v>Incandescent, (1) 60W lampInterior CF 1L 13W Quad</v>
      </c>
      <c r="D47" s="109" t="s">
        <v>121</v>
      </c>
      <c r="E47" s="109">
        <v>1</v>
      </c>
      <c r="F47" s="109"/>
      <c r="G47" s="109"/>
      <c r="H47" s="109"/>
      <c r="I47" s="127"/>
      <c r="J47" s="127"/>
      <c r="K47" s="127"/>
      <c r="L47" s="127" t="s">
        <v>137</v>
      </c>
      <c r="M47" s="127">
        <v>1</v>
      </c>
    </row>
    <row r="48" spans="1:13" ht="14.4" customHeight="1">
      <c r="A48" s="109" t="s">
        <v>100</v>
      </c>
      <c r="B48" s="109" t="s">
        <v>51</v>
      </c>
      <c r="C48" s="115" t="str">
        <f t="shared" si="0"/>
        <v>Incandescent, (1) 60W lampInterior CF 1L 13W Quad</v>
      </c>
      <c r="D48" s="109" t="s">
        <v>121</v>
      </c>
      <c r="E48" s="109">
        <v>1</v>
      </c>
      <c r="F48" s="109"/>
      <c r="G48" s="109"/>
      <c r="H48" s="109"/>
      <c r="I48" s="127"/>
      <c r="J48" s="127"/>
      <c r="K48" s="127"/>
      <c r="L48" s="127" t="s">
        <v>137</v>
      </c>
      <c r="M48" s="127">
        <v>1</v>
      </c>
    </row>
    <row r="49" spans="1:13" ht="14.4" customHeight="1">
      <c r="A49" s="109" t="s">
        <v>101</v>
      </c>
      <c r="B49" s="109" t="s">
        <v>51</v>
      </c>
      <c r="C49" s="115" t="str">
        <f t="shared" si="0"/>
        <v>Incandescent, (1) 65W lampInterior CF 1L 13W Quad</v>
      </c>
      <c r="D49" s="109" t="s">
        <v>121</v>
      </c>
      <c r="E49" s="109">
        <v>1</v>
      </c>
      <c r="F49" s="109"/>
      <c r="G49" s="109"/>
      <c r="H49" s="109"/>
      <c r="I49" s="127"/>
      <c r="J49" s="127"/>
      <c r="K49" s="127"/>
      <c r="L49" s="127" t="s">
        <v>137</v>
      </c>
      <c r="M49" s="127">
        <v>1</v>
      </c>
    </row>
    <row r="50" spans="1:13" ht="14.4" customHeight="1">
      <c r="A50" s="109" t="s">
        <v>102</v>
      </c>
      <c r="B50" s="109" t="s">
        <v>51</v>
      </c>
      <c r="C50" s="115" t="str">
        <f t="shared" si="0"/>
        <v>Incandescent, (1) 75W lampInterior CF 1L 13W Quad</v>
      </c>
      <c r="D50" s="109" t="s">
        <v>121</v>
      </c>
      <c r="E50" s="109">
        <v>1</v>
      </c>
      <c r="F50" s="109"/>
      <c r="G50" s="109"/>
      <c r="H50" s="109"/>
      <c r="I50" s="127"/>
      <c r="J50" s="127"/>
      <c r="K50" s="127"/>
      <c r="L50" s="127" t="s">
        <v>137</v>
      </c>
      <c r="M50" s="127">
        <v>1</v>
      </c>
    </row>
    <row r="51" spans="1:13" ht="14.4" customHeight="1">
      <c r="A51" s="109" t="s">
        <v>103</v>
      </c>
      <c r="B51" s="109" t="s">
        <v>53</v>
      </c>
      <c r="C51" s="115" t="str">
        <f t="shared" si="0"/>
        <v>Incandescent, (1) 90W lampInterior CF 1L 23W Quad</v>
      </c>
      <c r="D51" s="109" t="s">
        <v>122</v>
      </c>
      <c r="E51" s="109">
        <v>1</v>
      </c>
      <c r="F51" s="109"/>
      <c r="G51" s="109"/>
      <c r="H51" s="109"/>
      <c r="I51" s="127"/>
      <c r="J51" s="127"/>
      <c r="K51" s="127"/>
      <c r="L51" s="127" t="s">
        <v>137</v>
      </c>
      <c r="M51" s="127">
        <v>1</v>
      </c>
    </row>
    <row r="52" spans="1:13" ht="14.4" customHeight="1">
      <c r="A52" s="109" t="s">
        <v>104</v>
      </c>
      <c r="B52" s="109" t="s">
        <v>105</v>
      </c>
      <c r="C52" s="115" t="str">
        <f t="shared" si="0"/>
        <v>Metal Halide, (1) 350W lamp, Magnetic ballastFluorescent, (4) 45.8", T-5 high-output lamps, (1) Programmed Rapid Start Ballast, HLO (.95 &lt; BF &lt; 1.1)</v>
      </c>
      <c r="D52" s="109"/>
      <c r="E52" s="109"/>
      <c r="F52" s="109"/>
      <c r="G52" s="109"/>
      <c r="H52" s="109"/>
      <c r="I52" s="127"/>
      <c r="J52" s="127"/>
      <c r="K52" s="127"/>
      <c r="L52" s="127"/>
      <c r="M52" s="127"/>
    </row>
    <row r="53" spans="1:13" ht="14.4" customHeight="1">
      <c r="A53" s="109" t="s">
        <v>106</v>
      </c>
      <c r="B53" s="109" t="s">
        <v>105</v>
      </c>
      <c r="C53" s="115" t="str">
        <f t="shared" si="0"/>
        <v>Metal Halide, (1) 400W lamp, Magnetic ballastFluorescent, (4) 45.8", T-5 high-output lamps, (1) Programmed Rapid Start Ballast, HLO (.95 &lt; BF &lt; 1.1)</v>
      </c>
      <c r="D53" s="109"/>
      <c r="E53" s="109"/>
      <c r="F53" s="109"/>
      <c r="G53" s="109"/>
      <c r="H53" s="109"/>
      <c r="I53" s="127"/>
      <c r="J53" s="127"/>
      <c r="K53" s="127"/>
      <c r="L53" s="127"/>
      <c r="M53" s="127"/>
    </row>
    <row r="61" spans="1:13">
      <c r="C61" s="115"/>
    </row>
    <row r="62" spans="1:13">
      <c r="C62" s="115"/>
    </row>
    <row r="63" spans="1:13">
      <c r="C63" s="115"/>
    </row>
    <row r="64" spans="1:13">
      <c r="C64" s="115"/>
    </row>
    <row r="65" spans="3:3">
      <c r="C65" s="115"/>
    </row>
    <row r="66" spans="3:3">
      <c r="C66" s="115"/>
    </row>
    <row r="67" spans="3:3">
      <c r="C67" s="115"/>
    </row>
    <row r="68" spans="3:3">
      <c r="C68" s="115"/>
    </row>
  </sheetData>
  <autoFilter ref="A1:M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9"/>
  <sheetViews>
    <sheetView view="pageBreakPreview" zoomScale="85" zoomScaleNormal="100" zoomScaleSheetLayoutView="85" workbookViewId="0">
      <selection sqref="A1:D1"/>
    </sheetView>
  </sheetViews>
  <sheetFormatPr defaultColWidth="8.88671875" defaultRowHeight="14.4"/>
  <cols>
    <col min="1" max="1" width="13.88671875" style="86" customWidth="1"/>
    <col min="2" max="2" width="30.33203125" style="86" customWidth="1"/>
    <col min="3" max="3" width="14.44140625" style="86" customWidth="1"/>
    <col min="4" max="4" width="31.6640625" style="86" customWidth="1"/>
    <col min="5" max="256" width="9.109375" style="86" customWidth="1"/>
    <col min="257" max="16384" width="8.88671875" style="20"/>
  </cols>
  <sheetData>
    <row r="1" spans="1:256" ht="24.6" customHeight="1">
      <c r="A1" s="156" t="s">
        <v>140</v>
      </c>
      <c r="B1" s="157"/>
      <c r="C1" s="157"/>
      <c r="D1" s="158"/>
    </row>
    <row r="2" spans="1:256" ht="15.75" customHeight="1">
      <c r="A2" s="16" t="s">
        <v>44</v>
      </c>
      <c r="B2" s="17" t="s">
        <v>45</v>
      </c>
      <c r="C2" s="18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>
      <c r="A3" s="110" t="str">
        <f>IF('Audit Master'!L80=0, "", 'Audit Master'!L80)</f>
        <v/>
      </c>
      <c r="B3" s="153" t="str">
        <f>IF(A3="", "", "2foot 17W lamp")</f>
        <v/>
      </c>
      <c r="C3" s="154"/>
      <c r="D3" s="15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>
      <c r="A4" s="110" t="str">
        <f>IF('Audit Master'!M80=0, "", 'Audit Master'!M80)</f>
        <v/>
      </c>
      <c r="B4" s="153" t="str">
        <f>IF(A4="", "", "4foot 28W lamp")</f>
        <v/>
      </c>
      <c r="C4" s="154"/>
      <c r="D4" s="155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>
      <c r="A5" s="110" t="str">
        <f>IF('Audit Master'!N80=0, "", 'Audit Master'!N80)</f>
        <v/>
      </c>
      <c r="B5" s="153" t="str">
        <f>IF(A5="", "", "4foot 32W lamp")</f>
        <v/>
      </c>
      <c r="C5" s="154"/>
      <c r="D5" s="15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>
      <c r="A6" s="111" t="str">
        <f>IF('Audit Master'!O80=0, "", 'Audit Master'!O80)</f>
        <v/>
      </c>
      <c r="B6" s="153" t="str">
        <f>IF(A6="", "", "33113SP - GU24base 13W Spring")</f>
        <v/>
      </c>
      <c r="C6" s="154"/>
      <c r="D6" s="15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>
      <c r="A7" s="111" t="str">
        <f>IF('Audit Master'!P80=0, "", 'Audit Master'!P80)</f>
        <v/>
      </c>
      <c r="B7" s="153" t="str">
        <f>IF(A7="", "", "33123SP - GU24base 23W Spring")</f>
        <v/>
      </c>
      <c r="C7" s="154"/>
      <c r="D7" s="15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>
      <c r="A8" s="111" t="str">
        <f>IF('Audit Master'!Q80=0, "", 'Audit Master'!Q80)</f>
        <v/>
      </c>
      <c r="B8" s="153" t="str">
        <f>IF(A8="", "", "LED exit sign retro kit")</f>
        <v/>
      </c>
      <c r="C8" s="154"/>
      <c r="D8" s="15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>
      <c r="A9" s="111" t="str">
        <f>IF('Audit Master'!R80=0, "", 'Audit Master'!R80)</f>
        <v/>
      </c>
      <c r="B9" s="153" t="str">
        <f>IF(A9="", "", "2-lamp electronic instant start ballast LBF")</f>
        <v/>
      </c>
      <c r="C9" s="154"/>
      <c r="D9" s="155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>
      <c r="A10" s="111" t="str">
        <f>IF('Audit Master'!S75=0, "", 'Audit Master'!S75)</f>
        <v/>
      </c>
      <c r="B10" s="153" t="str">
        <f>IF(A10="", "", "4-lamp electronic instant start ballast LBF")</f>
        <v/>
      </c>
      <c r="C10" s="154"/>
      <c r="D10" s="155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>
      <c r="A11" s="111" t="str">
        <f>IF('Audit Master'!T75=0, "", 'Audit Master'!T75)</f>
        <v/>
      </c>
      <c r="B11" s="153" t="str">
        <f>IF(A11="", "", "4-lamp electronic instant start ballast NBF")</f>
        <v/>
      </c>
      <c r="C11" s="154"/>
      <c r="D11" s="155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>
      <c r="A12" s="111" t="str">
        <f>IF('Audit Master'!U75=0, "", 'Audit Master'!U75)</f>
        <v/>
      </c>
      <c r="B12" s="153" t="str">
        <f>IF(A12="", "", "4-lamp electronic instant start ballast HBF")</f>
        <v/>
      </c>
      <c r="C12" s="154"/>
      <c r="D12" s="15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>
      <c r="A13" s="111" t="str">
        <f>IF('Audit Master'!V75=0, "", 'Audit Master'!V75)</f>
        <v/>
      </c>
      <c r="B13" s="153" t="str">
        <f>IF(A13="", "", "WAGO 873-902")</f>
        <v/>
      </c>
      <c r="C13" s="154"/>
      <c r="D13" s="15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>
      <c r="A14" s="112" t="str">
        <f>IF('Audit Master'!W75=0, "", 'Audit Master'!W75)</f>
        <v/>
      </c>
      <c r="B14" s="153" t="str">
        <f>IF(A14="", "", "IDEAL 73B orange")</f>
        <v/>
      </c>
      <c r="C14" s="154"/>
      <c r="D14" s="15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>
      <c r="A15" s="111"/>
      <c r="B15" s="153"/>
      <c r="C15" s="154"/>
      <c r="D15" s="15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>
      <c r="A16" s="111"/>
      <c r="B16" s="153"/>
      <c r="C16" s="154"/>
      <c r="D16" s="15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>
      <c r="A17" s="111"/>
      <c r="B17" s="153"/>
      <c r="C17" s="154"/>
      <c r="D17" s="15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>
      <c r="A18" s="111"/>
      <c r="B18" s="153"/>
      <c r="C18" s="154"/>
      <c r="D18" s="15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>
      <c r="A19" s="112"/>
      <c r="B19" s="153"/>
      <c r="C19" s="154"/>
      <c r="D19" s="15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</sheetData>
  <mergeCells count="18">
    <mergeCell ref="B12:D12"/>
    <mergeCell ref="B13:D13"/>
    <mergeCell ref="B14:D14"/>
    <mergeCell ref="A1:D1"/>
    <mergeCell ref="B9:D9"/>
    <mergeCell ref="B3:D3"/>
    <mergeCell ref="B4:D4"/>
    <mergeCell ref="B5:D5"/>
    <mergeCell ref="B6:D6"/>
    <mergeCell ref="B7:D7"/>
    <mergeCell ref="B8:D8"/>
    <mergeCell ref="B15:D15"/>
    <mergeCell ref="B16:D16"/>
    <mergeCell ref="B17:D17"/>
    <mergeCell ref="B18:D18"/>
    <mergeCell ref="B19:D19"/>
    <mergeCell ref="B10:D10"/>
    <mergeCell ref="B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Audit Master</vt:lpstr>
      <vt:lpstr>LightToParts</vt:lpstr>
      <vt:lpstr>Materials</vt:lpstr>
      <vt:lpstr>'Audit Master'!Print_Area</vt:lpstr>
      <vt:lpstr>Materials!Print_Area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2012-12-03T22:56:14Z</cp:lastPrinted>
  <dcterms:created xsi:type="dcterms:W3CDTF">2012-06-04T21:31:53Z</dcterms:created>
  <dcterms:modified xsi:type="dcterms:W3CDTF">2012-12-03T23:23:02Z</dcterms:modified>
</cp:coreProperties>
</file>